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4.xml" ContentType="application/vnd.openxmlformats-officedocument.drawing+xml"/>
  <Override PartName="/xl/charts/chart17.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igan\OneDrive\Desktop\NYU\Summer Project\"/>
    </mc:Choice>
  </mc:AlternateContent>
  <xr:revisionPtr revIDLastSave="0" documentId="13_ncr:1_{85A8A4FA-5853-4841-BF37-26BBD0BC15E6}" xr6:coauthVersionLast="47" xr6:coauthVersionMax="47" xr10:uidLastSave="{00000000-0000-0000-0000-000000000000}"/>
  <bookViews>
    <workbookView xWindow="-110" yWindow="-110" windowWidth="19420" windowHeight="11500" tabRatio="852" firstSheet="1" activeTab="1" xr2:uid="{7C58FD96-6368-49F8-9C9E-56F34C7EA79C}"/>
  </bookViews>
  <sheets>
    <sheet name="_CIQHiddenCacheSheet" sheetId="59" state="veryHidden" r:id="rId1"/>
    <sheet name="Output" sheetId="57" r:id="rId2"/>
    <sheet name="Implied ERP" sheetId="3" r:id="rId3"/>
    <sheet name="Margins" sheetId="60" r:id="rId4"/>
    <sheet name="fundamentals" sheetId="1" r:id="rId5"/>
    <sheet name="cape gap and er" sheetId="18" r:id="rId6"/>
    <sheet name="buyback_yield" sheetId="4" r:id="rId7"/>
    <sheet name="eps_5Y_est" sheetId="6" r:id="rId8"/>
    <sheet name="riskfree_rate and infl." sheetId="5" r:id="rId9"/>
    <sheet name="ierp_communication" sheetId="2" r:id="rId10"/>
    <sheet name="ierp_consumer_discretionary" sheetId="7" r:id="rId11"/>
    <sheet name="ierp_consumer_staples" sheetId="8" r:id="rId12"/>
    <sheet name="ierp_energy" sheetId="9" r:id="rId13"/>
    <sheet name="ierp_financials" sheetId="10" r:id="rId14"/>
    <sheet name="ierp_real_estate" sheetId="11" r:id="rId15"/>
    <sheet name="ierp_health_care" sheetId="12" r:id="rId16"/>
    <sheet name="ierp_industrials" sheetId="13" r:id="rId17"/>
    <sheet name="ierp_materials" sheetId="14" r:id="rId18"/>
    <sheet name="ierp_information_technology" sheetId="15" r:id="rId19"/>
    <sheet name="ierp_utilities" sheetId="16" r:id="rId20"/>
  </sheets>
  <definedNames>
    <definedName name="CIQWBGuid" hidden="1">"b1d0307e-fb4c-4595-b7b4-6030be7d67e2"</definedName>
    <definedName name="CIQWBInfo" hidden="1">"{ ""CIQVersion"":""9.51.3510.3078"" }"</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45694.0059027778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46" i="60" l="1"/>
  <c r="BC46" i="60" a="1"/>
  <c r="BC46" i="60" l="1"/>
  <c r="BB45" i="60"/>
  <c r="BC45" i="60" a="1"/>
  <c r="BC45" i="60" l="1"/>
  <c r="BB44" i="60"/>
  <c r="BC44" i="60" a="1"/>
  <c r="BC44" i="60" l="1"/>
  <c r="BB43" i="60"/>
  <c r="BC43" i="60" a="1"/>
  <c r="BC43" i="60" l="1"/>
  <c r="BB42" i="60"/>
  <c r="BC42" i="60" a="1"/>
  <c r="BC42" i="60" l="1"/>
  <c r="BB41" i="60"/>
  <c r="BC41" i="60" a="1"/>
  <c r="BC41" i="60" l="1"/>
  <c r="BB40" i="60"/>
  <c r="BC40" i="60" a="1"/>
  <c r="BC40" i="60" l="1"/>
  <c r="BB39" i="60"/>
  <c r="BC39" i="60" a="1"/>
  <c r="BC39" i="60" l="1"/>
  <c r="BB38" i="60"/>
  <c r="BC38" i="60" a="1"/>
  <c r="BC38" i="60" l="1"/>
  <c r="BB37" i="60"/>
  <c r="BC37" i="60" a="1"/>
  <c r="BC37" i="60" l="1"/>
  <c r="BB36" i="60"/>
  <c r="BC36" i="60" a="1"/>
  <c r="BC36" i="60" l="1"/>
  <c r="BB30" i="60"/>
  <c r="BC30" i="60" a="1"/>
  <c r="BC30" i="60" l="1"/>
  <c r="BB29" i="60"/>
  <c r="BC29" i="60" a="1"/>
  <c r="BC29" i="60" l="1"/>
  <c r="BB28" i="60"/>
  <c r="BC28" i="60" a="1"/>
  <c r="BC28" i="60" l="1"/>
  <c r="BB27" i="60"/>
  <c r="BC27" i="60" a="1"/>
  <c r="BC27" i="60" l="1"/>
  <c r="BB26" i="60"/>
  <c r="BC26" i="60" a="1"/>
  <c r="BC26" i="60" l="1"/>
  <c r="BB25" i="60"/>
  <c r="BC25" i="60" a="1"/>
  <c r="BC25" i="60" l="1"/>
  <c r="BB24" i="60"/>
  <c r="BC24" i="60" a="1"/>
  <c r="BC24" i="60" l="1"/>
  <c r="BB23" i="60"/>
  <c r="BC23" i="60" a="1"/>
  <c r="BC23" i="60" l="1"/>
  <c r="BB22" i="60"/>
  <c r="BC22" i="60" a="1"/>
  <c r="BC22" i="60" l="1"/>
  <c r="BB21" i="60"/>
  <c r="BC21" i="60" a="1"/>
  <c r="BC21" i="60" l="1"/>
  <c r="BB20" i="60"/>
  <c r="BC20" i="60" a="1"/>
  <c r="BC20" i="60" l="1"/>
  <c r="BB14" i="60"/>
  <c r="BC14" i="60" a="1"/>
  <c r="BC14" i="60" l="1"/>
  <c r="BB13" i="60"/>
  <c r="BC13" i="60" a="1"/>
  <c r="BC13" i="60" l="1"/>
  <c r="BB12" i="60"/>
  <c r="BC12" i="60" a="1"/>
  <c r="BC12" i="60" l="1"/>
  <c r="BB11" i="60"/>
  <c r="BC11" i="60" a="1"/>
  <c r="BC11" i="60" l="1"/>
  <c r="BB10" i="60"/>
  <c r="BC10" i="60" a="1"/>
  <c r="BC10" i="60" l="1"/>
  <c r="BB9" i="60"/>
  <c r="BC9" i="60" a="1"/>
  <c r="BC9" i="60" l="1"/>
  <c r="BB8" i="60"/>
  <c r="BC8" i="60" a="1"/>
  <c r="BC8" i="60" l="1"/>
  <c r="BB7" i="60"/>
  <c r="BC7" i="60" a="1"/>
  <c r="BC7" i="60" l="1"/>
  <c r="BB6" i="60"/>
  <c r="BC6" i="60" a="1"/>
  <c r="BC6" i="60" l="1"/>
  <c r="BB5" i="60"/>
  <c r="BC5" i="60" a="1"/>
  <c r="BC5" i="60" l="1"/>
  <c r="BB4" i="60"/>
  <c r="D49" i="60"/>
  <c r="E49" i="60" s="1"/>
  <c r="D26" i="60"/>
  <c r="D3" i="60"/>
  <c r="A2" i="16"/>
  <c r="BC4" i="60" a="1"/>
  <c r="B2" i="16" a="1"/>
  <c r="BC4" i="60" l="1"/>
  <c r="F49" i="60"/>
  <c r="E26" i="60"/>
  <c r="E3" i="60"/>
  <c r="B2" i="16"/>
  <c r="I4" i="16"/>
  <c r="J4" i="16" s="1"/>
  <c r="K4" i="16" s="1"/>
  <c r="L4" i="16" s="1"/>
  <c r="M4" i="16" s="1"/>
  <c r="A5" i="16"/>
  <c r="C5" i="16"/>
  <c r="F26" i="60" l="1"/>
  <c r="F3" i="60"/>
  <c r="G49" i="60"/>
  <c r="E5" i="16"/>
  <c r="G5" i="16"/>
  <c r="H5" i="16"/>
  <c r="R5" i="16" s="1"/>
  <c r="P6" i="16"/>
  <c r="G3" i="60" l="1"/>
  <c r="H49" i="60"/>
  <c r="G26" i="60"/>
  <c r="B10" i="16"/>
  <c r="I9" i="16"/>
  <c r="J9" i="16"/>
  <c r="K9" i="16"/>
  <c r="L9" i="16"/>
  <c r="M9" i="16"/>
  <c r="A10" i="16"/>
  <c r="C10" i="16"/>
  <c r="I49" i="60" l="1"/>
  <c r="H3" i="60"/>
  <c r="H26" i="60"/>
  <c r="E10" i="16"/>
  <c r="G10" i="16"/>
  <c r="H10" i="16"/>
  <c r="R10" i="16" s="1"/>
  <c r="P11" i="16"/>
  <c r="I26" i="60" l="1"/>
  <c r="J49" i="60"/>
  <c r="I3" i="60"/>
  <c r="B15" i="16"/>
  <c r="I14" i="16"/>
  <c r="J14" i="16"/>
  <c r="K14" i="16"/>
  <c r="L14" i="16"/>
  <c r="M14" i="16"/>
  <c r="A15" i="16"/>
  <c r="C15" i="16"/>
  <c r="J3" i="60" l="1"/>
  <c r="K49" i="60"/>
  <c r="J26" i="60"/>
  <c r="E15" i="16"/>
  <c r="G15" i="16"/>
  <c r="H15" i="16"/>
  <c r="R15" i="16"/>
  <c r="P16" i="16"/>
  <c r="K26" i="60" l="1"/>
  <c r="L49" i="60"/>
  <c r="K3" i="60"/>
  <c r="B20" i="16"/>
  <c r="I19" i="16"/>
  <c r="J19" i="16"/>
  <c r="K19" i="16"/>
  <c r="L19" i="16"/>
  <c r="M19" i="16"/>
  <c r="A20" i="16"/>
  <c r="C20" i="16"/>
  <c r="L26" i="60" l="1"/>
  <c r="L3" i="60"/>
  <c r="M49" i="60"/>
  <c r="E20" i="16"/>
  <c r="G20" i="16"/>
  <c r="H20" i="16"/>
  <c r="R20" i="16" s="1"/>
  <c r="P21" i="16"/>
  <c r="N49" i="60" l="1"/>
  <c r="M26" i="60"/>
  <c r="M3" i="60"/>
  <c r="B25" i="16"/>
  <c r="I24" i="16"/>
  <c r="J24" i="16"/>
  <c r="K24" i="16"/>
  <c r="L24" i="16"/>
  <c r="M24" i="16"/>
  <c r="A25" i="16"/>
  <c r="C25" i="16"/>
  <c r="N26" i="60" l="1"/>
  <c r="O49" i="60"/>
  <c r="N3" i="60"/>
  <c r="E25" i="16"/>
  <c r="G25" i="16"/>
  <c r="H25" i="16"/>
  <c r="R25" i="16" s="1"/>
  <c r="P26" i="16"/>
  <c r="O26" i="60" l="1"/>
  <c r="O3" i="60"/>
  <c r="P49" i="60"/>
  <c r="B30" i="16"/>
  <c r="I29" i="16"/>
  <c r="J29" i="16"/>
  <c r="K29" i="16"/>
  <c r="L29" i="16"/>
  <c r="M29" i="16"/>
  <c r="A30" i="16"/>
  <c r="C30" i="16"/>
  <c r="P26" i="60" l="1"/>
  <c r="P3" i="60"/>
  <c r="Q49" i="60"/>
  <c r="E30" i="16"/>
  <c r="G30" i="16"/>
  <c r="H30" i="16"/>
  <c r="R30" i="16"/>
  <c r="P31" i="16"/>
  <c r="Q26" i="60" l="1"/>
  <c r="R49" i="60"/>
  <c r="Q3" i="60"/>
  <c r="B35" i="16"/>
  <c r="I34" i="16"/>
  <c r="J34" i="16"/>
  <c r="K34" i="16"/>
  <c r="L34" i="16"/>
  <c r="M34" i="16"/>
  <c r="A35" i="16"/>
  <c r="C35" i="16"/>
  <c r="S49" i="60" l="1"/>
  <c r="R3" i="60"/>
  <c r="R26" i="60"/>
  <c r="E35" i="16"/>
  <c r="G35" i="16"/>
  <c r="H35" i="16"/>
  <c r="R35" i="16" s="1"/>
  <c r="P36" i="16"/>
  <c r="S3" i="60" l="1"/>
  <c r="T49" i="60"/>
  <c r="S26" i="60"/>
  <c r="B40" i="16"/>
  <c r="I39" i="16"/>
  <c r="J39" i="16"/>
  <c r="K39" i="16"/>
  <c r="L39" i="16"/>
  <c r="M39" i="16"/>
  <c r="A40" i="16"/>
  <c r="C40" i="16"/>
  <c r="T26" i="60" l="1"/>
  <c r="T3" i="60"/>
  <c r="U49" i="60"/>
  <c r="E40" i="16"/>
  <c r="G40" i="16"/>
  <c r="H40" i="16"/>
  <c r="R40" i="16" s="1"/>
  <c r="P41" i="16"/>
  <c r="U3" i="60" l="1"/>
  <c r="V49" i="60"/>
  <c r="U26" i="60"/>
  <c r="B45" i="16"/>
  <c r="I44" i="16"/>
  <c r="J44" i="16"/>
  <c r="K44" i="16"/>
  <c r="L44" i="16"/>
  <c r="M44" i="16"/>
  <c r="A45" i="16"/>
  <c r="C45" i="16"/>
  <c r="V3" i="60" l="1"/>
  <c r="V26" i="60"/>
  <c r="W49" i="60"/>
  <c r="E45" i="16"/>
  <c r="G45" i="16"/>
  <c r="H45" i="16"/>
  <c r="R45" i="16" s="1"/>
  <c r="P46" i="16"/>
  <c r="W26" i="60" l="1"/>
  <c r="W3" i="60"/>
  <c r="B50" i="16"/>
  <c r="I49" i="16"/>
  <c r="J49" i="16"/>
  <c r="K49" i="16"/>
  <c r="L49" i="16"/>
  <c r="M49" i="16"/>
  <c r="A50" i="16"/>
  <c r="C50" i="16"/>
  <c r="E50" i="16" l="1"/>
  <c r="G50" i="16"/>
  <c r="H50" i="16"/>
  <c r="R50" i="16"/>
  <c r="P51" i="16"/>
  <c r="B55" i="16" l="1"/>
  <c r="I54" i="16"/>
  <c r="J54" i="16"/>
  <c r="K54" i="16"/>
  <c r="L54" i="16"/>
  <c r="M54" i="16"/>
  <c r="A55" i="16"/>
  <c r="C55" i="16"/>
  <c r="E55" i="16" l="1"/>
  <c r="G55" i="16"/>
  <c r="H55" i="16"/>
  <c r="R55" i="16"/>
  <c r="P56" i="16"/>
  <c r="B60" i="16" l="1"/>
  <c r="I59" i="16"/>
  <c r="J59" i="16"/>
  <c r="K59" i="16"/>
  <c r="L59" i="16"/>
  <c r="M59" i="16"/>
  <c r="A60" i="16"/>
  <c r="C60" i="16"/>
  <c r="E60" i="16" l="1"/>
  <c r="G60" i="16"/>
  <c r="H60" i="16"/>
  <c r="R60" i="16"/>
  <c r="P61" i="16"/>
  <c r="B65" i="16" l="1"/>
  <c r="I64" i="16"/>
  <c r="J64" i="16"/>
  <c r="K64" i="16"/>
  <c r="L64" i="16"/>
  <c r="M64" i="16"/>
  <c r="A65" i="16"/>
  <c r="C65" i="16"/>
  <c r="E65" i="16" l="1"/>
  <c r="G65" i="16"/>
  <c r="H65" i="16"/>
  <c r="R65" i="16" s="1"/>
  <c r="P66" i="16"/>
  <c r="B70" i="16" l="1"/>
  <c r="I69" i="16"/>
  <c r="J69" i="16"/>
  <c r="K69" i="16"/>
  <c r="L69" i="16"/>
  <c r="M69" i="16"/>
  <c r="A70" i="16"/>
  <c r="C70" i="16"/>
  <c r="E70" i="16" l="1"/>
  <c r="G70" i="16"/>
  <c r="H70" i="16"/>
  <c r="R70" i="16" s="1"/>
  <c r="P71" i="16"/>
  <c r="B75" i="16" l="1"/>
  <c r="I74" i="16"/>
  <c r="J74" i="16"/>
  <c r="K74" i="16"/>
  <c r="L74" i="16"/>
  <c r="M74" i="16"/>
  <c r="A75" i="16"/>
  <c r="C75" i="16"/>
  <c r="E75" i="16" l="1"/>
  <c r="G75" i="16"/>
  <c r="H75" i="16"/>
  <c r="R75" i="16" s="1"/>
  <c r="P76" i="16"/>
  <c r="B80" i="16" l="1"/>
  <c r="I79" i="16"/>
  <c r="J79" i="16"/>
  <c r="K79" i="16"/>
  <c r="L79" i="16"/>
  <c r="M79" i="16"/>
  <c r="A80" i="16"/>
  <c r="C80" i="16"/>
  <c r="E80" i="16" l="1"/>
  <c r="G80" i="16"/>
  <c r="H80" i="16"/>
  <c r="R80" i="16"/>
  <c r="P81" i="16"/>
  <c r="B85" i="16" l="1"/>
  <c r="I84" i="16"/>
  <c r="J84" i="16"/>
  <c r="K84" i="16"/>
  <c r="L84" i="16"/>
  <c r="M84" i="16"/>
  <c r="A85" i="16"/>
  <c r="C85" i="16"/>
  <c r="E85" i="16" l="1"/>
  <c r="G85" i="16"/>
  <c r="H85" i="16"/>
  <c r="R85" i="16"/>
  <c r="P86" i="16"/>
  <c r="B90" i="16" l="1"/>
  <c r="I89" i="16" s="1"/>
  <c r="J89" i="16" s="1"/>
  <c r="K89" i="16" s="1"/>
  <c r="L89" i="16" s="1"/>
  <c r="M89" i="16" s="1"/>
  <c r="A90" i="16" l="1"/>
  <c r="G90" i="16"/>
  <c r="H90" i="16"/>
  <c r="R90" i="16"/>
  <c r="C90" i="16"/>
  <c r="P91" i="16"/>
  <c r="E90" i="16" l="1"/>
  <c r="B95" i="16"/>
  <c r="I94" i="16"/>
  <c r="J94" i="16"/>
  <c r="K94" i="16"/>
  <c r="L94" i="16"/>
  <c r="M94" i="16"/>
  <c r="A95" i="16"/>
  <c r="C95" i="16"/>
  <c r="E95" i="16" l="1"/>
  <c r="G95" i="16"/>
  <c r="H95" i="16"/>
  <c r="R95" i="16"/>
  <c r="P96" i="16"/>
  <c r="B100" i="16" l="1"/>
  <c r="I99" i="16" s="1"/>
  <c r="J99" i="16" s="1"/>
  <c r="K99" i="16" s="1"/>
  <c r="L99" i="16" s="1"/>
  <c r="M99" i="16" s="1"/>
  <c r="A100" i="16" l="1"/>
  <c r="G100" i="16"/>
  <c r="H100" i="16"/>
  <c r="R100" i="16"/>
  <c r="C100" i="16"/>
  <c r="P101" i="16"/>
  <c r="E100" i="16" l="1"/>
  <c r="B105" i="16"/>
  <c r="I104" i="16" s="1"/>
  <c r="J104" i="16" s="1"/>
  <c r="K104" i="16" s="1"/>
  <c r="L104" i="16" s="1"/>
  <c r="M104" i="16" s="1"/>
  <c r="A105" i="16" l="1"/>
  <c r="G105" i="16"/>
  <c r="H105" i="16"/>
  <c r="R105" i="16" s="1"/>
  <c r="C105" i="16"/>
  <c r="P106" i="16"/>
  <c r="E105" i="16" l="1"/>
  <c r="I109" i="16"/>
  <c r="J109" i="16"/>
  <c r="K109" i="16"/>
  <c r="L109" i="16"/>
  <c r="M109" i="16"/>
  <c r="A110" i="16"/>
  <c r="C110" i="16"/>
  <c r="E110" i="16" l="1"/>
  <c r="G110" i="16"/>
  <c r="H110" i="16"/>
  <c r="R110" i="16" s="1"/>
  <c r="P111" i="16"/>
  <c r="A2" i="15" l="1"/>
  <c r="B2" i="15" a="1"/>
  <c r="B2" i="15" l="1"/>
  <c r="I4" i="15"/>
  <c r="J4" i="15"/>
  <c r="K4" i="15"/>
  <c r="L4" i="15"/>
  <c r="M4" i="15"/>
  <c r="A5" i="15"/>
  <c r="C5" i="15"/>
  <c r="E5" i="15" l="1"/>
  <c r="G5" i="15"/>
  <c r="H5" i="15"/>
  <c r="R5" i="15"/>
  <c r="P6" i="15"/>
  <c r="B10" i="15" l="1"/>
  <c r="I9" i="15"/>
  <c r="J9" i="15"/>
  <c r="K9" i="15"/>
  <c r="L9" i="15"/>
  <c r="M9" i="15"/>
  <c r="A10" i="15"/>
  <c r="C10" i="15"/>
  <c r="E10" i="15" l="1"/>
  <c r="G10" i="15"/>
  <c r="H10" i="15"/>
  <c r="R10" i="15"/>
  <c r="P11" i="15"/>
  <c r="B15" i="15" l="1"/>
  <c r="I14" i="15"/>
  <c r="J14" i="15"/>
  <c r="K14" i="15"/>
  <c r="L14" i="15"/>
  <c r="M14" i="15"/>
  <c r="A15" i="15"/>
  <c r="C15" i="15"/>
  <c r="E15" i="15" l="1"/>
  <c r="G15" i="15"/>
  <c r="H15" i="15"/>
  <c r="R15" i="15"/>
  <c r="P16" i="15"/>
  <c r="B20" i="15" l="1"/>
  <c r="I19" i="15"/>
  <c r="J19" i="15"/>
  <c r="K19" i="15"/>
  <c r="L19" i="15"/>
  <c r="M19" i="15"/>
  <c r="A20" i="15"/>
  <c r="C20" i="15"/>
  <c r="E20" i="15" l="1"/>
  <c r="G20" i="15"/>
  <c r="H20" i="15"/>
  <c r="R20" i="15"/>
  <c r="P21" i="15"/>
  <c r="B25" i="15" l="1"/>
  <c r="I24" i="15"/>
  <c r="J24" i="15"/>
  <c r="K24" i="15"/>
  <c r="L24" i="15"/>
  <c r="M24" i="15"/>
  <c r="A25" i="15"/>
  <c r="C25" i="15"/>
  <c r="E25" i="15" l="1"/>
  <c r="G25" i="15"/>
  <c r="H25" i="15"/>
  <c r="R25" i="15"/>
  <c r="P26" i="15"/>
  <c r="B30" i="15" l="1"/>
  <c r="I29" i="15"/>
  <c r="J29" i="15"/>
  <c r="K29" i="15"/>
  <c r="L29" i="15"/>
  <c r="M29" i="15"/>
  <c r="A30" i="15"/>
  <c r="C30" i="15"/>
  <c r="E30" i="15" l="1"/>
  <c r="G30" i="15"/>
  <c r="H30" i="15"/>
  <c r="R30" i="15"/>
  <c r="P31" i="15"/>
  <c r="B35" i="15" l="1"/>
  <c r="I34" i="15"/>
  <c r="J34" i="15"/>
  <c r="K34" i="15"/>
  <c r="L34" i="15"/>
  <c r="M34" i="15"/>
  <c r="A35" i="15"/>
  <c r="C35" i="15"/>
  <c r="E35" i="15" l="1"/>
  <c r="G35" i="15"/>
  <c r="H35" i="15"/>
  <c r="R35" i="15" s="1"/>
  <c r="P36" i="15"/>
  <c r="B40" i="15" l="1"/>
  <c r="A40" i="15" s="1"/>
  <c r="I39" i="15"/>
  <c r="J39" i="15"/>
  <c r="K39" i="15" s="1"/>
  <c r="L39" i="15" s="1"/>
  <c r="M39" i="15" s="1"/>
  <c r="C40" i="15"/>
  <c r="E40" i="15" l="1"/>
  <c r="G40" i="15"/>
  <c r="H40" i="15"/>
  <c r="R40" i="15"/>
  <c r="P41" i="15"/>
  <c r="B45" i="15" l="1"/>
  <c r="A45" i="15" s="1"/>
  <c r="I44" i="15"/>
  <c r="J44" i="15" s="1"/>
  <c r="K44" i="15" s="1"/>
  <c r="L44" i="15" s="1"/>
  <c r="M44" i="15" s="1"/>
  <c r="C45" i="15"/>
  <c r="E45" i="15" l="1"/>
  <c r="G45" i="15"/>
  <c r="H45" i="15"/>
  <c r="R45" i="15" s="1"/>
  <c r="P46" i="15"/>
  <c r="B50" i="15" l="1"/>
  <c r="A50" i="15" s="1"/>
  <c r="I49" i="15"/>
  <c r="J49" i="15"/>
  <c r="K49" i="15"/>
  <c r="L49" i="15"/>
  <c r="M49" i="15"/>
  <c r="C50" i="15"/>
  <c r="E50" i="15" l="1"/>
  <c r="G50" i="15"/>
  <c r="H50" i="15"/>
  <c r="R50" i="15" s="1"/>
  <c r="P51" i="15"/>
  <c r="B55" i="15" l="1"/>
  <c r="I54" i="15"/>
  <c r="J54" i="15"/>
  <c r="K54" i="15"/>
  <c r="L54" i="15"/>
  <c r="M54" i="15"/>
  <c r="A55" i="15"/>
  <c r="C55" i="15"/>
  <c r="E55" i="15" l="1"/>
  <c r="G55" i="15"/>
  <c r="H55" i="15"/>
  <c r="R55" i="15"/>
  <c r="P56" i="15"/>
  <c r="B60" i="15" l="1"/>
  <c r="I59" i="15"/>
  <c r="J59" i="15"/>
  <c r="K59" i="15"/>
  <c r="L59" i="15"/>
  <c r="M59" i="15"/>
  <c r="A60" i="15"/>
  <c r="C60" i="15"/>
  <c r="E60" i="15" l="1"/>
  <c r="G60" i="15"/>
  <c r="H60" i="15"/>
  <c r="R60" i="15" s="1"/>
  <c r="P61" i="15"/>
  <c r="B65" i="15" l="1"/>
  <c r="I64" i="15"/>
  <c r="J64" i="15"/>
  <c r="K64" i="15"/>
  <c r="L64" i="15"/>
  <c r="M64" i="15"/>
  <c r="A65" i="15"/>
  <c r="C65" i="15"/>
  <c r="E65" i="15" l="1"/>
  <c r="G65" i="15"/>
  <c r="H65" i="15"/>
  <c r="R65" i="15"/>
  <c r="P66" i="15"/>
  <c r="B70" i="15" l="1"/>
  <c r="I69" i="15"/>
  <c r="J69" i="15"/>
  <c r="K69" i="15"/>
  <c r="L69" i="15"/>
  <c r="M69" i="15"/>
  <c r="A70" i="15"/>
  <c r="C70" i="15"/>
  <c r="E70" i="15" l="1"/>
  <c r="G70" i="15"/>
  <c r="H70" i="15"/>
  <c r="R70" i="15"/>
  <c r="P71" i="15"/>
  <c r="B75" i="15" l="1"/>
  <c r="I74" i="15"/>
  <c r="J74" i="15"/>
  <c r="K74" i="15"/>
  <c r="L74" i="15"/>
  <c r="M74" i="15"/>
  <c r="A75" i="15"/>
  <c r="C75" i="15"/>
  <c r="E75" i="15" l="1"/>
  <c r="G75" i="15"/>
  <c r="H75" i="15"/>
  <c r="R75" i="15" s="1"/>
  <c r="P76" i="15"/>
  <c r="B80" i="15" l="1"/>
  <c r="I79" i="15"/>
  <c r="J79" i="15"/>
  <c r="K79" i="15"/>
  <c r="L79" i="15"/>
  <c r="M79" i="15"/>
  <c r="A80" i="15"/>
  <c r="C80" i="15"/>
  <c r="E80" i="15" l="1"/>
  <c r="G80" i="15"/>
  <c r="H80" i="15"/>
  <c r="R80" i="15"/>
  <c r="P81" i="15"/>
  <c r="B85" i="15" l="1"/>
  <c r="I84" i="15"/>
  <c r="J84" i="15"/>
  <c r="K84" i="15"/>
  <c r="L84" i="15"/>
  <c r="M84" i="15"/>
  <c r="A85" i="15"/>
  <c r="C85" i="15"/>
  <c r="E85" i="15" l="1"/>
  <c r="G85" i="15"/>
  <c r="H85" i="15"/>
  <c r="R85" i="15"/>
  <c r="P86" i="15"/>
  <c r="B90" i="15" l="1"/>
  <c r="I89" i="15"/>
  <c r="J89" i="15"/>
  <c r="K89" i="15"/>
  <c r="L89" i="15"/>
  <c r="M89" i="15"/>
  <c r="A90" i="15"/>
  <c r="C90" i="15"/>
  <c r="E90" i="15" l="1"/>
  <c r="G90" i="15"/>
  <c r="H90" i="15"/>
  <c r="R90" i="15"/>
  <c r="P91" i="15"/>
  <c r="B95" i="15" l="1"/>
  <c r="I94" i="15"/>
  <c r="J94" i="15"/>
  <c r="K94" i="15"/>
  <c r="L94" i="15"/>
  <c r="M94" i="15"/>
  <c r="A95" i="15"/>
  <c r="C95" i="15"/>
  <c r="E95" i="15" l="1"/>
  <c r="G95" i="15"/>
  <c r="H95" i="15"/>
  <c r="R95" i="15"/>
  <c r="P96" i="15"/>
  <c r="B100" i="15" l="1"/>
  <c r="I99" i="15"/>
  <c r="J99" i="15"/>
  <c r="K99" i="15"/>
  <c r="L99" i="15"/>
  <c r="M99" i="15"/>
  <c r="A100" i="15"/>
  <c r="C100" i="15"/>
  <c r="E100" i="15" l="1"/>
  <c r="G100" i="15"/>
  <c r="H100" i="15"/>
  <c r="R100" i="15" s="1"/>
  <c r="P101" i="15"/>
  <c r="B105" i="15" l="1"/>
  <c r="I104" i="15"/>
  <c r="J104" i="15"/>
  <c r="K104" i="15"/>
  <c r="L104" i="15"/>
  <c r="M104" i="15"/>
  <c r="A105" i="15"/>
  <c r="C105" i="15"/>
  <c r="E105" i="15" l="1"/>
  <c r="G105" i="15"/>
  <c r="H105" i="15"/>
  <c r="R105" i="15"/>
  <c r="P106" i="15"/>
  <c r="I109" i="15" l="1"/>
  <c r="J109" i="15"/>
  <c r="K109" i="15"/>
  <c r="L109" i="15"/>
  <c r="M109" i="15"/>
  <c r="A110" i="15"/>
  <c r="C110" i="15"/>
  <c r="E110" i="15" l="1"/>
  <c r="G110" i="15"/>
  <c r="H110" i="15"/>
  <c r="R110" i="15"/>
  <c r="P111" i="15"/>
  <c r="A2" i="14" l="1"/>
  <c r="B2" i="14" a="1"/>
  <c r="B2" i="14" l="1"/>
  <c r="I4" i="14"/>
  <c r="J4" i="14"/>
  <c r="K4" i="14"/>
  <c r="L4" i="14"/>
  <c r="M4" i="14"/>
  <c r="A5" i="14"/>
  <c r="C5" i="14"/>
  <c r="E5" i="14" l="1"/>
  <c r="G5" i="14"/>
  <c r="H5" i="14"/>
  <c r="R5" i="14" s="1"/>
  <c r="P6" i="14"/>
  <c r="B10" i="14" l="1"/>
  <c r="I9" i="14"/>
  <c r="J9" i="14"/>
  <c r="K9" i="14"/>
  <c r="L9" i="14"/>
  <c r="M9" i="14"/>
  <c r="A10" i="14"/>
  <c r="C10" i="14"/>
  <c r="E10" i="14" l="1"/>
  <c r="G10" i="14"/>
  <c r="H10" i="14"/>
  <c r="R10" i="14"/>
  <c r="P11" i="14"/>
  <c r="B15" i="14" l="1"/>
  <c r="I14" i="14"/>
  <c r="J14" i="14"/>
  <c r="K14" i="14"/>
  <c r="L14" i="14"/>
  <c r="M14" i="14"/>
  <c r="A15" i="14"/>
  <c r="C15" i="14"/>
  <c r="E15" i="14" l="1"/>
  <c r="G15" i="14"/>
  <c r="H15" i="14"/>
  <c r="R15" i="14"/>
  <c r="P16" i="14"/>
  <c r="B20" i="14" l="1"/>
  <c r="I19" i="14"/>
  <c r="J19" i="14"/>
  <c r="K19" i="14"/>
  <c r="L19" i="14"/>
  <c r="M19" i="14"/>
  <c r="A20" i="14"/>
  <c r="C20" i="14"/>
  <c r="E20" i="14" l="1"/>
  <c r="G20" i="14"/>
  <c r="H20" i="14"/>
  <c r="R20" i="14"/>
  <c r="P21" i="14"/>
  <c r="B25" i="14" l="1"/>
  <c r="I24" i="14"/>
  <c r="J24" i="14"/>
  <c r="K24" i="14"/>
  <c r="L24" i="14"/>
  <c r="M24" i="14"/>
  <c r="A25" i="14"/>
  <c r="C25" i="14"/>
  <c r="E25" i="14" l="1"/>
  <c r="G25" i="14"/>
  <c r="H25" i="14"/>
  <c r="R25" i="14"/>
  <c r="P26" i="14"/>
  <c r="B30" i="14" l="1"/>
  <c r="I29" i="14"/>
  <c r="J29" i="14"/>
  <c r="K29" i="14"/>
  <c r="L29" i="14"/>
  <c r="M29" i="14"/>
  <c r="A30" i="14"/>
  <c r="C30" i="14"/>
  <c r="E30" i="14" l="1"/>
  <c r="G30" i="14"/>
  <c r="H30" i="14"/>
  <c r="R30" i="14"/>
  <c r="P31" i="14"/>
  <c r="B35" i="14" l="1"/>
  <c r="I34" i="14"/>
  <c r="J34" i="14"/>
  <c r="K34" i="14"/>
  <c r="L34" i="14"/>
  <c r="M34" i="14"/>
  <c r="A35" i="14"/>
  <c r="C35" i="14"/>
  <c r="E35" i="14" l="1"/>
  <c r="G35" i="14"/>
  <c r="H35" i="14"/>
  <c r="R35" i="14"/>
  <c r="P36" i="14"/>
  <c r="B40" i="14" l="1"/>
  <c r="I39" i="14"/>
  <c r="J39" i="14"/>
  <c r="K39" i="14"/>
  <c r="L39" i="14"/>
  <c r="M39" i="14"/>
  <c r="A40" i="14"/>
  <c r="C40" i="14"/>
  <c r="E40" i="14" l="1"/>
  <c r="G40" i="14"/>
  <c r="H40" i="14"/>
  <c r="R40" i="14" s="1"/>
  <c r="P41" i="14"/>
  <c r="B45" i="14" l="1"/>
  <c r="I44" i="14"/>
  <c r="J44" i="14"/>
  <c r="K44" i="14"/>
  <c r="L44" i="14"/>
  <c r="M44" i="14"/>
  <c r="A45" i="14"/>
  <c r="C45" i="14"/>
  <c r="E45" i="14" l="1"/>
  <c r="G45" i="14"/>
  <c r="H45" i="14"/>
  <c r="R45" i="14"/>
  <c r="P46" i="14"/>
  <c r="B50" i="14" l="1"/>
  <c r="I49" i="14"/>
  <c r="J49" i="14"/>
  <c r="K49" i="14"/>
  <c r="L49" i="14"/>
  <c r="M49" i="14"/>
  <c r="A50" i="14"/>
  <c r="C50" i="14"/>
  <c r="E50" i="14" l="1"/>
  <c r="G50" i="14"/>
  <c r="H50" i="14"/>
  <c r="R50" i="14"/>
  <c r="P51" i="14"/>
  <c r="B55" i="14" l="1"/>
  <c r="I54" i="14"/>
  <c r="J54" i="14"/>
  <c r="K54" i="14"/>
  <c r="L54" i="14"/>
  <c r="M54" i="14"/>
  <c r="A55" i="14"/>
  <c r="C55" i="14"/>
  <c r="E55" i="14" l="1"/>
  <c r="G55" i="14"/>
  <c r="H55" i="14"/>
  <c r="R55" i="14"/>
  <c r="P56" i="14"/>
  <c r="B60" i="14" l="1"/>
  <c r="I59" i="14"/>
  <c r="J59" i="14"/>
  <c r="K59" i="14"/>
  <c r="L59" i="14"/>
  <c r="M59" i="14"/>
  <c r="A60" i="14"/>
  <c r="C60" i="14"/>
  <c r="E60" i="14" l="1"/>
  <c r="G60" i="14"/>
  <c r="H60" i="14"/>
  <c r="R60" i="14"/>
  <c r="P61" i="14"/>
  <c r="B65" i="14" l="1"/>
  <c r="I64" i="14"/>
  <c r="J64" i="14"/>
  <c r="K64" i="14"/>
  <c r="L64" i="14"/>
  <c r="M64" i="14"/>
  <c r="A65" i="14"/>
  <c r="C65" i="14"/>
  <c r="E65" i="14" l="1"/>
  <c r="G65" i="14"/>
  <c r="H65" i="14"/>
  <c r="R65" i="14"/>
  <c r="P66" i="14"/>
  <c r="B70" i="14" l="1"/>
  <c r="I69" i="14"/>
  <c r="J69" i="14"/>
  <c r="K69" i="14"/>
  <c r="L69" i="14"/>
  <c r="M69" i="14"/>
  <c r="A70" i="14"/>
  <c r="C70" i="14"/>
  <c r="E70" i="14" l="1"/>
  <c r="G70" i="14"/>
  <c r="H70" i="14"/>
  <c r="R70" i="14"/>
  <c r="P71" i="14"/>
  <c r="B75" i="14" l="1"/>
  <c r="I74" i="14"/>
  <c r="J74" i="14"/>
  <c r="K74" i="14"/>
  <c r="L74" i="14"/>
  <c r="M74" i="14"/>
  <c r="A75" i="14"/>
  <c r="C75" i="14"/>
  <c r="E75" i="14" l="1"/>
  <c r="G75" i="14"/>
  <c r="H75" i="14"/>
  <c r="R75" i="14"/>
  <c r="P76" i="14"/>
  <c r="B80" i="14" l="1"/>
  <c r="I79" i="14"/>
  <c r="J79" i="14"/>
  <c r="K79" i="14"/>
  <c r="L79" i="14"/>
  <c r="M79" i="14"/>
  <c r="A80" i="14"/>
  <c r="C80" i="14"/>
  <c r="E80" i="14" l="1"/>
  <c r="G80" i="14"/>
  <c r="H80" i="14"/>
  <c r="R80" i="14"/>
  <c r="P81" i="14"/>
  <c r="B85" i="14" l="1"/>
  <c r="I84" i="14"/>
  <c r="J84" i="14"/>
  <c r="K84" i="14"/>
  <c r="L84" i="14"/>
  <c r="M84" i="14"/>
  <c r="A85" i="14"/>
  <c r="C85" i="14"/>
  <c r="E85" i="14" l="1"/>
  <c r="G85" i="14"/>
  <c r="H85" i="14"/>
  <c r="R85" i="14"/>
  <c r="P86" i="14"/>
  <c r="B90" i="14" l="1"/>
  <c r="I89" i="14"/>
  <c r="J89" i="14"/>
  <c r="K89" i="14"/>
  <c r="L89" i="14"/>
  <c r="M89" i="14"/>
  <c r="A90" i="14"/>
  <c r="C90" i="14"/>
  <c r="E90" i="14" l="1"/>
  <c r="G90" i="14"/>
  <c r="H90" i="14"/>
  <c r="R90" i="14"/>
  <c r="P91" i="14"/>
  <c r="B95" i="14" l="1"/>
  <c r="I94" i="14"/>
  <c r="J94" i="14"/>
  <c r="K94" i="14"/>
  <c r="L94" i="14"/>
  <c r="M94" i="14"/>
  <c r="A95" i="14"/>
  <c r="C95" i="14"/>
  <c r="E95" i="14" l="1"/>
  <c r="G95" i="14"/>
  <c r="H95" i="14"/>
  <c r="R95" i="14"/>
  <c r="P96" i="14"/>
  <c r="B100" i="14" l="1"/>
  <c r="I99" i="14"/>
  <c r="J99" i="14"/>
  <c r="K99" i="14"/>
  <c r="L99" i="14"/>
  <c r="M99" i="14"/>
  <c r="A100" i="14"/>
  <c r="C100" i="14"/>
  <c r="E100" i="14" l="1"/>
  <c r="G100" i="14"/>
  <c r="H100" i="14"/>
  <c r="R100" i="14"/>
  <c r="P101" i="14"/>
  <c r="B105" i="14" l="1"/>
  <c r="I104" i="14"/>
  <c r="J104" i="14"/>
  <c r="K104" i="14"/>
  <c r="L104" i="14"/>
  <c r="M104" i="14"/>
  <c r="A105" i="14"/>
  <c r="C105" i="14"/>
  <c r="E105" i="14" l="1"/>
  <c r="G105" i="14"/>
  <c r="H105" i="14"/>
  <c r="R105" i="14"/>
  <c r="P106" i="14"/>
  <c r="I109" i="14" l="1"/>
  <c r="J109" i="14"/>
  <c r="K109" i="14"/>
  <c r="L109" i="14"/>
  <c r="M109" i="14"/>
  <c r="A110" i="14"/>
  <c r="C110" i="14"/>
  <c r="E110" i="14" l="1"/>
  <c r="G110" i="14"/>
  <c r="H110" i="14"/>
  <c r="R110" i="14" s="1"/>
  <c r="P111" i="14"/>
  <c r="A2" i="13" l="1"/>
  <c r="B2" i="13" a="1"/>
  <c r="B2" i="13" l="1"/>
  <c r="I4" i="13"/>
  <c r="J4" i="13"/>
  <c r="K4" i="13"/>
  <c r="L4" i="13"/>
  <c r="M4" i="13"/>
  <c r="A5" i="13"/>
  <c r="C5" i="13"/>
  <c r="E5" i="13" l="1"/>
  <c r="G5" i="13"/>
  <c r="H5" i="13"/>
  <c r="R5" i="13"/>
  <c r="P6" i="13"/>
  <c r="B10" i="13" l="1"/>
  <c r="I9" i="13"/>
  <c r="J9" i="13"/>
  <c r="K9" i="13"/>
  <c r="L9" i="13"/>
  <c r="M9" i="13"/>
  <c r="A10" i="13"/>
  <c r="C10" i="13"/>
  <c r="E10" i="13" l="1"/>
  <c r="G10" i="13"/>
  <c r="H10" i="13"/>
  <c r="R10" i="13"/>
  <c r="P11" i="13"/>
  <c r="B15" i="13" l="1"/>
  <c r="I14" i="13"/>
  <c r="J14" i="13"/>
  <c r="K14" i="13"/>
  <c r="L14" i="13"/>
  <c r="M14" i="13"/>
  <c r="A15" i="13"/>
  <c r="C15" i="13"/>
  <c r="E15" i="13" l="1"/>
  <c r="G15" i="13"/>
  <c r="H15" i="13"/>
  <c r="R15" i="13" s="1"/>
  <c r="P16" i="13"/>
  <c r="B20" i="13" l="1"/>
  <c r="I19" i="13"/>
  <c r="J19" i="13"/>
  <c r="K19" i="13"/>
  <c r="L19" i="13"/>
  <c r="M19" i="13"/>
  <c r="A20" i="13"/>
  <c r="C20" i="13"/>
  <c r="E20" i="13" l="1"/>
  <c r="G20" i="13"/>
  <c r="H20" i="13"/>
  <c r="R20" i="13"/>
  <c r="P21" i="13"/>
  <c r="B25" i="13" l="1"/>
  <c r="I24" i="13"/>
  <c r="J24" i="13"/>
  <c r="K24" i="13"/>
  <c r="L24" i="13"/>
  <c r="M24" i="13"/>
  <c r="A25" i="13"/>
  <c r="C25" i="13"/>
  <c r="E25" i="13" l="1"/>
  <c r="G25" i="13"/>
  <c r="H25" i="13"/>
  <c r="R25" i="13"/>
  <c r="P26" i="13"/>
  <c r="B30" i="13" l="1"/>
  <c r="I29" i="13"/>
  <c r="J29" i="13"/>
  <c r="K29" i="13"/>
  <c r="L29" i="13"/>
  <c r="M29" i="13"/>
  <c r="A30" i="13"/>
  <c r="C30" i="13"/>
  <c r="E30" i="13" l="1"/>
  <c r="G30" i="13"/>
  <c r="H30" i="13"/>
  <c r="R30" i="13"/>
  <c r="P31" i="13"/>
  <c r="B35" i="13" l="1"/>
  <c r="I34" i="13"/>
  <c r="J34" i="13"/>
  <c r="K34" i="13"/>
  <c r="L34" i="13"/>
  <c r="M34" i="13"/>
  <c r="A35" i="13"/>
  <c r="C35" i="13"/>
  <c r="E35" i="13" l="1"/>
  <c r="G35" i="13"/>
  <c r="H35" i="13"/>
  <c r="R35" i="13"/>
  <c r="P36" i="13"/>
  <c r="B40" i="13" l="1"/>
  <c r="I39" i="13"/>
  <c r="J39" i="13"/>
  <c r="K39" i="13"/>
  <c r="L39" i="13"/>
  <c r="M39" i="13"/>
  <c r="A40" i="13"/>
  <c r="C40" i="13"/>
  <c r="E40" i="13" l="1"/>
  <c r="G40" i="13"/>
  <c r="H40" i="13"/>
  <c r="R40" i="13" s="1"/>
  <c r="P41" i="13"/>
  <c r="B45" i="13" l="1"/>
  <c r="I44" i="13"/>
  <c r="J44" i="13"/>
  <c r="K44" i="13"/>
  <c r="L44" i="13"/>
  <c r="M44" i="13"/>
  <c r="A45" i="13"/>
  <c r="C45" i="13"/>
  <c r="E45" i="13" l="1"/>
  <c r="G45" i="13"/>
  <c r="H45" i="13"/>
  <c r="R45" i="13"/>
  <c r="P46" i="13"/>
  <c r="B50" i="13" l="1"/>
  <c r="I49" i="13" s="1"/>
  <c r="J49" i="13" s="1"/>
  <c r="K49" i="13" s="1"/>
  <c r="L49" i="13" s="1"/>
  <c r="M49" i="13" s="1"/>
  <c r="A50" i="13" l="1"/>
  <c r="G50" i="13"/>
  <c r="H50" i="13"/>
  <c r="R50" i="13"/>
  <c r="C50" i="13"/>
  <c r="P51" i="13"/>
  <c r="E50" i="13" l="1"/>
  <c r="B55" i="13"/>
  <c r="I54" i="13"/>
  <c r="J54" i="13"/>
  <c r="K54" i="13"/>
  <c r="L54" i="13"/>
  <c r="M54" i="13"/>
  <c r="A55" i="13"/>
  <c r="C55" i="13"/>
  <c r="E55" i="13" l="1"/>
  <c r="G55" i="13"/>
  <c r="H55" i="13"/>
  <c r="R55" i="13"/>
  <c r="P56" i="13"/>
  <c r="B60" i="13" l="1"/>
  <c r="I59" i="13"/>
  <c r="J59" i="13" s="1"/>
  <c r="K59" i="13" s="1"/>
  <c r="L59" i="13" s="1"/>
  <c r="M59" i="13" s="1"/>
  <c r="A60" i="13"/>
  <c r="C60" i="13"/>
  <c r="E60" i="13" l="1"/>
  <c r="G60" i="13"/>
  <c r="H60" i="13"/>
  <c r="R60" i="13" s="1"/>
  <c r="P61" i="13"/>
  <c r="B65" i="13" l="1"/>
  <c r="I64" i="13"/>
  <c r="J64" i="13"/>
  <c r="K64" i="13"/>
  <c r="L64" i="13"/>
  <c r="M64" i="13"/>
  <c r="A65" i="13"/>
  <c r="C65" i="13"/>
  <c r="E65" i="13" l="1"/>
  <c r="G65" i="13"/>
  <c r="H65" i="13"/>
  <c r="R65" i="13"/>
  <c r="P66" i="13"/>
  <c r="B70" i="13" l="1"/>
  <c r="I69" i="13"/>
  <c r="J69" i="13"/>
  <c r="K69" i="13"/>
  <c r="L69" i="13"/>
  <c r="M69" i="13"/>
  <c r="A70" i="13"/>
  <c r="C70" i="13"/>
  <c r="E70" i="13" l="1"/>
  <c r="G70" i="13"/>
  <c r="H70" i="13"/>
  <c r="R70" i="13"/>
  <c r="P71" i="13"/>
  <c r="B75" i="13" l="1"/>
  <c r="I74" i="13"/>
  <c r="J74" i="13"/>
  <c r="K74" i="13"/>
  <c r="L74" i="13"/>
  <c r="M74" i="13"/>
  <c r="A75" i="13"/>
  <c r="C75" i="13"/>
  <c r="E75" i="13" l="1"/>
  <c r="G75" i="13"/>
  <c r="H75" i="13"/>
  <c r="R75" i="13"/>
  <c r="P76" i="13"/>
  <c r="B80" i="13" l="1"/>
  <c r="I79" i="13"/>
  <c r="J79" i="13"/>
  <c r="K79" i="13"/>
  <c r="L79" i="13"/>
  <c r="M79" i="13"/>
  <c r="A80" i="13"/>
  <c r="C80" i="13"/>
  <c r="E80" i="13" l="1"/>
  <c r="G80" i="13"/>
  <c r="H80" i="13"/>
  <c r="R80" i="13"/>
  <c r="P81" i="13"/>
  <c r="B85" i="13" l="1"/>
  <c r="I84" i="13"/>
  <c r="J84" i="13"/>
  <c r="K84" i="13"/>
  <c r="L84" i="13"/>
  <c r="M84" i="13"/>
  <c r="A85" i="13"/>
  <c r="C85" i="13"/>
  <c r="E85" i="13" l="1"/>
  <c r="G85" i="13"/>
  <c r="H85" i="13"/>
  <c r="R85" i="13"/>
  <c r="P86" i="13"/>
  <c r="B90" i="13" l="1"/>
  <c r="I89" i="13"/>
  <c r="J89" i="13"/>
  <c r="K89" i="13"/>
  <c r="L89" i="13"/>
  <c r="M89" i="13"/>
  <c r="A90" i="13"/>
  <c r="C90" i="13"/>
  <c r="E90" i="13" l="1"/>
  <c r="G90" i="13"/>
  <c r="H90" i="13"/>
  <c r="R90" i="13" s="1"/>
  <c r="P91" i="13"/>
  <c r="B95" i="13" l="1"/>
  <c r="I94" i="13"/>
  <c r="J94" i="13"/>
  <c r="K94" i="13"/>
  <c r="L94" i="13"/>
  <c r="M94" i="13"/>
  <c r="A95" i="13"/>
  <c r="C95" i="13"/>
  <c r="E95" i="13" l="1"/>
  <c r="G95" i="13"/>
  <c r="H95" i="13"/>
  <c r="R95" i="13" s="1"/>
  <c r="P96" i="13"/>
  <c r="B100" i="13" l="1"/>
  <c r="I99" i="13"/>
  <c r="J99" i="13"/>
  <c r="K99" i="13"/>
  <c r="L99" i="13"/>
  <c r="M99" i="13"/>
  <c r="A100" i="13"/>
  <c r="C100" i="13"/>
  <c r="E100" i="13" l="1"/>
  <c r="G100" i="13"/>
  <c r="H100" i="13"/>
  <c r="R100" i="13"/>
  <c r="P101" i="13"/>
  <c r="B105" i="13" l="1"/>
  <c r="I104" i="13"/>
  <c r="J104" i="13"/>
  <c r="K104" i="13"/>
  <c r="L104" i="13"/>
  <c r="M104" i="13"/>
  <c r="A105" i="13"/>
  <c r="C105" i="13"/>
  <c r="E105" i="13" l="1"/>
  <c r="G105" i="13"/>
  <c r="H105" i="13"/>
  <c r="R105" i="13"/>
  <c r="P106" i="13"/>
  <c r="I109" i="13" l="1"/>
  <c r="J109" i="13"/>
  <c r="K109" i="13"/>
  <c r="L109" i="13"/>
  <c r="M109" i="13"/>
  <c r="A110" i="13"/>
  <c r="C110" i="13"/>
  <c r="E110" i="13" l="1"/>
  <c r="G110" i="13"/>
  <c r="H110" i="13"/>
  <c r="R110" i="13" s="1"/>
  <c r="P111" i="13"/>
  <c r="A2" i="12" l="1"/>
  <c r="B2" i="12" a="1"/>
  <c r="B2" i="12" l="1"/>
  <c r="I4" i="12"/>
  <c r="J4" i="12"/>
  <c r="K4" i="12"/>
  <c r="L4" i="12"/>
  <c r="M4" i="12"/>
  <c r="A5" i="12"/>
  <c r="C5" i="12"/>
  <c r="E5" i="12" l="1"/>
  <c r="G5" i="12"/>
  <c r="H5" i="12"/>
  <c r="R5" i="12"/>
  <c r="P6" i="12"/>
  <c r="B10" i="12" l="1"/>
  <c r="I9" i="12"/>
  <c r="J9" i="12"/>
  <c r="K9" i="12"/>
  <c r="L9" i="12"/>
  <c r="M9" i="12"/>
  <c r="A10" i="12"/>
  <c r="C10" i="12"/>
  <c r="E10" i="12" l="1"/>
  <c r="G10" i="12"/>
  <c r="H10" i="12"/>
  <c r="R10" i="12" s="1"/>
  <c r="P11" i="12"/>
  <c r="B15" i="12" l="1"/>
  <c r="I14" i="12"/>
  <c r="J14" i="12"/>
  <c r="K14" i="12"/>
  <c r="L14" i="12"/>
  <c r="M14" i="12"/>
  <c r="A15" i="12"/>
  <c r="C15" i="12"/>
  <c r="E15" i="12" l="1"/>
  <c r="G15" i="12"/>
  <c r="H15" i="12"/>
  <c r="R15" i="12"/>
  <c r="P16" i="12"/>
  <c r="B20" i="12" l="1"/>
  <c r="I19" i="12"/>
  <c r="J19" i="12"/>
  <c r="K19" i="12"/>
  <c r="L19" i="12"/>
  <c r="M19" i="12"/>
  <c r="A20" i="12"/>
  <c r="C20" i="12"/>
  <c r="E20" i="12" l="1"/>
  <c r="G20" i="12"/>
  <c r="H20" i="12"/>
  <c r="R20" i="12"/>
  <c r="P21" i="12"/>
  <c r="B25" i="12" l="1"/>
  <c r="I24" i="12"/>
  <c r="J24" i="12"/>
  <c r="K24" i="12"/>
  <c r="L24" i="12"/>
  <c r="M24" i="12"/>
  <c r="A25" i="12"/>
  <c r="C25" i="12"/>
  <c r="E25" i="12" l="1"/>
  <c r="G25" i="12"/>
  <c r="H25" i="12"/>
  <c r="R25" i="12"/>
  <c r="P26" i="12"/>
  <c r="B30" i="12" l="1"/>
  <c r="I29" i="12"/>
  <c r="J29" i="12"/>
  <c r="K29" i="12"/>
  <c r="L29" i="12"/>
  <c r="M29" i="12"/>
  <c r="A30" i="12"/>
  <c r="C30" i="12"/>
  <c r="E30" i="12" l="1"/>
  <c r="G30" i="12"/>
  <c r="H30" i="12"/>
  <c r="R30" i="12"/>
  <c r="P31" i="12"/>
  <c r="B35" i="12" l="1"/>
  <c r="I34" i="12"/>
  <c r="J34" i="12"/>
  <c r="K34" i="12"/>
  <c r="L34" i="12"/>
  <c r="M34" i="12"/>
  <c r="A35" i="12"/>
  <c r="C35" i="12"/>
  <c r="E35" i="12" l="1"/>
  <c r="G35" i="12"/>
  <c r="H35" i="12"/>
  <c r="R35" i="12"/>
  <c r="P36" i="12"/>
  <c r="B40" i="12" l="1"/>
  <c r="I39" i="12"/>
  <c r="J39" i="12"/>
  <c r="K39" i="12"/>
  <c r="L39" i="12"/>
  <c r="M39" i="12"/>
  <c r="A40" i="12"/>
  <c r="C40" i="12"/>
  <c r="E40" i="12" l="1"/>
  <c r="G40" i="12"/>
  <c r="H40" i="12"/>
  <c r="R40" i="12"/>
  <c r="P41" i="12"/>
  <c r="B45" i="12" l="1"/>
  <c r="I44" i="12"/>
  <c r="J44" i="12"/>
  <c r="K44" i="12"/>
  <c r="L44" i="12"/>
  <c r="M44" i="12"/>
  <c r="A45" i="12"/>
  <c r="C45" i="12"/>
  <c r="E45" i="12" l="1"/>
  <c r="G45" i="12"/>
  <c r="H45" i="12"/>
  <c r="R45" i="12"/>
  <c r="P46" i="12"/>
  <c r="B50" i="12" l="1"/>
  <c r="I49" i="12"/>
  <c r="J49" i="12"/>
  <c r="K49" i="12"/>
  <c r="L49" i="12"/>
  <c r="M49" i="12"/>
  <c r="A50" i="12"/>
  <c r="C50" i="12"/>
  <c r="E50" i="12" l="1"/>
  <c r="G50" i="12"/>
  <c r="H50" i="12"/>
  <c r="R50" i="12"/>
  <c r="P51" i="12"/>
  <c r="B55" i="12" l="1"/>
  <c r="I54" i="12"/>
  <c r="J54" i="12"/>
  <c r="K54" i="12"/>
  <c r="L54" i="12"/>
  <c r="M54" i="12"/>
  <c r="A55" i="12"/>
  <c r="C55" i="12"/>
  <c r="E55" i="12" l="1"/>
  <c r="G55" i="12"/>
  <c r="H55" i="12"/>
  <c r="R55" i="12"/>
  <c r="P56" i="12"/>
  <c r="B60" i="12" l="1"/>
  <c r="I59" i="12"/>
  <c r="J59" i="12"/>
  <c r="K59" i="12"/>
  <c r="L59" i="12"/>
  <c r="M59" i="12"/>
  <c r="A60" i="12"/>
  <c r="C60" i="12"/>
  <c r="E60" i="12" l="1"/>
  <c r="G60" i="12"/>
  <c r="H60" i="12"/>
  <c r="R60" i="12"/>
  <c r="P61" i="12"/>
  <c r="B65" i="12" l="1"/>
  <c r="I64" i="12"/>
  <c r="J64" i="12"/>
  <c r="K64" i="12"/>
  <c r="L64" i="12"/>
  <c r="M64" i="12"/>
  <c r="A65" i="12"/>
  <c r="C65" i="12"/>
  <c r="E65" i="12" l="1"/>
  <c r="G65" i="12"/>
  <c r="H65" i="12"/>
  <c r="R65" i="12"/>
  <c r="P66" i="12"/>
  <c r="B70" i="12" l="1"/>
  <c r="I69" i="12"/>
  <c r="J69" i="12"/>
  <c r="K69" i="12"/>
  <c r="L69" i="12"/>
  <c r="M69" i="12"/>
  <c r="A70" i="12"/>
  <c r="C70" i="12"/>
  <c r="E70" i="12" l="1"/>
  <c r="G70" i="12"/>
  <c r="H70" i="12"/>
  <c r="R70" i="12"/>
  <c r="P71" i="12"/>
  <c r="B75" i="12" l="1"/>
  <c r="I74" i="12"/>
  <c r="J74" i="12"/>
  <c r="K74" i="12"/>
  <c r="L74" i="12"/>
  <c r="M74" i="12"/>
  <c r="A75" i="12"/>
  <c r="C75" i="12"/>
  <c r="E75" i="12" l="1"/>
  <c r="G75" i="12"/>
  <c r="H75" i="12"/>
  <c r="R75" i="12"/>
  <c r="P76" i="12"/>
  <c r="B80" i="12" l="1"/>
  <c r="I79" i="12"/>
  <c r="J79" i="12"/>
  <c r="K79" i="12"/>
  <c r="L79" i="12"/>
  <c r="M79" i="12"/>
  <c r="A80" i="12"/>
  <c r="C80" i="12"/>
  <c r="E80" i="12" l="1"/>
  <c r="G80" i="12"/>
  <c r="H80" i="12"/>
  <c r="R80" i="12"/>
  <c r="P81" i="12"/>
  <c r="B85" i="12" l="1"/>
  <c r="I84" i="12"/>
  <c r="J84" i="12"/>
  <c r="K84" i="12"/>
  <c r="L84" i="12"/>
  <c r="M84" i="12"/>
  <c r="A85" i="12"/>
  <c r="C85" i="12"/>
  <c r="E85" i="12" l="1"/>
  <c r="G85" i="12"/>
  <c r="H85" i="12"/>
  <c r="R85" i="12"/>
  <c r="P86" i="12"/>
  <c r="B90" i="12" l="1"/>
  <c r="I89" i="12"/>
  <c r="J89" i="12"/>
  <c r="K89" i="12"/>
  <c r="L89" i="12"/>
  <c r="M89" i="12"/>
  <c r="A90" i="12"/>
  <c r="C90" i="12"/>
  <c r="E90" i="12" l="1"/>
  <c r="G90" i="12"/>
  <c r="H90" i="12"/>
  <c r="R90" i="12"/>
  <c r="P91" i="12"/>
  <c r="B95" i="12" l="1"/>
  <c r="I94" i="12"/>
  <c r="J94" i="12"/>
  <c r="K94" i="12"/>
  <c r="L94" i="12"/>
  <c r="M94" i="12"/>
  <c r="A95" i="12"/>
  <c r="C95" i="12"/>
  <c r="E95" i="12" l="1"/>
  <c r="G95" i="12"/>
  <c r="H95" i="12"/>
  <c r="R95" i="12" s="1"/>
  <c r="P96" i="12"/>
  <c r="B100" i="12" l="1"/>
  <c r="I99" i="12"/>
  <c r="J99" i="12"/>
  <c r="K99" i="12"/>
  <c r="L99" i="12"/>
  <c r="M99" i="12"/>
  <c r="A100" i="12"/>
  <c r="C100" i="12"/>
  <c r="E100" i="12" l="1"/>
  <c r="G100" i="12"/>
  <c r="H100" i="12"/>
  <c r="R100" i="12"/>
  <c r="P101" i="12"/>
  <c r="B105" i="12" l="1"/>
  <c r="I104" i="12"/>
  <c r="J104" i="12"/>
  <c r="K104" i="12"/>
  <c r="L104" i="12"/>
  <c r="M104" i="12"/>
  <c r="A105" i="12"/>
  <c r="C105" i="12"/>
  <c r="E105" i="12" l="1"/>
  <c r="G105" i="12"/>
  <c r="H105" i="12"/>
  <c r="R105" i="12"/>
  <c r="P106" i="12"/>
  <c r="I109" i="12" l="1"/>
  <c r="J109" i="12"/>
  <c r="K109" i="12"/>
  <c r="L109" i="12"/>
  <c r="M109" i="12"/>
  <c r="A110" i="12"/>
  <c r="C110" i="12"/>
  <c r="E110" i="12" l="1"/>
  <c r="G110" i="12"/>
  <c r="H110" i="12"/>
  <c r="R110" i="12"/>
  <c r="P111" i="12"/>
  <c r="A2" i="11" l="1"/>
  <c r="B2" i="11" a="1"/>
  <c r="B2" i="11" l="1"/>
  <c r="I4" i="11"/>
  <c r="J4" i="11" s="1"/>
  <c r="K4" i="11" s="1"/>
  <c r="L4" i="11" s="1"/>
  <c r="M4" i="11" s="1"/>
  <c r="A5" i="11"/>
  <c r="C5" i="11"/>
  <c r="E5" i="11" l="1"/>
  <c r="G5" i="11"/>
  <c r="H5" i="11"/>
  <c r="R5" i="11"/>
  <c r="P6" i="11"/>
  <c r="B10" i="11" l="1"/>
  <c r="I9" i="11"/>
  <c r="J9" i="11"/>
  <c r="K9" i="11"/>
  <c r="L9" i="11"/>
  <c r="M9" i="11"/>
  <c r="A10" i="11"/>
  <c r="C10" i="11"/>
  <c r="E10" i="11" l="1"/>
  <c r="G10" i="11"/>
  <c r="H10" i="11"/>
  <c r="R10" i="11" s="1"/>
  <c r="P11" i="11"/>
  <c r="B15" i="11" l="1"/>
  <c r="I14" i="11"/>
  <c r="J14" i="11"/>
  <c r="K14" i="11"/>
  <c r="L14" i="11"/>
  <c r="M14" i="11"/>
  <c r="A15" i="11"/>
  <c r="C15" i="11"/>
  <c r="E15" i="11" l="1"/>
  <c r="G15" i="11"/>
  <c r="H15" i="11"/>
  <c r="R15" i="11"/>
  <c r="P16" i="11"/>
  <c r="B20" i="11" l="1"/>
  <c r="I19" i="11"/>
  <c r="J19" i="11"/>
  <c r="K19" i="11"/>
  <c r="L19" i="11"/>
  <c r="M19" i="11"/>
  <c r="A20" i="11"/>
  <c r="C20" i="11"/>
  <c r="E20" i="11" l="1"/>
  <c r="G20" i="11"/>
  <c r="H20" i="11"/>
  <c r="R20" i="11" s="1"/>
  <c r="P21" i="11"/>
  <c r="B25" i="11" l="1"/>
  <c r="I24" i="11"/>
  <c r="J24" i="11"/>
  <c r="K24" i="11"/>
  <c r="L24" i="11"/>
  <c r="M24" i="11"/>
  <c r="A25" i="11"/>
  <c r="C25" i="11"/>
  <c r="E25" i="11" l="1"/>
  <c r="G25" i="11"/>
  <c r="H25" i="11"/>
  <c r="R25" i="11" s="1"/>
  <c r="P26" i="11"/>
  <c r="B30" i="11" l="1"/>
  <c r="I29" i="11"/>
  <c r="J29" i="11"/>
  <c r="K29" i="11"/>
  <c r="L29" i="11"/>
  <c r="M29" i="11"/>
  <c r="A30" i="11"/>
  <c r="C30" i="11"/>
  <c r="E30" i="11" l="1"/>
  <c r="G30" i="11"/>
  <c r="H30" i="11"/>
  <c r="R30" i="11"/>
  <c r="P31" i="11"/>
  <c r="B35" i="11" l="1"/>
  <c r="I34" i="11"/>
  <c r="J34" i="11"/>
  <c r="K34" i="11"/>
  <c r="L34" i="11"/>
  <c r="M34" i="11"/>
  <c r="A35" i="11"/>
  <c r="C35" i="11"/>
  <c r="E35" i="11" l="1"/>
  <c r="G35" i="11"/>
  <c r="H35" i="11"/>
  <c r="R35" i="11"/>
  <c r="P36" i="11"/>
  <c r="B40" i="11" l="1"/>
  <c r="I39" i="11"/>
  <c r="J39" i="11"/>
  <c r="K39" i="11"/>
  <c r="L39" i="11"/>
  <c r="M39" i="11"/>
  <c r="A40" i="11"/>
  <c r="C40" i="11"/>
  <c r="E40" i="11" l="1"/>
  <c r="G40" i="11"/>
  <c r="H40" i="11"/>
  <c r="R40" i="11"/>
  <c r="P41" i="11"/>
  <c r="B45" i="11" l="1"/>
  <c r="I44" i="11"/>
  <c r="J44" i="11"/>
  <c r="K44" i="11"/>
  <c r="L44" i="11"/>
  <c r="M44" i="11"/>
  <c r="A45" i="11"/>
  <c r="C45" i="11"/>
  <c r="E45" i="11" l="1"/>
  <c r="G45" i="11"/>
  <c r="H45" i="11"/>
  <c r="R45" i="11"/>
  <c r="P46" i="11"/>
  <c r="B50" i="11" l="1"/>
  <c r="I49" i="11"/>
  <c r="J49" i="11"/>
  <c r="K49" i="11"/>
  <c r="L49" i="11"/>
  <c r="M49" i="11"/>
  <c r="A50" i="11"/>
  <c r="C50" i="11"/>
  <c r="E50" i="11" l="1"/>
  <c r="G50" i="11"/>
  <c r="H50" i="11"/>
  <c r="R50" i="11" s="1"/>
  <c r="P51" i="11"/>
  <c r="B55" i="11" l="1"/>
  <c r="I54" i="11"/>
  <c r="J54" i="11"/>
  <c r="K54" i="11"/>
  <c r="L54" i="11"/>
  <c r="M54" i="11"/>
  <c r="A55" i="11"/>
  <c r="C55" i="11"/>
  <c r="E55" i="11" l="1"/>
  <c r="G55" i="11"/>
  <c r="H55" i="11"/>
  <c r="R55" i="11"/>
  <c r="P56" i="11"/>
  <c r="B60" i="11" l="1"/>
  <c r="I59" i="11"/>
  <c r="J59" i="11"/>
  <c r="K59" i="11"/>
  <c r="L59" i="11"/>
  <c r="M59" i="11"/>
  <c r="A60" i="11"/>
  <c r="C60" i="11"/>
  <c r="E60" i="11" l="1"/>
  <c r="G60" i="11"/>
  <c r="H60" i="11"/>
  <c r="R60" i="11"/>
  <c r="P61" i="11"/>
  <c r="B65" i="11" l="1"/>
  <c r="I64" i="11"/>
  <c r="J64" i="11"/>
  <c r="K64" i="11"/>
  <c r="L64" i="11"/>
  <c r="M64" i="11"/>
  <c r="A65" i="11"/>
  <c r="C65" i="11"/>
  <c r="E65" i="11" l="1"/>
  <c r="G65" i="11"/>
  <c r="H65" i="11"/>
  <c r="R65" i="11"/>
  <c r="P66" i="11"/>
  <c r="B70" i="11" l="1"/>
  <c r="I69" i="11"/>
  <c r="J69" i="11"/>
  <c r="K69" i="11"/>
  <c r="L69" i="11"/>
  <c r="M69" i="11"/>
  <c r="A70" i="11"/>
  <c r="C70" i="11"/>
  <c r="E70" i="11" l="1"/>
  <c r="G70" i="11"/>
  <c r="H70" i="11"/>
  <c r="R70" i="11"/>
  <c r="P71" i="11"/>
  <c r="B75" i="11" l="1"/>
  <c r="I74" i="11"/>
  <c r="J74" i="11"/>
  <c r="K74" i="11"/>
  <c r="L74" i="11"/>
  <c r="M74" i="11"/>
  <c r="A75" i="11"/>
  <c r="C75" i="11"/>
  <c r="E75" i="11" l="1"/>
  <c r="G75" i="11"/>
  <c r="H75" i="11"/>
  <c r="R75" i="11"/>
  <c r="P76" i="11"/>
  <c r="B80" i="11" l="1"/>
  <c r="I79" i="11"/>
  <c r="J79" i="11"/>
  <c r="K79" i="11"/>
  <c r="L79" i="11"/>
  <c r="M79" i="11"/>
  <c r="A80" i="11"/>
  <c r="C80" i="11"/>
  <c r="E80" i="11" l="1"/>
  <c r="G80" i="11"/>
  <c r="H80" i="11"/>
  <c r="R80" i="11"/>
  <c r="P81" i="11"/>
  <c r="B85" i="11" l="1"/>
  <c r="I84" i="11"/>
  <c r="J84" i="11"/>
  <c r="K84" i="11"/>
  <c r="L84" i="11"/>
  <c r="M84" i="11"/>
  <c r="A85" i="11"/>
  <c r="C85" i="11"/>
  <c r="E85" i="11" l="1"/>
  <c r="G85" i="11"/>
  <c r="H85" i="11"/>
  <c r="R85" i="11"/>
  <c r="P86" i="11"/>
  <c r="B90" i="11" l="1"/>
  <c r="I89" i="11"/>
  <c r="J89" i="11"/>
  <c r="K89" i="11"/>
  <c r="L89" i="11"/>
  <c r="M89" i="11"/>
  <c r="A90" i="11"/>
  <c r="C90" i="11"/>
  <c r="E90" i="11" l="1"/>
  <c r="G90" i="11"/>
  <c r="H90" i="11"/>
  <c r="R90" i="11"/>
  <c r="P91" i="11"/>
  <c r="B95" i="11" l="1"/>
  <c r="I94" i="11"/>
  <c r="J94" i="11"/>
  <c r="K94" i="11"/>
  <c r="L94" i="11"/>
  <c r="M94" i="11"/>
  <c r="A95" i="11"/>
  <c r="C95" i="11"/>
  <c r="E95" i="11" l="1"/>
  <c r="G95" i="11"/>
  <c r="H95" i="11"/>
  <c r="R95" i="11"/>
  <c r="P96" i="11"/>
  <c r="B100" i="11" l="1"/>
  <c r="I99" i="11"/>
  <c r="J99" i="11"/>
  <c r="K99" i="11"/>
  <c r="L99" i="11"/>
  <c r="M99" i="11"/>
  <c r="A100" i="11"/>
  <c r="C100" i="11"/>
  <c r="E100" i="11" l="1"/>
  <c r="G100" i="11"/>
  <c r="H100" i="11"/>
  <c r="R100" i="11"/>
  <c r="P101" i="11"/>
  <c r="B105" i="11" l="1"/>
  <c r="I104" i="11"/>
  <c r="J104" i="11"/>
  <c r="K104" i="11"/>
  <c r="L104" i="11"/>
  <c r="M104" i="11"/>
  <c r="A105" i="11"/>
  <c r="C105" i="11"/>
  <c r="E105" i="11" l="1"/>
  <c r="G105" i="11"/>
  <c r="H105" i="11"/>
  <c r="R105" i="11"/>
  <c r="P106" i="11"/>
  <c r="I109" i="11" l="1"/>
  <c r="J109" i="11"/>
  <c r="K109" i="11"/>
  <c r="L109" i="11"/>
  <c r="M109" i="11"/>
  <c r="A110" i="11"/>
  <c r="C110" i="11"/>
  <c r="E110" i="11" l="1"/>
  <c r="G110" i="11"/>
  <c r="H110" i="11"/>
  <c r="R110" i="11" s="1"/>
  <c r="P111" i="11"/>
  <c r="A2" i="10" l="1"/>
  <c r="B2" i="10" a="1"/>
  <c r="B2" i="10" l="1"/>
  <c r="I4" i="10"/>
  <c r="J4" i="10"/>
  <c r="K4" i="10"/>
  <c r="L4" i="10"/>
  <c r="M4" i="10"/>
  <c r="A5" i="10"/>
  <c r="C5" i="10"/>
  <c r="E5" i="10" l="1"/>
  <c r="G5" i="10"/>
  <c r="H5" i="10"/>
  <c r="R5" i="10"/>
  <c r="P6" i="10"/>
  <c r="B10" i="10" l="1"/>
  <c r="I9" i="10"/>
  <c r="J9" i="10"/>
  <c r="K9" i="10"/>
  <c r="L9" i="10"/>
  <c r="M9" i="10"/>
  <c r="A10" i="10"/>
  <c r="C10" i="10"/>
  <c r="E10" i="10" l="1"/>
  <c r="G10" i="10"/>
  <c r="H10" i="10"/>
  <c r="R10" i="10"/>
  <c r="P11" i="10"/>
  <c r="B15" i="10" l="1"/>
  <c r="I14" i="10"/>
  <c r="J14" i="10"/>
  <c r="K14" i="10"/>
  <c r="L14" i="10"/>
  <c r="M14" i="10"/>
  <c r="A15" i="10"/>
  <c r="C15" i="10"/>
  <c r="E15" i="10" l="1"/>
  <c r="G15" i="10"/>
  <c r="H15" i="10"/>
  <c r="R15" i="10"/>
  <c r="P16" i="10"/>
  <c r="B20" i="10" l="1"/>
  <c r="I19" i="10"/>
  <c r="J19" i="10"/>
  <c r="K19" i="10"/>
  <c r="L19" i="10"/>
  <c r="M19" i="10"/>
  <c r="A20" i="10"/>
  <c r="C20" i="10"/>
  <c r="E20" i="10" l="1"/>
  <c r="G20" i="10"/>
  <c r="H20" i="10"/>
  <c r="R20" i="10" s="1"/>
  <c r="P21" i="10"/>
  <c r="B25" i="10" l="1"/>
  <c r="I24" i="10"/>
  <c r="J24" i="10"/>
  <c r="K24" i="10"/>
  <c r="L24" i="10"/>
  <c r="M24" i="10"/>
  <c r="A25" i="10"/>
  <c r="C25" i="10"/>
  <c r="E25" i="10" l="1"/>
  <c r="G25" i="10"/>
  <c r="H25" i="10"/>
  <c r="R25" i="10"/>
  <c r="P26" i="10"/>
  <c r="B30" i="10" l="1"/>
  <c r="I29" i="10"/>
  <c r="J29" i="10"/>
  <c r="K29" i="10"/>
  <c r="L29" i="10"/>
  <c r="M29" i="10"/>
  <c r="A30" i="10"/>
  <c r="C30" i="10"/>
  <c r="E30" i="10" l="1"/>
  <c r="G30" i="10"/>
  <c r="H30" i="10"/>
  <c r="R30" i="10"/>
  <c r="P31" i="10"/>
  <c r="B35" i="10" l="1"/>
  <c r="I34" i="10"/>
  <c r="J34" i="10"/>
  <c r="K34" i="10"/>
  <c r="L34" i="10"/>
  <c r="M34" i="10"/>
  <c r="A35" i="10"/>
  <c r="C35" i="10"/>
  <c r="E35" i="10" l="1"/>
  <c r="G35" i="10"/>
  <c r="H35" i="10"/>
  <c r="R35" i="10"/>
  <c r="P36" i="10"/>
  <c r="B40" i="10" l="1"/>
  <c r="I39" i="10"/>
  <c r="J39" i="10"/>
  <c r="K39" i="10"/>
  <c r="L39" i="10"/>
  <c r="M39" i="10"/>
  <c r="A40" i="10"/>
  <c r="C40" i="10"/>
  <c r="E40" i="10" l="1"/>
  <c r="G40" i="10"/>
  <c r="H40" i="10"/>
  <c r="R40" i="10"/>
  <c r="P41" i="10"/>
  <c r="B45" i="10" l="1"/>
  <c r="I44" i="10"/>
  <c r="J44" i="10"/>
  <c r="K44" i="10"/>
  <c r="L44" i="10"/>
  <c r="M44" i="10"/>
  <c r="A45" i="10"/>
  <c r="C45" i="10"/>
  <c r="E45" i="10" l="1"/>
  <c r="G45" i="10"/>
  <c r="H45" i="10"/>
  <c r="R45" i="10"/>
  <c r="P46" i="10"/>
  <c r="B50" i="10" l="1"/>
  <c r="I49" i="10"/>
  <c r="J49" i="10"/>
  <c r="K49" i="10"/>
  <c r="L49" i="10"/>
  <c r="M49" i="10"/>
  <c r="A50" i="10"/>
  <c r="C50" i="10"/>
  <c r="E50" i="10" l="1"/>
  <c r="G50" i="10"/>
  <c r="H50" i="10"/>
  <c r="R50" i="10"/>
  <c r="P51" i="10"/>
  <c r="B55" i="10" l="1"/>
  <c r="I54" i="10"/>
  <c r="J54" i="10"/>
  <c r="K54" i="10"/>
  <c r="L54" i="10"/>
  <c r="M54" i="10"/>
  <c r="A55" i="10"/>
  <c r="C55" i="10"/>
  <c r="E55" i="10" l="1"/>
  <c r="G55" i="10"/>
  <c r="H55" i="10"/>
  <c r="R55" i="10"/>
  <c r="P56" i="10"/>
  <c r="B60" i="10" l="1"/>
  <c r="I59" i="10"/>
  <c r="J59" i="10"/>
  <c r="K59" i="10"/>
  <c r="L59" i="10"/>
  <c r="M59" i="10"/>
  <c r="A60" i="10"/>
  <c r="C60" i="10"/>
  <c r="E60" i="10" l="1"/>
  <c r="G60" i="10"/>
  <c r="H60" i="10"/>
  <c r="R60" i="10"/>
  <c r="P61" i="10"/>
  <c r="B65" i="10" l="1"/>
  <c r="I64" i="10"/>
  <c r="J64" i="10"/>
  <c r="K64" i="10"/>
  <c r="L64" i="10"/>
  <c r="M64" i="10"/>
  <c r="A65" i="10"/>
  <c r="C65" i="10"/>
  <c r="E65" i="10" l="1"/>
  <c r="G65" i="10"/>
  <c r="H65" i="10"/>
  <c r="R65" i="10"/>
  <c r="P66" i="10"/>
  <c r="B70" i="10" l="1"/>
  <c r="I69" i="10"/>
  <c r="J69" i="10"/>
  <c r="K69" i="10"/>
  <c r="L69" i="10"/>
  <c r="M69" i="10"/>
  <c r="A70" i="10"/>
  <c r="C70" i="10"/>
  <c r="E70" i="10" l="1"/>
  <c r="G70" i="10"/>
  <c r="H70" i="10"/>
  <c r="R70" i="10"/>
  <c r="P71" i="10"/>
  <c r="B75" i="10" l="1"/>
  <c r="I74" i="10"/>
  <c r="J74" i="10"/>
  <c r="K74" i="10"/>
  <c r="L74" i="10"/>
  <c r="M74" i="10"/>
  <c r="A75" i="10"/>
  <c r="C75" i="10"/>
  <c r="E75" i="10" l="1"/>
  <c r="G75" i="10"/>
  <c r="H75" i="10"/>
  <c r="R75" i="10"/>
  <c r="P76" i="10"/>
  <c r="B80" i="10" l="1"/>
  <c r="I79" i="10"/>
  <c r="J79" i="10"/>
  <c r="K79" i="10"/>
  <c r="L79" i="10"/>
  <c r="M79" i="10"/>
  <c r="A80" i="10"/>
  <c r="C80" i="10"/>
  <c r="E80" i="10" l="1"/>
  <c r="G80" i="10"/>
  <c r="H80" i="10"/>
  <c r="R80" i="10"/>
  <c r="P81" i="10"/>
  <c r="B85" i="10" l="1"/>
  <c r="I84" i="10"/>
  <c r="J84" i="10"/>
  <c r="K84" i="10"/>
  <c r="L84" i="10"/>
  <c r="M84" i="10"/>
  <c r="A85" i="10"/>
  <c r="C85" i="10"/>
  <c r="E85" i="10" l="1"/>
  <c r="G85" i="10"/>
  <c r="H85" i="10"/>
  <c r="R85" i="10"/>
  <c r="P86" i="10"/>
  <c r="B90" i="10" l="1"/>
  <c r="I89" i="10"/>
  <c r="J89" i="10"/>
  <c r="K89" i="10"/>
  <c r="L89" i="10"/>
  <c r="M89" i="10"/>
  <c r="A90" i="10"/>
  <c r="C90" i="10"/>
  <c r="E90" i="10" l="1"/>
  <c r="G90" i="10"/>
  <c r="H90" i="10"/>
  <c r="R90" i="10" s="1"/>
  <c r="P91" i="10"/>
  <c r="B95" i="10" l="1"/>
  <c r="I94" i="10"/>
  <c r="J94" i="10"/>
  <c r="K94" i="10"/>
  <c r="L94" i="10"/>
  <c r="M94" i="10"/>
  <c r="A95" i="10"/>
  <c r="C95" i="10"/>
  <c r="E95" i="10" l="1"/>
  <c r="G95" i="10"/>
  <c r="H95" i="10"/>
  <c r="R95" i="10"/>
  <c r="P96" i="10"/>
  <c r="B100" i="10" l="1"/>
  <c r="I99" i="10"/>
  <c r="J99" i="10"/>
  <c r="K99" i="10"/>
  <c r="L99" i="10"/>
  <c r="M99" i="10"/>
  <c r="A100" i="10"/>
  <c r="C100" i="10"/>
  <c r="E100" i="10" l="1"/>
  <c r="G100" i="10"/>
  <c r="H100" i="10"/>
  <c r="R100" i="10"/>
  <c r="P101" i="10"/>
  <c r="B105" i="10" l="1"/>
  <c r="I104" i="10"/>
  <c r="J104" i="10"/>
  <c r="K104" i="10"/>
  <c r="L104" i="10"/>
  <c r="M104" i="10"/>
  <c r="A105" i="10"/>
  <c r="C105" i="10"/>
  <c r="E105" i="10" l="1"/>
  <c r="G105" i="10"/>
  <c r="H105" i="10"/>
  <c r="R105" i="10"/>
  <c r="P106" i="10"/>
  <c r="I109" i="10" l="1"/>
  <c r="J109" i="10"/>
  <c r="K109" i="10"/>
  <c r="L109" i="10"/>
  <c r="M109" i="10"/>
  <c r="A110" i="10"/>
  <c r="C110" i="10"/>
  <c r="E110" i="10" l="1"/>
  <c r="G110" i="10"/>
  <c r="H110" i="10"/>
  <c r="R110" i="10"/>
  <c r="P111" i="10"/>
  <c r="A2" i="9" l="1"/>
  <c r="B2" i="9" a="1"/>
  <c r="B2" i="9" l="1"/>
  <c r="I4" i="9"/>
  <c r="J4" i="9"/>
  <c r="K4" i="9"/>
  <c r="L4" i="9"/>
  <c r="M4" i="9"/>
  <c r="A5" i="9"/>
  <c r="C5" i="9"/>
  <c r="E5" i="9" l="1"/>
  <c r="G5" i="9"/>
  <c r="H5" i="9"/>
  <c r="R5" i="9"/>
  <c r="P6" i="9"/>
  <c r="B10" i="9" l="1"/>
  <c r="I9" i="9"/>
  <c r="J9" i="9"/>
  <c r="K9" i="9"/>
  <c r="L9" i="9"/>
  <c r="M9" i="9"/>
  <c r="A10" i="9"/>
  <c r="C10" i="9"/>
  <c r="E10" i="9" l="1"/>
  <c r="G10" i="9"/>
  <c r="H10" i="9"/>
  <c r="R10" i="9"/>
  <c r="P11" i="9"/>
  <c r="B15" i="9" l="1"/>
  <c r="I14" i="9"/>
  <c r="J14" i="9"/>
  <c r="K14" i="9"/>
  <c r="L14" i="9"/>
  <c r="M14" i="9"/>
  <c r="A15" i="9"/>
  <c r="C15" i="9"/>
  <c r="E15" i="9" l="1"/>
  <c r="G15" i="9"/>
  <c r="H15" i="9"/>
  <c r="R15" i="9"/>
  <c r="P16" i="9"/>
  <c r="B20" i="9" l="1"/>
  <c r="I19" i="9"/>
  <c r="J19" i="9"/>
  <c r="K19" i="9"/>
  <c r="L19" i="9"/>
  <c r="M19" i="9"/>
  <c r="A20" i="9"/>
  <c r="C20" i="9"/>
  <c r="E20" i="9" l="1"/>
  <c r="G20" i="9"/>
  <c r="H20" i="9"/>
  <c r="R20" i="9"/>
  <c r="P21" i="9"/>
  <c r="B25" i="9" l="1"/>
  <c r="I24" i="9"/>
  <c r="J24" i="9"/>
  <c r="K24" i="9"/>
  <c r="L24" i="9"/>
  <c r="M24" i="9"/>
  <c r="A25" i="9"/>
  <c r="C25" i="9"/>
  <c r="E25" i="9" l="1"/>
  <c r="G25" i="9"/>
  <c r="H25" i="9"/>
  <c r="R25" i="9"/>
  <c r="P26" i="9"/>
  <c r="B30" i="9" l="1"/>
  <c r="I29" i="9"/>
  <c r="J29" i="9"/>
  <c r="K29" i="9"/>
  <c r="L29" i="9"/>
  <c r="M29" i="9"/>
  <c r="A30" i="9"/>
  <c r="C30" i="9"/>
  <c r="E30" i="9" l="1"/>
  <c r="G30" i="9"/>
  <c r="H30" i="9"/>
  <c r="R30" i="9"/>
  <c r="P31" i="9"/>
  <c r="B35" i="9" l="1"/>
  <c r="I34" i="9"/>
  <c r="J34" i="9"/>
  <c r="K34" i="9"/>
  <c r="L34" i="9"/>
  <c r="M34" i="9"/>
  <c r="A35" i="9"/>
  <c r="C35" i="9"/>
  <c r="E35" i="9" l="1"/>
  <c r="G35" i="9"/>
  <c r="H35" i="9"/>
  <c r="R35" i="9"/>
  <c r="P36" i="9"/>
  <c r="B40" i="9" l="1"/>
  <c r="I39" i="9"/>
  <c r="J39" i="9"/>
  <c r="K39" i="9"/>
  <c r="L39" i="9"/>
  <c r="M39" i="9"/>
  <c r="A40" i="9"/>
  <c r="C40" i="9"/>
  <c r="E40" i="9" l="1"/>
  <c r="G40" i="9"/>
  <c r="H40" i="9"/>
  <c r="R40" i="9"/>
  <c r="P41" i="9"/>
  <c r="B45" i="9" l="1"/>
  <c r="I44" i="9"/>
  <c r="J44" i="9"/>
  <c r="K44" i="9"/>
  <c r="L44" i="9"/>
  <c r="M44" i="9"/>
  <c r="A45" i="9"/>
  <c r="C45" i="9"/>
  <c r="E45" i="9" l="1"/>
  <c r="G45" i="9"/>
  <c r="H45" i="9"/>
  <c r="R45" i="9" s="1"/>
  <c r="P46" i="9"/>
  <c r="B50" i="9" l="1"/>
  <c r="I49" i="9"/>
  <c r="J49" i="9"/>
  <c r="K49" i="9"/>
  <c r="L49" i="9"/>
  <c r="M49" i="9"/>
  <c r="A50" i="9"/>
  <c r="C50" i="9"/>
  <c r="E50" i="9" l="1"/>
  <c r="G50" i="9"/>
  <c r="H50" i="9"/>
  <c r="R50" i="9"/>
  <c r="P51" i="9"/>
  <c r="B55" i="9" l="1"/>
  <c r="I54" i="9"/>
  <c r="J54" i="9"/>
  <c r="K54" i="9"/>
  <c r="L54" i="9"/>
  <c r="M54" i="9"/>
  <c r="A55" i="9"/>
  <c r="C55" i="9"/>
  <c r="E55" i="9" l="1"/>
  <c r="G55" i="9"/>
  <c r="H55" i="9"/>
  <c r="R55" i="9"/>
  <c r="P56" i="9"/>
  <c r="B60" i="9" l="1"/>
  <c r="I59" i="9"/>
  <c r="J59" i="9"/>
  <c r="K59" i="9"/>
  <c r="L59" i="9"/>
  <c r="M59" i="9"/>
  <c r="A60" i="9"/>
  <c r="C60" i="9"/>
  <c r="E60" i="9" l="1"/>
  <c r="G60" i="9"/>
  <c r="H60" i="9"/>
  <c r="R60" i="9"/>
  <c r="P61" i="9"/>
  <c r="B65" i="9" l="1"/>
  <c r="I64" i="9"/>
  <c r="J64" i="9"/>
  <c r="K64" i="9"/>
  <c r="L64" i="9"/>
  <c r="M64" i="9"/>
  <c r="A65" i="9"/>
  <c r="C65" i="9"/>
  <c r="E65" i="9" l="1"/>
  <c r="G65" i="9"/>
  <c r="H65" i="9"/>
  <c r="R65" i="9"/>
  <c r="P66" i="9"/>
  <c r="B70" i="9" l="1"/>
  <c r="I69" i="9"/>
  <c r="J69" i="9"/>
  <c r="K69" i="9"/>
  <c r="L69" i="9"/>
  <c r="M69" i="9"/>
  <c r="A70" i="9"/>
  <c r="C70" i="9"/>
  <c r="E70" i="9" l="1"/>
  <c r="G70" i="9"/>
  <c r="H70" i="9"/>
  <c r="R70" i="9"/>
  <c r="P71" i="9"/>
  <c r="B75" i="9" l="1"/>
  <c r="I74" i="9"/>
  <c r="J74" i="9"/>
  <c r="K74" i="9"/>
  <c r="L74" i="9"/>
  <c r="M74" i="9"/>
  <c r="A75" i="9"/>
  <c r="C75" i="9"/>
  <c r="E75" i="9" l="1"/>
  <c r="G75" i="9"/>
  <c r="H75" i="9"/>
  <c r="R75" i="9"/>
  <c r="P76" i="9"/>
  <c r="B80" i="9" l="1"/>
  <c r="I79" i="9"/>
  <c r="J79" i="9"/>
  <c r="K79" i="9"/>
  <c r="L79" i="9"/>
  <c r="M79" i="9"/>
  <c r="A80" i="9"/>
  <c r="C80" i="9"/>
  <c r="E80" i="9" l="1"/>
  <c r="G80" i="9"/>
  <c r="H80" i="9"/>
  <c r="R80" i="9"/>
  <c r="P81" i="9"/>
  <c r="B85" i="9" l="1"/>
  <c r="I84" i="9"/>
  <c r="J84" i="9"/>
  <c r="K84" i="9"/>
  <c r="L84" i="9"/>
  <c r="M84" i="9"/>
  <c r="A85" i="9"/>
  <c r="C85" i="9"/>
  <c r="E85" i="9" l="1"/>
  <c r="G85" i="9"/>
  <c r="H85" i="9"/>
  <c r="R85" i="9"/>
  <c r="P86" i="9"/>
  <c r="B90" i="9" l="1"/>
  <c r="I89" i="9"/>
  <c r="J89" i="9"/>
  <c r="K89" i="9"/>
  <c r="L89" i="9"/>
  <c r="M89" i="9"/>
  <c r="A90" i="9"/>
  <c r="C90" i="9"/>
  <c r="E90" i="9" l="1"/>
  <c r="G90" i="9"/>
  <c r="H90" i="9"/>
  <c r="R90" i="9"/>
  <c r="P91" i="9"/>
  <c r="B95" i="9" l="1"/>
  <c r="I94" i="9"/>
  <c r="J94" i="9"/>
  <c r="K94" i="9"/>
  <c r="L94" i="9"/>
  <c r="M94" i="9"/>
  <c r="A95" i="9"/>
  <c r="C95" i="9"/>
  <c r="E95" i="9" l="1"/>
  <c r="G95" i="9"/>
  <c r="H95" i="9"/>
  <c r="R95" i="9"/>
  <c r="P96" i="9"/>
  <c r="B100" i="9" l="1"/>
  <c r="I99" i="9"/>
  <c r="J99" i="9"/>
  <c r="K99" i="9"/>
  <c r="L99" i="9"/>
  <c r="M99" i="9"/>
  <c r="A100" i="9"/>
  <c r="C100" i="9"/>
  <c r="E100" i="9" l="1"/>
  <c r="G100" i="9"/>
  <c r="H100" i="9"/>
  <c r="R100" i="9"/>
  <c r="P101" i="9"/>
  <c r="B105" i="9" l="1"/>
  <c r="I104" i="9"/>
  <c r="J104" i="9"/>
  <c r="K104" i="9"/>
  <c r="L104" i="9"/>
  <c r="M104" i="9"/>
  <c r="A105" i="9"/>
  <c r="C105" i="9"/>
  <c r="E105" i="9" l="1"/>
  <c r="G105" i="9"/>
  <c r="H105" i="9"/>
  <c r="R105" i="9"/>
  <c r="P106" i="9"/>
  <c r="I109" i="9" l="1"/>
  <c r="J109" i="9"/>
  <c r="K109" i="9"/>
  <c r="L109" i="9"/>
  <c r="M109" i="9"/>
  <c r="A110" i="9"/>
  <c r="C110" i="9"/>
  <c r="E110" i="9" l="1"/>
  <c r="G110" i="9"/>
  <c r="H110" i="9"/>
  <c r="R110" i="9"/>
  <c r="P111" i="9"/>
  <c r="A2" i="8" l="1"/>
  <c r="B2" i="8" a="1"/>
  <c r="B2" i="8" l="1"/>
  <c r="I4" i="8"/>
  <c r="J4" i="8"/>
  <c r="K4" i="8"/>
  <c r="L4" i="8"/>
  <c r="M4" i="8"/>
  <c r="A5" i="8"/>
  <c r="C5" i="8"/>
  <c r="E5" i="8" l="1"/>
  <c r="G5" i="8"/>
  <c r="H5" i="8"/>
  <c r="R5" i="8"/>
  <c r="P6" i="8"/>
  <c r="B10" i="8" l="1"/>
  <c r="I9" i="8"/>
  <c r="J9" i="8"/>
  <c r="K9" i="8"/>
  <c r="L9" i="8"/>
  <c r="M9" i="8"/>
  <c r="A10" i="8"/>
  <c r="C10" i="8"/>
  <c r="E10" i="8" l="1"/>
  <c r="G10" i="8"/>
  <c r="H10" i="8"/>
  <c r="R10" i="8"/>
  <c r="P11" i="8"/>
  <c r="B15" i="8" l="1"/>
  <c r="I14" i="8"/>
  <c r="J14" i="8"/>
  <c r="K14" i="8"/>
  <c r="L14" i="8"/>
  <c r="M14" i="8"/>
  <c r="A15" i="8"/>
  <c r="C15" i="8"/>
  <c r="E15" i="8" l="1"/>
  <c r="G15" i="8"/>
  <c r="H15" i="8"/>
  <c r="R15" i="8"/>
  <c r="P16" i="8"/>
  <c r="B20" i="8" l="1"/>
  <c r="I19" i="8"/>
  <c r="J19" i="8"/>
  <c r="K19" i="8"/>
  <c r="L19" i="8"/>
  <c r="M19" i="8"/>
  <c r="A20" i="8"/>
  <c r="C20" i="8"/>
  <c r="E20" i="8" l="1"/>
  <c r="G20" i="8"/>
  <c r="H20" i="8"/>
  <c r="R20" i="8"/>
  <c r="P21" i="8"/>
  <c r="B25" i="8" l="1"/>
  <c r="I24" i="8"/>
  <c r="J24" i="8"/>
  <c r="K24" i="8"/>
  <c r="L24" i="8"/>
  <c r="M24" i="8"/>
  <c r="A25" i="8"/>
  <c r="C25" i="8"/>
  <c r="E25" i="8" l="1"/>
  <c r="G25" i="8"/>
  <c r="H25" i="8"/>
  <c r="R25" i="8"/>
  <c r="P26" i="8"/>
  <c r="B30" i="8" l="1"/>
  <c r="I29" i="8"/>
  <c r="J29" i="8"/>
  <c r="K29" i="8"/>
  <c r="L29" i="8"/>
  <c r="M29" i="8"/>
  <c r="A30" i="8"/>
  <c r="C30" i="8"/>
  <c r="E30" i="8" l="1"/>
  <c r="G30" i="8"/>
  <c r="H30" i="8"/>
  <c r="R30" i="8"/>
  <c r="P31" i="8"/>
  <c r="B35" i="8" l="1"/>
  <c r="I34" i="8"/>
  <c r="J34" i="8"/>
  <c r="K34" i="8"/>
  <c r="L34" i="8"/>
  <c r="M34" i="8"/>
  <c r="A35" i="8"/>
  <c r="C35" i="8"/>
  <c r="E35" i="8" l="1"/>
  <c r="G35" i="8"/>
  <c r="H35" i="8"/>
  <c r="R35" i="8"/>
  <c r="P36" i="8"/>
  <c r="B40" i="8" l="1"/>
  <c r="I39" i="8"/>
  <c r="J39" i="8"/>
  <c r="K39" i="8"/>
  <c r="L39" i="8"/>
  <c r="M39" i="8"/>
  <c r="A40" i="8"/>
  <c r="C40" i="8"/>
  <c r="E40" i="8" l="1"/>
  <c r="G40" i="8"/>
  <c r="H40" i="8"/>
  <c r="R40" i="8"/>
  <c r="P41" i="8"/>
  <c r="B45" i="8" l="1"/>
  <c r="I44" i="8"/>
  <c r="J44" i="8"/>
  <c r="K44" i="8"/>
  <c r="L44" i="8"/>
  <c r="M44" i="8"/>
  <c r="A45" i="8"/>
  <c r="C45" i="8"/>
  <c r="E45" i="8" l="1"/>
  <c r="G45" i="8"/>
  <c r="H45" i="8"/>
  <c r="R45" i="8"/>
  <c r="P46" i="8"/>
  <c r="B50" i="8" l="1"/>
  <c r="I49" i="8"/>
  <c r="J49" i="8"/>
  <c r="K49" i="8"/>
  <c r="L49" i="8"/>
  <c r="M49" i="8"/>
  <c r="A50" i="8"/>
  <c r="C50" i="8"/>
  <c r="E50" i="8" l="1"/>
  <c r="G50" i="8"/>
  <c r="H50" i="8"/>
  <c r="R50" i="8"/>
  <c r="P51" i="8"/>
  <c r="B55" i="8" l="1"/>
  <c r="I54" i="8"/>
  <c r="J54" i="8"/>
  <c r="K54" i="8"/>
  <c r="L54" i="8"/>
  <c r="M54" i="8"/>
  <c r="A55" i="8"/>
  <c r="C55" i="8"/>
  <c r="E55" i="8" l="1"/>
  <c r="G55" i="8"/>
  <c r="H55" i="8"/>
  <c r="R55" i="8"/>
  <c r="P56" i="8"/>
  <c r="B60" i="8" l="1"/>
  <c r="I59" i="8"/>
  <c r="J59" i="8"/>
  <c r="K59" i="8"/>
  <c r="L59" i="8"/>
  <c r="M59" i="8"/>
  <c r="A60" i="8"/>
  <c r="C60" i="8"/>
  <c r="E60" i="8" l="1"/>
  <c r="G60" i="8"/>
  <c r="H60" i="8"/>
  <c r="R60" i="8" s="1"/>
  <c r="P61" i="8"/>
  <c r="B65" i="8" l="1"/>
  <c r="A65" i="8" s="1"/>
  <c r="C65" i="8"/>
  <c r="I64" i="8" l="1"/>
  <c r="J64" i="8" s="1"/>
  <c r="K64" i="8" s="1"/>
  <c r="L64" i="8" s="1"/>
  <c r="M64" i="8" s="1"/>
  <c r="E65" i="8"/>
  <c r="G65" i="8"/>
  <c r="H65" i="8"/>
  <c r="R65" i="8"/>
  <c r="P66" i="8"/>
  <c r="B70" i="8" l="1"/>
  <c r="I69" i="8" s="1"/>
  <c r="J69" i="8" s="1"/>
  <c r="K69" i="8" s="1"/>
  <c r="L69" i="8" s="1"/>
  <c r="M69" i="8" s="1"/>
  <c r="A70" i="8" l="1"/>
  <c r="G70" i="8"/>
  <c r="H70" i="8"/>
  <c r="R70" i="8"/>
  <c r="C70" i="8"/>
  <c r="P71" i="8"/>
  <c r="E70" i="8" l="1"/>
  <c r="B75" i="8"/>
  <c r="I74" i="8"/>
  <c r="J74" i="8"/>
  <c r="K74" i="8"/>
  <c r="L74" i="8"/>
  <c r="M74" i="8"/>
  <c r="A75" i="8"/>
  <c r="C75" i="8"/>
  <c r="E75" i="8" l="1"/>
  <c r="G75" i="8"/>
  <c r="H75" i="8"/>
  <c r="R75" i="8"/>
  <c r="P76" i="8"/>
  <c r="B80" i="8" l="1"/>
  <c r="I79" i="8"/>
  <c r="J79" i="8"/>
  <c r="K79" i="8"/>
  <c r="L79" i="8"/>
  <c r="M79" i="8"/>
  <c r="A80" i="8"/>
  <c r="C80" i="8"/>
  <c r="E80" i="8" l="1"/>
  <c r="G80" i="8"/>
  <c r="H80" i="8"/>
  <c r="R80" i="8"/>
  <c r="P81" i="8"/>
  <c r="B85" i="8" l="1"/>
  <c r="I84" i="8"/>
  <c r="J84" i="8"/>
  <c r="K84" i="8"/>
  <c r="L84" i="8"/>
  <c r="M84" i="8"/>
  <c r="A85" i="8"/>
  <c r="C85" i="8"/>
  <c r="E85" i="8" l="1"/>
  <c r="G85" i="8"/>
  <c r="H85" i="8"/>
  <c r="R85" i="8"/>
  <c r="P86" i="8"/>
  <c r="B90" i="8" l="1"/>
  <c r="I89" i="8"/>
  <c r="J89" i="8"/>
  <c r="K89" i="8"/>
  <c r="L89" i="8"/>
  <c r="M89" i="8"/>
  <c r="A90" i="8"/>
  <c r="C90" i="8"/>
  <c r="E90" i="8" l="1"/>
  <c r="G90" i="8"/>
  <c r="H90" i="8"/>
  <c r="R90" i="8"/>
  <c r="P91" i="8"/>
  <c r="B95" i="8" l="1"/>
  <c r="I94" i="8"/>
  <c r="J94" i="8"/>
  <c r="K94" i="8"/>
  <c r="L94" i="8"/>
  <c r="M94" i="8"/>
  <c r="A95" i="8"/>
  <c r="C95" i="8"/>
  <c r="E95" i="8" l="1"/>
  <c r="G95" i="8"/>
  <c r="H95" i="8"/>
  <c r="R95" i="8"/>
  <c r="P96" i="8"/>
  <c r="B100" i="8" l="1"/>
  <c r="I99" i="8"/>
  <c r="J99" i="8"/>
  <c r="K99" i="8"/>
  <c r="L99" i="8"/>
  <c r="M99" i="8"/>
  <c r="A100" i="8"/>
  <c r="C100" i="8"/>
  <c r="E100" i="8" l="1"/>
  <c r="G100" i="8"/>
  <c r="H100" i="8"/>
  <c r="R100" i="8"/>
  <c r="P101" i="8"/>
  <c r="B105" i="8" l="1"/>
  <c r="I104" i="8"/>
  <c r="J104" i="8"/>
  <c r="K104" i="8"/>
  <c r="L104" i="8"/>
  <c r="M104" i="8"/>
  <c r="A105" i="8"/>
  <c r="C105" i="8"/>
  <c r="E105" i="8" l="1"/>
  <c r="G105" i="8"/>
  <c r="H105" i="8"/>
  <c r="R105" i="8"/>
  <c r="P106" i="8"/>
  <c r="I109" i="8" l="1"/>
  <c r="J109" i="8"/>
  <c r="K109" i="8"/>
  <c r="L109" i="8"/>
  <c r="M109" i="8"/>
  <c r="A110" i="8"/>
  <c r="C110" i="8"/>
  <c r="E110" i="8" l="1"/>
  <c r="G110" i="8"/>
  <c r="H110" i="8"/>
  <c r="R110" i="8"/>
  <c r="P111" i="8"/>
  <c r="A2" i="7" l="1"/>
  <c r="B2" i="7" a="1"/>
  <c r="B2" i="7" l="1"/>
  <c r="I4" i="7"/>
  <c r="J4" i="7"/>
  <c r="K4" i="7"/>
  <c r="L4" i="7"/>
  <c r="M4" i="7"/>
  <c r="A5" i="7"/>
  <c r="C5" i="7"/>
  <c r="E5" i="7" l="1"/>
  <c r="G5" i="7"/>
  <c r="H5" i="7"/>
  <c r="R5" i="7"/>
  <c r="P6" i="7"/>
  <c r="B10" i="7" l="1"/>
  <c r="I9" i="7"/>
  <c r="J9" i="7"/>
  <c r="K9" i="7"/>
  <c r="L9" i="7"/>
  <c r="M9" i="7"/>
  <c r="A10" i="7"/>
  <c r="C10" i="7"/>
  <c r="E10" i="7" l="1"/>
  <c r="G10" i="7"/>
  <c r="H10" i="7"/>
  <c r="R10" i="7"/>
  <c r="P11" i="7"/>
  <c r="B15" i="7" l="1"/>
  <c r="I14" i="7"/>
  <c r="J14" i="7"/>
  <c r="K14" i="7"/>
  <c r="L14" i="7"/>
  <c r="M14" i="7"/>
  <c r="A15" i="7"/>
  <c r="C15" i="7"/>
  <c r="E15" i="7" l="1"/>
  <c r="G15" i="7"/>
  <c r="H15" i="7"/>
  <c r="R15" i="7"/>
  <c r="P16" i="7"/>
  <c r="B20" i="7" l="1"/>
  <c r="I19" i="7"/>
  <c r="J19" i="7"/>
  <c r="K19" i="7"/>
  <c r="L19" i="7"/>
  <c r="M19" i="7"/>
  <c r="A20" i="7"/>
  <c r="C20" i="7"/>
  <c r="E20" i="7" l="1"/>
  <c r="G20" i="7"/>
  <c r="H20" i="7"/>
  <c r="R20" i="7" s="1"/>
  <c r="P21" i="7"/>
  <c r="B25" i="7" l="1"/>
  <c r="I24" i="7"/>
  <c r="J24" i="7"/>
  <c r="K24" i="7"/>
  <c r="L24" i="7"/>
  <c r="M24" i="7"/>
  <c r="A25" i="7"/>
  <c r="C25" i="7"/>
  <c r="E25" i="7" l="1"/>
  <c r="G25" i="7"/>
  <c r="H25" i="7"/>
  <c r="R25" i="7"/>
  <c r="P26" i="7"/>
  <c r="B30" i="7" l="1"/>
  <c r="I29" i="7"/>
  <c r="J29" i="7"/>
  <c r="K29" i="7"/>
  <c r="L29" i="7"/>
  <c r="M29" i="7"/>
  <c r="A30" i="7"/>
  <c r="C30" i="7"/>
  <c r="E30" i="7" l="1"/>
  <c r="G30" i="7"/>
  <c r="H30" i="7"/>
  <c r="R30" i="7"/>
  <c r="P31" i="7"/>
  <c r="B35" i="7" l="1"/>
  <c r="I34" i="7"/>
  <c r="J34" i="7"/>
  <c r="K34" i="7"/>
  <c r="L34" i="7"/>
  <c r="M34" i="7"/>
  <c r="A35" i="7"/>
  <c r="C35" i="7"/>
  <c r="E35" i="7" l="1"/>
  <c r="G35" i="7"/>
  <c r="H35" i="7"/>
  <c r="R35" i="7"/>
  <c r="P36" i="7"/>
  <c r="B40" i="7" l="1"/>
  <c r="I39" i="7"/>
  <c r="J39" i="7"/>
  <c r="K39" i="7"/>
  <c r="L39" i="7"/>
  <c r="M39" i="7"/>
  <c r="A40" i="7"/>
  <c r="C40" i="7"/>
  <c r="E40" i="7" l="1"/>
  <c r="G40" i="7"/>
  <c r="H40" i="7"/>
  <c r="R40" i="7"/>
  <c r="P41" i="7"/>
  <c r="B45" i="7" l="1"/>
  <c r="I44" i="7"/>
  <c r="J44" i="7"/>
  <c r="K44" i="7"/>
  <c r="L44" i="7"/>
  <c r="M44" i="7"/>
  <c r="A45" i="7"/>
  <c r="C45" i="7"/>
  <c r="E45" i="7" l="1"/>
  <c r="G45" i="7"/>
  <c r="H45" i="7"/>
  <c r="R45" i="7"/>
  <c r="P46" i="7"/>
  <c r="B50" i="7" l="1"/>
  <c r="I49" i="7"/>
  <c r="J49" i="7"/>
  <c r="K49" i="7"/>
  <c r="L49" i="7"/>
  <c r="M49" i="7"/>
  <c r="A50" i="7"/>
  <c r="C50" i="7"/>
  <c r="E50" i="7" l="1"/>
  <c r="G50" i="7"/>
  <c r="H50" i="7"/>
  <c r="R50" i="7"/>
  <c r="P51" i="7"/>
  <c r="B55" i="7" l="1"/>
  <c r="I54" i="7"/>
  <c r="J54" i="7"/>
  <c r="K54" i="7"/>
  <c r="L54" i="7"/>
  <c r="M54" i="7"/>
  <c r="A55" i="7"/>
  <c r="C55" i="7"/>
  <c r="E55" i="7" l="1"/>
  <c r="G55" i="7"/>
  <c r="H55" i="7"/>
  <c r="R55" i="7"/>
  <c r="P56" i="7"/>
  <c r="B60" i="7" l="1"/>
  <c r="I59" i="7"/>
  <c r="J59" i="7"/>
  <c r="K59" i="7"/>
  <c r="L59" i="7"/>
  <c r="M59" i="7"/>
  <c r="A60" i="7"/>
  <c r="C60" i="7"/>
  <c r="E60" i="7" l="1"/>
  <c r="G60" i="7"/>
  <c r="H60" i="7"/>
  <c r="R60" i="7"/>
  <c r="P61" i="7"/>
  <c r="B65" i="7" l="1"/>
  <c r="I64" i="7"/>
  <c r="J64" i="7"/>
  <c r="K64" i="7"/>
  <c r="L64" i="7"/>
  <c r="M64" i="7"/>
  <c r="A65" i="7"/>
  <c r="C65" i="7"/>
  <c r="E65" i="7" l="1"/>
  <c r="G65" i="7"/>
  <c r="H65" i="7"/>
  <c r="R65" i="7"/>
  <c r="P66" i="7"/>
  <c r="B70" i="7" l="1"/>
  <c r="I69" i="7"/>
  <c r="J69" i="7"/>
  <c r="K69" i="7"/>
  <c r="L69" i="7"/>
  <c r="M69" i="7"/>
  <c r="A70" i="7"/>
  <c r="C70" i="7"/>
  <c r="E70" i="7" l="1"/>
  <c r="G70" i="7"/>
  <c r="H70" i="7"/>
  <c r="R70" i="7"/>
  <c r="P71" i="7"/>
  <c r="B75" i="7" l="1"/>
  <c r="I74" i="7"/>
  <c r="J74" i="7"/>
  <c r="K74" i="7"/>
  <c r="L74" i="7"/>
  <c r="M74" i="7"/>
  <c r="A75" i="7"/>
  <c r="C75" i="7"/>
  <c r="E75" i="7" l="1"/>
  <c r="G75" i="7"/>
  <c r="H75" i="7"/>
  <c r="R75" i="7"/>
  <c r="P76" i="7"/>
  <c r="B80" i="7" l="1"/>
  <c r="I79" i="7"/>
  <c r="J79" i="7"/>
  <c r="K79" i="7"/>
  <c r="L79" i="7"/>
  <c r="M79" i="7"/>
  <c r="A80" i="7"/>
  <c r="C80" i="7"/>
  <c r="E80" i="7" l="1"/>
  <c r="G80" i="7"/>
  <c r="H80" i="7"/>
  <c r="R80" i="7" s="1"/>
  <c r="P81" i="7"/>
  <c r="B85" i="7" l="1"/>
  <c r="I84" i="7"/>
  <c r="J84" i="7"/>
  <c r="K84" i="7"/>
  <c r="L84" i="7"/>
  <c r="M84" i="7"/>
  <c r="A85" i="7"/>
  <c r="C85" i="7"/>
  <c r="E85" i="7" l="1"/>
  <c r="G85" i="7"/>
  <c r="H85" i="7"/>
  <c r="R85" i="7"/>
  <c r="P86" i="7"/>
  <c r="B90" i="7" l="1"/>
  <c r="I89" i="7"/>
  <c r="J89" i="7"/>
  <c r="K89" i="7"/>
  <c r="L89" i="7"/>
  <c r="M89" i="7"/>
  <c r="A90" i="7"/>
  <c r="C90" i="7"/>
  <c r="E90" i="7" l="1"/>
  <c r="G90" i="7"/>
  <c r="H90" i="7"/>
  <c r="R90" i="7"/>
  <c r="P91" i="7"/>
  <c r="B95" i="7" l="1"/>
  <c r="I94" i="7"/>
  <c r="J94" i="7"/>
  <c r="K94" i="7"/>
  <c r="L94" i="7"/>
  <c r="M94" i="7"/>
  <c r="A95" i="7"/>
  <c r="C95" i="7"/>
  <c r="E95" i="7" l="1"/>
  <c r="G95" i="7"/>
  <c r="H95" i="7"/>
  <c r="R95" i="7"/>
  <c r="P96" i="7"/>
  <c r="B100" i="7" l="1"/>
  <c r="I99" i="7"/>
  <c r="J99" i="7"/>
  <c r="K99" i="7"/>
  <c r="L99" i="7"/>
  <c r="M99" i="7"/>
  <c r="A100" i="7"/>
  <c r="C100" i="7"/>
  <c r="E100" i="7" l="1"/>
  <c r="G100" i="7"/>
  <c r="H100" i="7"/>
  <c r="R100" i="7"/>
  <c r="P101" i="7"/>
  <c r="B105" i="7" l="1"/>
  <c r="I104" i="7"/>
  <c r="J104" i="7"/>
  <c r="K104" i="7"/>
  <c r="L104" i="7"/>
  <c r="M104" i="7"/>
  <c r="A105" i="7"/>
  <c r="C105" i="7"/>
  <c r="E105" i="7" l="1"/>
  <c r="G105" i="7"/>
  <c r="H105" i="7"/>
  <c r="R105" i="7"/>
  <c r="P106" i="7"/>
  <c r="I109" i="7" l="1"/>
  <c r="J109" i="7"/>
  <c r="K109" i="7"/>
  <c r="L109" i="7"/>
  <c r="M109" i="7"/>
  <c r="A110" i="7"/>
  <c r="C110" i="7"/>
  <c r="E110" i="7" l="1"/>
  <c r="G110" i="7"/>
  <c r="H110" i="7"/>
  <c r="R110" i="7" s="1"/>
  <c r="P111" i="7"/>
  <c r="A2" i="2" l="1"/>
  <c r="B2" i="2" a="1"/>
  <c r="B2" i="2" l="1"/>
  <c r="I4" i="2"/>
  <c r="J4" i="2"/>
  <c r="K4" i="2"/>
  <c r="L4" i="2"/>
  <c r="M4" i="2"/>
  <c r="A5" i="2"/>
  <c r="C5" i="2"/>
  <c r="E5" i="2" l="1"/>
  <c r="G5" i="2"/>
  <c r="H5" i="2"/>
  <c r="R5" i="2"/>
  <c r="P6" i="2"/>
  <c r="B10" i="2" l="1"/>
  <c r="I9" i="2"/>
  <c r="J9" i="2"/>
  <c r="K9" i="2"/>
  <c r="L9" i="2"/>
  <c r="M9" i="2"/>
  <c r="A10" i="2"/>
  <c r="C10" i="2"/>
  <c r="E10" i="2" l="1"/>
  <c r="G10" i="2"/>
  <c r="H10" i="2"/>
  <c r="R10" i="2" s="1"/>
  <c r="P11" i="2"/>
  <c r="B15" i="2" l="1"/>
  <c r="I14" i="2"/>
  <c r="J14" i="2"/>
  <c r="K14" i="2"/>
  <c r="L14" i="2"/>
  <c r="M14" i="2"/>
  <c r="A15" i="2"/>
  <c r="C15" i="2"/>
  <c r="E15" i="2" l="1"/>
  <c r="G15" i="2"/>
  <c r="H15" i="2"/>
  <c r="R15" i="2"/>
  <c r="P16" i="2"/>
  <c r="B20" i="2" l="1"/>
  <c r="I19" i="2"/>
  <c r="J19" i="2"/>
  <c r="K19" i="2"/>
  <c r="L19" i="2"/>
  <c r="M19" i="2"/>
  <c r="A20" i="2"/>
  <c r="C20" i="2"/>
  <c r="E20" i="2" l="1"/>
  <c r="G20" i="2"/>
  <c r="H20" i="2"/>
  <c r="R20" i="2"/>
  <c r="P21" i="2"/>
  <c r="B25" i="2" l="1"/>
  <c r="I24" i="2"/>
  <c r="J24" i="2"/>
  <c r="K24" i="2"/>
  <c r="L24" i="2"/>
  <c r="M24" i="2"/>
  <c r="A25" i="2"/>
  <c r="C25" i="2"/>
  <c r="E25" i="2" l="1"/>
  <c r="G25" i="2"/>
  <c r="H25" i="2"/>
  <c r="R25" i="2"/>
  <c r="P26" i="2"/>
  <c r="B30" i="2" l="1"/>
  <c r="I29" i="2"/>
  <c r="J29" i="2"/>
  <c r="K29" i="2"/>
  <c r="L29" i="2"/>
  <c r="M29" i="2"/>
  <c r="A30" i="2"/>
  <c r="C30" i="2"/>
  <c r="E30" i="2" l="1"/>
  <c r="G30" i="2"/>
  <c r="H30" i="2"/>
  <c r="R30" i="2"/>
  <c r="P31" i="2"/>
  <c r="B35" i="2" l="1"/>
  <c r="I34" i="2"/>
  <c r="J34" i="2"/>
  <c r="K34" i="2"/>
  <c r="L34" i="2"/>
  <c r="M34" i="2"/>
  <c r="A35" i="2"/>
  <c r="C35" i="2"/>
  <c r="E35" i="2" l="1"/>
  <c r="G35" i="2"/>
  <c r="H35" i="2"/>
  <c r="R35" i="2"/>
  <c r="P36" i="2"/>
  <c r="B40" i="2" l="1"/>
  <c r="I39" i="2"/>
  <c r="J39" i="2"/>
  <c r="K39" i="2"/>
  <c r="L39" i="2"/>
  <c r="M39" i="2"/>
  <c r="A40" i="2"/>
  <c r="C40" i="2"/>
  <c r="E40" i="2" l="1"/>
  <c r="G40" i="2"/>
  <c r="H40" i="2"/>
  <c r="R40" i="2"/>
  <c r="P41" i="2"/>
  <c r="B45" i="2" l="1"/>
  <c r="I44" i="2"/>
  <c r="J44" i="2"/>
  <c r="K44" i="2"/>
  <c r="L44" i="2"/>
  <c r="M44" i="2"/>
  <c r="A45" i="2"/>
  <c r="C45" i="2"/>
  <c r="E45" i="2" l="1"/>
  <c r="G45" i="2"/>
  <c r="H45" i="2"/>
  <c r="R45" i="2"/>
  <c r="P46" i="2"/>
  <c r="B50" i="2" l="1"/>
  <c r="I49" i="2"/>
  <c r="J49" i="2"/>
  <c r="K49" i="2"/>
  <c r="L49" i="2"/>
  <c r="M49" i="2"/>
  <c r="A50" i="2"/>
  <c r="C50" i="2"/>
  <c r="E50" i="2" l="1"/>
  <c r="G50" i="2"/>
  <c r="H50" i="2"/>
  <c r="R50" i="2"/>
  <c r="P51" i="2"/>
  <c r="B55" i="2" l="1"/>
  <c r="I54" i="2"/>
  <c r="J54" i="2"/>
  <c r="K54" i="2"/>
  <c r="L54" i="2"/>
  <c r="M54" i="2"/>
  <c r="A55" i="2"/>
  <c r="C55" i="2"/>
  <c r="E55" i="2" l="1"/>
  <c r="G55" i="2"/>
  <c r="H55" i="2"/>
  <c r="R55" i="2"/>
  <c r="P56" i="2"/>
  <c r="B60" i="2" l="1"/>
  <c r="I59" i="2"/>
  <c r="J59" i="2"/>
  <c r="K59" i="2"/>
  <c r="L59" i="2"/>
  <c r="M59" i="2"/>
  <c r="A60" i="2"/>
  <c r="C60" i="2"/>
  <c r="E60" i="2" l="1"/>
  <c r="G60" i="2"/>
  <c r="H60" i="2"/>
  <c r="R60" i="2"/>
  <c r="P61" i="2"/>
  <c r="B65" i="2" l="1"/>
  <c r="I64" i="2"/>
  <c r="J64" i="2"/>
  <c r="K64" i="2"/>
  <c r="L64" i="2"/>
  <c r="M64" i="2"/>
  <c r="A65" i="2"/>
  <c r="C65" i="2"/>
  <c r="E65" i="2" l="1"/>
  <c r="G65" i="2"/>
  <c r="H65" i="2"/>
  <c r="R65" i="2"/>
  <c r="P66" i="2"/>
  <c r="B70" i="2" l="1"/>
  <c r="I69" i="2"/>
  <c r="J69" i="2"/>
  <c r="K69" i="2"/>
  <c r="L69" i="2"/>
  <c r="M69" i="2"/>
  <c r="A70" i="2"/>
  <c r="C70" i="2"/>
  <c r="E70" i="2" l="1"/>
  <c r="G70" i="2"/>
  <c r="H70" i="2"/>
  <c r="R70" i="2"/>
  <c r="P71" i="2"/>
  <c r="B75" i="2" l="1"/>
  <c r="I74" i="2"/>
  <c r="J74" i="2"/>
  <c r="K74" i="2"/>
  <c r="L74" i="2"/>
  <c r="M74" i="2"/>
  <c r="A75" i="2"/>
  <c r="C75" i="2"/>
  <c r="E75" i="2" l="1"/>
  <c r="G75" i="2"/>
  <c r="H75" i="2"/>
  <c r="R75" i="2"/>
  <c r="P76" i="2"/>
  <c r="B80" i="2" l="1"/>
  <c r="I79" i="2"/>
  <c r="J79" i="2"/>
  <c r="K79" i="2"/>
  <c r="L79" i="2"/>
  <c r="M79" i="2"/>
  <c r="A80" i="2"/>
  <c r="C80" i="2"/>
  <c r="E80" i="2" l="1"/>
  <c r="G80" i="2"/>
  <c r="H80" i="2"/>
  <c r="R80" i="2"/>
  <c r="P81" i="2"/>
  <c r="B85" i="2" l="1"/>
  <c r="I84" i="2"/>
  <c r="J84" i="2"/>
  <c r="K84" i="2"/>
  <c r="L84" i="2"/>
  <c r="M84" i="2"/>
  <c r="A85" i="2"/>
  <c r="C85" i="2"/>
  <c r="E85" i="2" l="1"/>
  <c r="G85" i="2"/>
  <c r="H85" i="2"/>
  <c r="R85" i="2"/>
  <c r="P86" i="2"/>
  <c r="B90" i="2" l="1"/>
  <c r="I89" i="2"/>
  <c r="J89" i="2"/>
  <c r="K89" i="2"/>
  <c r="L89" i="2"/>
  <c r="M89" i="2"/>
  <c r="A90" i="2"/>
  <c r="C90" i="2"/>
  <c r="E90" i="2" l="1"/>
  <c r="G90" i="2"/>
  <c r="H90" i="2"/>
  <c r="R90" i="2"/>
  <c r="P91" i="2"/>
  <c r="B95" i="2" l="1"/>
  <c r="I94" i="2"/>
  <c r="J94" i="2"/>
  <c r="K94" i="2"/>
  <c r="L94" i="2"/>
  <c r="M94" i="2"/>
  <c r="A95" i="2"/>
  <c r="C95" i="2"/>
  <c r="E95" i="2" l="1"/>
  <c r="G95" i="2"/>
  <c r="H95" i="2"/>
  <c r="R95" i="2"/>
  <c r="P96" i="2"/>
  <c r="B100" i="2" l="1"/>
  <c r="I99" i="2"/>
  <c r="J99" i="2"/>
  <c r="K99" i="2"/>
  <c r="L99" i="2"/>
  <c r="M99" i="2"/>
  <c r="A100" i="2"/>
  <c r="C100" i="2"/>
  <c r="E100" i="2" l="1"/>
  <c r="G100" i="2"/>
  <c r="H100" i="2"/>
  <c r="R100" i="2"/>
  <c r="P101" i="2"/>
  <c r="B105" i="2" l="1"/>
  <c r="I104" i="2"/>
  <c r="J104" i="2"/>
  <c r="K104" i="2"/>
  <c r="L104" i="2"/>
  <c r="M104" i="2"/>
  <c r="A105" i="2"/>
  <c r="C105" i="2"/>
  <c r="E105" i="2" l="1"/>
  <c r="G105" i="2"/>
  <c r="H105" i="2"/>
  <c r="R105" i="2"/>
  <c r="P106" i="2"/>
  <c r="I109" i="2" l="1"/>
  <c r="J109" i="2"/>
  <c r="K109" i="2" s="1"/>
  <c r="L109" i="2" s="1"/>
  <c r="M109" i="2" s="1"/>
  <c r="A110" i="2"/>
  <c r="C110" i="2"/>
  <c r="E110" i="2" l="1"/>
  <c r="G110" i="2"/>
  <c r="H110" i="2"/>
  <c r="R110" i="2"/>
  <c r="P111" i="2"/>
  <c r="E2" i="5"/>
  <c r="F2" i="5"/>
  <c r="I410" i="5" l="1"/>
  <c r="C142" i="18"/>
  <c r="C143" i="18" a="1"/>
  <c r="C143" i="18" l="1"/>
  <c r="D142" i="18"/>
  <c r="D143" i="18" a="1"/>
  <c r="D143" i="18" l="1"/>
  <c r="E142" i="18"/>
  <c r="E143" i="18" a="1"/>
  <c r="E143" i="18" l="1"/>
  <c r="F142" i="18"/>
  <c r="F143" i="18" a="1"/>
  <c r="F143" i="18" l="1"/>
  <c r="G142" i="18"/>
  <c r="G143" i="18" a="1"/>
  <c r="G143" i="18" l="1"/>
  <c r="H142" i="18"/>
  <c r="H143" i="18" a="1"/>
  <c r="H143" i="18" l="1"/>
  <c r="I142" i="18"/>
  <c r="I143" i="18" a="1"/>
  <c r="I143" i="18" l="1"/>
  <c r="J142" i="18"/>
  <c r="J143" i="18" a="1"/>
  <c r="J143" i="18" l="1"/>
  <c r="K142" i="18"/>
  <c r="K143" i="18" a="1"/>
  <c r="K143" i="18" l="1"/>
  <c r="L142" i="18"/>
  <c r="L143" i="18" a="1"/>
  <c r="L143" i="18" l="1"/>
  <c r="M142" i="18"/>
  <c r="M143" i="18" a="1"/>
  <c r="M143" i="18" l="1"/>
  <c r="Q142" i="18"/>
  <c r="Q143" i="18" a="1"/>
  <c r="Q143" i="18" l="1"/>
  <c r="R142" i="18"/>
  <c r="R143" i="18" a="1"/>
  <c r="R143" i="18" l="1"/>
  <c r="S142" i="18"/>
  <c r="S143" i="18" a="1"/>
  <c r="S143" i="18" l="1"/>
  <c r="T142" i="18"/>
  <c r="T143" i="18" a="1"/>
  <c r="T143" i="18" l="1"/>
  <c r="U142" i="18"/>
  <c r="U143" i="18" a="1"/>
  <c r="U143" i="18" l="1"/>
  <c r="V142" i="18"/>
  <c r="V143" i="18" a="1"/>
  <c r="V143" i="18" l="1"/>
  <c r="W142" i="18"/>
  <c r="W143" i="18" a="1"/>
  <c r="W143" i="18" l="1"/>
  <c r="X142" i="18"/>
  <c r="X143" i="18" a="1"/>
  <c r="X143" i="18" l="1"/>
  <c r="Y142" i="18"/>
  <c r="Y143" i="18" a="1"/>
  <c r="Y143" i="18" l="1"/>
  <c r="Z142" i="18"/>
  <c r="Z143" i="18" a="1"/>
  <c r="Z143" i="18" l="1"/>
  <c r="AA142" i="18"/>
  <c r="AA143" i="18" a="1"/>
  <c r="AA143" i="18" l="1"/>
  <c r="C152" i="18"/>
  <c r="D152" i="18"/>
  <c r="E152" i="18"/>
  <c r="F152" i="18"/>
  <c r="G152" i="18"/>
  <c r="H152" i="18"/>
  <c r="I152" i="18"/>
  <c r="J152" i="18"/>
  <c r="K152" i="18"/>
  <c r="L152" i="18"/>
  <c r="M152" i="18"/>
  <c r="C162" i="18"/>
  <c r="D162" i="18"/>
  <c r="E162" i="18"/>
  <c r="F162" i="18"/>
  <c r="G162" i="18"/>
  <c r="H162" i="18"/>
  <c r="I162" i="18"/>
  <c r="J162" i="18"/>
  <c r="K162" i="18"/>
  <c r="L162" i="18"/>
  <c r="M162" i="18"/>
  <c r="A2" i="1"/>
  <c r="N2" i="1"/>
  <c r="AA2" i="1"/>
  <c r="AN2" i="1"/>
  <c r="BA2" i="1"/>
  <c r="BN2" i="1"/>
  <c r="CA2" i="1"/>
  <c r="CN2" i="1"/>
  <c r="DA2" i="1"/>
  <c r="DN2" i="1"/>
  <c r="EA2" i="1"/>
  <c r="FB2" i="1"/>
  <c r="I3" i="1"/>
  <c r="FB3" i="1"/>
  <c r="J3" i="1"/>
  <c r="V3" i="1"/>
  <c r="W3" i="1"/>
  <c r="AI3" i="1"/>
  <c r="AJ3" i="1"/>
  <c r="AV3" i="1"/>
  <c r="AW3" i="1"/>
  <c r="BI3" i="1"/>
  <c r="BV3" i="1"/>
  <c r="CI3" i="1"/>
  <c r="CJ3" i="1"/>
  <c r="CV3" i="1"/>
  <c r="CW3" i="1"/>
  <c r="DI3" i="1"/>
  <c r="DJ3" i="1"/>
  <c r="DV3" i="1"/>
  <c r="DW3" i="1"/>
  <c r="EI3" i="1"/>
  <c r="EJ3" i="1"/>
  <c r="I4" i="1"/>
  <c r="FB4" i="1"/>
  <c r="J4" i="1"/>
  <c r="V4" i="1"/>
  <c r="W4" i="1"/>
  <c r="AI4" i="1"/>
  <c r="AJ4" i="1"/>
  <c r="AV4" i="1"/>
  <c r="AW4" i="1"/>
  <c r="BI4" i="1"/>
  <c r="BJ4" i="1"/>
  <c r="BV4" i="1"/>
  <c r="BW4" i="1"/>
  <c r="CI4" i="1"/>
  <c r="CJ4" i="1"/>
  <c r="CV4" i="1"/>
  <c r="CW4" i="1"/>
  <c r="DI4" i="1"/>
  <c r="DJ4" i="1"/>
  <c r="DV4" i="1"/>
  <c r="DW4" i="1"/>
  <c r="EI4" i="1"/>
  <c r="EJ4" i="1"/>
  <c r="ET4" i="1"/>
  <c r="I5" i="1"/>
  <c r="FB5" i="1"/>
  <c r="J5" i="1" s="1"/>
  <c r="V5" i="1"/>
  <c r="AI5" i="1"/>
  <c r="AV5" i="1"/>
  <c r="BI5" i="1"/>
  <c r="BV5" i="1"/>
  <c r="BW5" i="1"/>
  <c r="CI5" i="1"/>
  <c r="CJ5" i="1"/>
  <c r="CV5" i="1"/>
  <c r="DI5" i="1"/>
  <c r="DV5" i="1"/>
  <c r="EI5" i="1"/>
  <c r="I6" i="1"/>
  <c r="FB6" i="1"/>
  <c r="V6" i="1"/>
  <c r="W6" i="1"/>
  <c r="AI6" i="1"/>
  <c r="AJ6" i="1"/>
  <c r="AV6" i="1"/>
  <c r="BI6" i="1"/>
  <c r="BV6" i="1"/>
  <c r="CI6" i="1"/>
  <c r="CV6" i="1"/>
  <c r="CW6" i="1"/>
  <c r="DI6" i="1"/>
  <c r="DJ6" i="1"/>
  <c r="DV6" i="1"/>
  <c r="DW6" i="1"/>
  <c r="EI6" i="1"/>
  <c r="I7" i="1"/>
  <c r="FB7" i="1"/>
  <c r="J7" i="1"/>
  <c r="V7" i="1"/>
  <c r="W7" i="1"/>
  <c r="AI7" i="1"/>
  <c r="AV7" i="1"/>
  <c r="AW7" i="1"/>
  <c r="BI7" i="1"/>
  <c r="BJ7" i="1"/>
  <c r="BV7" i="1"/>
  <c r="CI7" i="1"/>
  <c r="CJ7" i="1"/>
  <c r="CV7" i="1"/>
  <c r="CW7" i="1"/>
  <c r="DI7" i="1"/>
  <c r="DJ7" i="1"/>
  <c r="DV7" i="1"/>
  <c r="EI7" i="1"/>
  <c r="I8" i="1"/>
  <c r="FB8" i="1"/>
  <c r="J8" i="1"/>
  <c r="V8" i="1"/>
  <c r="W8" i="1"/>
  <c r="AI8" i="1"/>
  <c r="AJ8" i="1"/>
  <c r="AV8" i="1"/>
  <c r="AW8" i="1"/>
  <c r="BI8" i="1"/>
  <c r="BJ8" i="1"/>
  <c r="BV8" i="1"/>
  <c r="BW8" i="1"/>
  <c r="CI8" i="1"/>
  <c r="CJ8" i="1"/>
  <c r="CV8" i="1"/>
  <c r="CW8" i="1"/>
  <c r="DI8" i="1"/>
  <c r="DJ8" i="1"/>
  <c r="DV8" i="1"/>
  <c r="DW8" i="1"/>
  <c r="EI8" i="1"/>
  <c r="EJ8" i="1"/>
  <c r="ET8" i="1"/>
  <c r="I9" i="1"/>
  <c r="FB9" i="1"/>
  <c r="V9" i="1"/>
  <c r="AI9" i="1"/>
  <c r="AV9" i="1"/>
  <c r="AW9" i="1"/>
  <c r="BI9" i="1"/>
  <c r="BJ9" i="1"/>
  <c r="BV9" i="1"/>
  <c r="BW9" i="1"/>
  <c r="CI9" i="1"/>
  <c r="CJ9" i="1"/>
  <c r="CV9" i="1"/>
  <c r="CW9" i="1"/>
  <c r="DI9" i="1"/>
  <c r="DJ9" i="1"/>
  <c r="DV9" i="1"/>
  <c r="EI9" i="1"/>
  <c r="EJ9" i="1"/>
  <c r="ET9" i="1"/>
  <c r="I10" i="1"/>
  <c r="FB10" i="1"/>
  <c r="V10" i="1"/>
  <c r="AI10" i="1"/>
  <c r="AV10" i="1"/>
  <c r="BI10" i="1"/>
  <c r="BV10" i="1"/>
  <c r="CI10" i="1"/>
  <c r="CV10" i="1"/>
  <c r="DI10" i="1"/>
  <c r="DJ10" i="1"/>
  <c r="DV10" i="1"/>
  <c r="DW10" i="1"/>
  <c r="EI10" i="1"/>
  <c r="I11" i="1"/>
  <c r="FB11" i="1"/>
  <c r="J11" i="1"/>
  <c r="V11" i="1"/>
  <c r="W11" i="1"/>
  <c r="AI11" i="1"/>
  <c r="AJ11" i="1"/>
  <c r="AV11" i="1"/>
  <c r="AW11" i="1"/>
  <c r="BI11" i="1"/>
  <c r="BJ11" i="1"/>
  <c r="BV11" i="1"/>
  <c r="BW11" i="1"/>
  <c r="CI11" i="1"/>
  <c r="CJ11" i="1"/>
  <c r="CV11" i="1"/>
  <c r="CW11" i="1"/>
  <c r="DI11" i="1"/>
  <c r="DJ11" i="1"/>
  <c r="DV11" i="1"/>
  <c r="DW11" i="1"/>
  <c r="EI11" i="1"/>
  <c r="EJ11" i="1"/>
  <c r="ET11" i="1"/>
  <c r="I12" i="1"/>
  <c r="FB12" i="1"/>
  <c r="J12" i="1"/>
  <c r="V12" i="1"/>
  <c r="AI12" i="1"/>
  <c r="AV12" i="1"/>
  <c r="BI12" i="1"/>
  <c r="BV12" i="1"/>
  <c r="CI12" i="1"/>
  <c r="CV12" i="1"/>
  <c r="CW12" i="1"/>
  <c r="DI12" i="1"/>
  <c r="DV12" i="1"/>
  <c r="EI12" i="1"/>
  <c r="I13" i="1"/>
  <c r="FB13" i="1"/>
  <c r="J13" i="1" s="1"/>
  <c r="V13" i="1"/>
  <c r="W13" i="1"/>
  <c r="AI13" i="1"/>
  <c r="AJ13" i="1"/>
  <c r="AV13" i="1"/>
  <c r="BI13" i="1"/>
  <c r="BJ13" i="1"/>
  <c r="BV13" i="1"/>
  <c r="BW13" i="1"/>
  <c r="CI13" i="1"/>
  <c r="CJ13" i="1"/>
  <c r="CV13" i="1"/>
  <c r="CW13" i="1"/>
  <c r="DI13" i="1"/>
  <c r="DJ13" i="1"/>
  <c r="DV13" i="1"/>
  <c r="DW13" i="1"/>
  <c r="EI13" i="1"/>
  <c r="I14" i="1"/>
  <c r="FB14" i="1"/>
  <c r="J14" i="1"/>
  <c r="V14" i="1"/>
  <c r="W14" i="1"/>
  <c r="AI14" i="1"/>
  <c r="AJ14" i="1"/>
  <c r="AV14" i="1"/>
  <c r="BI14" i="1"/>
  <c r="BV14" i="1"/>
  <c r="CI14" i="1"/>
  <c r="CJ14" i="1"/>
  <c r="CV14" i="1"/>
  <c r="DI14" i="1"/>
  <c r="DV14" i="1"/>
  <c r="EI14" i="1"/>
  <c r="EJ14" i="1"/>
  <c r="ET14" i="1"/>
  <c r="I15" i="1"/>
  <c r="FB15" i="1"/>
  <c r="J15" i="1"/>
  <c r="V15" i="1"/>
  <c r="W15" i="1"/>
  <c r="AI15" i="1"/>
  <c r="AJ15" i="1"/>
  <c r="AV15" i="1"/>
  <c r="AW15" i="1"/>
  <c r="BI15" i="1"/>
  <c r="BJ15" i="1"/>
  <c r="BV15" i="1"/>
  <c r="BW15" i="1"/>
  <c r="CI15" i="1"/>
  <c r="CJ15" i="1"/>
  <c r="CV15" i="1"/>
  <c r="CW15" i="1"/>
  <c r="DI15" i="1"/>
  <c r="DJ15" i="1"/>
  <c r="DV15" i="1"/>
  <c r="DW15" i="1"/>
  <c r="EI15" i="1"/>
  <c r="EJ15" i="1"/>
  <c r="ET15" i="1"/>
  <c r="I16" i="1"/>
  <c r="FB16" i="1"/>
  <c r="J16" i="1"/>
  <c r="V16" i="1"/>
  <c r="AI16" i="1"/>
  <c r="AV16" i="1"/>
  <c r="AW16" i="1"/>
  <c r="BI16" i="1"/>
  <c r="BJ16" i="1"/>
  <c r="BV16" i="1"/>
  <c r="CI16" i="1"/>
  <c r="CV16" i="1"/>
  <c r="DI16" i="1"/>
  <c r="DJ16" i="1"/>
  <c r="DV16" i="1"/>
  <c r="EI16" i="1"/>
  <c r="I17" i="1"/>
  <c r="FB17" i="1"/>
  <c r="J17" i="1"/>
  <c r="V17" i="1"/>
  <c r="AI17" i="1"/>
  <c r="AV17" i="1"/>
  <c r="AW17" i="1"/>
  <c r="BI17" i="1"/>
  <c r="BV17" i="1"/>
  <c r="BW17" i="1"/>
  <c r="CI17" i="1"/>
  <c r="CV17" i="1"/>
  <c r="CW17" i="1"/>
  <c r="DI17" i="1"/>
  <c r="DJ17" i="1"/>
  <c r="DV17" i="1"/>
  <c r="DW17" i="1"/>
  <c r="EI17" i="1"/>
  <c r="EJ17" i="1"/>
  <c r="I18" i="1"/>
  <c r="FB18" i="1"/>
  <c r="J18" i="1"/>
  <c r="V18" i="1"/>
  <c r="W18" i="1"/>
  <c r="AI18" i="1"/>
  <c r="AJ18" i="1"/>
  <c r="AV18" i="1"/>
  <c r="AW18" i="1"/>
  <c r="BI18" i="1"/>
  <c r="BJ18" i="1"/>
  <c r="BV18" i="1"/>
  <c r="BW18" i="1"/>
  <c r="CI18" i="1"/>
  <c r="CJ18" i="1"/>
  <c r="CV18" i="1"/>
  <c r="CW18" i="1"/>
  <c r="DI18" i="1"/>
  <c r="DJ18" i="1"/>
  <c r="DV18" i="1"/>
  <c r="DW18" i="1"/>
  <c r="EI18" i="1"/>
  <c r="EJ18" i="1"/>
  <c r="ET18" i="1"/>
  <c r="I19" i="1"/>
  <c r="FB19" i="1"/>
  <c r="V19" i="1"/>
  <c r="AI19" i="1"/>
  <c r="AV19" i="1"/>
  <c r="BI19" i="1"/>
  <c r="BV19" i="1"/>
  <c r="CI19" i="1"/>
  <c r="CV19" i="1"/>
  <c r="DI19" i="1"/>
  <c r="DV19" i="1"/>
  <c r="EI19" i="1"/>
  <c r="ET19" i="1"/>
  <c r="I20" i="1"/>
  <c r="FB20" i="1"/>
  <c r="J20" i="1"/>
  <c r="V20" i="1"/>
  <c r="W20" i="1"/>
  <c r="AI20" i="1"/>
  <c r="AV20" i="1"/>
  <c r="BI20" i="1"/>
  <c r="BJ20" i="1"/>
  <c r="BV20" i="1"/>
  <c r="BW20" i="1"/>
  <c r="CI20" i="1"/>
  <c r="CJ20" i="1"/>
  <c r="CV20" i="1"/>
  <c r="CW20" i="1"/>
  <c r="DI20" i="1"/>
  <c r="DJ20" i="1"/>
  <c r="DV20" i="1"/>
  <c r="DW20" i="1"/>
  <c r="EI20" i="1"/>
  <c r="I21" i="1"/>
  <c r="FB21" i="1"/>
  <c r="BW21" i="1" s="1"/>
  <c r="J21" i="1"/>
  <c r="V21" i="1"/>
  <c r="W21" i="1"/>
  <c r="AI21" i="1"/>
  <c r="AJ21" i="1"/>
  <c r="AV21" i="1"/>
  <c r="AW21" i="1"/>
  <c r="BI21" i="1"/>
  <c r="BJ21" i="1"/>
  <c r="BV21" i="1"/>
  <c r="CI21" i="1"/>
  <c r="CV21" i="1"/>
  <c r="CW21" i="1"/>
  <c r="DI21" i="1"/>
  <c r="DJ21" i="1"/>
  <c r="DV21" i="1"/>
  <c r="DW21" i="1"/>
  <c r="EI21" i="1"/>
  <c r="EJ21" i="1"/>
  <c r="ET21" i="1"/>
  <c r="I22" i="1"/>
  <c r="FB22" i="1"/>
  <c r="J22" i="1"/>
  <c r="V22" i="1"/>
  <c r="W22" i="1"/>
  <c r="AI22" i="1"/>
  <c r="AJ22" i="1"/>
  <c r="AV22" i="1"/>
  <c r="AW22" i="1"/>
  <c r="BI22" i="1"/>
  <c r="BJ22" i="1"/>
  <c r="BV22" i="1"/>
  <c r="BW22" i="1"/>
  <c r="CI22" i="1"/>
  <c r="CJ22" i="1"/>
  <c r="CV22" i="1"/>
  <c r="CW22" i="1"/>
  <c r="DI22" i="1"/>
  <c r="DJ22" i="1"/>
  <c r="DV22" i="1"/>
  <c r="DW22" i="1"/>
  <c r="EI22" i="1"/>
  <c r="EJ22" i="1"/>
  <c r="ET22" i="1"/>
  <c r="I23" i="1"/>
  <c r="FB23" i="1"/>
  <c r="J23" i="1"/>
  <c r="V23" i="1"/>
  <c r="W23" i="1"/>
  <c r="AI23" i="1"/>
  <c r="AV23" i="1"/>
  <c r="BI23" i="1"/>
  <c r="BV23" i="1"/>
  <c r="CI23" i="1"/>
  <c r="CJ23" i="1"/>
  <c r="CV23" i="1"/>
  <c r="CW23" i="1"/>
  <c r="DI23" i="1"/>
  <c r="DJ23" i="1"/>
  <c r="DV23" i="1"/>
  <c r="EI23" i="1"/>
  <c r="I24" i="1"/>
  <c r="FB24" i="1"/>
  <c r="V24" i="1"/>
  <c r="W24" i="1"/>
  <c r="AI24" i="1"/>
  <c r="AJ24" i="1"/>
  <c r="AV24" i="1"/>
  <c r="AW24" i="1"/>
  <c r="BI24" i="1"/>
  <c r="BV24" i="1"/>
  <c r="BW24" i="1"/>
  <c r="CI24" i="1"/>
  <c r="CV24" i="1"/>
  <c r="CW24" i="1"/>
  <c r="DI24" i="1"/>
  <c r="DJ24" i="1"/>
  <c r="DV24" i="1"/>
  <c r="DW24" i="1"/>
  <c r="EI24" i="1"/>
  <c r="EJ24" i="1"/>
  <c r="I25" i="1"/>
  <c r="FB25" i="1"/>
  <c r="J25" i="1"/>
  <c r="V25" i="1"/>
  <c r="W25" i="1"/>
  <c r="AI25" i="1"/>
  <c r="AJ25" i="1"/>
  <c r="AV25" i="1"/>
  <c r="AW25" i="1"/>
  <c r="BI25" i="1"/>
  <c r="BJ25" i="1"/>
  <c r="BV25" i="1"/>
  <c r="BW25" i="1"/>
  <c r="CI25" i="1"/>
  <c r="CJ25" i="1"/>
  <c r="CV25" i="1"/>
  <c r="CW25" i="1"/>
  <c r="DI25" i="1"/>
  <c r="DJ25" i="1"/>
  <c r="DV25" i="1"/>
  <c r="DW25" i="1"/>
  <c r="EI25" i="1"/>
  <c r="EJ25" i="1"/>
  <c r="ET25" i="1"/>
  <c r="I26" i="1"/>
  <c r="FB26" i="1"/>
  <c r="J26" i="1"/>
  <c r="V26" i="1"/>
  <c r="AI26" i="1"/>
  <c r="AV26" i="1"/>
  <c r="BI26" i="1"/>
  <c r="BV26" i="1"/>
  <c r="CI26" i="1"/>
  <c r="CJ26" i="1"/>
  <c r="CV26" i="1"/>
  <c r="CW26" i="1"/>
  <c r="DI26" i="1"/>
  <c r="DV26" i="1"/>
  <c r="DW26" i="1"/>
  <c r="EI26" i="1"/>
  <c r="EJ26" i="1"/>
  <c r="I27" i="1"/>
  <c r="FB27" i="1"/>
  <c r="V27" i="1"/>
  <c r="W27" i="1"/>
  <c r="AI27" i="1"/>
  <c r="AJ27" i="1"/>
  <c r="AV27" i="1"/>
  <c r="AW27" i="1"/>
  <c r="BI27" i="1"/>
  <c r="BJ27" i="1"/>
  <c r="BV27" i="1"/>
  <c r="BW27" i="1"/>
  <c r="CI27" i="1"/>
  <c r="CV27" i="1"/>
  <c r="DI27" i="1"/>
  <c r="DJ27" i="1"/>
  <c r="DV27" i="1"/>
  <c r="DW27" i="1"/>
  <c r="EI27" i="1"/>
  <c r="EJ27" i="1"/>
  <c r="I28" i="1"/>
  <c r="FB28" i="1"/>
  <c r="J28" i="1"/>
  <c r="V28" i="1"/>
  <c r="AI28" i="1"/>
  <c r="AJ28" i="1"/>
  <c r="AV28" i="1"/>
  <c r="BI28" i="1"/>
  <c r="BV28" i="1"/>
  <c r="BW28" i="1"/>
  <c r="CI28" i="1"/>
  <c r="CJ28" i="1"/>
  <c r="CV28" i="1"/>
  <c r="DI28" i="1"/>
  <c r="DJ28" i="1"/>
  <c r="DV28" i="1"/>
  <c r="EI28" i="1"/>
  <c r="I29" i="1"/>
  <c r="FB29" i="1"/>
  <c r="J29" i="1"/>
  <c r="V29" i="1"/>
  <c r="W29" i="1"/>
  <c r="AI29" i="1"/>
  <c r="AJ29" i="1"/>
  <c r="AV29" i="1"/>
  <c r="AW29" i="1"/>
  <c r="BI29" i="1"/>
  <c r="BJ29" i="1"/>
  <c r="BV29" i="1"/>
  <c r="BW29" i="1"/>
  <c r="CI29" i="1"/>
  <c r="CJ29" i="1"/>
  <c r="CV29" i="1"/>
  <c r="CW29" i="1"/>
  <c r="DI29" i="1"/>
  <c r="DJ29" i="1"/>
  <c r="DV29" i="1"/>
  <c r="DW29" i="1"/>
  <c r="EI29" i="1"/>
  <c r="EJ29" i="1"/>
  <c r="ET29" i="1"/>
  <c r="I30" i="1"/>
  <c r="FB30" i="1"/>
  <c r="J30" i="1"/>
  <c r="V30" i="1"/>
  <c r="W30" i="1"/>
  <c r="AI30" i="1"/>
  <c r="AJ30" i="1"/>
  <c r="AV30" i="1"/>
  <c r="AW30" i="1"/>
  <c r="BI30" i="1"/>
  <c r="BJ30" i="1"/>
  <c r="BV30" i="1"/>
  <c r="BW30" i="1"/>
  <c r="CI30" i="1"/>
  <c r="CJ30" i="1"/>
  <c r="CV30" i="1"/>
  <c r="CW30" i="1"/>
  <c r="DI30" i="1"/>
  <c r="DJ30" i="1"/>
  <c r="DV30" i="1"/>
  <c r="DW30" i="1"/>
  <c r="EI30" i="1"/>
  <c r="EJ30" i="1"/>
  <c r="ET30" i="1"/>
  <c r="I31" i="1"/>
  <c r="FB31" i="1"/>
  <c r="V31" i="1"/>
  <c r="AI31" i="1"/>
  <c r="AV31" i="1"/>
  <c r="BI31" i="1"/>
  <c r="BV31" i="1"/>
  <c r="CI31" i="1"/>
  <c r="CV31" i="1"/>
  <c r="CW31" i="1"/>
  <c r="DI31" i="1"/>
  <c r="DJ31" i="1"/>
  <c r="DV31" i="1"/>
  <c r="EI31" i="1"/>
  <c r="I32" i="1"/>
  <c r="FB32" i="1"/>
  <c r="J32" i="1"/>
  <c r="V32" i="1"/>
  <c r="W32" i="1"/>
  <c r="AI32" i="1"/>
  <c r="AJ32" i="1"/>
  <c r="AV32" i="1"/>
  <c r="AW32" i="1"/>
  <c r="BI32" i="1"/>
  <c r="BJ32" i="1"/>
  <c r="BV32" i="1"/>
  <c r="BW32" i="1"/>
  <c r="CI32" i="1"/>
  <c r="CJ32" i="1"/>
  <c r="CV32" i="1"/>
  <c r="CW32" i="1"/>
  <c r="DI32" i="1"/>
  <c r="DJ32" i="1"/>
  <c r="DV32" i="1"/>
  <c r="DW32" i="1"/>
  <c r="EI32" i="1"/>
  <c r="EJ32" i="1"/>
  <c r="ET32" i="1"/>
  <c r="I33" i="1"/>
  <c r="FB33" i="1"/>
  <c r="J33" i="1"/>
  <c r="V33" i="1"/>
  <c r="W33" i="1"/>
  <c r="AI33" i="1"/>
  <c r="AJ33" i="1"/>
  <c r="AV33" i="1"/>
  <c r="AW33" i="1"/>
  <c r="BI33" i="1"/>
  <c r="BJ33" i="1"/>
  <c r="BV33" i="1"/>
  <c r="CI33" i="1"/>
  <c r="CV33" i="1"/>
  <c r="CW33" i="1"/>
  <c r="DI33" i="1"/>
  <c r="DJ33" i="1"/>
  <c r="DV33" i="1"/>
  <c r="DW33" i="1"/>
  <c r="EI33" i="1"/>
  <c r="EJ33" i="1"/>
  <c r="ET33" i="1"/>
  <c r="I34" i="1"/>
  <c r="FB34" i="1"/>
  <c r="V34" i="1"/>
  <c r="AI34" i="1"/>
  <c r="AJ34" i="1"/>
  <c r="AV34" i="1"/>
  <c r="AW34" i="1"/>
  <c r="BI34" i="1"/>
  <c r="BV34" i="1"/>
  <c r="BW34" i="1"/>
  <c r="CI34" i="1"/>
  <c r="CV34" i="1"/>
  <c r="DI34" i="1"/>
  <c r="DV34" i="1"/>
  <c r="DW34" i="1"/>
  <c r="EI34" i="1"/>
  <c r="EJ34" i="1"/>
  <c r="I35" i="1"/>
  <c r="FB35" i="1"/>
  <c r="V35" i="1"/>
  <c r="AI35" i="1"/>
  <c r="AV35" i="1"/>
  <c r="BI35" i="1"/>
  <c r="BV35" i="1"/>
  <c r="CI35" i="1"/>
  <c r="CV35" i="1"/>
  <c r="DI35" i="1"/>
  <c r="DV35" i="1"/>
  <c r="EI35" i="1"/>
  <c r="I36" i="1"/>
  <c r="FB36" i="1"/>
  <c r="J36" i="1"/>
  <c r="V36" i="1"/>
  <c r="W36" i="1"/>
  <c r="AI36" i="1"/>
  <c r="AJ36" i="1"/>
  <c r="AV36" i="1"/>
  <c r="AW36" i="1"/>
  <c r="BI36" i="1"/>
  <c r="BJ36" i="1"/>
  <c r="BV36" i="1"/>
  <c r="BW36" i="1"/>
  <c r="CI36" i="1"/>
  <c r="CJ36" i="1"/>
  <c r="CV36" i="1"/>
  <c r="CW36" i="1"/>
  <c r="DI36" i="1"/>
  <c r="DJ36" i="1"/>
  <c r="DV36" i="1"/>
  <c r="DW36" i="1"/>
  <c r="EI36" i="1"/>
  <c r="EJ36" i="1"/>
  <c r="ET36" i="1"/>
  <c r="I37" i="1"/>
  <c r="FB37" i="1"/>
  <c r="J37" i="1"/>
  <c r="V37" i="1"/>
  <c r="W37" i="1"/>
  <c r="AI37" i="1"/>
  <c r="AJ37" i="1"/>
  <c r="AV37" i="1"/>
  <c r="AW37" i="1"/>
  <c r="BI37" i="1"/>
  <c r="BJ37" i="1"/>
  <c r="BV37" i="1"/>
  <c r="BW37" i="1"/>
  <c r="CI37" i="1"/>
  <c r="CJ37" i="1"/>
  <c r="CV37" i="1"/>
  <c r="CW37" i="1"/>
  <c r="DI37" i="1"/>
  <c r="DJ37" i="1"/>
  <c r="DV37" i="1"/>
  <c r="DW37" i="1"/>
  <c r="EI37" i="1"/>
  <c r="EJ37" i="1"/>
  <c r="ET37" i="1"/>
  <c r="I38" i="1"/>
  <c r="FB38" i="1"/>
  <c r="ET38" i="1" s="1"/>
  <c r="J38" i="1"/>
  <c r="V38" i="1"/>
  <c r="W38" i="1"/>
  <c r="AI38" i="1"/>
  <c r="AJ38" i="1"/>
  <c r="AV38" i="1"/>
  <c r="AW38" i="1"/>
  <c r="BI38" i="1"/>
  <c r="BJ38" i="1"/>
  <c r="BV38" i="1"/>
  <c r="BW38" i="1"/>
  <c r="CI38" i="1"/>
  <c r="CJ38" i="1"/>
  <c r="CV38" i="1"/>
  <c r="CW38" i="1"/>
  <c r="DI38" i="1"/>
  <c r="DJ38" i="1"/>
  <c r="DV38" i="1"/>
  <c r="DW38" i="1"/>
  <c r="EI38" i="1"/>
  <c r="EJ38" i="1"/>
  <c r="I39" i="1"/>
  <c r="FB39" i="1"/>
  <c r="J39" i="1"/>
  <c r="V39" i="1"/>
  <c r="W39" i="1"/>
  <c r="AI39" i="1"/>
  <c r="AJ39" i="1"/>
  <c r="AV39" i="1"/>
  <c r="AW39" i="1"/>
  <c r="BI39" i="1"/>
  <c r="BJ39" i="1"/>
  <c r="BV39" i="1"/>
  <c r="BW39" i="1"/>
  <c r="CI39" i="1"/>
  <c r="CJ39" i="1"/>
  <c r="CV39" i="1"/>
  <c r="CW39" i="1"/>
  <c r="DI39" i="1"/>
  <c r="DJ39" i="1"/>
  <c r="DV39" i="1"/>
  <c r="DW39" i="1"/>
  <c r="EI39" i="1"/>
  <c r="EJ39" i="1"/>
  <c r="ET39" i="1"/>
  <c r="I40" i="1"/>
  <c r="FB40" i="1"/>
  <c r="V40" i="1"/>
  <c r="W40" i="1"/>
  <c r="AI40" i="1"/>
  <c r="AJ40" i="1"/>
  <c r="AV40" i="1"/>
  <c r="BI40" i="1"/>
  <c r="BJ40" i="1"/>
  <c r="BV40" i="1"/>
  <c r="CI40" i="1"/>
  <c r="CV40" i="1"/>
  <c r="DI40" i="1"/>
  <c r="DV40" i="1"/>
  <c r="DW40" i="1"/>
  <c r="EI40" i="1"/>
  <c r="EJ40" i="1"/>
  <c r="ET40" i="1"/>
  <c r="I41" i="1"/>
  <c r="FB41" i="1"/>
  <c r="V41" i="1"/>
  <c r="AI41" i="1"/>
  <c r="AV41" i="1"/>
  <c r="AW41" i="1"/>
  <c r="BI41" i="1"/>
  <c r="BJ41" i="1"/>
  <c r="BV41" i="1"/>
  <c r="BW41" i="1"/>
  <c r="CI41" i="1"/>
  <c r="CJ41" i="1"/>
  <c r="CV41" i="1"/>
  <c r="DI41" i="1"/>
  <c r="DV41" i="1"/>
  <c r="EI41" i="1"/>
  <c r="I42" i="1"/>
  <c r="FB42" i="1"/>
  <c r="J42" i="1"/>
  <c r="V42" i="1"/>
  <c r="AI42" i="1"/>
  <c r="AV42" i="1"/>
  <c r="BI42" i="1"/>
  <c r="BV42" i="1"/>
  <c r="CI42" i="1"/>
  <c r="CV42" i="1"/>
  <c r="DI42" i="1"/>
  <c r="DV42" i="1"/>
  <c r="DW42" i="1"/>
  <c r="EI42" i="1"/>
  <c r="I43" i="1"/>
  <c r="FB43" i="1"/>
  <c r="J43" i="1"/>
  <c r="V43" i="1"/>
  <c r="W43" i="1"/>
  <c r="AI43" i="1"/>
  <c r="AJ43" i="1"/>
  <c r="AV43" i="1"/>
  <c r="AW43" i="1"/>
  <c r="BI43" i="1"/>
  <c r="BJ43" i="1"/>
  <c r="BV43" i="1"/>
  <c r="BW43" i="1"/>
  <c r="CI43" i="1"/>
  <c r="CJ43" i="1"/>
  <c r="CV43" i="1"/>
  <c r="CW43" i="1"/>
  <c r="DI43" i="1"/>
  <c r="DJ43" i="1"/>
  <c r="DV43" i="1"/>
  <c r="DW43" i="1"/>
  <c r="EI43" i="1"/>
  <c r="EJ43" i="1"/>
  <c r="ET43" i="1"/>
  <c r="I44" i="1"/>
  <c r="FB44" i="1"/>
  <c r="J44" i="1"/>
  <c r="V44" i="1"/>
  <c r="AI44" i="1"/>
  <c r="AV44" i="1"/>
  <c r="BI44" i="1"/>
  <c r="BV44" i="1"/>
  <c r="CI44" i="1"/>
  <c r="CV44" i="1"/>
  <c r="DI44" i="1"/>
  <c r="DV44" i="1"/>
  <c r="EI44" i="1"/>
  <c r="I45" i="1"/>
  <c r="FB45" i="1"/>
  <c r="J45" i="1"/>
  <c r="V45" i="1"/>
  <c r="W45" i="1"/>
  <c r="AI45" i="1"/>
  <c r="AJ45" i="1"/>
  <c r="AV45" i="1"/>
  <c r="AW45" i="1"/>
  <c r="BI45" i="1"/>
  <c r="BJ45" i="1"/>
  <c r="BV45" i="1"/>
  <c r="CI45" i="1"/>
  <c r="CV45" i="1"/>
  <c r="CW45" i="1"/>
  <c r="DI45" i="1"/>
  <c r="DJ45" i="1"/>
  <c r="DV45" i="1"/>
  <c r="DW45" i="1"/>
  <c r="EI45" i="1"/>
  <c r="EJ45" i="1"/>
  <c r="I46" i="1"/>
  <c r="FB46" i="1"/>
  <c r="J46" i="1"/>
  <c r="V46" i="1"/>
  <c r="W46" i="1"/>
  <c r="AI46" i="1"/>
  <c r="AJ46" i="1"/>
  <c r="AV46" i="1"/>
  <c r="AW46" i="1"/>
  <c r="BI46" i="1"/>
  <c r="BJ46" i="1"/>
  <c r="BV46" i="1"/>
  <c r="BW46" i="1"/>
  <c r="CI46" i="1"/>
  <c r="CJ46" i="1"/>
  <c r="CV46" i="1"/>
  <c r="CW46" i="1"/>
  <c r="DI46" i="1"/>
  <c r="DJ46" i="1"/>
  <c r="DV46" i="1"/>
  <c r="DW46" i="1"/>
  <c r="EI46" i="1"/>
  <c r="EJ46" i="1"/>
  <c r="ET46" i="1"/>
  <c r="I47" i="1"/>
  <c r="FB47" i="1"/>
  <c r="V47" i="1"/>
  <c r="AI47" i="1"/>
  <c r="AV47" i="1"/>
  <c r="BI47" i="1"/>
  <c r="BV47" i="1"/>
  <c r="BW47" i="1"/>
  <c r="CI47" i="1"/>
  <c r="CV47" i="1"/>
  <c r="DI47" i="1"/>
  <c r="DV47" i="1"/>
  <c r="EI47" i="1"/>
  <c r="EJ47" i="1"/>
  <c r="ET47" i="1"/>
  <c r="I48" i="1"/>
  <c r="FB48" i="1"/>
  <c r="V48" i="1"/>
  <c r="AI48" i="1"/>
  <c r="AV48" i="1"/>
  <c r="BI48" i="1"/>
  <c r="BV48" i="1"/>
  <c r="CI48" i="1"/>
  <c r="CV48" i="1"/>
  <c r="DI48" i="1"/>
  <c r="DV48" i="1"/>
  <c r="EI48" i="1"/>
  <c r="I49" i="1"/>
  <c r="FB49" i="1"/>
  <c r="ET49" i="1" s="1"/>
  <c r="J49" i="1"/>
  <c r="V49" i="1"/>
  <c r="W49" i="1"/>
  <c r="AI49" i="1"/>
  <c r="AJ49" i="1"/>
  <c r="AV49" i="1"/>
  <c r="AW49" i="1"/>
  <c r="BI49" i="1"/>
  <c r="BJ49" i="1"/>
  <c r="BV49" i="1"/>
  <c r="BW49" i="1"/>
  <c r="CI49" i="1"/>
  <c r="CJ49" i="1"/>
  <c r="CV49" i="1"/>
  <c r="CW49" i="1"/>
  <c r="DI49" i="1"/>
  <c r="DJ49" i="1"/>
  <c r="DV49" i="1"/>
  <c r="DW49" i="1"/>
  <c r="EI49" i="1"/>
  <c r="EJ49" i="1"/>
  <c r="I50" i="1"/>
  <c r="FB50" i="1"/>
  <c r="J50" i="1"/>
  <c r="V50" i="1"/>
  <c r="W50" i="1"/>
  <c r="AI50" i="1"/>
  <c r="AJ50" i="1"/>
  <c r="AV50" i="1"/>
  <c r="AW50" i="1"/>
  <c r="BI50" i="1"/>
  <c r="BJ50" i="1"/>
  <c r="BV50" i="1"/>
  <c r="BW50" i="1"/>
  <c r="CI50" i="1"/>
  <c r="CJ50" i="1"/>
  <c r="CV50" i="1"/>
  <c r="CW50" i="1"/>
  <c r="DI50" i="1"/>
  <c r="DJ50" i="1"/>
  <c r="DV50" i="1"/>
  <c r="DW50" i="1"/>
  <c r="EI50" i="1"/>
  <c r="EJ50" i="1"/>
  <c r="ET50" i="1"/>
  <c r="I51" i="1"/>
  <c r="FB51" i="1"/>
  <c r="V51" i="1"/>
  <c r="AI51" i="1"/>
  <c r="AV51" i="1"/>
  <c r="BI51" i="1"/>
  <c r="BV51" i="1"/>
  <c r="CI51" i="1"/>
  <c r="CJ51" i="1"/>
  <c r="CV51" i="1"/>
  <c r="CW51" i="1"/>
  <c r="DI51" i="1"/>
  <c r="DV51" i="1"/>
  <c r="EI51" i="1"/>
  <c r="I52" i="1"/>
  <c r="FB52" i="1"/>
  <c r="V52" i="1"/>
  <c r="W52" i="1"/>
  <c r="AI52" i="1"/>
  <c r="AV52" i="1"/>
  <c r="AW52" i="1"/>
  <c r="BI52" i="1"/>
  <c r="BV52" i="1"/>
  <c r="BW52" i="1"/>
  <c r="CI52" i="1"/>
  <c r="CV52" i="1"/>
  <c r="DI52" i="1"/>
  <c r="DV52" i="1"/>
  <c r="EI52" i="1"/>
  <c r="EJ52" i="1"/>
  <c r="I53" i="1"/>
  <c r="FB53" i="1"/>
  <c r="J53" i="1"/>
  <c r="V53" i="1"/>
  <c r="W53" i="1"/>
  <c r="AI53" i="1"/>
  <c r="AJ53" i="1"/>
  <c r="AV53" i="1"/>
  <c r="AW53" i="1"/>
  <c r="BI53" i="1"/>
  <c r="BJ53" i="1"/>
  <c r="BV53" i="1"/>
  <c r="BW53" i="1"/>
  <c r="CI53" i="1"/>
  <c r="CJ53" i="1"/>
  <c r="CV53" i="1"/>
  <c r="CW53" i="1"/>
  <c r="DI53" i="1"/>
  <c r="DJ53" i="1"/>
  <c r="DV53" i="1"/>
  <c r="DW53" i="1"/>
  <c r="EI53" i="1"/>
  <c r="EJ53" i="1"/>
  <c r="ET53" i="1"/>
  <c r="I54" i="1"/>
  <c r="FB54" i="1"/>
  <c r="V54" i="1"/>
  <c r="AI54" i="1"/>
  <c r="AV54" i="1"/>
  <c r="BI54" i="1"/>
  <c r="BV54" i="1"/>
  <c r="CI54" i="1"/>
  <c r="CV54" i="1"/>
  <c r="CW54" i="1"/>
  <c r="DI54" i="1"/>
  <c r="DV54" i="1"/>
  <c r="EI54" i="1"/>
  <c r="I55" i="1"/>
  <c r="FB55" i="1"/>
  <c r="J55" i="1"/>
  <c r="V55" i="1"/>
  <c r="AI55" i="1"/>
  <c r="AV55" i="1"/>
  <c r="BI55" i="1"/>
  <c r="BV55" i="1"/>
  <c r="CI55" i="1"/>
  <c r="CV55" i="1"/>
  <c r="DI55" i="1"/>
  <c r="DV55" i="1"/>
  <c r="EI55" i="1"/>
  <c r="I56" i="1"/>
  <c r="FB56" i="1"/>
  <c r="J56" i="1"/>
  <c r="V56" i="1"/>
  <c r="W56" i="1"/>
  <c r="AI56" i="1"/>
  <c r="AJ56" i="1"/>
  <c r="AV56" i="1"/>
  <c r="AW56" i="1"/>
  <c r="BI56" i="1"/>
  <c r="BJ56" i="1"/>
  <c r="BV56" i="1"/>
  <c r="BW56" i="1"/>
  <c r="CI56" i="1"/>
  <c r="CJ56" i="1"/>
  <c r="CV56" i="1"/>
  <c r="CW56" i="1"/>
  <c r="DI56" i="1"/>
  <c r="DJ56" i="1"/>
  <c r="DV56" i="1"/>
  <c r="DW56" i="1"/>
  <c r="EI56" i="1"/>
  <c r="EJ56" i="1"/>
  <c r="ET56" i="1"/>
  <c r="I57" i="1"/>
  <c r="FB57" i="1"/>
  <c r="J57" i="1"/>
  <c r="V57" i="1"/>
  <c r="W57" i="1"/>
  <c r="AI57" i="1"/>
  <c r="AJ57" i="1"/>
  <c r="AV57" i="1"/>
  <c r="AW57" i="1"/>
  <c r="BI57" i="1"/>
  <c r="BJ57" i="1"/>
  <c r="BV57" i="1"/>
  <c r="BW57" i="1"/>
  <c r="CI57" i="1"/>
  <c r="CJ57" i="1"/>
  <c r="CV57" i="1"/>
  <c r="CW57" i="1"/>
  <c r="DI57" i="1"/>
  <c r="DJ57" i="1"/>
  <c r="DV57" i="1"/>
  <c r="DW57" i="1"/>
  <c r="EI57" i="1"/>
  <c r="EJ57" i="1"/>
  <c r="ET57" i="1"/>
  <c r="I58" i="1"/>
  <c r="FB58" i="1"/>
  <c r="V58" i="1"/>
  <c r="AI58" i="1"/>
  <c r="AJ58" i="1"/>
  <c r="AV58" i="1"/>
  <c r="BI58" i="1"/>
  <c r="BV58" i="1"/>
  <c r="CI58" i="1"/>
  <c r="CV58" i="1"/>
  <c r="DI58" i="1"/>
  <c r="DV58" i="1"/>
  <c r="EI58" i="1"/>
  <c r="I59" i="1"/>
  <c r="FB59" i="1"/>
  <c r="V59" i="1"/>
  <c r="AI59" i="1"/>
  <c r="AJ59" i="1"/>
  <c r="AV59" i="1"/>
  <c r="AW59" i="1"/>
  <c r="BI59" i="1"/>
  <c r="BJ59" i="1"/>
  <c r="BV59" i="1"/>
  <c r="BW59" i="1"/>
  <c r="CI59" i="1"/>
  <c r="CJ59" i="1"/>
  <c r="CV59" i="1"/>
  <c r="DI59" i="1"/>
  <c r="DV59" i="1"/>
  <c r="DW59" i="1"/>
  <c r="EI59" i="1"/>
  <c r="EJ59" i="1"/>
  <c r="I60" i="1"/>
  <c r="FB60" i="1"/>
  <c r="J60" i="1"/>
  <c r="V60" i="1"/>
  <c r="W60" i="1"/>
  <c r="AI60" i="1"/>
  <c r="AJ60" i="1"/>
  <c r="AV60" i="1"/>
  <c r="AW60" i="1"/>
  <c r="BI60" i="1"/>
  <c r="BJ60" i="1"/>
  <c r="BV60" i="1"/>
  <c r="BW60" i="1"/>
  <c r="CI60" i="1"/>
  <c r="CJ60" i="1"/>
  <c r="CV60" i="1"/>
  <c r="CW60" i="1"/>
  <c r="DI60" i="1"/>
  <c r="DJ60" i="1"/>
  <c r="DV60" i="1"/>
  <c r="DW60" i="1"/>
  <c r="EI60" i="1"/>
  <c r="EJ60" i="1"/>
  <c r="ET60" i="1"/>
  <c r="I61" i="1"/>
  <c r="FB61" i="1"/>
  <c r="J61" i="1" s="1"/>
  <c r="V61" i="1"/>
  <c r="W61" i="1"/>
  <c r="AI61" i="1"/>
  <c r="AV61" i="1"/>
  <c r="BI61" i="1"/>
  <c r="BJ61" i="1"/>
  <c r="BV61" i="1"/>
  <c r="BW61" i="1"/>
  <c r="CI61" i="1"/>
  <c r="CV61" i="1"/>
  <c r="DI61" i="1"/>
  <c r="DV61" i="1"/>
  <c r="EI61" i="1"/>
  <c r="ET61" i="1"/>
  <c r="I62" i="1"/>
  <c r="FB62" i="1"/>
  <c r="J62" i="1"/>
  <c r="V62" i="1"/>
  <c r="AI62" i="1"/>
  <c r="AV62" i="1"/>
  <c r="BI62" i="1"/>
  <c r="BV62" i="1"/>
  <c r="CI62" i="1"/>
  <c r="CV62" i="1"/>
  <c r="DI62" i="1"/>
  <c r="DV62" i="1"/>
  <c r="EI62" i="1"/>
  <c r="I63" i="1"/>
  <c r="FB63" i="1"/>
  <c r="ET63" i="1" s="1"/>
  <c r="J63" i="1"/>
  <c r="V63" i="1"/>
  <c r="W63" i="1"/>
  <c r="AI63" i="1"/>
  <c r="AJ63" i="1"/>
  <c r="AV63" i="1"/>
  <c r="AW63" i="1"/>
  <c r="BI63" i="1"/>
  <c r="BJ63" i="1"/>
  <c r="BV63" i="1"/>
  <c r="BW63" i="1"/>
  <c r="CI63" i="1"/>
  <c r="CJ63" i="1"/>
  <c r="CV63" i="1"/>
  <c r="CW63" i="1"/>
  <c r="DI63" i="1"/>
  <c r="DJ63" i="1"/>
  <c r="DV63" i="1"/>
  <c r="DW63" i="1"/>
  <c r="EI63" i="1"/>
  <c r="EJ63" i="1"/>
  <c r="I64" i="1"/>
  <c r="FB64" i="1"/>
  <c r="V64" i="1"/>
  <c r="AI64" i="1"/>
  <c r="AV64" i="1"/>
  <c r="BI64" i="1"/>
  <c r="BV64" i="1"/>
  <c r="CI64" i="1"/>
  <c r="CV64" i="1"/>
  <c r="DI64" i="1"/>
  <c r="DV64" i="1"/>
  <c r="EI64" i="1"/>
  <c r="I65" i="1"/>
  <c r="FB65" i="1"/>
  <c r="J65" i="1"/>
  <c r="V65" i="1"/>
  <c r="AI65" i="1"/>
  <c r="AV65" i="1"/>
  <c r="BI65" i="1"/>
  <c r="BV65" i="1"/>
  <c r="CI65" i="1"/>
  <c r="CV65" i="1"/>
  <c r="DI65" i="1"/>
  <c r="DV65" i="1"/>
  <c r="EI65" i="1"/>
  <c r="I66" i="1"/>
  <c r="FB66" i="1"/>
  <c r="DW66" i="1" s="1"/>
  <c r="V66" i="1"/>
  <c r="W66" i="1"/>
  <c r="AI66" i="1"/>
  <c r="AJ66" i="1"/>
  <c r="AV66" i="1"/>
  <c r="AW66" i="1"/>
  <c r="BI66" i="1"/>
  <c r="BJ66" i="1"/>
  <c r="BV66" i="1"/>
  <c r="BW66" i="1"/>
  <c r="CI66" i="1"/>
  <c r="CJ66" i="1"/>
  <c r="CV66" i="1"/>
  <c r="CW66" i="1"/>
  <c r="DI66" i="1"/>
  <c r="DV66" i="1"/>
  <c r="EI66" i="1"/>
  <c r="EJ66" i="1"/>
  <c r="ET66" i="1"/>
  <c r="I67" i="1"/>
  <c r="FB67" i="1"/>
  <c r="AW67" i="1" s="1"/>
  <c r="J67" i="1"/>
  <c r="V67" i="1"/>
  <c r="W67" i="1"/>
  <c r="AI67" i="1"/>
  <c r="AJ67" i="1"/>
  <c r="AV67" i="1"/>
  <c r="BI67" i="1"/>
  <c r="BJ67" i="1"/>
  <c r="BV67" i="1"/>
  <c r="BW67" i="1"/>
  <c r="CI67" i="1"/>
  <c r="CJ67" i="1"/>
  <c r="CV67" i="1"/>
  <c r="CW67" i="1"/>
  <c r="DI67" i="1"/>
  <c r="DJ67" i="1"/>
  <c r="DV67" i="1"/>
  <c r="DW67" i="1"/>
  <c r="EI67" i="1"/>
  <c r="EJ67" i="1"/>
  <c r="ET67" i="1"/>
  <c r="I68" i="1"/>
  <c r="FB68" i="1"/>
  <c r="J68" i="1"/>
  <c r="V68" i="1"/>
  <c r="W68" i="1"/>
  <c r="AI68" i="1"/>
  <c r="AJ68" i="1"/>
  <c r="AV68" i="1"/>
  <c r="AW68" i="1"/>
  <c r="BI68" i="1"/>
  <c r="BJ68" i="1"/>
  <c r="BV68" i="1"/>
  <c r="BW68" i="1"/>
  <c r="CI68" i="1"/>
  <c r="CJ68" i="1"/>
  <c r="CV68" i="1"/>
  <c r="CW68" i="1"/>
  <c r="DI68" i="1"/>
  <c r="DJ68" i="1"/>
  <c r="DV68" i="1"/>
  <c r="DW68" i="1"/>
  <c r="EI68" i="1"/>
  <c r="EJ68" i="1"/>
  <c r="ET68" i="1"/>
  <c r="I69" i="1"/>
  <c r="FB69" i="1"/>
  <c r="J69" i="1"/>
  <c r="V69" i="1"/>
  <c r="AI69" i="1"/>
  <c r="AJ69" i="1"/>
  <c r="AV69" i="1"/>
  <c r="AW69" i="1"/>
  <c r="BI69" i="1"/>
  <c r="BJ69" i="1"/>
  <c r="BV69" i="1"/>
  <c r="CI69" i="1"/>
  <c r="CV69" i="1"/>
  <c r="CW69" i="1"/>
  <c r="DI69" i="1"/>
  <c r="DJ69" i="1"/>
  <c r="DV69" i="1"/>
  <c r="DW69" i="1"/>
  <c r="EI69" i="1"/>
  <c r="EJ69" i="1"/>
  <c r="ET69" i="1"/>
  <c r="I70" i="1"/>
  <c r="FB70" i="1"/>
  <c r="J70" i="1"/>
  <c r="V70" i="1"/>
  <c r="W70" i="1"/>
  <c r="AI70" i="1"/>
  <c r="AJ70" i="1"/>
  <c r="AV70" i="1"/>
  <c r="AW70" i="1"/>
  <c r="BI70" i="1"/>
  <c r="BJ70" i="1"/>
  <c r="BV70" i="1"/>
  <c r="BW70" i="1"/>
  <c r="CI70" i="1"/>
  <c r="CJ70" i="1"/>
  <c r="CV70" i="1"/>
  <c r="CW70" i="1"/>
  <c r="DI70" i="1"/>
  <c r="DJ70" i="1"/>
  <c r="DV70" i="1"/>
  <c r="DW70" i="1"/>
  <c r="EI70" i="1"/>
  <c r="EJ70" i="1"/>
  <c r="ET70" i="1"/>
  <c r="I71" i="1"/>
  <c r="FB71" i="1"/>
  <c r="J71" i="1"/>
  <c r="V71" i="1"/>
  <c r="W71" i="1"/>
  <c r="AI71" i="1"/>
  <c r="AJ71" i="1"/>
  <c r="AV71" i="1"/>
  <c r="AW71" i="1"/>
  <c r="BI71" i="1"/>
  <c r="BV71" i="1"/>
  <c r="BW71" i="1"/>
  <c r="CI71" i="1"/>
  <c r="CJ71" i="1"/>
  <c r="CV71" i="1"/>
  <c r="CW71" i="1"/>
  <c r="DI71" i="1"/>
  <c r="DJ71" i="1"/>
  <c r="DV71" i="1"/>
  <c r="DW71" i="1"/>
  <c r="EI71" i="1"/>
  <c r="EJ71" i="1"/>
  <c r="I72" i="1"/>
  <c r="FB72" i="1"/>
  <c r="V72" i="1"/>
  <c r="AI72" i="1"/>
  <c r="AV72" i="1"/>
  <c r="BI72" i="1"/>
  <c r="BV72" i="1"/>
  <c r="CI72" i="1"/>
  <c r="CV72" i="1"/>
  <c r="DI72" i="1"/>
  <c r="DV72" i="1"/>
  <c r="EI72" i="1"/>
  <c r="I73" i="1"/>
  <c r="FB73" i="1"/>
  <c r="J73" i="1"/>
  <c r="ET73" i="1"/>
  <c r="V73" i="1"/>
  <c r="AI73" i="1"/>
  <c r="AJ73" i="1"/>
  <c r="AV73" i="1"/>
  <c r="AW73" i="1"/>
  <c r="BI73" i="1"/>
  <c r="BJ73" i="1"/>
  <c r="BV73" i="1"/>
  <c r="BW73" i="1"/>
  <c r="CI73" i="1"/>
  <c r="CV73" i="1"/>
  <c r="DI73" i="1"/>
  <c r="DV73" i="1"/>
  <c r="DW73" i="1"/>
  <c r="EI73" i="1"/>
  <c r="EJ73" i="1"/>
  <c r="I74" i="1"/>
  <c r="FB74" i="1"/>
  <c r="ET74" i="1"/>
  <c r="V74" i="1"/>
  <c r="AI74" i="1"/>
  <c r="AJ74" i="1"/>
  <c r="AV74" i="1"/>
  <c r="AW74" i="1"/>
  <c r="BI74" i="1"/>
  <c r="BV74" i="1"/>
  <c r="BW74" i="1"/>
  <c r="CI74" i="1"/>
  <c r="CV74" i="1"/>
  <c r="CW74" i="1"/>
  <c r="DI74" i="1"/>
  <c r="DV74" i="1"/>
  <c r="EI74" i="1"/>
  <c r="EJ74" i="1"/>
  <c r="I75" i="1"/>
  <c r="FB75" i="1"/>
  <c r="J75" i="1" s="1"/>
  <c r="V75" i="1"/>
  <c r="AI75" i="1"/>
  <c r="AV75" i="1"/>
  <c r="BI75" i="1"/>
  <c r="BV75" i="1"/>
  <c r="BW75" i="1"/>
  <c r="CI75" i="1"/>
  <c r="CV75" i="1"/>
  <c r="DI75" i="1"/>
  <c r="DV75" i="1"/>
  <c r="EI75" i="1"/>
  <c r="EJ75" i="1"/>
  <c r="I76" i="1"/>
  <c r="FB76" i="1"/>
  <c r="J76" i="1"/>
  <c r="ET76" i="1"/>
  <c r="V76" i="1"/>
  <c r="AI76" i="1"/>
  <c r="AJ76" i="1"/>
  <c r="AV76" i="1"/>
  <c r="AW76" i="1"/>
  <c r="BI76" i="1"/>
  <c r="BJ76" i="1"/>
  <c r="BV76" i="1"/>
  <c r="BW76" i="1"/>
  <c r="CI76" i="1"/>
  <c r="CV76" i="1"/>
  <c r="CW76" i="1"/>
  <c r="DI76" i="1"/>
  <c r="DV76" i="1"/>
  <c r="DW76" i="1"/>
  <c r="EI76" i="1"/>
  <c r="EJ76" i="1"/>
  <c r="I77" i="1"/>
  <c r="FB77" i="1"/>
  <c r="J77" i="1"/>
  <c r="ET77" i="1"/>
  <c r="V77" i="1"/>
  <c r="AI77" i="1"/>
  <c r="AJ77" i="1"/>
  <c r="AV77" i="1"/>
  <c r="AW77" i="1"/>
  <c r="BI77" i="1"/>
  <c r="BV77" i="1"/>
  <c r="BW77" i="1"/>
  <c r="CI77" i="1"/>
  <c r="CV77" i="1"/>
  <c r="DI77" i="1"/>
  <c r="DV77" i="1"/>
  <c r="DW77" i="1"/>
  <c r="EI77" i="1"/>
  <c r="EJ77" i="1"/>
  <c r="I78" i="1"/>
  <c r="FB78" i="1"/>
  <c r="J78" i="1"/>
  <c r="ET78" i="1"/>
  <c r="V78" i="1"/>
  <c r="AI78" i="1"/>
  <c r="AJ78" i="1"/>
  <c r="AV78" i="1"/>
  <c r="BI78" i="1"/>
  <c r="BJ78" i="1"/>
  <c r="BV78" i="1"/>
  <c r="BW78" i="1"/>
  <c r="CI78" i="1"/>
  <c r="CV78" i="1"/>
  <c r="CW78" i="1"/>
  <c r="DI78" i="1"/>
  <c r="DV78" i="1"/>
  <c r="DW78" i="1"/>
  <c r="EI78" i="1"/>
  <c r="EJ78" i="1"/>
  <c r="I79" i="1"/>
  <c r="FB79" i="1"/>
  <c r="J79" i="1"/>
  <c r="ET79" i="1"/>
  <c r="V79" i="1"/>
  <c r="AI79" i="1"/>
  <c r="AJ79" i="1"/>
  <c r="AV79" i="1"/>
  <c r="AW79" i="1"/>
  <c r="BI79" i="1"/>
  <c r="BJ79" i="1"/>
  <c r="BV79" i="1"/>
  <c r="CI79" i="1"/>
  <c r="CV79" i="1"/>
  <c r="CW79" i="1"/>
  <c r="DI79" i="1"/>
  <c r="DV79" i="1"/>
  <c r="DW79" i="1"/>
  <c r="EI79" i="1"/>
  <c r="EJ79" i="1"/>
  <c r="I80" i="1"/>
  <c r="FB80" i="1"/>
  <c r="J80" i="1"/>
  <c r="ET80" i="1"/>
  <c r="V80" i="1"/>
  <c r="W80" i="1"/>
  <c r="AI80" i="1"/>
  <c r="AJ80" i="1"/>
  <c r="AV80" i="1"/>
  <c r="AW80" i="1"/>
  <c r="BI80" i="1"/>
  <c r="BJ80" i="1"/>
  <c r="BV80" i="1"/>
  <c r="BW80" i="1"/>
  <c r="CI80" i="1"/>
  <c r="CJ80" i="1"/>
  <c r="CV80" i="1"/>
  <c r="CW80" i="1"/>
  <c r="DI80" i="1"/>
  <c r="DJ80" i="1"/>
  <c r="DV80" i="1"/>
  <c r="DW80" i="1"/>
  <c r="EI80" i="1"/>
  <c r="EJ80" i="1"/>
  <c r="I81" i="1"/>
  <c r="FB81" i="1"/>
  <c r="J81" i="1"/>
  <c r="V81" i="1"/>
  <c r="W81" i="1"/>
  <c r="AI81" i="1"/>
  <c r="AJ81" i="1"/>
  <c r="AV81" i="1"/>
  <c r="AW81" i="1"/>
  <c r="BI81" i="1"/>
  <c r="BJ81" i="1"/>
  <c r="BV81" i="1"/>
  <c r="CI81" i="1"/>
  <c r="CJ81" i="1"/>
  <c r="CV81" i="1"/>
  <c r="DI81" i="1"/>
  <c r="DJ81" i="1"/>
  <c r="DV81" i="1"/>
  <c r="DW81" i="1"/>
  <c r="EI81" i="1"/>
  <c r="EJ81" i="1"/>
  <c r="I82" i="1"/>
  <c r="FB82" i="1"/>
  <c r="J82" i="1"/>
  <c r="V82" i="1"/>
  <c r="W82" i="1"/>
  <c r="AI82" i="1"/>
  <c r="AJ82" i="1"/>
  <c r="AV82" i="1"/>
  <c r="AW82" i="1"/>
  <c r="BI82" i="1"/>
  <c r="BJ82" i="1"/>
  <c r="BV82" i="1"/>
  <c r="CI82" i="1"/>
  <c r="CJ82" i="1"/>
  <c r="CV82" i="1"/>
  <c r="DI82" i="1"/>
  <c r="DJ82" i="1"/>
  <c r="DV82" i="1"/>
  <c r="DW82" i="1"/>
  <c r="EI82" i="1"/>
  <c r="I83" i="1"/>
  <c r="FB83" i="1"/>
  <c r="J83" i="1"/>
  <c r="V83" i="1"/>
  <c r="AI83" i="1"/>
  <c r="AV83" i="1"/>
  <c r="BI83" i="1"/>
  <c r="BV83" i="1"/>
  <c r="CI83" i="1"/>
  <c r="CV83" i="1"/>
  <c r="DI83" i="1"/>
  <c r="DV83" i="1"/>
  <c r="EI83" i="1"/>
  <c r="I84" i="1"/>
  <c r="FB84" i="1"/>
  <c r="J84" i="1"/>
  <c r="V84" i="1"/>
  <c r="W84" i="1"/>
  <c r="AI84" i="1"/>
  <c r="AJ84" i="1"/>
  <c r="AV84" i="1"/>
  <c r="BI84" i="1"/>
  <c r="BJ84" i="1"/>
  <c r="BV84" i="1"/>
  <c r="CI84" i="1"/>
  <c r="CV84" i="1"/>
  <c r="DI84" i="1"/>
  <c r="DJ84" i="1"/>
  <c r="DV84" i="1"/>
  <c r="DW84" i="1"/>
  <c r="EI84" i="1"/>
  <c r="EJ84" i="1"/>
  <c r="I85" i="1"/>
  <c r="FB85" i="1"/>
  <c r="J85" i="1"/>
  <c r="V85" i="1"/>
  <c r="W85" i="1"/>
  <c r="AI85" i="1"/>
  <c r="AJ85" i="1"/>
  <c r="AV85" i="1"/>
  <c r="AW85" i="1"/>
  <c r="BI85" i="1"/>
  <c r="BJ85" i="1"/>
  <c r="BV85" i="1"/>
  <c r="CI85" i="1"/>
  <c r="CJ85" i="1"/>
  <c r="CV85" i="1"/>
  <c r="DI85" i="1"/>
  <c r="DJ85" i="1"/>
  <c r="DV85" i="1"/>
  <c r="DW85" i="1"/>
  <c r="EI85" i="1"/>
  <c r="EJ85" i="1"/>
  <c r="I86" i="1"/>
  <c r="FB86" i="1"/>
  <c r="J86" i="1"/>
  <c r="V86" i="1"/>
  <c r="W86" i="1"/>
  <c r="AI86" i="1"/>
  <c r="AV86" i="1"/>
  <c r="AW86" i="1"/>
  <c r="BI86" i="1"/>
  <c r="BV86" i="1"/>
  <c r="CI86" i="1"/>
  <c r="CJ86" i="1"/>
  <c r="CV86" i="1"/>
  <c r="DI86" i="1"/>
  <c r="DJ86" i="1"/>
  <c r="DV86" i="1"/>
  <c r="DW86" i="1"/>
  <c r="EI86" i="1"/>
  <c r="I87" i="1"/>
  <c r="FB87" i="1"/>
  <c r="J87" i="1"/>
  <c r="V87" i="1"/>
  <c r="AI87" i="1"/>
  <c r="AV87" i="1"/>
  <c r="BI87" i="1"/>
  <c r="BV87" i="1"/>
  <c r="CI87" i="1"/>
  <c r="CV87" i="1"/>
  <c r="DI87" i="1"/>
  <c r="DV87" i="1"/>
  <c r="EI87" i="1"/>
  <c r="I88" i="1"/>
  <c r="FB88" i="1"/>
  <c r="J88" i="1"/>
  <c r="V88" i="1"/>
  <c r="W88" i="1"/>
  <c r="AI88" i="1"/>
  <c r="AV88" i="1"/>
  <c r="BI88" i="1"/>
  <c r="BJ88" i="1"/>
  <c r="BV88" i="1"/>
  <c r="CI88" i="1"/>
  <c r="CJ88" i="1"/>
  <c r="CV88" i="1"/>
  <c r="DI88" i="1"/>
  <c r="DV88" i="1"/>
  <c r="DW88" i="1"/>
  <c r="EI88" i="1"/>
  <c r="EJ88" i="1"/>
  <c r="I89" i="1"/>
  <c r="FB89" i="1"/>
  <c r="J89" i="1"/>
  <c r="V89" i="1"/>
  <c r="W89" i="1"/>
  <c r="AI89" i="1"/>
  <c r="AJ89" i="1"/>
  <c r="AV89" i="1"/>
  <c r="AW89" i="1"/>
  <c r="BI89" i="1"/>
  <c r="BJ89" i="1"/>
  <c r="BV89" i="1"/>
  <c r="CI89" i="1"/>
  <c r="CJ89" i="1"/>
  <c r="CV89" i="1"/>
  <c r="DI89" i="1"/>
  <c r="DJ89" i="1"/>
  <c r="DV89" i="1"/>
  <c r="DW89" i="1"/>
  <c r="EI89" i="1"/>
  <c r="I90" i="1"/>
  <c r="FB90" i="1"/>
  <c r="J90" i="1"/>
  <c r="V90" i="1"/>
  <c r="AI90" i="1"/>
  <c r="AV90" i="1"/>
  <c r="BI90" i="1"/>
  <c r="BV90" i="1"/>
  <c r="CI90" i="1"/>
  <c r="CV90" i="1"/>
  <c r="DI90" i="1"/>
  <c r="DV90" i="1"/>
  <c r="EI90" i="1"/>
  <c r="EJ90" i="1"/>
  <c r="I91" i="1"/>
  <c r="FB91" i="1"/>
  <c r="V91" i="1"/>
  <c r="AI91" i="1"/>
  <c r="AV91" i="1"/>
  <c r="BI91" i="1"/>
  <c r="BV91" i="1"/>
  <c r="CI91" i="1"/>
  <c r="CV91" i="1"/>
  <c r="DI91" i="1"/>
  <c r="DV91" i="1"/>
  <c r="EI91" i="1"/>
  <c r="I92" i="1"/>
  <c r="FB92" i="1"/>
  <c r="J92" i="1"/>
  <c r="V92" i="1"/>
  <c r="W92" i="1"/>
  <c r="AI92" i="1"/>
  <c r="AJ92" i="1"/>
  <c r="AV92" i="1"/>
  <c r="AW92" i="1"/>
  <c r="BI92" i="1"/>
  <c r="BJ92" i="1"/>
  <c r="BV92" i="1"/>
  <c r="CI92" i="1"/>
  <c r="CJ92" i="1"/>
  <c r="CV92" i="1"/>
  <c r="DI92" i="1"/>
  <c r="DJ92" i="1"/>
  <c r="DV92" i="1"/>
  <c r="DW92" i="1"/>
  <c r="EI92" i="1"/>
  <c r="EJ92" i="1"/>
  <c r="I93" i="1"/>
  <c r="FB93" i="1"/>
  <c r="V93" i="1"/>
  <c r="W93" i="1"/>
  <c r="AI93" i="1"/>
  <c r="AV93" i="1"/>
  <c r="BI93" i="1"/>
  <c r="BV93" i="1"/>
  <c r="CI93" i="1"/>
  <c r="CV93" i="1"/>
  <c r="DI93" i="1"/>
  <c r="DV93" i="1"/>
  <c r="EI93" i="1"/>
  <c r="I94" i="1"/>
  <c r="FB94" i="1"/>
  <c r="J94" i="1"/>
  <c r="V94" i="1"/>
  <c r="AI94" i="1"/>
  <c r="AJ94" i="1"/>
  <c r="AV94" i="1"/>
  <c r="AW94" i="1"/>
  <c r="BI94" i="1"/>
  <c r="BV94" i="1"/>
  <c r="CI94" i="1"/>
  <c r="CV94" i="1"/>
  <c r="DI94" i="1"/>
  <c r="DJ94" i="1"/>
  <c r="DV94" i="1"/>
  <c r="EI94" i="1"/>
  <c r="EJ94" i="1"/>
  <c r="I95" i="1"/>
  <c r="FB95" i="1"/>
  <c r="V95" i="1"/>
  <c r="W95" i="1"/>
  <c r="AI95" i="1"/>
  <c r="AV95" i="1"/>
  <c r="BI95" i="1"/>
  <c r="BJ95" i="1"/>
  <c r="BV95" i="1"/>
  <c r="CI95" i="1"/>
  <c r="CJ95" i="1"/>
  <c r="CV95" i="1"/>
  <c r="DI95" i="1"/>
  <c r="DV95" i="1"/>
  <c r="EI95" i="1"/>
  <c r="I96" i="1"/>
  <c r="FB96" i="1"/>
  <c r="J96" i="1"/>
  <c r="V96" i="1"/>
  <c r="W96" i="1"/>
  <c r="AI96" i="1"/>
  <c r="AJ96" i="1"/>
  <c r="AV96" i="1"/>
  <c r="AW96" i="1"/>
  <c r="BI96" i="1"/>
  <c r="BJ96" i="1"/>
  <c r="BV96" i="1"/>
  <c r="CI96" i="1"/>
  <c r="CJ96" i="1"/>
  <c r="CV96" i="1"/>
  <c r="DI96" i="1"/>
  <c r="DJ96" i="1"/>
  <c r="DV96" i="1"/>
  <c r="DW96" i="1"/>
  <c r="EI96" i="1"/>
  <c r="I97" i="1"/>
  <c r="FB97" i="1"/>
  <c r="J97" i="1"/>
  <c r="V97" i="1"/>
  <c r="AI97" i="1"/>
  <c r="AJ97" i="1"/>
  <c r="AV97" i="1"/>
  <c r="BI97" i="1"/>
  <c r="BV97" i="1"/>
  <c r="CI97" i="1"/>
  <c r="CV97" i="1"/>
  <c r="DI97" i="1"/>
  <c r="DJ97" i="1"/>
  <c r="DV97" i="1"/>
  <c r="EI97" i="1"/>
  <c r="I98" i="1"/>
  <c r="FB98" i="1"/>
  <c r="J98" i="1" s="1"/>
  <c r="V98" i="1"/>
  <c r="AI98" i="1"/>
  <c r="AV98" i="1"/>
  <c r="BI98" i="1"/>
  <c r="BV98" i="1"/>
  <c r="CI98" i="1"/>
  <c r="CV98" i="1"/>
  <c r="DI98" i="1"/>
  <c r="DJ98" i="1"/>
  <c r="DV98" i="1"/>
  <c r="DW98" i="1"/>
  <c r="EI98" i="1"/>
  <c r="I99" i="1"/>
  <c r="FB99" i="1"/>
  <c r="J99" i="1"/>
  <c r="V99" i="1"/>
  <c r="W99" i="1"/>
  <c r="AI99" i="1"/>
  <c r="AJ99" i="1"/>
  <c r="AV99" i="1"/>
  <c r="AW99" i="1"/>
  <c r="BI99" i="1"/>
  <c r="BJ99" i="1"/>
  <c r="BV99" i="1"/>
  <c r="CI99" i="1"/>
  <c r="CJ99" i="1"/>
  <c r="CV99" i="1"/>
  <c r="DI99" i="1"/>
  <c r="DJ99" i="1"/>
  <c r="DV99" i="1"/>
  <c r="DW99" i="1"/>
  <c r="EI99" i="1"/>
  <c r="EJ99" i="1"/>
  <c r="I100" i="1"/>
  <c r="FB100" i="1"/>
  <c r="J100" i="1"/>
  <c r="V100" i="1"/>
  <c r="W100" i="1"/>
  <c r="AI100" i="1"/>
  <c r="AJ100" i="1"/>
  <c r="AV100" i="1"/>
  <c r="AW100" i="1"/>
  <c r="BI100" i="1"/>
  <c r="BV100" i="1"/>
  <c r="BW100" i="1"/>
  <c r="CI100" i="1"/>
  <c r="CV100" i="1"/>
  <c r="CW100" i="1"/>
  <c r="DI100" i="1"/>
  <c r="DJ100" i="1"/>
  <c r="DV100" i="1"/>
  <c r="EI100" i="1"/>
  <c r="I101" i="1"/>
  <c r="FB101" i="1"/>
  <c r="J101" i="1"/>
  <c r="V101" i="1"/>
  <c r="AI101" i="1"/>
  <c r="AV101" i="1"/>
  <c r="AW101" i="1"/>
  <c r="BI101" i="1"/>
  <c r="BV101" i="1"/>
  <c r="CI101" i="1"/>
  <c r="CV101" i="1"/>
  <c r="CW101" i="1"/>
  <c r="DI101" i="1"/>
  <c r="DV101" i="1"/>
  <c r="EI101" i="1"/>
  <c r="I102" i="1"/>
  <c r="FB102" i="1"/>
  <c r="J102" i="1"/>
  <c r="V102" i="1"/>
  <c r="W102" i="1"/>
  <c r="AI102" i="1"/>
  <c r="AV102" i="1"/>
  <c r="BI102" i="1"/>
  <c r="BV102" i="1"/>
  <c r="BW102" i="1"/>
  <c r="CI102" i="1"/>
  <c r="CJ102" i="1"/>
  <c r="CV102" i="1"/>
  <c r="DI102" i="1"/>
  <c r="DJ102" i="1"/>
  <c r="DV102" i="1"/>
  <c r="EI102" i="1"/>
  <c r="I103" i="1"/>
  <c r="FB103" i="1"/>
  <c r="J103" i="1" s="1"/>
  <c r="V103" i="1"/>
  <c r="AI103" i="1"/>
  <c r="AJ103" i="1"/>
  <c r="AV103" i="1"/>
  <c r="AW103" i="1"/>
  <c r="BI103" i="1"/>
  <c r="BV103" i="1"/>
  <c r="CI103" i="1"/>
  <c r="CJ103" i="1"/>
  <c r="CV103" i="1"/>
  <c r="DI103" i="1"/>
  <c r="DV103" i="1"/>
  <c r="EI103" i="1"/>
  <c r="EJ103" i="1"/>
  <c r="I104" i="1"/>
  <c r="FB104" i="1"/>
  <c r="J104" i="1"/>
  <c r="ET104" i="1"/>
  <c r="V104" i="1"/>
  <c r="AI104" i="1"/>
  <c r="AJ104" i="1"/>
  <c r="AV104" i="1"/>
  <c r="AW104" i="1"/>
  <c r="BI104" i="1"/>
  <c r="BV104" i="1"/>
  <c r="BW104" i="1"/>
  <c r="CI104" i="1"/>
  <c r="CJ104" i="1"/>
  <c r="CV104" i="1"/>
  <c r="CW104" i="1"/>
  <c r="DI104" i="1"/>
  <c r="DJ104" i="1"/>
  <c r="DV104" i="1"/>
  <c r="EI104" i="1"/>
  <c r="I105" i="1"/>
  <c r="FB105" i="1"/>
  <c r="J105" i="1"/>
  <c r="V105" i="1"/>
  <c r="AI105" i="1"/>
  <c r="AJ105" i="1"/>
  <c r="AV105" i="1"/>
  <c r="BI105" i="1"/>
  <c r="BV105" i="1"/>
  <c r="BW105" i="1"/>
  <c r="CI105" i="1"/>
  <c r="CJ105" i="1"/>
  <c r="CV105" i="1"/>
  <c r="DI105" i="1"/>
  <c r="DV105" i="1"/>
  <c r="DW105" i="1"/>
  <c r="EI105" i="1"/>
  <c r="I106" i="1"/>
  <c r="FB106" i="1"/>
  <c r="J106" i="1"/>
  <c r="ET106" i="1"/>
  <c r="V106" i="1"/>
  <c r="W106" i="1"/>
  <c r="AI106" i="1"/>
  <c r="AJ106" i="1"/>
  <c r="AV106" i="1"/>
  <c r="AW106" i="1"/>
  <c r="BI106" i="1"/>
  <c r="BV106" i="1"/>
  <c r="BW106" i="1"/>
  <c r="CI106" i="1"/>
  <c r="CJ106" i="1"/>
  <c r="CV106" i="1"/>
  <c r="DI106" i="1"/>
  <c r="DJ106" i="1"/>
  <c r="DV106" i="1"/>
  <c r="EI106" i="1"/>
  <c r="EJ106" i="1"/>
  <c r="I107" i="1"/>
  <c r="FB107" i="1"/>
  <c r="J107" i="1"/>
  <c r="V107" i="1"/>
  <c r="AI107" i="1"/>
  <c r="AJ107" i="1"/>
  <c r="AV107" i="1"/>
  <c r="AW107" i="1"/>
  <c r="BI107" i="1"/>
  <c r="BV107" i="1"/>
  <c r="BW107" i="1"/>
  <c r="CI107" i="1"/>
  <c r="CJ107" i="1"/>
  <c r="CV107" i="1"/>
  <c r="DI107" i="1"/>
  <c r="DV107" i="1"/>
  <c r="DW107" i="1"/>
  <c r="EI107" i="1"/>
  <c r="I108" i="1"/>
  <c r="FB108" i="1"/>
  <c r="CJ108" i="1" s="1"/>
  <c r="J108" i="1"/>
  <c r="ET108" i="1"/>
  <c r="V108" i="1"/>
  <c r="AI108" i="1"/>
  <c r="AJ108" i="1"/>
  <c r="AV108" i="1"/>
  <c r="AW108" i="1"/>
  <c r="BI108" i="1"/>
  <c r="BV108" i="1"/>
  <c r="BW108" i="1"/>
  <c r="CI108" i="1"/>
  <c r="CV108" i="1"/>
  <c r="CW108" i="1"/>
  <c r="DI108" i="1"/>
  <c r="DJ108" i="1"/>
  <c r="DV108" i="1"/>
  <c r="EI108" i="1"/>
  <c r="I109" i="1"/>
  <c r="FB109" i="1"/>
  <c r="J109" i="1"/>
  <c r="V109" i="1"/>
  <c r="AI109" i="1"/>
  <c r="AJ109" i="1"/>
  <c r="AV109" i="1"/>
  <c r="BI109" i="1"/>
  <c r="BV109" i="1"/>
  <c r="CI109" i="1"/>
  <c r="CV109" i="1"/>
  <c r="DI109" i="1"/>
  <c r="DJ109" i="1"/>
  <c r="DV109" i="1"/>
  <c r="EI109" i="1"/>
  <c r="EJ109" i="1"/>
  <c r="I110" i="1"/>
  <c r="FB110" i="1"/>
  <c r="V110" i="1"/>
  <c r="AI110" i="1"/>
  <c r="AV110" i="1"/>
  <c r="BI110" i="1"/>
  <c r="BV110" i="1"/>
  <c r="CI110" i="1"/>
  <c r="CV110" i="1"/>
  <c r="DI110" i="1"/>
  <c r="DV110" i="1"/>
  <c r="EI110" i="1"/>
  <c r="I111" i="1"/>
  <c r="FB111" i="1"/>
  <c r="J111" i="1"/>
  <c r="ET111" i="1"/>
  <c r="V111" i="1"/>
  <c r="W111" i="1"/>
  <c r="AI111" i="1"/>
  <c r="AJ111" i="1"/>
  <c r="AV111" i="1"/>
  <c r="AW111" i="1"/>
  <c r="BI111" i="1"/>
  <c r="BJ111" i="1"/>
  <c r="BV111" i="1"/>
  <c r="BW111" i="1"/>
  <c r="CI111" i="1"/>
  <c r="CJ111" i="1"/>
  <c r="CV111" i="1"/>
  <c r="CW111" i="1"/>
  <c r="DI111" i="1"/>
  <c r="DJ111" i="1"/>
  <c r="DV111" i="1"/>
  <c r="DW111" i="1"/>
  <c r="EI111" i="1"/>
  <c r="EJ111" i="1"/>
  <c r="I112" i="1"/>
  <c r="FB112" i="1"/>
  <c r="J112" i="1"/>
  <c r="ET112" i="1"/>
  <c r="V112" i="1"/>
  <c r="W112" i="1"/>
  <c r="AI112" i="1"/>
  <c r="AJ112" i="1"/>
  <c r="AV112" i="1"/>
  <c r="AW112" i="1"/>
  <c r="BI112" i="1"/>
  <c r="BJ112" i="1"/>
  <c r="BV112" i="1"/>
  <c r="BW112" i="1"/>
  <c r="CI112" i="1"/>
  <c r="CJ112" i="1"/>
  <c r="CV112" i="1"/>
  <c r="CW112" i="1"/>
  <c r="DI112" i="1"/>
  <c r="DJ112" i="1"/>
  <c r="DV112" i="1"/>
  <c r="DW112" i="1"/>
  <c r="EI112" i="1"/>
  <c r="EJ112" i="1"/>
  <c r="I113" i="1"/>
  <c r="FB113" i="1"/>
  <c r="V113" i="1"/>
  <c r="W113" i="1"/>
  <c r="AI113" i="1"/>
  <c r="AV113" i="1"/>
  <c r="BI113" i="1"/>
  <c r="BV113" i="1"/>
  <c r="CI113" i="1"/>
  <c r="CV113" i="1"/>
  <c r="CW113" i="1"/>
  <c r="DI113" i="1"/>
  <c r="DV113" i="1"/>
  <c r="EI113" i="1"/>
  <c r="I114" i="1"/>
  <c r="FB114" i="1"/>
  <c r="J114" i="1"/>
  <c r="ET114" i="1"/>
  <c r="V114" i="1"/>
  <c r="W114" i="1"/>
  <c r="AI114" i="1"/>
  <c r="AJ114" i="1"/>
  <c r="AV114" i="1"/>
  <c r="AW114" i="1"/>
  <c r="BI114" i="1"/>
  <c r="BJ114" i="1"/>
  <c r="BV114" i="1"/>
  <c r="BW114" i="1"/>
  <c r="CI114" i="1"/>
  <c r="CJ114" i="1"/>
  <c r="CV114" i="1"/>
  <c r="CW114" i="1"/>
  <c r="DI114" i="1"/>
  <c r="DJ114" i="1"/>
  <c r="DV114" i="1"/>
  <c r="DW114" i="1"/>
  <c r="EI114" i="1"/>
  <c r="EJ114" i="1"/>
  <c r="I115" i="1"/>
  <c r="FB115" i="1"/>
  <c r="J115" i="1"/>
  <c r="ET115" i="1"/>
  <c r="V115" i="1"/>
  <c r="W115" i="1"/>
  <c r="AI115" i="1"/>
  <c r="AJ115" i="1"/>
  <c r="AV115" i="1"/>
  <c r="AW115" i="1"/>
  <c r="BI115" i="1"/>
  <c r="BJ115" i="1"/>
  <c r="BV115" i="1"/>
  <c r="BW115" i="1"/>
  <c r="CI115" i="1"/>
  <c r="CJ115" i="1"/>
  <c r="CV115" i="1"/>
  <c r="CW115" i="1"/>
  <c r="DI115" i="1"/>
  <c r="DJ115" i="1"/>
  <c r="DV115" i="1"/>
  <c r="DW115" i="1"/>
  <c r="EI115" i="1"/>
  <c r="EJ115" i="1"/>
  <c r="I116" i="1"/>
  <c r="FB116" i="1"/>
  <c r="J116" i="1"/>
  <c r="ET116" i="1"/>
  <c r="V116" i="1"/>
  <c r="W116" i="1"/>
  <c r="AI116" i="1"/>
  <c r="AJ116" i="1"/>
  <c r="AV116" i="1"/>
  <c r="AW116" i="1"/>
  <c r="BI116" i="1"/>
  <c r="BJ116" i="1"/>
  <c r="BV116" i="1"/>
  <c r="BW116" i="1"/>
  <c r="CI116" i="1"/>
  <c r="CJ116" i="1"/>
  <c r="CV116" i="1"/>
  <c r="CW116" i="1"/>
  <c r="DI116" i="1"/>
  <c r="DJ116" i="1"/>
  <c r="DV116" i="1"/>
  <c r="DW116" i="1"/>
  <c r="EI116" i="1"/>
  <c r="EJ116" i="1"/>
  <c r="I117" i="1"/>
  <c r="FB117" i="1"/>
  <c r="J117" i="1"/>
  <c r="ET117" i="1"/>
  <c r="V117" i="1"/>
  <c r="W117" i="1"/>
  <c r="AI117" i="1"/>
  <c r="AJ117" i="1"/>
  <c r="AV117" i="1"/>
  <c r="AW117" i="1"/>
  <c r="BI117" i="1"/>
  <c r="BJ117" i="1"/>
  <c r="BV117" i="1"/>
  <c r="BW117" i="1"/>
  <c r="CI117" i="1"/>
  <c r="CJ117" i="1"/>
  <c r="CV117" i="1"/>
  <c r="CW117" i="1"/>
  <c r="DI117" i="1"/>
  <c r="DJ117" i="1"/>
  <c r="DV117" i="1"/>
  <c r="DW117" i="1"/>
  <c r="EI117" i="1"/>
  <c r="EJ117" i="1"/>
  <c r="I118" i="1"/>
  <c r="FB118" i="1"/>
  <c r="J118" i="1"/>
  <c r="ET118" i="1"/>
  <c r="V118" i="1"/>
  <c r="W118" i="1"/>
  <c r="AI118" i="1"/>
  <c r="AJ118" i="1"/>
  <c r="AV118" i="1"/>
  <c r="AW118" i="1"/>
  <c r="BI118" i="1"/>
  <c r="BJ118" i="1"/>
  <c r="BV118" i="1"/>
  <c r="BW118" i="1"/>
  <c r="CI118" i="1"/>
  <c r="CJ118" i="1"/>
  <c r="CV118" i="1"/>
  <c r="CW118" i="1"/>
  <c r="DI118" i="1"/>
  <c r="DJ118" i="1"/>
  <c r="DV118" i="1"/>
  <c r="DW118" i="1"/>
  <c r="EI118" i="1"/>
  <c r="EJ118" i="1"/>
  <c r="I119" i="1"/>
  <c r="FB119" i="1"/>
  <c r="J119" i="1"/>
  <c r="ET119" i="1"/>
  <c r="V119" i="1"/>
  <c r="AI119" i="1"/>
  <c r="AV119" i="1"/>
  <c r="BI119" i="1"/>
  <c r="BJ119" i="1"/>
  <c r="BV119" i="1"/>
  <c r="CI119" i="1"/>
  <c r="CV119" i="1"/>
  <c r="CW119" i="1"/>
  <c r="DI119" i="1"/>
  <c r="DJ119" i="1"/>
  <c r="DV119" i="1"/>
  <c r="EI119" i="1"/>
  <c r="I120" i="1"/>
  <c r="FB120" i="1"/>
  <c r="J120" i="1"/>
  <c r="ET120" i="1"/>
  <c r="V120" i="1"/>
  <c r="W120" i="1"/>
  <c r="AI120" i="1"/>
  <c r="AJ120" i="1"/>
  <c r="AV120" i="1"/>
  <c r="AW120" i="1"/>
  <c r="BI120" i="1"/>
  <c r="BJ120" i="1"/>
  <c r="BV120" i="1"/>
  <c r="BW120" i="1"/>
  <c r="CI120" i="1"/>
  <c r="CJ120" i="1"/>
  <c r="CV120" i="1"/>
  <c r="CW120" i="1"/>
  <c r="DI120" i="1"/>
  <c r="DJ120" i="1"/>
  <c r="DV120" i="1"/>
  <c r="DW120" i="1"/>
  <c r="EI120" i="1"/>
  <c r="EJ120" i="1"/>
  <c r="I121" i="1"/>
  <c r="FB121" i="1"/>
  <c r="AW121" i="1" s="1"/>
  <c r="J121" i="1"/>
  <c r="V121" i="1"/>
  <c r="AI121" i="1"/>
  <c r="AJ121" i="1"/>
  <c r="AV121" i="1"/>
  <c r="BI121" i="1"/>
  <c r="BV121" i="1"/>
  <c r="CI121" i="1"/>
  <c r="CJ121" i="1"/>
  <c r="CV121" i="1"/>
  <c r="DI121" i="1"/>
  <c r="DV121" i="1"/>
  <c r="DW121" i="1"/>
  <c r="EI121" i="1"/>
  <c r="I122" i="1"/>
  <c r="FB122" i="1"/>
  <c r="J122" i="1"/>
  <c r="ET122" i="1"/>
  <c r="V122" i="1"/>
  <c r="W122" i="1"/>
  <c r="AI122" i="1"/>
  <c r="AJ122" i="1"/>
  <c r="AV122" i="1"/>
  <c r="AW122" i="1"/>
  <c r="BI122" i="1"/>
  <c r="BJ122" i="1"/>
  <c r="BV122" i="1"/>
  <c r="BW122" i="1"/>
  <c r="CI122" i="1"/>
  <c r="CJ122" i="1"/>
  <c r="CV122" i="1"/>
  <c r="CW122" i="1"/>
  <c r="DI122" i="1"/>
  <c r="DJ122" i="1"/>
  <c r="DV122" i="1"/>
  <c r="DW122" i="1"/>
  <c r="EI122" i="1"/>
  <c r="EJ122" i="1"/>
  <c r="I123" i="1"/>
  <c r="FB123" i="1"/>
  <c r="V123" i="1"/>
  <c r="AI123" i="1"/>
  <c r="AV123" i="1"/>
  <c r="BI123" i="1"/>
  <c r="BV123" i="1"/>
  <c r="CI123" i="1"/>
  <c r="CV123" i="1"/>
  <c r="DI123" i="1"/>
  <c r="DV123" i="1"/>
  <c r="EI123" i="1"/>
  <c r="I124" i="1"/>
  <c r="FB124" i="1"/>
  <c r="J124" i="1"/>
  <c r="ET124" i="1"/>
  <c r="V124" i="1"/>
  <c r="W124" i="1"/>
  <c r="AI124" i="1"/>
  <c r="AJ124" i="1"/>
  <c r="AV124" i="1"/>
  <c r="AW124" i="1"/>
  <c r="BI124" i="1"/>
  <c r="BJ124" i="1"/>
  <c r="BV124" i="1"/>
  <c r="BW124" i="1"/>
  <c r="CI124" i="1"/>
  <c r="CJ124" i="1"/>
  <c r="CV124" i="1"/>
  <c r="CW124" i="1"/>
  <c r="DI124" i="1"/>
  <c r="DJ124" i="1"/>
  <c r="DV124" i="1"/>
  <c r="DW124" i="1"/>
  <c r="EI124" i="1"/>
  <c r="EJ124" i="1"/>
  <c r="I125" i="1"/>
  <c r="FB125" i="1"/>
  <c r="J125" i="1"/>
  <c r="ET125" i="1"/>
  <c r="V125" i="1"/>
  <c r="AI125" i="1"/>
  <c r="AV125" i="1"/>
  <c r="BI125" i="1"/>
  <c r="BV125" i="1"/>
  <c r="CI125" i="1"/>
  <c r="CV125" i="1"/>
  <c r="DI125" i="1"/>
  <c r="DV125" i="1"/>
  <c r="EI125" i="1"/>
  <c r="I126" i="1"/>
  <c r="FB126" i="1"/>
  <c r="J126" i="1"/>
  <c r="ET126" i="1"/>
  <c r="V126" i="1"/>
  <c r="W126" i="1"/>
  <c r="AI126" i="1"/>
  <c r="AJ126" i="1"/>
  <c r="AV126" i="1"/>
  <c r="AW126" i="1"/>
  <c r="BI126" i="1"/>
  <c r="BJ126" i="1"/>
  <c r="BV126" i="1"/>
  <c r="BW126" i="1"/>
  <c r="CI126" i="1"/>
  <c r="CJ126" i="1"/>
  <c r="CV126" i="1"/>
  <c r="CW126" i="1"/>
  <c r="DI126" i="1"/>
  <c r="DJ126" i="1"/>
  <c r="DV126" i="1"/>
  <c r="DW126" i="1"/>
  <c r="EI126" i="1"/>
  <c r="EJ126" i="1"/>
  <c r="I127" i="1"/>
  <c r="FB127" i="1"/>
  <c r="J127" i="1" s="1"/>
  <c r="V127" i="1"/>
  <c r="AI127" i="1"/>
  <c r="AJ127" i="1"/>
  <c r="AV127" i="1"/>
  <c r="BI127" i="1"/>
  <c r="BV127" i="1"/>
  <c r="CI127" i="1"/>
  <c r="CV127" i="1"/>
  <c r="DI127" i="1"/>
  <c r="DV127" i="1"/>
  <c r="EI127" i="1"/>
  <c r="I128" i="1"/>
  <c r="FB128" i="1"/>
  <c r="J128" i="1"/>
  <c r="ET128" i="1"/>
  <c r="V128" i="1"/>
  <c r="W128" i="1"/>
  <c r="AI128" i="1"/>
  <c r="AJ128" i="1"/>
  <c r="AV128" i="1"/>
  <c r="AW128" i="1"/>
  <c r="BI128" i="1"/>
  <c r="BJ128" i="1"/>
  <c r="BV128" i="1"/>
  <c r="BW128" i="1"/>
  <c r="CI128" i="1"/>
  <c r="CJ128" i="1"/>
  <c r="CV128" i="1"/>
  <c r="CW128" i="1"/>
  <c r="DI128" i="1"/>
  <c r="DJ128" i="1"/>
  <c r="DV128" i="1"/>
  <c r="DW128" i="1"/>
  <c r="EI128" i="1"/>
  <c r="EJ128" i="1"/>
  <c r="I129" i="1"/>
  <c r="FB129" i="1"/>
  <c r="J129" i="1"/>
  <c r="V129" i="1"/>
  <c r="AI129" i="1"/>
  <c r="AV129" i="1"/>
  <c r="BI129" i="1"/>
  <c r="BJ129" i="1"/>
  <c r="BV129" i="1"/>
  <c r="BW129" i="1"/>
  <c r="CI129" i="1"/>
  <c r="CV129" i="1"/>
  <c r="DI129" i="1"/>
  <c r="DV129" i="1"/>
  <c r="DW129" i="1"/>
  <c r="EI129" i="1"/>
  <c r="I130" i="1"/>
  <c r="FB130" i="1"/>
  <c r="J130" i="1"/>
  <c r="ET130" i="1"/>
  <c r="V130" i="1"/>
  <c r="W130" i="1"/>
  <c r="AI130" i="1"/>
  <c r="AJ130" i="1"/>
  <c r="AV130" i="1"/>
  <c r="AW130" i="1"/>
  <c r="BI130" i="1"/>
  <c r="BJ130" i="1"/>
  <c r="BV130" i="1"/>
  <c r="BW130" i="1"/>
  <c r="CI130" i="1"/>
  <c r="CJ130" i="1"/>
  <c r="CV130" i="1"/>
  <c r="CW130" i="1"/>
  <c r="DI130" i="1"/>
  <c r="DJ130" i="1"/>
  <c r="DV130" i="1"/>
  <c r="DW130" i="1"/>
  <c r="EI130" i="1"/>
  <c r="EJ130" i="1"/>
  <c r="I131" i="1"/>
  <c r="FB131" i="1"/>
  <c r="J131" i="1" s="1"/>
  <c r="V131" i="1"/>
  <c r="W131" i="1"/>
  <c r="AI131" i="1"/>
  <c r="AJ131" i="1"/>
  <c r="AV131" i="1"/>
  <c r="BI131" i="1"/>
  <c r="BJ131" i="1"/>
  <c r="BV131" i="1"/>
  <c r="BW131" i="1"/>
  <c r="CI131" i="1"/>
  <c r="CV131" i="1"/>
  <c r="CW131" i="1"/>
  <c r="DI131" i="1"/>
  <c r="DJ131" i="1"/>
  <c r="DV131" i="1"/>
  <c r="EI131" i="1"/>
  <c r="EJ131" i="1"/>
  <c r="I132" i="1"/>
  <c r="FB132" i="1"/>
  <c r="J132" i="1"/>
  <c r="ET132" i="1"/>
  <c r="V132" i="1"/>
  <c r="W132" i="1"/>
  <c r="AI132" i="1"/>
  <c r="AJ132" i="1"/>
  <c r="AV132" i="1"/>
  <c r="AW132" i="1"/>
  <c r="BI132" i="1"/>
  <c r="BJ132" i="1"/>
  <c r="BV132" i="1"/>
  <c r="BW132" i="1"/>
  <c r="CI132" i="1"/>
  <c r="CJ132" i="1"/>
  <c r="CV132" i="1"/>
  <c r="CW132" i="1"/>
  <c r="DI132" i="1"/>
  <c r="DJ132" i="1"/>
  <c r="DV132" i="1"/>
  <c r="DW132" i="1"/>
  <c r="EI132" i="1"/>
  <c r="EJ132" i="1"/>
  <c r="I133" i="1"/>
  <c r="FB133" i="1"/>
  <c r="J133" i="1"/>
  <c r="V133" i="1"/>
  <c r="AI133" i="1"/>
  <c r="AV133" i="1"/>
  <c r="BI133" i="1"/>
  <c r="BV133" i="1"/>
  <c r="CI133" i="1"/>
  <c r="CV133" i="1"/>
  <c r="DI133" i="1"/>
  <c r="DV133" i="1"/>
  <c r="EI133" i="1"/>
  <c r="I134" i="1"/>
  <c r="FB134" i="1"/>
  <c r="J134" i="1"/>
  <c r="ET134" i="1"/>
  <c r="V134" i="1"/>
  <c r="W134" i="1"/>
  <c r="AI134" i="1"/>
  <c r="AJ134" i="1"/>
  <c r="AV134" i="1"/>
  <c r="AW134" i="1"/>
  <c r="BI134" i="1"/>
  <c r="BJ134" i="1"/>
  <c r="BV134" i="1"/>
  <c r="BW134" i="1"/>
  <c r="CI134" i="1"/>
  <c r="CJ134" i="1"/>
  <c r="CV134" i="1"/>
  <c r="CW134" i="1"/>
  <c r="DI134" i="1"/>
  <c r="DJ134" i="1"/>
  <c r="DV134" i="1"/>
  <c r="DW134" i="1"/>
  <c r="EI134" i="1"/>
  <c r="EJ134" i="1"/>
  <c r="I135" i="1"/>
  <c r="FB135" i="1"/>
  <c r="J135" i="1"/>
  <c r="V135" i="1"/>
  <c r="AI135" i="1"/>
  <c r="AV135" i="1"/>
  <c r="BI135" i="1"/>
  <c r="BV135" i="1"/>
  <c r="CI135" i="1"/>
  <c r="CJ135" i="1"/>
  <c r="CV135" i="1"/>
  <c r="DI135" i="1"/>
  <c r="DV135" i="1"/>
  <c r="EI135" i="1"/>
  <c r="I136" i="1"/>
  <c r="FB136" i="1"/>
  <c r="J136" i="1" s="1"/>
  <c r="ET136" i="1"/>
  <c r="V136" i="1"/>
  <c r="AI136" i="1"/>
  <c r="AJ136" i="1"/>
  <c r="AV136" i="1"/>
  <c r="BI136" i="1"/>
  <c r="BV136" i="1"/>
  <c r="BW136" i="1"/>
  <c r="CI136" i="1"/>
  <c r="CJ136" i="1"/>
  <c r="CV136" i="1"/>
  <c r="DI136" i="1"/>
  <c r="DJ136" i="1"/>
  <c r="DV136" i="1"/>
  <c r="DW136" i="1"/>
  <c r="EI136" i="1"/>
  <c r="I137" i="1"/>
  <c r="FB137" i="1"/>
  <c r="J137" i="1"/>
  <c r="V137" i="1"/>
  <c r="AI137" i="1"/>
  <c r="AV137" i="1"/>
  <c r="BI137" i="1"/>
  <c r="BV137" i="1"/>
  <c r="CI137" i="1"/>
  <c r="CV137" i="1"/>
  <c r="DI137" i="1"/>
  <c r="DV137" i="1"/>
  <c r="EI137" i="1"/>
  <c r="EJ137" i="1"/>
  <c r="I138" i="1"/>
  <c r="FB138" i="1"/>
  <c r="J138" i="1"/>
  <c r="V138" i="1"/>
  <c r="AI138" i="1"/>
  <c r="AJ138" i="1"/>
  <c r="AV138" i="1"/>
  <c r="BI138" i="1"/>
  <c r="BV138" i="1"/>
  <c r="BW138" i="1"/>
  <c r="CI138" i="1"/>
  <c r="CJ138" i="1"/>
  <c r="CV138" i="1"/>
  <c r="DI138" i="1"/>
  <c r="DV138" i="1"/>
  <c r="DW138" i="1"/>
  <c r="EI138" i="1"/>
  <c r="I139" i="1"/>
  <c r="FB139" i="1"/>
  <c r="J139" i="1"/>
  <c r="V139" i="1"/>
  <c r="W139" i="1"/>
  <c r="AI139" i="1"/>
  <c r="AJ139" i="1"/>
  <c r="AV139" i="1"/>
  <c r="AW139" i="1"/>
  <c r="BI139" i="1"/>
  <c r="BV139" i="1"/>
  <c r="BW139" i="1"/>
  <c r="CI139" i="1"/>
  <c r="CJ139" i="1"/>
  <c r="CV139" i="1"/>
  <c r="CW139" i="1"/>
  <c r="DI139" i="1"/>
  <c r="DV139" i="1"/>
  <c r="DW139" i="1"/>
  <c r="EI139" i="1"/>
  <c r="I140" i="1"/>
  <c r="FB140" i="1"/>
  <c r="J140" i="1"/>
  <c r="ET140" i="1"/>
  <c r="V140" i="1"/>
  <c r="AI140" i="1"/>
  <c r="AV140" i="1"/>
  <c r="AW140" i="1"/>
  <c r="BI140" i="1"/>
  <c r="BV140" i="1"/>
  <c r="BW140" i="1"/>
  <c r="CI140" i="1"/>
  <c r="CJ140" i="1"/>
  <c r="CV140" i="1"/>
  <c r="DI140" i="1"/>
  <c r="DJ140" i="1"/>
  <c r="DV140" i="1"/>
  <c r="EI140" i="1"/>
  <c r="I141" i="1"/>
  <c r="FB141" i="1"/>
  <c r="J141" i="1"/>
  <c r="V141" i="1"/>
  <c r="AI141" i="1"/>
  <c r="AV141" i="1"/>
  <c r="BI141" i="1"/>
  <c r="BV141" i="1"/>
  <c r="CI141" i="1"/>
  <c r="CV141" i="1"/>
  <c r="DI141" i="1"/>
  <c r="DV141" i="1"/>
  <c r="EI141" i="1"/>
  <c r="I142" i="1"/>
  <c r="FB142" i="1"/>
  <c r="J142" i="1"/>
  <c r="V142" i="1"/>
  <c r="AI142" i="1"/>
  <c r="AV142" i="1"/>
  <c r="BI142" i="1"/>
  <c r="BV142" i="1"/>
  <c r="CI142" i="1"/>
  <c r="CV142" i="1"/>
  <c r="DI142" i="1"/>
  <c r="DV142" i="1"/>
  <c r="EI142" i="1"/>
  <c r="I143" i="1"/>
  <c r="FB143" i="1"/>
  <c r="J143" i="1" s="1"/>
  <c r="V143" i="1"/>
  <c r="W143" i="1"/>
  <c r="AI143" i="1"/>
  <c r="AJ143" i="1"/>
  <c r="AV143" i="1"/>
  <c r="AW143" i="1"/>
  <c r="BI143" i="1"/>
  <c r="BJ143" i="1"/>
  <c r="BV143" i="1"/>
  <c r="BW143" i="1"/>
  <c r="CI143" i="1"/>
  <c r="CV143" i="1"/>
  <c r="DI143" i="1"/>
  <c r="DV143" i="1"/>
  <c r="DW143" i="1"/>
  <c r="EI143" i="1"/>
  <c r="I144" i="1"/>
  <c r="FB144" i="1"/>
  <c r="J144" i="1"/>
  <c r="V144" i="1"/>
  <c r="W144" i="1"/>
  <c r="AI144" i="1"/>
  <c r="AV144" i="1"/>
  <c r="BI144" i="1"/>
  <c r="BV144" i="1"/>
  <c r="CI144" i="1"/>
  <c r="CJ144" i="1"/>
  <c r="CV144" i="1"/>
  <c r="CW144" i="1"/>
  <c r="DI144" i="1"/>
  <c r="DV144" i="1"/>
  <c r="EI144" i="1"/>
  <c r="I145" i="1"/>
  <c r="FB145" i="1"/>
  <c r="J145" i="1"/>
  <c r="V145" i="1"/>
  <c r="AI145" i="1"/>
  <c r="AV145" i="1"/>
  <c r="BI145" i="1"/>
  <c r="BV145" i="1"/>
  <c r="CI145" i="1"/>
  <c r="CJ145" i="1"/>
  <c r="CV145" i="1"/>
  <c r="DI145" i="1"/>
  <c r="DV145" i="1"/>
  <c r="EI145" i="1"/>
  <c r="EJ145" i="1"/>
  <c r="I146" i="1"/>
  <c r="FB146" i="1"/>
  <c r="ET146" i="1"/>
  <c r="V146" i="1"/>
  <c r="AI146" i="1"/>
  <c r="AV146" i="1"/>
  <c r="BI146" i="1"/>
  <c r="BV146" i="1"/>
  <c r="CI146" i="1"/>
  <c r="CV146" i="1"/>
  <c r="DI146" i="1"/>
  <c r="DV146" i="1"/>
  <c r="DW146" i="1"/>
  <c r="EI146" i="1"/>
  <c r="I147" i="1"/>
  <c r="FB147" i="1"/>
  <c r="J147" i="1" s="1"/>
  <c r="V147" i="1"/>
  <c r="W147" i="1"/>
  <c r="AI147" i="1"/>
  <c r="AV147" i="1"/>
  <c r="BI147" i="1"/>
  <c r="BV147" i="1"/>
  <c r="BW147" i="1"/>
  <c r="CI147" i="1"/>
  <c r="CV147" i="1"/>
  <c r="DI147" i="1"/>
  <c r="DV147" i="1"/>
  <c r="DW147" i="1"/>
  <c r="EI147" i="1"/>
  <c r="I148" i="1"/>
  <c r="FB148" i="1"/>
  <c r="BJ148" i="1" s="1"/>
  <c r="J148" i="1"/>
  <c r="ET148" i="1"/>
  <c r="V148" i="1"/>
  <c r="W148" i="1"/>
  <c r="AI148" i="1"/>
  <c r="AV148" i="1"/>
  <c r="AW148" i="1"/>
  <c r="BI148" i="1"/>
  <c r="BV148" i="1"/>
  <c r="BW148" i="1"/>
  <c r="CI148" i="1"/>
  <c r="CJ148" i="1"/>
  <c r="CV148" i="1"/>
  <c r="CW148" i="1"/>
  <c r="DI148" i="1"/>
  <c r="DV148" i="1"/>
  <c r="DW148" i="1"/>
  <c r="EI148" i="1"/>
  <c r="EJ148" i="1"/>
  <c r="I149" i="1"/>
  <c r="FB149" i="1"/>
  <c r="J149" i="1"/>
  <c r="V149" i="1"/>
  <c r="W149" i="1"/>
  <c r="AI149" i="1"/>
  <c r="AV149" i="1"/>
  <c r="AW149" i="1"/>
  <c r="BI149" i="1"/>
  <c r="BJ149" i="1"/>
  <c r="BV149" i="1"/>
  <c r="BW149" i="1"/>
  <c r="CI149" i="1"/>
  <c r="CJ149" i="1"/>
  <c r="CV149" i="1"/>
  <c r="CW149" i="1"/>
  <c r="DI149" i="1"/>
  <c r="DV149" i="1"/>
  <c r="DW149" i="1"/>
  <c r="EI149" i="1"/>
  <c r="EJ149" i="1"/>
  <c r="I150" i="1"/>
  <c r="FB150" i="1"/>
  <c r="ET150" i="1"/>
  <c r="V150" i="1"/>
  <c r="AI150" i="1"/>
  <c r="AV150" i="1"/>
  <c r="AW150" i="1"/>
  <c r="BI150" i="1"/>
  <c r="BV150" i="1"/>
  <c r="CI150" i="1"/>
  <c r="CV150" i="1"/>
  <c r="CW150" i="1"/>
  <c r="DI150" i="1"/>
  <c r="DJ150" i="1"/>
  <c r="DV150" i="1"/>
  <c r="EI150" i="1"/>
  <c r="EJ150" i="1"/>
  <c r="I151" i="1"/>
  <c r="FB151" i="1"/>
  <c r="AW151" i="1" s="1"/>
  <c r="V151" i="1"/>
  <c r="AI151" i="1"/>
  <c r="AJ151" i="1"/>
  <c r="AV151" i="1"/>
  <c r="BI151" i="1"/>
  <c r="BV151" i="1"/>
  <c r="BW151" i="1"/>
  <c r="CI151" i="1"/>
  <c r="CJ151" i="1"/>
  <c r="CV151" i="1"/>
  <c r="DI151" i="1"/>
  <c r="DV151" i="1"/>
  <c r="EI151" i="1"/>
  <c r="I152" i="1"/>
  <c r="FB152" i="1"/>
  <c r="BJ152" i="1" s="1"/>
  <c r="J152" i="1"/>
  <c r="ET152" i="1"/>
  <c r="V152" i="1"/>
  <c r="W152" i="1"/>
  <c r="AI152" i="1"/>
  <c r="AJ152" i="1"/>
  <c r="AV152" i="1"/>
  <c r="AW152" i="1"/>
  <c r="BI152" i="1"/>
  <c r="BV152" i="1"/>
  <c r="BW152" i="1"/>
  <c r="CI152" i="1"/>
  <c r="CJ152" i="1"/>
  <c r="CV152" i="1"/>
  <c r="CW152" i="1"/>
  <c r="DI152" i="1"/>
  <c r="DJ152" i="1"/>
  <c r="DV152" i="1"/>
  <c r="DW152" i="1"/>
  <c r="EI152" i="1"/>
  <c r="EJ152" i="1"/>
  <c r="I153" i="1"/>
  <c r="FB153" i="1"/>
  <c r="J153" i="1"/>
  <c r="V153" i="1"/>
  <c r="W153" i="1"/>
  <c r="AI153" i="1"/>
  <c r="AJ153" i="1"/>
  <c r="AV153" i="1"/>
  <c r="AW153" i="1"/>
  <c r="BI153" i="1"/>
  <c r="BJ153" i="1"/>
  <c r="BV153" i="1"/>
  <c r="BW153" i="1"/>
  <c r="CI153" i="1"/>
  <c r="CJ153" i="1"/>
  <c r="CV153" i="1"/>
  <c r="CW153" i="1"/>
  <c r="DI153" i="1"/>
  <c r="DV153" i="1"/>
  <c r="DW153" i="1"/>
  <c r="EI153" i="1"/>
  <c r="EJ153" i="1"/>
  <c r="I154" i="1"/>
  <c r="FB154" i="1"/>
  <c r="V154" i="1"/>
  <c r="W154" i="1"/>
  <c r="AI154" i="1"/>
  <c r="AV154" i="1"/>
  <c r="BI154" i="1"/>
  <c r="BV154" i="1"/>
  <c r="CI154" i="1"/>
  <c r="CJ154" i="1"/>
  <c r="CV154" i="1"/>
  <c r="CW154" i="1"/>
  <c r="DI154" i="1"/>
  <c r="DV154" i="1"/>
  <c r="DW154" i="1"/>
  <c r="EI154" i="1"/>
  <c r="EJ154" i="1"/>
  <c r="I155" i="1"/>
  <c r="FB155" i="1"/>
  <c r="V155" i="1"/>
  <c r="W155" i="1"/>
  <c r="AI155" i="1"/>
  <c r="AJ155" i="1"/>
  <c r="AV155" i="1"/>
  <c r="AW155" i="1"/>
  <c r="BI155" i="1"/>
  <c r="BJ155" i="1"/>
  <c r="BV155" i="1"/>
  <c r="BW155" i="1"/>
  <c r="CI155" i="1"/>
  <c r="CJ155" i="1"/>
  <c r="CV155" i="1"/>
  <c r="CW155" i="1"/>
  <c r="DI155" i="1"/>
  <c r="DV155" i="1"/>
  <c r="DW155" i="1"/>
  <c r="EI155" i="1"/>
  <c r="EJ155" i="1"/>
  <c r="I156" i="1"/>
  <c r="FB156" i="1"/>
  <c r="V156" i="1"/>
  <c r="AI156" i="1"/>
  <c r="AJ156" i="1"/>
  <c r="AV156" i="1"/>
  <c r="AW156" i="1"/>
  <c r="BI156" i="1"/>
  <c r="BV156" i="1"/>
  <c r="CI156" i="1"/>
  <c r="CV156" i="1"/>
  <c r="CW156" i="1"/>
  <c r="DI156" i="1"/>
  <c r="DV156" i="1"/>
  <c r="EI156" i="1"/>
  <c r="I157" i="1"/>
  <c r="FB157" i="1"/>
  <c r="J157" i="1" s="1"/>
  <c r="V157" i="1"/>
  <c r="W157" i="1"/>
  <c r="AI157" i="1"/>
  <c r="AJ157" i="1"/>
  <c r="AV157" i="1"/>
  <c r="BI157" i="1"/>
  <c r="BJ157" i="1"/>
  <c r="BV157" i="1"/>
  <c r="BW157" i="1"/>
  <c r="CI157" i="1"/>
  <c r="CV157" i="1"/>
  <c r="CW157" i="1"/>
  <c r="DI157" i="1"/>
  <c r="DV157" i="1"/>
  <c r="EI157" i="1"/>
  <c r="I158" i="1"/>
  <c r="FB158" i="1"/>
  <c r="ET158" i="1" s="1"/>
  <c r="J158" i="1"/>
  <c r="V158" i="1"/>
  <c r="AI158" i="1"/>
  <c r="AV158" i="1"/>
  <c r="BI158" i="1"/>
  <c r="BV158" i="1"/>
  <c r="CI158" i="1"/>
  <c r="CV158" i="1"/>
  <c r="DI158" i="1"/>
  <c r="DV158" i="1"/>
  <c r="EI158" i="1"/>
  <c r="I159" i="1"/>
  <c r="FB159" i="1"/>
  <c r="J159" i="1"/>
  <c r="V159" i="1"/>
  <c r="W159" i="1"/>
  <c r="AI159" i="1"/>
  <c r="AJ159" i="1"/>
  <c r="AV159" i="1"/>
  <c r="AW159" i="1"/>
  <c r="BI159" i="1"/>
  <c r="BJ159" i="1"/>
  <c r="BV159" i="1"/>
  <c r="BW159" i="1"/>
  <c r="CI159" i="1"/>
  <c r="CJ159" i="1"/>
  <c r="CV159" i="1"/>
  <c r="CW159" i="1"/>
  <c r="DI159" i="1"/>
  <c r="DV159" i="1"/>
  <c r="DW159" i="1"/>
  <c r="EI159" i="1"/>
  <c r="EJ159" i="1"/>
  <c r="I160" i="1"/>
  <c r="FB160" i="1"/>
  <c r="V160" i="1"/>
  <c r="AI160" i="1"/>
  <c r="AV160" i="1"/>
  <c r="BI160" i="1"/>
  <c r="BV160" i="1"/>
  <c r="CI160" i="1"/>
  <c r="CV160" i="1"/>
  <c r="DI160" i="1"/>
  <c r="DV160" i="1"/>
  <c r="EI160" i="1"/>
  <c r="I161" i="1"/>
  <c r="FB161" i="1"/>
  <c r="J161" i="1"/>
  <c r="V161" i="1"/>
  <c r="AI161" i="1"/>
  <c r="AJ161" i="1"/>
  <c r="AV161" i="1"/>
  <c r="AW161" i="1"/>
  <c r="BI161" i="1"/>
  <c r="BJ161" i="1"/>
  <c r="BV161" i="1"/>
  <c r="BW161" i="1"/>
  <c r="CI161" i="1"/>
  <c r="CV161" i="1"/>
  <c r="CW161" i="1"/>
  <c r="DI161" i="1"/>
  <c r="DV161" i="1"/>
  <c r="EI161" i="1"/>
  <c r="EJ161" i="1"/>
  <c r="I162" i="1"/>
  <c r="FB162" i="1"/>
  <c r="J162" i="1"/>
  <c r="ET162" i="1"/>
  <c r="V162" i="1"/>
  <c r="AI162" i="1"/>
  <c r="AV162" i="1"/>
  <c r="AW162" i="1"/>
  <c r="BI162" i="1"/>
  <c r="BV162" i="1"/>
  <c r="CI162" i="1"/>
  <c r="CJ162" i="1"/>
  <c r="CV162" i="1"/>
  <c r="CW162" i="1"/>
  <c r="DI162" i="1"/>
  <c r="DV162" i="1"/>
  <c r="EI162" i="1"/>
  <c r="EJ162" i="1"/>
  <c r="I163" i="1"/>
  <c r="FB163" i="1"/>
  <c r="DW163" i="1" s="1"/>
  <c r="V163" i="1"/>
  <c r="W163" i="1"/>
  <c r="AI163" i="1"/>
  <c r="AJ163" i="1"/>
  <c r="AV163" i="1"/>
  <c r="BI163" i="1"/>
  <c r="BJ163" i="1"/>
  <c r="BV163" i="1"/>
  <c r="BW163" i="1"/>
  <c r="CI163" i="1"/>
  <c r="CJ163" i="1"/>
  <c r="CV163" i="1"/>
  <c r="CW163" i="1"/>
  <c r="DI163" i="1"/>
  <c r="DV163" i="1"/>
  <c r="EI163" i="1"/>
  <c r="EJ163" i="1"/>
  <c r="I164" i="1"/>
  <c r="FB164" i="1"/>
  <c r="J164" i="1" s="1"/>
  <c r="V164" i="1"/>
  <c r="AI164" i="1"/>
  <c r="AJ164" i="1"/>
  <c r="AV164" i="1"/>
  <c r="AW164" i="1"/>
  <c r="BI164" i="1"/>
  <c r="BV164" i="1"/>
  <c r="CI164" i="1"/>
  <c r="CJ164" i="1"/>
  <c r="CV164" i="1"/>
  <c r="DI164" i="1"/>
  <c r="DV164" i="1"/>
  <c r="EI164" i="1"/>
  <c r="I165" i="1"/>
  <c r="FB165" i="1"/>
  <c r="J165" i="1"/>
  <c r="V165" i="1"/>
  <c r="AI165" i="1"/>
  <c r="AJ165" i="1"/>
  <c r="AV165" i="1"/>
  <c r="AW165" i="1"/>
  <c r="BI165" i="1"/>
  <c r="BV165" i="1"/>
  <c r="BW165" i="1"/>
  <c r="CI165" i="1"/>
  <c r="CJ165" i="1"/>
  <c r="CV165" i="1"/>
  <c r="CW165" i="1"/>
  <c r="DI165" i="1"/>
  <c r="DV165" i="1"/>
  <c r="DW165" i="1"/>
  <c r="EI165" i="1"/>
  <c r="EJ165" i="1"/>
  <c r="I166" i="1"/>
  <c r="FB166" i="1"/>
  <c r="DW166" i="1" s="1"/>
  <c r="V166" i="1"/>
  <c r="AI166" i="1"/>
  <c r="AV166" i="1"/>
  <c r="BI166" i="1"/>
  <c r="BV166" i="1"/>
  <c r="CI166" i="1"/>
  <c r="CV166" i="1"/>
  <c r="DI166" i="1"/>
  <c r="DV166" i="1"/>
  <c r="EI166" i="1"/>
  <c r="I167" i="1"/>
  <c r="FB167" i="1"/>
  <c r="ET167" i="1"/>
  <c r="V167" i="1"/>
  <c r="AI167" i="1"/>
  <c r="AV167" i="1"/>
  <c r="AW167" i="1"/>
  <c r="BI167" i="1"/>
  <c r="BJ167" i="1"/>
  <c r="BV167" i="1"/>
  <c r="BW167" i="1"/>
  <c r="CI167" i="1"/>
  <c r="CJ167" i="1"/>
  <c r="CV167" i="1"/>
  <c r="CW167" i="1"/>
  <c r="DI167" i="1"/>
  <c r="DJ167" i="1"/>
  <c r="DV167" i="1"/>
  <c r="DW167" i="1"/>
  <c r="EI167" i="1"/>
  <c r="EJ167" i="1"/>
  <c r="I168" i="1"/>
  <c r="FB168" i="1"/>
  <c r="ET168" i="1"/>
  <c r="V168" i="1"/>
  <c r="W168" i="1"/>
  <c r="AI168" i="1"/>
  <c r="AJ168" i="1"/>
  <c r="AV168" i="1"/>
  <c r="AW168" i="1"/>
  <c r="BI168" i="1"/>
  <c r="BJ168" i="1"/>
  <c r="BV168" i="1"/>
  <c r="CI168" i="1"/>
  <c r="CJ168" i="1"/>
  <c r="CV168" i="1"/>
  <c r="CW168" i="1"/>
  <c r="DI168" i="1"/>
  <c r="DV168" i="1"/>
  <c r="DW168" i="1"/>
  <c r="EI168" i="1"/>
  <c r="I169" i="1"/>
  <c r="FB169" i="1"/>
  <c r="ET169" i="1"/>
  <c r="V169" i="1"/>
  <c r="AI169" i="1"/>
  <c r="AJ169" i="1"/>
  <c r="AV169" i="1"/>
  <c r="AW169" i="1"/>
  <c r="BI169" i="1"/>
  <c r="BJ169" i="1"/>
  <c r="BV169" i="1"/>
  <c r="BW169" i="1"/>
  <c r="CI169" i="1"/>
  <c r="CJ169" i="1"/>
  <c r="CV169" i="1"/>
  <c r="CW169" i="1"/>
  <c r="DI169" i="1"/>
  <c r="DV169" i="1"/>
  <c r="DW169" i="1"/>
  <c r="EI169" i="1"/>
  <c r="EJ169" i="1"/>
  <c r="I170" i="1"/>
  <c r="FB170" i="1"/>
  <c r="ET170" i="1" s="1"/>
  <c r="V170" i="1"/>
  <c r="W170" i="1"/>
  <c r="AI170" i="1"/>
  <c r="AV170" i="1"/>
  <c r="AW170" i="1"/>
  <c r="BI170" i="1"/>
  <c r="BJ170" i="1"/>
  <c r="BV170" i="1"/>
  <c r="CI170" i="1"/>
  <c r="CJ170" i="1"/>
  <c r="CV170" i="1"/>
  <c r="CW170" i="1"/>
  <c r="DI170" i="1"/>
  <c r="DJ170" i="1"/>
  <c r="DV170" i="1"/>
  <c r="DW170" i="1"/>
  <c r="EI170" i="1"/>
  <c r="I171" i="1"/>
  <c r="FB171" i="1"/>
  <c r="ET171" i="1"/>
  <c r="V171" i="1"/>
  <c r="AI171" i="1"/>
  <c r="AJ171" i="1"/>
  <c r="AV171" i="1"/>
  <c r="AW171" i="1"/>
  <c r="BI171" i="1"/>
  <c r="BJ171" i="1"/>
  <c r="BV171" i="1"/>
  <c r="BW171" i="1"/>
  <c r="CI171" i="1"/>
  <c r="CJ171" i="1"/>
  <c r="CV171" i="1"/>
  <c r="CW171" i="1"/>
  <c r="DI171" i="1"/>
  <c r="DJ171" i="1"/>
  <c r="DV171" i="1"/>
  <c r="DW171" i="1"/>
  <c r="EI171" i="1"/>
  <c r="EJ171" i="1"/>
  <c r="I172" i="1"/>
  <c r="FB172" i="1"/>
  <c r="ET172" i="1"/>
  <c r="V172" i="1"/>
  <c r="W172" i="1"/>
  <c r="AI172" i="1"/>
  <c r="AJ172" i="1"/>
  <c r="AV172" i="1"/>
  <c r="AW172" i="1"/>
  <c r="BI172" i="1"/>
  <c r="BJ172" i="1"/>
  <c r="BV172" i="1"/>
  <c r="CI172" i="1"/>
  <c r="CJ172" i="1"/>
  <c r="CV172" i="1"/>
  <c r="CW172" i="1"/>
  <c r="DI172" i="1"/>
  <c r="DJ172" i="1"/>
  <c r="DV172" i="1"/>
  <c r="DW172" i="1"/>
  <c r="EI172" i="1"/>
  <c r="I173" i="1"/>
  <c r="FB173" i="1"/>
  <c r="V173" i="1"/>
  <c r="AI173" i="1"/>
  <c r="AJ173" i="1"/>
  <c r="AV173" i="1"/>
  <c r="BI173" i="1"/>
  <c r="BJ173" i="1"/>
  <c r="BV173" i="1"/>
  <c r="BW173" i="1"/>
  <c r="CI173" i="1"/>
  <c r="CV173" i="1"/>
  <c r="CW173" i="1"/>
  <c r="DI173" i="1"/>
  <c r="DJ173" i="1"/>
  <c r="DV173" i="1"/>
  <c r="EI173" i="1"/>
  <c r="I174" i="1"/>
  <c r="FB174" i="1"/>
  <c r="V174" i="1"/>
  <c r="AI174" i="1"/>
  <c r="AV174" i="1"/>
  <c r="BI174" i="1"/>
  <c r="BJ174" i="1"/>
  <c r="BV174" i="1"/>
  <c r="CI174" i="1"/>
  <c r="CV174" i="1"/>
  <c r="DI174" i="1"/>
  <c r="DV174" i="1"/>
  <c r="EI174" i="1"/>
  <c r="I175" i="1"/>
  <c r="FB175" i="1"/>
  <c r="V175" i="1"/>
  <c r="AI175" i="1"/>
  <c r="AJ175" i="1"/>
  <c r="AV175" i="1"/>
  <c r="BI175" i="1"/>
  <c r="BV175" i="1"/>
  <c r="CI175" i="1"/>
  <c r="CV175" i="1"/>
  <c r="CW175" i="1"/>
  <c r="DI175" i="1"/>
  <c r="DV175" i="1"/>
  <c r="EI175" i="1"/>
  <c r="EJ175" i="1"/>
  <c r="I176" i="1"/>
  <c r="FB176" i="1"/>
  <c r="ET176" i="1"/>
  <c r="V176" i="1"/>
  <c r="W176" i="1"/>
  <c r="AI176" i="1"/>
  <c r="AJ176" i="1"/>
  <c r="AV176" i="1"/>
  <c r="BI176" i="1"/>
  <c r="BJ176" i="1"/>
  <c r="BV176" i="1"/>
  <c r="CI176" i="1"/>
  <c r="CV176" i="1"/>
  <c r="CW176" i="1"/>
  <c r="DI176" i="1"/>
  <c r="DJ176" i="1"/>
  <c r="DV176" i="1"/>
  <c r="EI176" i="1"/>
  <c r="I177" i="1"/>
  <c r="FB177" i="1"/>
  <c r="ET177" i="1"/>
  <c r="V177" i="1"/>
  <c r="AI177" i="1"/>
  <c r="AV177" i="1"/>
  <c r="BI177" i="1"/>
  <c r="BV177" i="1"/>
  <c r="CI177" i="1"/>
  <c r="CV177" i="1"/>
  <c r="DI177" i="1"/>
  <c r="DV177" i="1"/>
  <c r="EI177" i="1"/>
  <c r="I178" i="1"/>
  <c r="FB178" i="1"/>
  <c r="ET178" i="1"/>
  <c r="V178" i="1"/>
  <c r="W178" i="1"/>
  <c r="AI178" i="1"/>
  <c r="AJ178" i="1"/>
  <c r="AV178" i="1"/>
  <c r="BI178" i="1"/>
  <c r="BV178" i="1"/>
  <c r="CI178" i="1"/>
  <c r="CV178" i="1"/>
  <c r="CW178" i="1"/>
  <c r="DI178" i="1"/>
  <c r="DJ178" i="1"/>
  <c r="DV178" i="1"/>
  <c r="EI178" i="1"/>
  <c r="I179" i="1"/>
  <c r="FB179" i="1"/>
  <c r="V179" i="1"/>
  <c r="AI179" i="1"/>
  <c r="AV179" i="1"/>
  <c r="BI179" i="1"/>
  <c r="BV179" i="1"/>
  <c r="CI179" i="1"/>
  <c r="CV179" i="1"/>
  <c r="DI179" i="1"/>
  <c r="DV179" i="1"/>
  <c r="EI179" i="1"/>
  <c r="I180" i="1"/>
  <c r="FB180" i="1"/>
  <c r="V180" i="1"/>
  <c r="W180" i="1"/>
  <c r="AI180" i="1"/>
  <c r="AV180" i="1"/>
  <c r="BI180" i="1"/>
  <c r="BV180" i="1"/>
  <c r="BW180" i="1"/>
  <c r="CI180" i="1"/>
  <c r="CV180" i="1"/>
  <c r="CW180" i="1"/>
  <c r="DI180" i="1"/>
  <c r="DV180" i="1"/>
  <c r="DW180" i="1"/>
  <c r="EI180" i="1"/>
  <c r="EJ180" i="1"/>
  <c r="I181" i="1"/>
  <c r="FB181" i="1"/>
  <c r="V181" i="1"/>
  <c r="AI181" i="1"/>
  <c r="AJ181" i="1"/>
  <c r="AV181" i="1"/>
  <c r="BI181" i="1"/>
  <c r="BV181" i="1"/>
  <c r="CI181" i="1"/>
  <c r="CV181" i="1"/>
  <c r="DI181" i="1"/>
  <c r="DV181" i="1"/>
  <c r="EI181" i="1"/>
  <c r="I182" i="1"/>
  <c r="FB182" i="1"/>
  <c r="V182" i="1"/>
  <c r="AI182" i="1"/>
  <c r="AV182" i="1"/>
  <c r="AW182" i="1"/>
  <c r="BI182" i="1"/>
  <c r="BV182" i="1"/>
  <c r="CI182" i="1"/>
  <c r="CV182" i="1"/>
  <c r="DI182" i="1"/>
  <c r="DV182" i="1"/>
  <c r="EI182" i="1"/>
  <c r="I183" i="1"/>
  <c r="FB183" i="1"/>
  <c r="ET183" i="1"/>
  <c r="V183" i="1"/>
  <c r="AI183" i="1"/>
  <c r="AV183" i="1"/>
  <c r="AW183" i="1"/>
  <c r="BI183" i="1"/>
  <c r="BJ183" i="1"/>
  <c r="BV183" i="1"/>
  <c r="CI183" i="1"/>
  <c r="CV183" i="1"/>
  <c r="CW183" i="1"/>
  <c r="DI183" i="1"/>
  <c r="DV183" i="1"/>
  <c r="EI183" i="1"/>
  <c r="EJ183" i="1"/>
  <c r="I184" i="1"/>
  <c r="FB184" i="1"/>
  <c r="AW184" i="1" s="1"/>
  <c r="V184" i="1"/>
  <c r="W184" i="1"/>
  <c r="AI184" i="1"/>
  <c r="AJ184" i="1"/>
  <c r="AV184" i="1"/>
  <c r="BI184" i="1"/>
  <c r="BJ184" i="1"/>
  <c r="BV184" i="1"/>
  <c r="CI184" i="1"/>
  <c r="CV184" i="1"/>
  <c r="CW184" i="1"/>
  <c r="DI184" i="1"/>
  <c r="DJ184" i="1"/>
  <c r="DV184" i="1"/>
  <c r="EI184" i="1"/>
  <c r="I185" i="1"/>
  <c r="FB185" i="1"/>
  <c r="ET185" i="1"/>
  <c r="V185" i="1"/>
  <c r="AI185" i="1"/>
  <c r="AV185" i="1"/>
  <c r="BI185" i="1"/>
  <c r="BV185" i="1"/>
  <c r="CI185" i="1"/>
  <c r="CV185" i="1"/>
  <c r="DI185" i="1"/>
  <c r="DJ185" i="1"/>
  <c r="DV185" i="1"/>
  <c r="EI185" i="1"/>
  <c r="I186" i="1"/>
  <c r="FB186" i="1"/>
  <c r="J186" i="1" s="1"/>
  <c r="ET186" i="1"/>
  <c r="V186" i="1"/>
  <c r="W186" i="1"/>
  <c r="AI186" i="1"/>
  <c r="AJ186" i="1"/>
  <c r="AV186" i="1"/>
  <c r="AW186" i="1"/>
  <c r="BI186" i="1"/>
  <c r="BJ186" i="1"/>
  <c r="BV186" i="1"/>
  <c r="BW186" i="1"/>
  <c r="CI186" i="1"/>
  <c r="CJ186" i="1"/>
  <c r="CV186" i="1"/>
  <c r="DI186" i="1"/>
  <c r="DJ186" i="1"/>
  <c r="DV186" i="1"/>
  <c r="DW186" i="1"/>
  <c r="EI186" i="1"/>
  <c r="EJ186" i="1"/>
  <c r="I187" i="1"/>
  <c r="FB187" i="1"/>
  <c r="ET187" i="1"/>
  <c r="V187" i="1"/>
  <c r="W187" i="1"/>
  <c r="AI187" i="1"/>
  <c r="AJ187" i="1"/>
  <c r="AV187" i="1"/>
  <c r="BI187" i="1"/>
  <c r="BV187" i="1"/>
  <c r="BW187" i="1"/>
  <c r="CI187" i="1"/>
  <c r="CJ187" i="1"/>
  <c r="CV187" i="1"/>
  <c r="DI187" i="1"/>
  <c r="DV187" i="1"/>
  <c r="DW187" i="1"/>
  <c r="EI187" i="1"/>
  <c r="EJ187" i="1"/>
  <c r="I188" i="1"/>
  <c r="FB188" i="1"/>
  <c r="ET188" i="1"/>
  <c r="V188" i="1"/>
  <c r="W188" i="1"/>
  <c r="AI188" i="1"/>
  <c r="AV188" i="1"/>
  <c r="AW188" i="1"/>
  <c r="BI188" i="1"/>
  <c r="BV188" i="1"/>
  <c r="BW188" i="1"/>
  <c r="CI188" i="1"/>
  <c r="CJ188" i="1"/>
  <c r="CV188" i="1"/>
  <c r="DI188" i="1"/>
  <c r="DJ188" i="1"/>
  <c r="DV188" i="1"/>
  <c r="DW188" i="1"/>
  <c r="EI188" i="1"/>
  <c r="EJ188" i="1"/>
  <c r="I189" i="1"/>
  <c r="FB189" i="1"/>
  <c r="AW189" i="1" s="1"/>
  <c r="V189" i="1"/>
  <c r="W189" i="1"/>
  <c r="AI189" i="1"/>
  <c r="AJ189" i="1"/>
  <c r="AV189" i="1"/>
  <c r="BI189" i="1"/>
  <c r="BJ189" i="1"/>
  <c r="BV189" i="1"/>
  <c r="CI189" i="1"/>
  <c r="CV189" i="1"/>
  <c r="CW189" i="1"/>
  <c r="DI189" i="1"/>
  <c r="DV189" i="1"/>
  <c r="DW189" i="1"/>
  <c r="EI189" i="1"/>
  <c r="EJ189" i="1"/>
  <c r="I190" i="1"/>
  <c r="FB190" i="1"/>
  <c r="V190" i="1"/>
  <c r="AI190" i="1"/>
  <c r="AV190" i="1"/>
  <c r="BI190" i="1"/>
  <c r="BV190" i="1"/>
  <c r="CI190" i="1"/>
  <c r="CV190" i="1"/>
  <c r="DI190" i="1"/>
  <c r="DV190" i="1"/>
  <c r="EI190" i="1"/>
  <c r="I191" i="1"/>
  <c r="FB191" i="1"/>
  <c r="V191" i="1"/>
  <c r="AI191" i="1"/>
  <c r="AJ191" i="1"/>
  <c r="AV191" i="1"/>
  <c r="AW191" i="1"/>
  <c r="BI191" i="1"/>
  <c r="BV191" i="1"/>
  <c r="CI191" i="1"/>
  <c r="CJ191" i="1"/>
  <c r="CV191" i="1"/>
  <c r="CW191" i="1"/>
  <c r="DI191" i="1"/>
  <c r="DV191" i="1"/>
  <c r="DW191" i="1"/>
  <c r="EI191" i="1"/>
  <c r="I192" i="1"/>
  <c r="FB192" i="1"/>
  <c r="V192" i="1"/>
  <c r="AI192" i="1"/>
  <c r="AV192" i="1"/>
  <c r="BI192" i="1"/>
  <c r="BV192" i="1"/>
  <c r="CI192" i="1"/>
  <c r="CV192" i="1"/>
  <c r="DI192" i="1"/>
  <c r="DV192" i="1"/>
  <c r="DW192" i="1"/>
  <c r="EI192" i="1"/>
  <c r="I193" i="1"/>
  <c r="FB193" i="1"/>
  <c r="J193" i="1" s="1"/>
  <c r="ET193" i="1"/>
  <c r="V193" i="1"/>
  <c r="W193" i="1"/>
  <c r="AI193" i="1"/>
  <c r="AV193" i="1"/>
  <c r="AW193" i="1"/>
  <c r="BI193" i="1"/>
  <c r="BJ193" i="1"/>
  <c r="BV193" i="1"/>
  <c r="BW193" i="1"/>
  <c r="CI193" i="1"/>
  <c r="CJ193" i="1"/>
  <c r="CV193" i="1"/>
  <c r="DI193" i="1"/>
  <c r="DJ193" i="1"/>
  <c r="DV193" i="1"/>
  <c r="DW193" i="1"/>
  <c r="EI193" i="1"/>
  <c r="EJ193" i="1"/>
  <c r="I194" i="1"/>
  <c r="FB194" i="1"/>
  <c r="V194" i="1"/>
  <c r="AI194" i="1"/>
  <c r="AV194" i="1"/>
  <c r="BI194" i="1"/>
  <c r="BV194" i="1"/>
  <c r="CI194" i="1"/>
  <c r="CV194" i="1"/>
  <c r="DI194" i="1"/>
  <c r="DV194" i="1"/>
  <c r="EI194" i="1"/>
  <c r="I195" i="1"/>
  <c r="FB195" i="1"/>
  <c r="AJ195" i="1" s="1"/>
  <c r="ET195" i="1"/>
  <c r="V195" i="1"/>
  <c r="AI195" i="1"/>
  <c r="AV195" i="1"/>
  <c r="AW195" i="1"/>
  <c r="BI195" i="1"/>
  <c r="BV195" i="1"/>
  <c r="CI195" i="1"/>
  <c r="CV195" i="1"/>
  <c r="DI195" i="1"/>
  <c r="DJ195" i="1"/>
  <c r="DV195" i="1"/>
  <c r="EI195" i="1"/>
  <c r="I196" i="1"/>
  <c r="FB196" i="1"/>
  <c r="V196" i="1"/>
  <c r="AI196" i="1"/>
  <c r="AV196" i="1"/>
  <c r="BI196" i="1"/>
  <c r="BV196" i="1"/>
  <c r="CI196" i="1"/>
  <c r="CV196" i="1"/>
  <c r="DI196" i="1"/>
  <c r="DV196" i="1"/>
  <c r="EI196" i="1"/>
  <c r="I197" i="1"/>
  <c r="FB197" i="1"/>
  <c r="ET197" i="1"/>
  <c r="V197" i="1"/>
  <c r="AI197" i="1"/>
  <c r="AJ197" i="1"/>
  <c r="AV197" i="1"/>
  <c r="AW197" i="1"/>
  <c r="BI197" i="1"/>
  <c r="BJ197" i="1"/>
  <c r="BV197" i="1"/>
  <c r="CI197" i="1"/>
  <c r="CV197" i="1"/>
  <c r="CW197" i="1"/>
  <c r="DI197" i="1"/>
  <c r="DJ197" i="1"/>
  <c r="DV197" i="1"/>
  <c r="EI197" i="1"/>
  <c r="EJ197" i="1"/>
  <c r="I198" i="1"/>
  <c r="FB198" i="1"/>
  <c r="V198" i="1"/>
  <c r="W198" i="1"/>
  <c r="AI198" i="1"/>
  <c r="AJ198" i="1"/>
  <c r="AV198" i="1"/>
  <c r="AW198" i="1"/>
  <c r="BI198" i="1"/>
  <c r="BJ198" i="1"/>
  <c r="BV198" i="1"/>
  <c r="CI198" i="1"/>
  <c r="CJ198" i="1"/>
  <c r="CV198" i="1"/>
  <c r="CW198" i="1"/>
  <c r="DI198" i="1"/>
  <c r="DJ198" i="1"/>
  <c r="DV198" i="1"/>
  <c r="DW198" i="1"/>
  <c r="EI198" i="1"/>
  <c r="I199" i="1"/>
  <c r="FB199" i="1"/>
  <c r="ET199" i="1"/>
  <c r="V199" i="1"/>
  <c r="AI199" i="1"/>
  <c r="AJ199" i="1"/>
  <c r="AV199" i="1"/>
  <c r="AW199" i="1"/>
  <c r="BI199" i="1"/>
  <c r="BV199" i="1"/>
  <c r="BW199" i="1"/>
  <c r="CI199" i="1"/>
  <c r="CV199" i="1"/>
  <c r="DI199" i="1"/>
  <c r="DJ199" i="1"/>
  <c r="DV199" i="1"/>
  <c r="DW199" i="1"/>
  <c r="EI199" i="1"/>
  <c r="I200" i="1"/>
  <c r="FB200" i="1"/>
  <c r="J200" i="1" s="1"/>
  <c r="ET200" i="1"/>
  <c r="V200" i="1"/>
  <c r="W200" i="1"/>
  <c r="AI200" i="1"/>
  <c r="AV200" i="1"/>
  <c r="AW200" i="1"/>
  <c r="BI200" i="1"/>
  <c r="BJ200" i="1"/>
  <c r="BV200" i="1"/>
  <c r="BW200" i="1"/>
  <c r="CI200" i="1"/>
  <c r="CJ200" i="1"/>
  <c r="CV200" i="1"/>
  <c r="DI200" i="1"/>
  <c r="DJ200" i="1"/>
  <c r="DV200" i="1"/>
  <c r="DW200" i="1"/>
  <c r="EI200" i="1"/>
  <c r="EJ200" i="1"/>
  <c r="I201" i="1"/>
  <c r="FB201" i="1"/>
  <c r="ET201" i="1"/>
  <c r="V201" i="1"/>
  <c r="AI201" i="1"/>
  <c r="AV201" i="1"/>
  <c r="BI201" i="1"/>
  <c r="BV201" i="1"/>
  <c r="CI201" i="1"/>
  <c r="CV201" i="1"/>
  <c r="CW201" i="1"/>
  <c r="DI201" i="1"/>
  <c r="DV201" i="1"/>
  <c r="EI201" i="1"/>
  <c r="EJ201" i="1"/>
  <c r="I202" i="1"/>
  <c r="FB202" i="1"/>
  <c r="ET202" i="1"/>
  <c r="V202" i="1"/>
  <c r="W202" i="1"/>
  <c r="AI202" i="1"/>
  <c r="AJ202" i="1"/>
  <c r="AV202" i="1"/>
  <c r="AW202" i="1"/>
  <c r="BI202" i="1"/>
  <c r="BV202" i="1"/>
  <c r="BW202" i="1"/>
  <c r="CI202" i="1"/>
  <c r="CJ202" i="1"/>
  <c r="CV202" i="1"/>
  <c r="DI202" i="1"/>
  <c r="DJ202" i="1"/>
  <c r="DV202" i="1"/>
  <c r="DW202" i="1"/>
  <c r="EI202" i="1"/>
  <c r="EJ202" i="1"/>
  <c r="I203" i="1"/>
  <c r="FB203" i="1"/>
  <c r="V203" i="1"/>
  <c r="W203" i="1"/>
  <c r="AI203" i="1"/>
  <c r="AJ203" i="1"/>
  <c r="AV203" i="1"/>
  <c r="BI203" i="1"/>
  <c r="BJ203" i="1"/>
  <c r="BV203" i="1"/>
  <c r="CI203" i="1"/>
  <c r="CV203" i="1"/>
  <c r="CW203" i="1"/>
  <c r="DI203" i="1"/>
  <c r="DV203" i="1"/>
  <c r="DW203" i="1"/>
  <c r="EI203" i="1"/>
  <c r="EJ203" i="1"/>
  <c r="I204" i="1"/>
  <c r="FB204" i="1"/>
  <c r="V204" i="1"/>
  <c r="AI204" i="1"/>
  <c r="AV204" i="1"/>
  <c r="AW204" i="1"/>
  <c r="BI204" i="1"/>
  <c r="BV204" i="1"/>
  <c r="CI204" i="1"/>
  <c r="CV204" i="1"/>
  <c r="CW204" i="1"/>
  <c r="DI204" i="1"/>
  <c r="DV204" i="1"/>
  <c r="EI204" i="1"/>
  <c r="I205" i="1"/>
  <c r="FB205" i="1"/>
  <c r="CJ205" i="1" s="1"/>
  <c r="V205" i="1"/>
  <c r="AI205" i="1"/>
  <c r="AV205" i="1"/>
  <c r="BI205" i="1"/>
  <c r="BV205" i="1"/>
  <c r="CI205" i="1"/>
  <c r="CV205" i="1"/>
  <c r="DI205" i="1"/>
  <c r="DV205" i="1"/>
  <c r="EI205" i="1"/>
  <c r="I206" i="1"/>
  <c r="FB206" i="1"/>
  <c r="DW206" i="1" s="1"/>
  <c r="ET206" i="1"/>
  <c r="V206" i="1"/>
  <c r="AI206" i="1"/>
  <c r="AJ206" i="1"/>
  <c r="AV206" i="1"/>
  <c r="AW206" i="1"/>
  <c r="BI206" i="1"/>
  <c r="BJ206" i="1"/>
  <c r="BV206" i="1"/>
  <c r="BW206" i="1"/>
  <c r="CI206" i="1"/>
  <c r="CV206" i="1"/>
  <c r="CW206" i="1"/>
  <c r="DI206" i="1"/>
  <c r="DJ206" i="1"/>
  <c r="DV206" i="1"/>
  <c r="EI206" i="1"/>
  <c r="EJ206" i="1"/>
  <c r="I207" i="1"/>
  <c r="FB207" i="1"/>
  <c r="J207" i="1" s="1"/>
  <c r="ET207" i="1"/>
  <c r="V207" i="1"/>
  <c r="W207" i="1"/>
  <c r="AI207" i="1"/>
  <c r="AV207" i="1"/>
  <c r="AW207" i="1"/>
  <c r="BI207" i="1"/>
  <c r="BJ207" i="1"/>
  <c r="BV207" i="1"/>
  <c r="BW207" i="1"/>
  <c r="CI207" i="1"/>
  <c r="CJ207" i="1"/>
  <c r="CV207" i="1"/>
  <c r="DI207" i="1"/>
  <c r="DJ207" i="1"/>
  <c r="DV207" i="1"/>
  <c r="DW207" i="1"/>
  <c r="EI207" i="1"/>
  <c r="EJ207" i="1"/>
  <c r="I208" i="1"/>
  <c r="FB208" i="1"/>
  <c r="V208" i="1"/>
  <c r="AI208" i="1"/>
  <c r="AV208" i="1"/>
  <c r="BI208" i="1"/>
  <c r="BV208" i="1"/>
  <c r="CI208" i="1"/>
  <c r="CV208" i="1"/>
  <c r="DI208" i="1"/>
  <c r="DV208" i="1"/>
  <c r="EI208" i="1"/>
  <c r="I209" i="1"/>
  <c r="FB209" i="1"/>
  <c r="V209" i="1"/>
  <c r="AI209" i="1"/>
  <c r="AV209" i="1"/>
  <c r="AW209" i="1"/>
  <c r="BI209" i="1"/>
  <c r="BV209" i="1"/>
  <c r="CI209" i="1"/>
  <c r="CV209" i="1"/>
  <c r="DI209" i="1"/>
  <c r="DV209" i="1"/>
  <c r="EI209" i="1"/>
  <c r="EJ209" i="1"/>
  <c r="I210" i="1"/>
  <c r="FB210" i="1"/>
  <c r="V210" i="1"/>
  <c r="AI210" i="1"/>
  <c r="AV210" i="1"/>
  <c r="BI210" i="1"/>
  <c r="BV210" i="1"/>
  <c r="CI210" i="1"/>
  <c r="CV210" i="1"/>
  <c r="DI210" i="1"/>
  <c r="DV210" i="1"/>
  <c r="EI210" i="1"/>
  <c r="I211" i="1"/>
  <c r="FB211" i="1"/>
  <c r="ET211" i="1"/>
  <c r="V211" i="1"/>
  <c r="AI211" i="1"/>
  <c r="AJ211" i="1"/>
  <c r="AV211" i="1"/>
  <c r="AW211" i="1"/>
  <c r="BI211" i="1"/>
  <c r="BJ211" i="1"/>
  <c r="BV211" i="1"/>
  <c r="BW211" i="1"/>
  <c r="CI211" i="1"/>
  <c r="CV211" i="1"/>
  <c r="CW211" i="1"/>
  <c r="DI211" i="1"/>
  <c r="DJ211" i="1"/>
  <c r="DV211" i="1"/>
  <c r="EI211" i="1"/>
  <c r="EJ211" i="1"/>
  <c r="I212" i="1"/>
  <c r="FB212" i="1"/>
  <c r="AW212" i="1" s="1"/>
  <c r="V212" i="1"/>
  <c r="W212" i="1"/>
  <c r="AI212" i="1"/>
  <c r="AJ212" i="1"/>
  <c r="AV212" i="1"/>
  <c r="BI212" i="1"/>
  <c r="BV212" i="1"/>
  <c r="CI212" i="1"/>
  <c r="CV212" i="1"/>
  <c r="DI212" i="1"/>
  <c r="DV212" i="1"/>
  <c r="DW212" i="1"/>
  <c r="EI212" i="1"/>
  <c r="I213" i="1"/>
  <c r="FB213" i="1"/>
  <c r="ET213" i="1"/>
  <c r="V213" i="1"/>
  <c r="AI213" i="1"/>
  <c r="AV213" i="1"/>
  <c r="AW213" i="1"/>
  <c r="BI213" i="1"/>
  <c r="BV213" i="1"/>
  <c r="BW213" i="1"/>
  <c r="CI213" i="1"/>
  <c r="CV213" i="1"/>
  <c r="CW213" i="1"/>
  <c r="DI213" i="1"/>
  <c r="DJ213" i="1"/>
  <c r="DV213" i="1"/>
  <c r="DW213" i="1"/>
  <c r="EI213" i="1"/>
  <c r="I214" i="1"/>
  <c r="FB214" i="1"/>
  <c r="J214" i="1" s="1"/>
  <c r="ET214" i="1"/>
  <c r="V214" i="1"/>
  <c r="W214" i="1"/>
  <c r="AI214" i="1"/>
  <c r="AV214" i="1"/>
  <c r="AW214" i="1"/>
  <c r="BI214" i="1"/>
  <c r="BJ214" i="1"/>
  <c r="BV214" i="1"/>
  <c r="BW214" i="1"/>
  <c r="CI214" i="1"/>
  <c r="CJ214" i="1"/>
  <c r="CV214" i="1"/>
  <c r="DI214" i="1"/>
  <c r="DJ214" i="1"/>
  <c r="DV214" i="1"/>
  <c r="DW214" i="1"/>
  <c r="EI214" i="1"/>
  <c r="EJ214" i="1"/>
  <c r="I215" i="1"/>
  <c r="FB215" i="1"/>
  <c r="V215" i="1"/>
  <c r="AI215" i="1"/>
  <c r="AV215" i="1"/>
  <c r="BI215" i="1"/>
  <c r="BV215" i="1"/>
  <c r="CI215" i="1"/>
  <c r="CV215" i="1"/>
  <c r="DI215" i="1"/>
  <c r="DV215" i="1"/>
  <c r="EI215" i="1"/>
  <c r="I216" i="1"/>
  <c r="FB216" i="1"/>
  <c r="BW216" i="1" s="1"/>
  <c r="ET216" i="1"/>
  <c r="V216" i="1"/>
  <c r="W216" i="1"/>
  <c r="AI216" i="1"/>
  <c r="AV216" i="1"/>
  <c r="AW216" i="1"/>
  <c r="BI216" i="1"/>
  <c r="BJ216" i="1"/>
  <c r="BV216" i="1"/>
  <c r="CI216" i="1"/>
  <c r="CJ216" i="1"/>
  <c r="CV216" i="1"/>
  <c r="DI216" i="1"/>
  <c r="DV216" i="1"/>
  <c r="DW216" i="1"/>
  <c r="EI216" i="1"/>
  <c r="EJ216" i="1"/>
  <c r="I217" i="1"/>
  <c r="FB217" i="1"/>
  <c r="CW217" i="1" s="1"/>
  <c r="V217" i="1"/>
  <c r="AI217" i="1"/>
  <c r="AV217" i="1"/>
  <c r="AW217" i="1"/>
  <c r="BI217" i="1"/>
  <c r="BV217" i="1"/>
  <c r="CI217" i="1"/>
  <c r="CV217" i="1"/>
  <c r="DI217" i="1"/>
  <c r="DV217" i="1"/>
  <c r="EI217" i="1"/>
  <c r="EJ217" i="1"/>
  <c r="I218" i="1"/>
  <c r="FB218" i="1"/>
  <c r="ET218" i="1"/>
  <c r="V218" i="1"/>
  <c r="AI218" i="1"/>
  <c r="AV218" i="1"/>
  <c r="AW218" i="1"/>
  <c r="BI218" i="1"/>
  <c r="BJ218" i="1"/>
  <c r="BV218" i="1"/>
  <c r="BW218" i="1"/>
  <c r="CI218" i="1"/>
  <c r="CV218" i="1"/>
  <c r="CW218" i="1"/>
  <c r="DI218" i="1"/>
  <c r="DJ218" i="1"/>
  <c r="DV218" i="1"/>
  <c r="DW218" i="1"/>
  <c r="EI218" i="1"/>
  <c r="EJ218" i="1"/>
  <c r="I219" i="1"/>
  <c r="FB219" i="1"/>
  <c r="CW219" i="1" s="1"/>
  <c r="V219" i="1"/>
  <c r="AI219" i="1"/>
  <c r="AV219" i="1"/>
  <c r="AW219" i="1"/>
  <c r="BI219" i="1"/>
  <c r="BV219" i="1"/>
  <c r="CI219" i="1"/>
  <c r="CV219" i="1"/>
  <c r="DI219" i="1"/>
  <c r="DV219" i="1"/>
  <c r="EI219" i="1"/>
  <c r="EJ219" i="1"/>
  <c r="I220" i="1"/>
  <c r="FB220" i="1"/>
  <c r="ET220" i="1"/>
  <c r="V220" i="1"/>
  <c r="AI220" i="1"/>
  <c r="AV220" i="1"/>
  <c r="AW220" i="1"/>
  <c r="BI220" i="1"/>
  <c r="BJ220" i="1"/>
  <c r="BV220" i="1"/>
  <c r="CI220" i="1"/>
  <c r="CV220" i="1"/>
  <c r="CW220" i="1"/>
  <c r="DI220" i="1"/>
  <c r="DV220" i="1"/>
  <c r="DW220" i="1"/>
  <c r="EI220" i="1"/>
  <c r="EJ220" i="1"/>
  <c r="I221" i="1"/>
  <c r="FB221" i="1"/>
  <c r="AJ221" i="1" s="1"/>
  <c r="ET221" i="1"/>
  <c r="V221" i="1"/>
  <c r="AI221" i="1"/>
  <c r="AV221" i="1"/>
  <c r="AW221" i="1"/>
  <c r="BI221" i="1"/>
  <c r="BV221" i="1"/>
  <c r="CI221" i="1"/>
  <c r="CJ221" i="1"/>
  <c r="CV221" i="1"/>
  <c r="DI221" i="1"/>
  <c r="DJ221" i="1"/>
  <c r="DV221" i="1"/>
  <c r="EI221" i="1"/>
  <c r="EJ221" i="1"/>
  <c r="I222" i="1"/>
  <c r="FB222" i="1"/>
  <c r="V222" i="1"/>
  <c r="AI222" i="1"/>
  <c r="AV222" i="1"/>
  <c r="BI222" i="1"/>
  <c r="BV222" i="1"/>
  <c r="CI222" i="1"/>
  <c r="CV222" i="1"/>
  <c r="DI222" i="1"/>
  <c r="DV222" i="1"/>
  <c r="EI222" i="1"/>
  <c r="I223" i="1"/>
  <c r="FB223" i="1"/>
  <c r="ET223" i="1"/>
  <c r="V223" i="1"/>
  <c r="AI223" i="1"/>
  <c r="AJ223" i="1"/>
  <c r="AV223" i="1"/>
  <c r="AW223" i="1"/>
  <c r="BI223" i="1"/>
  <c r="BV223" i="1"/>
  <c r="BW223" i="1"/>
  <c r="CI223" i="1"/>
  <c r="CJ223" i="1"/>
  <c r="CV223" i="1"/>
  <c r="DI223" i="1"/>
  <c r="DJ223" i="1"/>
  <c r="DV223" i="1"/>
  <c r="EI223" i="1"/>
  <c r="I224" i="1"/>
  <c r="FB224" i="1"/>
  <c r="V224" i="1"/>
  <c r="AI224" i="1"/>
  <c r="AV224" i="1"/>
  <c r="BI224" i="1"/>
  <c r="BV224" i="1"/>
  <c r="CI224" i="1"/>
  <c r="CV224" i="1"/>
  <c r="DI224" i="1"/>
  <c r="DV224" i="1"/>
  <c r="EI224" i="1"/>
  <c r="I225" i="1"/>
  <c r="FB225" i="1"/>
  <c r="V225" i="1"/>
  <c r="AI225" i="1"/>
  <c r="AV225" i="1"/>
  <c r="BI225" i="1"/>
  <c r="BV225" i="1"/>
  <c r="BW225" i="1"/>
  <c r="CI225" i="1"/>
  <c r="CV225" i="1"/>
  <c r="DI225" i="1"/>
  <c r="DV225" i="1"/>
  <c r="DW225" i="1"/>
  <c r="EI225" i="1"/>
  <c r="I226" i="1"/>
  <c r="FB226" i="1"/>
  <c r="AW226" i="1" s="1"/>
  <c r="V226" i="1"/>
  <c r="AI226" i="1"/>
  <c r="AV226" i="1"/>
  <c r="BI226" i="1"/>
  <c r="BV226" i="1"/>
  <c r="CI226" i="1"/>
  <c r="CV226" i="1"/>
  <c r="DI226" i="1"/>
  <c r="DJ226" i="1"/>
  <c r="DV226" i="1"/>
  <c r="EI226" i="1"/>
  <c r="I227" i="1"/>
  <c r="FB227" i="1"/>
  <c r="ET227" i="1"/>
  <c r="V227" i="1"/>
  <c r="AI227" i="1"/>
  <c r="AV227" i="1"/>
  <c r="BI227" i="1"/>
  <c r="BV227" i="1"/>
  <c r="CI227" i="1"/>
  <c r="CV227" i="1"/>
  <c r="DI227" i="1"/>
  <c r="DV227" i="1"/>
  <c r="EI227" i="1"/>
  <c r="I228" i="1"/>
  <c r="FB228" i="1"/>
  <c r="ET228" i="1"/>
  <c r="V228" i="1"/>
  <c r="AI228" i="1"/>
  <c r="AJ228" i="1"/>
  <c r="AV228" i="1"/>
  <c r="AW228" i="1"/>
  <c r="BI228" i="1"/>
  <c r="BJ228" i="1"/>
  <c r="BV228" i="1"/>
  <c r="BW228" i="1"/>
  <c r="CI228" i="1"/>
  <c r="CJ228" i="1"/>
  <c r="CV228" i="1"/>
  <c r="DI228" i="1"/>
  <c r="DJ228" i="1"/>
  <c r="DV228" i="1"/>
  <c r="DW228" i="1"/>
  <c r="EI228" i="1"/>
  <c r="EJ228" i="1"/>
  <c r="I229" i="1"/>
  <c r="FB229" i="1"/>
  <c r="V229" i="1"/>
  <c r="AI229" i="1"/>
  <c r="AV229" i="1"/>
  <c r="AW229" i="1"/>
  <c r="BI229" i="1"/>
  <c r="BV229" i="1"/>
  <c r="CI229" i="1"/>
  <c r="CV229" i="1"/>
  <c r="DI229" i="1"/>
  <c r="DV229" i="1"/>
  <c r="EI229" i="1"/>
  <c r="I230" i="1"/>
  <c r="FB230" i="1"/>
  <c r="V230" i="1"/>
  <c r="AI230" i="1"/>
  <c r="AV230" i="1"/>
  <c r="BI230" i="1"/>
  <c r="BV230" i="1"/>
  <c r="CI230" i="1"/>
  <c r="CV230" i="1"/>
  <c r="DI230" i="1"/>
  <c r="DV230" i="1"/>
  <c r="EI230" i="1"/>
  <c r="EJ230" i="1"/>
  <c r="I231" i="1"/>
  <c r="FB231" i="1"/>
  <c r="V231" i="1"/>
  <c r="W231" i="1"/>
  <c r="AI231" i="1"/>
  <c r="AJ231" i="1"/>
  <c r="AV231" i="1"/>
  <c r="BI231" i="1"/>
  <c r="BJ231" i="1"/>
  <c r="BV231" i="1"/>
  <c r="CI231" i="1"/>
  <c r="CV231" i="1"/>
  <c r="DI231" i="1"/>
  <c r="DV231" i="1"/>
  <c r="EI231" i="1"/>
  <c r="I232" i="1"/>
  <c r="FB232" i="1"/>
  <c r="ET232" i="1"/>
  <c r="V232" i="1"/>
  <c r="AI232" i="1"/>
  <c r="AV232" i="1"/>
  <c r="BI232" i="1"/>
  <c r="BJ232" i="1"/>
  <c r="BV232" i="1"/>
  <c r="CI232" i="1"/>
  <c r="CV232" i="1"/>
  <c r="DI232" i="1"/>
  <c r="DJ232" i="1"/>
  <c r="DV232" i="1"/>
  <c r="EI232" i="1"/>
  <c r="I233" i="1"/>
  <c r="FB233" i="1"/>
  <c r="V233" i="1"/>
  <c r="AI233" i="1"/>
  <c r="AV233" i="1"/>
  <c r="BI233" i="1"/>
  <c r="BV233" i="1"/>
  <c r="CI233" i="1"/>
  <c r="CV233" i="1"/>
  <c r="DI233" i="1"/>
  <c r="DV233" i="1"/>
  <c r="EI233" i="1"/>
  <c r="I234" i="1"/>
  <c r="FB234" i="1"/>
  <c r="V234" i="1"/>
  <c r="AI234" i="1"/>
  <c r="AJ234" i="1"/>
  <c r="AV234" i="1"/>
  <c r="BI234" i="1"/>
  <c r="BJ234" i="1"/>
  <c r="BV234" i="1"/>
  <c r="BW234" i="1"/>
  <c r="CI234" i="1"/>
  <c r="CV234" i="1"/>
  <c r="CW234" i="1"/>
  <c r="DI234" i="1"/>
  <c r="DV234" i="1"/>
  <c r="DW234" i="1"/>
  <c r="EI234" i="1"/>
  <c r="EJ234" i="1"/>
  <c r="I235" i="1"/>
  <c r="FB235" i="1"/>
  <c r="J235" i="1" s="1"/>
  <c r="ET235" i="1"/>
  <c r="V235" i="1"/>
  <c r="W235" i="1"/>
  <c r="AI235" i="1"/>
  <c r="AV235" i="1"/>
  <c r="AW235" i="1"/>
  <c r="BI235" i="1"/>
  <c r="BJ235" i="1"/>
  <c r="BV235" i="1"/>
  <c r="BW235" i="1"/>
  <c r="CI235" i="1"/>
  <c r="CJ235" i="1"/>
  <c r="CV235" i="1"/>
  <c r="CW235" i="1"/>
  <c r="DI235" i="1"/>
  <c r="DJ235" i="1"/>
  <c r="DV235" i="1"/>
  <c r="DW235" i="1"/>
  <c r="EI235" i="1"/>
  <c r="EJ235" i="1"/>
  <c r="I236" i="1"/>
  <c r="FB236" i="1"/>
  <c r="J236" i="1"/>
  <c r="ET236" i="1"/>
  <c r="V236" i="1"/>
  <c r="W236" i="1"/>
  <c r="AI236" i="1"/>
  <c r="AV236" i="1"/>
  <c r="BI236" i="1"/>
  <c r="BJ236" i="1"/>
  <c r="BV236" i="1"/>
  <c r="CI236" i="1"/>
  <c r="CV236" i="1"/>
  <c r="CW236" i="1"/>
  <c r="DI236" i="1"/>
  <c r="DV236" i="1"/>
  <c r="DW236" i="1"/>
  <c r="EI236" i="1"/>
  <c r="EJ236" i="1"/>
  <c r="I237" i="1"/>
  <c r="FB237" i="1"/>
  <c r="J237" i="1" s="1"/>
  <c r="ET237" i="1"/>
  <c r="V237" i="1"/>
  <c r="W237" i="1"/>
  <c r="AI237" i="1"/>
  <c r="AV237" i="1"/>
  <c r="AW237" i="1"/>
  <c r="BI237" i="1"/>
  <c r="BJ237" i="1"/>
  <c r="BV237" i="1"/>
  <c r="BW237" i="1"/>
  <c r="CI237" i="1"/>
  <c r="CJ237" i="1"/>
  <c r="CV237" i="1"/>
  <c r="CW237" i="1"/>
  <c r="DI237" i="1"/>
  <c r="DJ237" i="1"/>
  <c r="DV237" i="1"/>
  <c r="DW237" i="1"/>
  <c r="EI237" i="1"/>
  <c r="EJ237" i="1"/>
  <c r="I238" i="1"/>
  <c r="FB238" i="1"/>
  <c r="V238" i="1"/>
  <c r="AI238" i="1"/>
  <c r="AJ238" i="1"/>
  <c r="AV238" i="1"/>
  <c r="BI238" i="1"/>
  <c r="BV238" i="1"/>
  <c r="BW238" i="1"/>
  <c r="CI238" i="1"/>
  <c r="CV238" i="1"/>
  <c r="DI238" i="1"/>
  <c r="DV238" i="1"/>
  <c r="EI238" i="1"/>
  <c r="I239" i="1"/>
  <c r="FB239" i="1"/>
  <c r="J239" i="1" s="1"/>
  <c r="ET239" i="1"/>
  <c r="V239" i="1"/>
  <c r="W239" i="1"/>
  <c r="AI239" i="1"/>
  <c r="AV239" i="1"/>
  <c r="AW239" i="1"/>
  <c r="BI239" i="1"/>
  <c r="BJ239" i="1"/>
  <c r="BV239" i="1"/>
  <c r="BW239" i="1"/>
  <c r="CI239" i="1"/>
  <c r="CJ239" i="1"/>
  <c r="CV239" i="1"/>
  <c r="CW239" i="1"/>
  <c r="DI239" i="1"/>
  <c r="DJ239" i="1"/>
  <c r="DV239" i="1"/>
  <c r="DW239" i="1"/>
  <c r="EI239" i="1"/>
  <c r="EJ239" i="1"/>
  <c r="I240" i="1"/>
  <c r="FB240" i="1"/>
  <c r="J240" i="1"/>
  <c r="ET240" i="1"/>
  <c r="V240" i="1"/>
  <c r="AI240" i="1"/>
  <c r="AV240" i="1"/>
  <c r="BI240" i="1"/>
  <c r="BJ240" i="1"/>
  <c r="BV240" i="1"/>
  <c r="CI240" i="1"/>
  <c r="CV240" i="1"/>
  <c r="DI240" i="1"/>
  <c r="DV240" i="1"/>
  <c r="DW240" i="1"/>
  <c r="EI240" i="1"/>
  <c r="I241" i="1"/>
  <c r="FB241" i="1"/>
  <c r="CW241" i="1" s="1"/>
  <c r="ET241" i="1"/>
  <c r="V241" i="1"/>
  <c r="W241" i="1"/>
  <c r="AI241" i="1"/>
  <c r="AV241" i="1"/>
  <c r="AW241" i="1"/>
  <c r="BI241" i="1"/>
  <c r="BJ241" i="1"/>
  <c r="BV241" i="1"/>
  <c r="BW241" i="1"/>
  <c r="CI241" i="1"/>
  <c r="CJ241" i="1"/>
  <c r="CV241" i="1"/>
  <c r="DI241" i="1"/>
  <c r="DJ241" i="1"/>
  <c r="DV241" i="1"/>
  <c r="DW241" i="1"/>
  <c r="EI241" i="1"/>
  <c r="EJ241" i="1"/>
  <c r="I242" i="1"/>
  <c r="FB242" i="1"/>
  <c r="J242" i="1"/>
  <c r="ET242" i="1"/>
  <c r="V242" i="1"/>
  <c r="W242" i="1"/>
  <c r="AI242" i="1"/>
  <c r="AJ242" i="1"/>
  <c r="AV242" i="1"/>
  <c r="BI242" i="1"/>
  <c r="BJ242" i="1"/>
  <c r="BV242" i="1"/>
  <c r="BW242" i="1"/>
  <c r="CI242" i="1"/>
  <c r="CV242" i="1"/>
  <c r="CW242" i="1"/>
  <c r="DI242" i="1"/>
  <c r="DV242" i="1"/>
  <c r="DW242" i="1"/>
  <c r="EI242" i="1"/>
  <c r="EJ242" i="1"/>
  <c r="I243" i="1"/>
  <c r="FB243" i="1"/>
  <c r="J243" i="1" s="1"/>
  <c r="ET243" i="1"/>
  <c r="V243" i="1"/>
  <c r="W243" i="1"/>
  <c r="AI243" i="1"/>
  <c r="AV243" i="1"/>
  <c r="AW243" i="1"/>
  <c r="BI243" i="1"/>
  <c r="BJ243" i="1"/>
  <c r="BV243" i="1"/>
  <c r="BW243" i="1"/>
  <c r="CI243" i="1"/>
  <c r="CJ243" i="1"/>
  <c r="CV243" i="1"/>
  <c r="CW243" i="1"/>
  <c r="DI243" i="1"/>
  <c r="DJ243" i="1"/>
  <c r="DV243" i="1"/>
  <c r="DW243" i="1"/>
  <c r="EI243" i="1"/>
  <c r="EJ243" i="1"/>
  <c r="I244" i="1"/>
  <c r="FB244" i="1"/>
  <c r="J244" i="1"/>
  <c r="ET244" i="1"/>
  <c r="V244" i="1"/>
  <c r="AI244" i="1"/>
  <c r="AV244" i="1"/>
  <c r="BI244" i="1"/>
  <c r="BV244" i="1"/>
  <c r="CI244" i="1"/>
  <c r="CV244" i="1"/>
  <c r="DI244" i="1"/>
  <c r="DV244" i="1"/>
  <c r="EI244" i="1"/>
  <c r="I245" i="1"/>
  <c r="FB245" i="1"/>
  <c r="J245" i="1" s="1"/>
  <c r="ET245" i="1"/>
  <c r="V245" i="1"/>
  <c r="W245" i="1"/>
  <c r="AI245" i="1"/>
  <c r="AV245" i="1"/>
  <c r="AW245" i="1"/>
  <c r="BI245" i="1"/>
  <c r="BJ245" i="1"/>
  <c r="BV245" i="1"/>
  <c r="BW245" i="1"/>
  <c r="CI245" i="1"/>
  <c r="CJ245" i="1"/>
  <c r="CV245" i="1"/>
  <c r="CW245" i="1"/>
  <c r="DI245" i="1"/>
  <c r="DJ245" i="1"/>
  <c r="DV245" i="1"/>
  <c r="DW245" i="1"/>
  <c r="EI245" i="1"/>
  <c r="EJ245" i="1"/>
  <c r="I246" i="1"/>
  <c r="FB246" i="1"/>
  <c r="AJ246" i="1" s="1"/>
  <c r="J246" i="1"/>
  <c r="ET246" i="1"/>
  <c r="V246" i="1"/>
  <c r="W246" i="1"/>
  <c r="AI246" i="1"/>
  <c r="AV246" i="1"/>
  <c r="AW246" i="1"/>
  <c r="BI246" i="1"/>
  <c r="BJ246" i="1"/>
  <c r="BV246" i="1"/>
  <c r="CI246" i="1"/>
  <c r="CV246" i="1"/>
  <c r="CW246" i="1"/>
  <c r="DI246" i="1"/>
  <c r="DV246" i="1"/>
  <c r="DW246" i="1"/>
  <c r="EI246" i="1"/>
  <c r="I247" i="1"/>
  <c r="FB247" i="1"/>
  <c r="ET247" i="1"/>
  <c r="V247" i="1"/>
  <c r="W247" i="1"/>
  <c r="AI247" i="1"/>
  <c r="AV247" i="1"/>
  <c r="AW247" i="1"/>
  <c r="BI247" i="1"/>
  <c r="BJ247" i="1"/>
  <c r="BV247" i="1"/>
  <c r="CI247" i="1"/>
  <c r="CJ247" i="1"/>
  <c r="CV247" i="1"/>
  <c r="CW247" i="1"/>
  <c r="DI247" i="1"/>
  <c r="DJ247" i="1"/>
  <c r="DV247" i="1"/>
  <c r="DW247" i="1"/>
  <c r="EI247" i="1"/>
  <c r="EJ247" i="1"/>
  <c r="I248" i="1"/>
  <c r="FB248" i="1"/>
  <c r="J248" i="1"/>
  <c r="ET248" i="1"/>
  <c r="V248" i="1"/>
  <c r="W248" i="1"/>
  <c r="AI248" i="1"/>
  <c r="AV248" i="1"/>
  <c r="AW248" i="1"/>
  <c r="BI248" i="1"/>
  <c r="BJ248" i="1"/>
  <c r="BV248" i="1"/>
  <c r="BW248" i="1"/>
  <c r="CI248" i="1"/>
  <c r="CV248" i="1"/>
  <c r="CW248" i="1"/>
  <c r="DI248" i="1"/>
  <c r="DV248" i="1"/>
  <c r="DW248" i="1"/>
  <c r="EI248" i="1"/>
  <c r="EJ248" i="1"/>
  <c r="I249" i="1"/>
  <c r="FB249" i="1"/>
  <c r="ET249" i="1"/>
  <c r="V249" i="1"/>
  <c r="W249" i="1"/>
  <c r="AI249" i="1"/>
  <c r="AV249" i="1"/>
  <c r="AW249" i="1"/>
  <c r="BI249" i="1"/>
  <c r="BJ249" i="1"/>
  <c r="BV249" i="1"/>
  <c r="CI249" i="1"/>
  <c r="CJ249" i="1"/>
  <c r="CV249" i="1"/>
  <c r="CW249" i="1"/>
  <c r="DI249" i="1"/>
  <c r="DJ249" i="1"/>
  <c r="DV249" i="1"/>
  <c r="DW249" i="1"/>
  <c r="EI249" i="1"/>
  <c r="EJ249" i="1"/>
  <c r="I250" i="1"/>
  <c r="FB250" i="1"/>
  <c r="J250" i="1"/>
  <c r="ET250" i="1"/>
  <c r="V250" i="1"/>
  <c r="W250" i="1"/>
  <c r="AI250" i="1"/>
  <c r="AJ250" i="1"/>
  <c r="AV250" i="1"/>
  <c r="AW250" i="1"/>
  <c r="BI250" i="1"/>
  <c r="BJ250" i="1"/>
  <c r="BV250" i="1"/>
  <c r="BW250" i="1"/>
  <c r="CI250" i="1"/>
  <c r="CV250" i="1"/>
  <c r="CW250" i="1"/>
  <c r="DI250" i="1"/>
  <c r="DV250" i="1"/>
  <c r="DW250" i="1"/>
  <c r="EI250" i="1"/>
  <c r="EJ250" i="1"/>
  <c r="I251" i="1"/>
  <c r="FB251" i="1"/>
  <c r="ET251" i="1"/>
  <c r="V251" i="1"/>
  <c r="W251" i="1"/>
  <c r="AI251" i="1"/>
  <c r="AV251" i="1"/>
  <c r="AW251" i="1"/>
  <c r="BI251" i="1"/>
  <c r="BJ251" i="1"/>
  <c r="BV251" i="1"/>
  <c r="CI251" i="1"/>
  <c r="CJ251" i="1"/>
  <c r="CV251" i="1"/>
  <c r="CW251" i="1"/>
  <c r="DI251" i="1"/>
  <c r="DJ251" i="1"/>
  <c r="DV251" i="1"/>
  <c r="DW251" i="1"/>
  <c r="EI251" i="1"/>
  <c r="EJ251" i="1"/>
  <c r="I252" i="1"/>
  <c r="FB252" i="1"/>
  <c r="BW252" i="1" s="1"/>
  <c r="ET252" i="1"/>
  <c r="V252" i="1"/>
  <c r="W252" i="1"/>
  <c r="AI252" i="1"/>
  <c r="AV252" i="1"/>
  <c r="AW252" i="1"/>
  <c r="BI252" i="1"/>
  <c r="BJ252" i="1"/>
  <c r="BV252" i="1"/>
  <c r="CI252" i="1"/>
  <c r="CV252" i="1"/>
  <c r="CW252" i="1"/>
  <c r="DI252" i="1"/>
  <c r="DV252" i="1"/>
  <c r="DW252" i="1"/>
  <c r="EI252" i="1"/>
  <c r="EJ252" i="1"/>
  <c r="I253" i="1"/>
  <c r="FB253" i="1"/>
  <c r="DJ253" i="1" s="1"/>
  <c r="ET253" i="1"/>
  <c r="V253" i="1"/>
  <c r="W253" i="1"/>
  <c r="AI253" i="1"/>
  <c r="AV253" i="1"/>
  <c r="AW253" i="1"/>
  <c r="BI253" i="1"/>
  <c r="BJ253" i="1"/>
  <c r="BV253" i="1"/>
  <c r="BW253" i="1"/>
  <c r="CI253" i="1"/>
  <c r="CJ253" i="1"/>
  <c r="CV253" i="1"/>
  <c r="CW253" i="1"/>
  <c r="DI253" i="1"/>
  <c r="DV253" i="1"/>
  <c r="DW253" i="1"/>
  <c r="EI253" i="1"/>
  <c r="EJ253" i="1"/>
  <c r="I254" i="1"/>
  <c r="FB254" i="1"/>
  <c r="J254" i="1"/>
  <c r="ET254" i="1"/>
  <c r="V254" i="1"/>
  <c r="W254" i="1"/>
  <c r="AI254" i="1"/>
  <c r="AJ254" i="1"/>
  <c r="AV254" i="1"/>
  <c r="AW254" i="1"/>
  <c r="BI254" i="1"/>
  <c r="BJ254" i="1"/>
  <c r="BV254" i="1"/>
  <c r="BW254" i="1"/>
  <c r="CI254" i="1"/>
  <c r="CV254" i="1"/>
  <c r="CW254" i="1"/>
  <c r="DI254" i="1"/>
  <c r="DV254" i="1"/>
  <c r="DW254" i="1"/>
  <c r="EI254" i="1"/>
  <c r="EJ254" i="1"/>
  <c r="I255" i="1"/>
  <c r="FB255" i="1"/>
  <c r="ET255" i="1"/>
  <c r="V255" i="1"/>
  <c r="W255" i="1"/>
  <c r="AI255" i="1"/>
  <c r="AV255" i="1"/>
  <c r="AW255" i="1"/>
  <c r="BI255" i="1"/>
  <c r="BJ255" i="1"/>
  <c r="BV255" i="1"/>
  <c r="BW255" i="1"/>
  <c r="CI255" i="1"/>
  <c r="CJ255" i="1"/>
  <c r="CV255" i="1"/>
  <c r="CW255" i="1"/>
  <c r="DI255" i="1"/>
  <c r="DJ255" i="1"/>
  <c r="DV255" i="1"/>
  <c r="DW255" i="1"/>
  <c r="EI255" i="1"/>
  <c r="EJ255" i="1"/>
  <c r="I256" i="1"/>
  <c r="FB256" i="1"/>
  <c r="V256" i="1"/>
  <c r="AI256" i="1"/>
  <c r="AV256" i="1"/>
  <c r="BI256" i="1"/>
  <c r="BV256" i="1"/>
  <c r="CI256" i="1"/>
  <c r="CV256" i="1"/>
  <c r="DI256" i="1"/>
  <c r="DV256" i="1"/>
  <c r="EI256" i="1"/>
  <c r="I257" i="1"/>
  <c r="FB257" i="1"/>
  <c r="V257" i="1"/>
  <c r="W257" i="1"/>
  <c r="AI257" i="1"/>
  <c r="AV257" i="1"/>
  <c r="BI257" i="1"/>
  <c r="BV257" i="1"/>
  <c r="BW257" i="1"/>
  <c r="CI257" i="1"/>
  <c r="CV257" i="1"/>
  <c r="CW257" i="1"/>
  <c r="DI257" i="1"/>
  <c r="DJ257" i="1"/>
  <c r="DV257" i="1"/>
  <c r="EI257" i="1"/>
  <c r="EJ257" i="1"/>
  <c r="I258" i="1"/>
  <c r="FB258" i="1"/>
  <c r="J258" i="1"/>
  <c r="V258" i="1"/>
  <c r="AI258" i="1"/>
  <c r="AJ258" i="1"/>
  <c r="AV258" i="1"/>
  <c r="BI258" i="1"/>
  <c r="BV258" i="1"/>
  <c r="BW258" i="1"/>
  <c r="CI258" i="1"/>
  <c r="CV258" i="1"/>
  <c r="DI258" i="1"/>
  <c r="DV258" i="1"/>
  <c r="EI258" i="1"/>
  <c r="I259" i="1"/>
  <c r="FB259" i="1"/>
  <c r="V259" i="1"/>
  <c r="AI259" i="1"/>
  <c r="AV259" i="1"/>
  <c r="BI259" i="1"/>
  <c r="BV259" i="1"/>
  <c r="CI259" i="1"/>
  <c r="CV259" i="1"/>
  <c r="DI259" i="1"/>
  <c r="DV259" i="1"/>
  <c r="EI259" i="1"/>
  <c r="I260" i="1"/>
  <c r="FB260" i="1"/>
  <c r="J260" i="1"/>
  <c r="V260" i="1"/>
  <c r="AI260" i="1"/>
  <c r="AJ260" i="1"/>
  <c r="AV260" i="1"/>
  <c r="BI260" i="1"/>
  <c r="BV260" i="1"/>
  <c r="CI260" i="1"/>
  <c r="CV260" i="1"/>
  <c r="DI260" i="1"/>
  <c r="DV260" i="1"/>
  <c r="EI260" i="1"/>
  <c r="I261" i="1"/>
  <c r="FB261" i="1"/>
  <c r="V261" i="1"/>
  <c r="AI261" i="1"/>
  <c r="AV261" i="1"/>
  <c r="BI261" i="1"/>
  <c r="BV261" i="1"/>
  <c r="CI261" i="1"/>
  <c r="CV261" i="1"/>
  <c r="DI261" i="1"/>
  <c r="DJ261" i="1"/>
  <c r="DV261" i="1"/>
  <c r="EI261" i="1"/>
  <c r="I262" i="1"/>
  <c r="FB262" i="1"/>
  <c r="BW262" i="1" s="1"/>
  <c r="J262" i="1"/>
  <c r="V262" i="1"/>
  <c r="AI262" i="1"/>
  <c r="AJ262" i="1"/>
  <c r="AV262" i="1"/>
  <c r="BI262" i="1"/>
  <c r="BV262" i="1"/>
  <c r="CI262" i="1"/>
  <c r="CV262" i="1"/>
  <c r="DI262" i="1"/>
  <c r="DV262" i="1"/>
  <c r="EI262" i="1"/>
  <c r="I263" i="1"/>
  <c r="FB263" i="1"/>
  <c r="V263" i="1"/>
  <c r="AI263" i="1"/>
  <c r="AV263" i="1"/>
  <c r="BI263" i="1"/>
  <c r="BV263" i="1"/>
  <c r="BW263" i="1"/>
  <c r="CI263" i="1"/>
  <c r="CV263" i="1"/>
  <c r="DI263" i="1"/>
  <c r="DJ263" i="1"/>
  <c r="DV263" i="1"/>
  <c r="EI263" i="1"/>
  <c r="I264" i="1"/>
  <c r="FB264" i="1"/>
  <c r="ET264" i="1"/>
  <c r="V264" i="1"/>
  <c r="AI264" i="1"/>
  <c r="AV264" i="1"/>
  <c r="BI264" i="1"/>
  <c r="BV264" i="1"/>
  <c r="CI264" i="1"/>
  <c r="CV264" i="1"/>
  <c r="DI264" i="1"/>
  <c r="DV264" i="1"/>
  <c r="EI264" i="1"/>
  <c r="I265" i="1"/>
  <c r="FB265" i="1"/>
  <c r="ET265" i="1"/>
  <c r="V265" i="1"/>
  <c r="AI265" i="1"/>
  <c r="AV265" i="1"/>
  <c r="AW265" i="1"/>
  <c r="BI265" i="1"/>
  <c r="BV265" i="1"/>
  <c r="CI265" i="1"/>
  <c r="CJ265" i="1"/>
  <c r="CV265" i="1"/>
  <c r="DI265" i="1"/>
  <c r="DJ265" i="1"/>
  <c r="DV265" i="1"/>
  <c r="EI265" i="1"/>
  <c r="I266" i="1"/>
  <c r="FB266" i="1"/>
  <c r="J266" i="1"/>
  <c r="ET266" i="1"/>
  <c r="V266" i="1"/>
  <c r="AI266" i="1"/>
  <c r="AV266" i="1"/>
  <c r="BI266" i="1"/>
  <c r="BV266" i="1"/>
  <c r="BW266" i="1"/>
  <c r="CI266" i="1"/>
  <c r="CV266" i="1"/>
  <c r="DI266" i="1"/>
  <c r="DV266" i="1"/>
  <c r="EI266" i="1"/>
  <c r="I267" i="1"/>
  <c r="FB267" i="1"/>
  <c r="ET267" i="1"/>
  <c r="V267" i="1"/>
  <c r="AI267" i="1"/>
  <c r="AV267" i="1"/>
  <c r="BI267" i="1"/>
  <c r="BV267" i="1"/>
  <c r="CI267" i="1"/>
  <c r="CJ267" i="1"/>
  <c r="CV267" i="1"/>
  <c r="DI267" i="1"/>
  <c r="DV267" i="1"/>
  <c r="EI267" i="1"/>
  <c r="I268" i="1"/>
  <c r="FB268" i="1"/>
  <c r="CW268" i="1" s="1"/>
  <c r="J268" i="1"/>
  <c r="ET268" i="1"/>
  <c r="V268" i="1"/>
  <c r="AI268" i="1"/>
  <c r="AV268" i="1"/>
  <c r="AW268" i="1"/>
  <c r="BI268" i="1"/>
  <c r="BV268" i="1"/>
  <c r="CI268" i="1"/>
  <c r="CV268" i="1"/>
  <c r="DI268" i="1"/>
  <c r="DV268" i="1"/>
  <c r="DW268" i="1"/>
  <c r="EI268" i="1"/>
  <c r="I269" i="1"/>
  <c r="J269" i="1"/>
  <c r="ET269" i="1"/>
  <c r="V269" i="1"/>
  <c r="W269" i="1"/>
  <c r="AI269" i="1"/>
  <c r="AJ269" i="1"/>
  <c r="AV269" i="1"/>
  <c r="AW269" i="1"/>
  <c r="BI269" i="1"/>
  <c r="BJ269" i="1"/>
  <c r="BV269" i="1"/>
  <c r="BW269" i="1"/>
  <c r="CI269" i="1"/>
  <c r="CJ269" i="1"/>
  <c r="CV269" i="1"/>
  <c r="CW269" i="1"/>
  <c r="DI269" i="1"/>
  <c r="DJ269" i="1"/>
  <c r="DV269" i="1"/>
  <c r="DW269" i="1"/>
  <c r="EI269" i="1"/>
  <c r="EJ269" i="1"/>
  <c r="D1" i="3"/>
  <c r="E1" i="3"/>
  <c r="F1" i="3" s="1"/>
  <c r="G1" i="3" s="1"/>
  <c r="H1" i="3" s="1"/>
  <c r="I1" i="3" s="1"/>
  <c r="J1" i="3" s="1"/>
  <c r="K1" i="3" s="1"/>
  <c r="L1" i="3" s="1"/>
  <c r="M1" i="3" s="1"/>
  <c r="N1" i="3" s="1"/>
  <c r="O1" i="3" s="1"/>
  <c r="P1" i="3" s="1"/>
  <c r="Q1" i="3" s="1"/>
  <c r="R1" i="3" s="1"/>
  <c r="S1" i="3" s="1"/>
  <c r="T1" i="3" s="1"/>
  <c r="U1" i="3" s="1"/>
  <c r="V1" i="3" s="1"/>
  <c r="W1" i="3" s="1"/>
  <c r="X1" i="3" s="1"/>
  <c r="D2" i="3"/>
  <c r="E2" i="3" s="1"/>
  <c r="F2" i="3" s="1"/>
  <c r="G2" i="3" s="1"/>
  <c r="H2" i="3" s="1"/>
  <c r="I2" i="3"/>
  <c r="J2" i="3" s="1"/>
  <c r="K2" i="3" s="1"/>
  <c r="L2" i="3" s="1"/>
  <c r="M2" i="3" s="1"/>
  <c r="N2" i="3" s="1"/>
  <c r="O2" i="3" s="1"/>
  <c r="P2" i="3" s="1"/>
  <c r="Q2" i="3" s="1"/>
  <c r="R2" i="3" s="1"/>
  <c r="S2" i="3" s="1"/>
  <c r="T2" i="3"/>
  <c r="U2" i="3"/>
  <c r="V2" i="3" s="1"/>
  <c r="W2" i="3"/>
  <c r="X138" i="18"/>
  <c r="X137" i="18"/>
  <c r="X136" i="18"/>
  <c r="X135" i="18"/>
  <c r="X134" i="18"/>
  <c r="X133" i="18"/>
  <c r="X132" i="18"/>
  <c r="X131" i="18"/>
  <c r="X130" i="18"/>
  <c r="X129" i="18"/>
  <c r="X128" i="18"/>
  <c r="X127" i="18"/>
  <c r="X126" i="18"/>
  <c r="X125" i="18"/>
  <c r="X124" i="18"/>
  <c r="X123" i="18"/>
  <c r="X122" i="18"/>
  <c r="X121" i="18"/>
  <c r="X120" i="18"/>
  <c r="X119" i="18"/>
  <c r="X118" i="18"/>
  <c r="X117" i="18"/>
  <c r="X116" i="18"/>
  <c r="X115" i="18"/>
  <c r="X114" i="18"/>
  <c r="X113" i="18"/>
  <c r="X112" i="18"/>
  <c r="X111" i="18"/>
  <c r="X110" i="18"/>
  <c r="X109" i="18"/>
  <c r="X108" i="18"/>
  <c r="X107" i="18"/>
  <c r="X106" i="18"/>
  <c r="X105" i="18"/>
  <c r="X104" i="18"/>
  <c r="X103" i="18"/>
  <c r="X102" i="18"/>
  <c r="X101" i="18"/>
  <c r="X100" i="18"/>
  <c r="X99" i="18"/>
  <c r="X98" i="18"/>
  <c r="X97" i="18"/>
  <c r="X96" i="18"/>
  <c r="X95" i="18"/>
  <c r="X94" i="18"/>
  <c r="X93" i="18"/>
  <c r="X92" i="18"/>
  <c r="X91" i="18"/>
  <c r="X90" i="18"/>
  <c r="X89" i="18"/>
  <c r="X88" i="18"/>
  <c r="X87" i="18"/>
  <c r="X86" i="18"/>
  <c r="X85" i="18"/>
  <c r="X84" i="18"/>
  <c r="X83" i="18"/>
  <c r="X82" i="18"/>
  <c r="X81" i="18"/>
  <c r="X80" i="18"/>
  <c r="X79" i="18"/>
  <c r="X78" i="18"/>
  <c r="X77" i="18"/>
  <c r="X76" i="18"/>
  <c r="X75" i="18"/>
  <c r="X74" i="18"/>
  <c r="X73" i="18"/>
  <c r="X72" i="18"/>
  <c r="X71" i="18"/>
  <c r="X70" i="18"/>
  <c r="X69" i="18"/>
  <c r="X68" i="18"/>
  <c r="X67" i="18"/>
  <c r="X66" i="18"/>
  <c r="X65" i="18"/>
  <c r="X64" i="18"/>
  <c r="X63" i="18"/>
  <c r="X62" i="18"/>
  <c r="X61" i="18"/>
  <c r="X60" i="18"/>
  <c r="X59" i="18"/>
  <c r="X58" i="18"/>
  <c r="X57" i="18"/>
  <c r="X56" i="18"/>
  <c r="X55" i="18"/>
  <c r="X54" i="18"/>
  <c r="X53" i="18"/>
  <c r="X52" i="18"/>
  <c r="X51" i="18"/>
  <c r="X50" i="18"/>
  <c r="X49" i="18"/>
  <c r="X48" i="18"/>
  <c r="X47" i="18"/>
  <c r="X46" i="18"/>
  <c r="X45" i="18"/>
  <c r="X44" i="18"/>
  <c r="X43" i="18"/>
  <c r="X42" i="18"/>
  <c r="X41" i="18"/>
  <c r="X40" i="18"/>
  <c r="X39" i="18"/>
  <c r="X38" i="18"/>
  <c r="X37" i="18"/>
  <c r="X36" i="18"/>
  <c r="X35" i="18"/>
  <c r="X34" i="18"/>
  <c r="X33" i="18"/>
  <c r="X32" i="18"/>
  <c r="X31" i="18"/>
  <c r="X30" i="18"/>
  <c r="X29" i="18"/>
  <c r="X28" i="18"/>
  <c r="X27" i="18"/>
  <c r="X26" i="18"/>
  <c r="X25" i="18"/>
  <c r="X24" i="18"/>
  <c r="X23" i="18"/>
  <c r="X22" i="18"/>
  <c r="X21" i="18"/>
  <c r="X20" i="18"/>
  <c r="X19" i="18"/>
  <c r="X18" i="18"/>
  <c r="X17" i="18"/>
  <c r="X16" i="18"/>
  <c r="X15" i="18"/>
  <c r="X14" i="18"/>
  <c r="X13" i="18"/>
  <c r="X12" i="18"/>
  <c r="X11" i="18"/>
  <c r="X10" i="18"/>
  <c r="X9" i="18"/>
  <c r="X8" i="18"/>
  <c r="X7" i="18"/>
  <c r="X6" i="18"/>
  <c r="X5" i="18"/>
  <c r="X4" i="18"/>
  <c r="X3" i="18"/>
  <c r="X2" i="18"/>
  <c r="D5" i="8"/>
  <c r="D5" i="15"/>
  <c r="D10" i="11"/>
  <c r="D15" i="7"/>
  <c r="D15" i="14"/>
  <c r="D20" i="10"/>
  <c r="D25" i="8"/>
  <c r="D25" i="15"/>
  <c r="Y138" i="18"/>
  <c r="Y137" i="18"/>
  <c r="Y136" i="18"/>
  <c r="Y135" i="18"/>
  <c r="Y134" i="18"/>
  <c r="Y133" i="18"/>
  <c r="Y132" i="18"/>
  <c r="Y131" i="18"/>
  <c r="Y130" i="18"/>
  <c r="Y129" i="18"/>
  <c r="Y128" i="18"/>
  <c r="Y127" i="18"/>
  <c r="Y126" i="18"/>
  <c r="Y125" i="18"/>
  <c r="Y124" i="18"/>
  <c r="Y123" i="18"/>
  <c r="Y122" i="18"/>
  <c r="Y121" i="18"/>
  <c r="Y120" i="18"/>
  <c r="Y119" i="18"/>
  <c r="Y118" i="18"/>
  <c r="Y117" i="18"/>
  <c r="Y116" i="18"/>
  <c r="Y115" i="18"/>
  <c r="Y114" i="18"/>
  <c r="Y113" i="18"/>
  <c r="Y112" i="18"/>
  <c r="Y111" i="18"/>
  <c r="Y110" i="18"/>
  <c r="Y109" i="18"/>
  <c r="Y108" i="18"/>
  <c r="Y107" i="18"/>
  <c r="Y106" i="18"/>
  <c r="Y105" i="18"/>
  <c r="Y104" i="18"/>
  <c r="Y103" i="18"/>
  <c r="Y102" i="18"/>
  <c r="Y101" i="18"/>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Y10" i="18"/>
  <c r="Y9" i="18"/>
  <c r="Y8" i="18"/>
  <c r="Y7" i="18"/>
  <c r="Y6" i="18"/>
  <c r="Y5" i="18"/>
  <c r="Y4" i="18"/>
  <c r="Y3" i="18"/>
  <c r="Y2" i="18"/>
  <c r="Z138" i="18"/>
  <c r="Z137" i="18"/>
  <c r="Z136" i="18"/>
  <c r="Z135" i="18"/>
  <c r="Z134" i="18"/>
  <c r="Z133" i="18"/>
  <c r="Z132" i="18"/>
  <c r="Z131" i="18"/>
  <c r="Z130" i="18"/>
  <c r="Z129" i="18"/>
  <c r="Z128" i="18"/>
  <c r="Z127" i="18"/>
  <c r="Z126" i="18"/>
  <c r="Z125" i="18"/>
  <c r="Z124" i="18"/>
  <c r="Z123" i="18"/>
  <c r="Z122" i="18"/>
  <c r="Z121" i="18"/>
  <c r="Z120" i="18"/>
  <c r="Z119" i="18"/>
  <c r="Z118" i="18"/>
  <c r="Z117" i="18"/>
  <c r="Z116" i="18"/>
  <c r="Z115" i="18"/>
  <c r="Z114" i="18"/>
  <c r="Z113" i="18"/>
  <c r="Z112" i="18"/>
  <c r="Z111" i="18"/>
  <c r="Z110" i="18"/>
  <c r="Z109" i="18"/>
  <c r="Z108" i="18"/>
  <c r="Z107" i="18"/>
  <c r="Z106" i="18"/>
  <c r="Z105" i="18"/>
  <c r="Z104" i="18"/>
  <c r="Z103" i="18"/>
  <c r="Z102" i="18"/>
  <c r="Z101" i="18"/>
  <c r="Z100" i="18"/>
  <c r="Z99" i="18"/>
  <c r="Z98" i="18"/>
  <c r="Z97" i="18"/>
  <c r="Z96" i="18"/>
  <c r="Z95" i="18"/>
  <c r="Z94" i="18"/>
  <c r="Z93" i="18"/>
  <c r="Z92" i="18"/>
  <c r="Z91" i="18"/>
  <c r="Z90" i="18"/>
  <c r="Z89" i="18"/>
  <c r="Z88" i="18"/>
  <c r="Z87" i="18"/>
  <c r="Z86" i="18"/>
  <c r="Z85" i="18"/>
  <c r="Z84" i="18"/>
  <c r="Z83" i="18"/>
  <c r="Z82" i="18"/>
  <c r="Z81" i="18"/>
  <c r="Z80" i="18"/>
  <c r="Z79" i="18"/>
  <c r="Z78" i="18"/>
  <c r="Z77" i="18"/>
  <c r="Z76" i="18"/>
  <c r="Z75" i="18"/>
  <c r="Z74" i="18"/>
  <c r="Z73" i="18"/>
  <c r="Z72" i="18"/>
  <c r="Z71" i="18"/>
  <c r="Z70" i="18"/>
  <c r="Z69" i="18"/>
  <c r="Z68" i="18"/>
  <c r="Z67" i="18"/>
  <c r="Z66" i="18"/>
  <c r="Z65" i="18"/>
  <c r="Z64" i="18"/>
  <c r="Z63" i="18"/>
  <c r="Z62" i="18"/>
  <c r="Z61" i="18"/>
  <c r="Z60" i="18"/>
  <c r="Z59" i="18"/>
  <c r="Z58" i="18"/>
  <c r="Z57" i="18"/>
  <c r="Z56" i="18"/>
  <c r="Z55" i="18"/>
  <c r="Z54" i="18"/>
  <c r="Z53" i="18"/>
  <c r="Z52" i="18"/>
  <c r="Z51" i="18"/>
  <c r="Z50" i="18"/>
  <c r="Z49" i="18"/>
  <c r="Z48" i="18"/>
  <c r="Z47" i="18"/>
  <c r="Z46" i="18"/>
  <c r="Z45" i="18"/>
  <c r="Z44" i="18"/>
  <c r="Z43" i="18"/>
  <c r="Z42" i="18"/>
  <c r="Z41" i="18"/>
  <c r="Z40" i="18"/>
  <c r="Z39" i="18"/>
  <c r="Z38" i="18"/>
  <c r="Z37" i="18"/>
  <c r="Z36" i="18"/>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Z4" i="18"/>
  <c r="Z3" i="18"/>
  <c r="Z2" i="18"/>
  <c r="D5" i="9"/>
  <c r="D5" i="16"/>
  <c r="D10" i="12"/>
  <c r="D15" i="8"/>
  <c r="D15" i="15"/>
  <c r="D20" i="11"/>
  <c r="D25" i="12"/>
  <c r="AA138" i="18"/>
  <c r="AA137" i="18"/>
  <c r="AA136" i="18"/>
  <c r="AA135" i="18"/>
  <c r="AA134" i="18"/>
  <c r="AA133" i="18"/>
  <c r="AA132" i="18"/>
  <c r="AA131" i="18"/>
  <c r="AA130" i="18"/>
  <c r="AA129" i="18"/>
  <c r="AA128" i="18"/>
  <c r="AA127" i="18"/>
  <c r="AA126" i="18"/>
  <c r="AA125" i="18"/>
  <c r="AA124" i="18"/>
  <c r="AA123" i="18"/>
  <c r="AA122" i="18"/>
  <c r="AA121" i="18"/>
  <c r="AA120" i="18"/>
  <c r="AA119" i="18"/>
  <c r="AA118" i="18"/>
  <c r="AA117" i="18"/>
  <c r="AA116" i="18"/>
  <c r="AA115" i="18"/>
  <c r="AA114" i="18"/>
  <c r="AA113" i="18"/>
  <c r="AA112" i="18"/>
  <c r="AA111" i="18"/>
  <c r="AA110" i="18"/>
  <c r="AA109" i="18"/>
  <c r="AA108" i="18"/>
  <c r="AA107" i="18"/>
  <c r="AA106" i="18"/>
  <c r="AA105" i="18"/>
  <c r="AA104" i="18"/>
  <c r="AA103" i="18"/>
  <c r="AA102" i="18"/>
  <c r="AA101" i="18"/>
  <c r="AA100" i="18"/>
  <c r="AA99" i="18"/>
  <c r="AA98" i="18"/>
  <c r="AA97" i="18"/>
  <c r="AA96" i="18"/>
  <c r="AA95" i="18"/>
  <c r="AA94" i="18"/>
  <c r="AA93" i="18"/>
  <c r="AA92" i="18"/>
  <c r="AA91" i="18"/>
  <c r="AA90" i="18"/>
  <c r="AA89" i="18"/>
  <c r="AA88" i="18"/>
  <c r="AA87" i="18"/>
  <c r="AA86" i="18"/>
  <c r="AA85" i="18"/>
  <c r="AA84" i="18"/>
  <c r="AA83" i="18"/>
  <c r="AA82" i="18"/>
  <c r="AA81" i="18"/>
  <c r="AA80" i="18"/>
  <c r="AA79" i="18"/>
  <c r="AA78" i="18"/>
  <c r="AA77" i="18"/>
  <c r="AA76" i="18"/>
  <c r="AA75" i="18"/>
  <c r="AA74" i="18"/>
  <c r="AA73" i="18"/>
  <c r="AA72" i="18"/>
  <c r="AA71" i="18"/>
  <c r="AA70" i="18"/>
  <c r="AA69" i="18"/>
  <c r="AA68" i="18"/>
  <c r="AA67" i="18"/>
  <c r="AA66" i="18"/>
  <c r="AA65" i="18"/>
  <c r="AA64" i="18"/>
  <c r="AA63" i="18"/>
  <c r="AA62" i="18"/>
  <c r="AA61" i="18"/>
  <c r="AA60" i="18"/>
  <c r="AA59" i="18"/>
  <c r="AA58" i="18"/>
  <c r="AA57" i="18"/>
  <c r="AA56" i="18"/>
  <c r="AA55" i="18"/>
  <c r="AA54" i="18"/>
  <c r="AA53" i="18"/>
  <c r="AA52" i="18"/>
  <c r="AA51" i="18"/>
  <c r="AA50" i="18"/>
  <c r="AA49" i="18"/>
  <c r="AA48" i="18"/>
  <c r="AA47" i="18"/>
  <c r="AA46" i="18"/>
  <c r="AA45" i="18"/>
  <c r="AA44" i="18"/>
  <c r="AA43" i="18"/>
  <c r="AA42" i="18"/>
  <c r="AA41" i="18"/>
  <c r="AA40" i="18"/>
  <c r="AA39" i="18"/>
  <c r="AA38" i="18"/>
  <c r="AA37" i="18"/>
  <c r="AA36" i="18"/>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AA4" i="18"/>
  <c r="AA3" i="18"/>
  <c r="AA2" i="18"/>
  <c r="D5" i="10"/>
  <c r="D10" i="9"/>
  <c r="D10" i="16"/>
  <c r="D25" i="14"/>
  <c r="D5" i="11"/>
  <c r="D10" i="10"/>
  <c r="D20" i="12"/>
  <c r="D25" i="7"/>
  <c r="D20" i="7"/>
  <c r="D20" i="14"/>
  <c r="D10" i="7"/>
  <c r="D10" i="14"/>
  <c r="D20" i="8"/>
  <c r="D20" i="15"/>
  <c r="D25" i="13"/>
  <c r="D5" i="12"/>
  <c r="D15" i="11"/>
  <c r="D40" i="7"/>
  <c r="D40" i="14"/>
  <c r="D5" i="13"/>
  <c r="D15" i="12"/>
  <c r="D25" i="2"/>
  <c r="D25" i="10"/>
  <c r="D40" i="12"/>
  <c r="D25" i="11"/>
  <c r="D35" i="14"/>
  <c r="D45" i="12"/>
  <c r="D50" i="12"/>
  <c r="Q138" i="18"/>
  <c r="Q137" i="18"/>
  <c r="Q136" i="18"/>
  <c r="Q135" i="18"/>
  <c r="Q134" i="18"/>
  <c r="Q133" i="18"/>
  <c r="Q132" i="18"/>
  <c r="Q131" i="18"/>
  <c r="Q130" i="18"/>
  <c r="Q129" i="18"/>
  <c r="Q128" i="18"/>
  <c r="Q127" i="18"/>
  <c r="Q126" i="18"/>
  <c r="Q125" i="18"/>
  <c r="Q124" i="18"/>
  <c r="Q123" i="18"/>
  <c r="Q122" i="18"/>
  <c r="Q121" i="18"/>
  <c r="Q120" i="18"/>
  <c r="Q119" i="18"/>
  <c r="Q118" i="18"/>
  <c r="Q117" i="18"/>
  <c r="Q116" i="18"/>
  <c r="Q115" i="18"/>
  <c r="Q114" i="18"/>
  <c r="Q113" i="18"/>
  <c r="Q112" i="18"/>
  <c r="Q111" i="18"/>
  <c r="Q110" i="18"/>
  <c r="Q109" i="18"/>
  <c r="Q108" i="18"/>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Q3" i="18"/>
  <c r="Q2" i="18"/>
  <c r="D25" i="16"/>
  <c r="D30" i="14"/>
  <c r="D35" i="11"/>
  <c r="R138" i="18"/>
  <c r="R137" i="18"/>
  <c r="R136" i="18"/>
  <c r="R135" i="18"/>
  <c r="R134" i="18"/>
  <c r="R133" i="18"/>
  <c r="R132" i="18"/>
  <c r="R131" i="18"/>
  <c r="R130" i="18"/>
  <c r="R129" i="18"/>
  <c r="R128" i="18"/>
  <c r="R127" i="18"/>
  <c r="R126" i="18"/>
  <c r="R125" i="18"/>
  <c r="R124" i="18"/>
  <c r="R123" i="18"/>
  <c r="R122" i="18"/>
  <c r="R121" i="18"/>
  <c r="R120" i="18"/>
  <c r="R119" i="18"/>
  <c r="R118" i="18"/>
  <c r="R117" i="18"/>
  <c r="R116" i="18"/>
  <c r="R115" i="18"/>
  <c r="R114" i="18"/>
  <c r="R113" i="18"/>
  <c r="R112" i="18"/>
  <c r="R111" i="18"/>
  <c r="R110" i="18"/>
  <c r="R109" i="18"/>
  <c r="R108" i="18"/>
  <c r="R107" i="18"/>
  <c r="R106" i="18"/>
  <c r="R105" i="18"/>
  <c r="R104" i="18"/>
  <c r="R103" i="18"/>
  <c r="R102" i="18"/>
  <c r="R101" i="18"/>
  <c r="R100" i="18"/>
  <c r="R99" i="18"/>
  <c r="R98" i="18"/>
  <c r="R97" i="18"/>
  <c r="R96" i="18"/>
  <c r="R95" i="18"/>
  <c r="R94" i="18"/>
  <c r="R93" i="18"/>
  <c r="R92" i="18"/>
  <c r="R91" i="18"/>
  <c r="R90" i="18"/>
  <c r="R89" i="18"/>
  <c r="R88" i="18"/>
  <c r="R87" i="18"/>
  <c r="R86" i="18"/>
  <c r="R85" i="18"/>
  <c r="R84" i="18"/>
  <c r="R83" i="18"/>
  <c r="R82" i="18"/>
  <c r="R81" i="18"/>
  <c r="R80" i="18"/>
  <c r="R79" i="18"/>
  <c r="R78" i="18"/>
  <c r="R77" i="18"/>
  <c r="R76" i="18"/>
  <c r="R75" i="18"/>
  <c r="R74" i="18"/>
  <c r="R73" i="18"/>
  <c r="R72" i="18"/>
  <c r="R71" i="18"/>
  <c r="R70" i="18"/>
  <c r="R69" i="18"/>
  <c r="R68" i="18"/>
  <c r="R67" i="18"/>
  <c r="R66" i="18"/>
  <c r="R65" i="18"/>
  <c r="R64" i="18"/>
  <c r="R63" i="18"/>
  <c r="R62" i="18"/>
  <c r="R61" i="18"/>
  <c r="R60" i="18"/>
  <c r="R59" i="18"/>
  <c r="R58" i="18"/>
  <c r="R57" i="18"/>
  <c r="R56" i="18"/>
  <c r="R55" i="18"/>
  <c r="R54" i="18"/>
  <c r="R53" i="18"/>
  <c r="R52" i="18"/>
  <c r="R51" i="18"/>
  <c r="R50" i="18"/>
  <c r="R49" i="18"/>
  <c r="R48" i="18"/>
  <c r="R47" i="18"/>
  <c r="R46" i="18"/>
  <c r="R45" i="18"/>
  <c r="R44" i="18"/>
  <c r="R43" i="18"/>
  <c r="R42" i="18"/>
  <c r="R41" i="18"/>
  <c r="R40" i="18"/>
  <c r="R39" i="18"/>
  <c r="R38" i="18"/>
  <c r="R37" i="18"/>
  <c r="R36" i="18"/>
  <c r="R35" i="18"/>
  <c r="R34" i="18"/>
  <c r="R33" i="18"/>
  <c r="R32" i="18"/>
  <c r="R31" i="18"/>
  <c r="R30" i="18"/>
  <c r="R29" i="18"/>
  <c r="R28" i="18"/>
  <c r="R27" i="18"/>
  <c r="R26" i="18"/>
  <c r="R25" i="18"/>
  <c r="R24" i="18"/>
  <c r="R23" i="18"/>
  <c r="R22" i="18"/>
  <c r="R21" i="18"/>
  <c r="R20" i="18"/>
  <c r="R19" i="18"/>
  <c r="R18" i="18"/>
  <c r="R17" i="18"/>
  <c r="R16" i="18"/>
  <c r="R15" i="18"/>
  <c r="R14" i="18"/>
  <c r="R13" i="18"/>
  <c r="R12" i="18"/>
  <c r="R11" i="18"/>
  <c r="R10" i="18"/>
  <c r="R9" i="18"/>
  <c r="R8" i="18"/>
  <c r="R7" i="18"/>
  <c r="R6" i="18"/>
  <c r="R5" i="18"/>
  <c r="R4" i="18"/>
  <c r="R3" i="18"/>
  <c r="R2" i="18"/>
  <c r="D15" i="2"/>
  <c r="D20" i="16"/>
  <c r="D30" i="11"/>
  <c r="D35" i="8"/>
  <c r="D40" i="9"/>
  <c r="D45" i="2"/>
  <c r="D45" i="10"/>
  <c r="D50" i="2"/>
  <c r="D50" i="10"/>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8" i="18"/>
  <c r="U7" i="18"/>
  <c r="U6" i="18"/>
  <c r="U5" i="18"/>
  <c r="U4" i="18"/>
  <c r="U3" i="18"/>
  <c r="U2" i="18"/>
  <c r="D10" i="15"/>
  <c r="D30" i="7"/>
  <c r="D35" i="2"/>
  <c r="D40" i="16"/>
  <c r="D45" i="9"/>
  <c r="D45" i="14"/>
  <c r="D50" i="9"/>
  <c r="D50" i="14"/>
  <c r="D55" i="11"/>
  <c r="D60" i="11"/>
  <c r="V138" i="18"/>
  <c r="V137" i="18"/>
  <c r="V136" i="18"/>
  <c r="V135" i="18"/>
  <c r="V134" i="18"/>
  <c r="V133" i="18"/>
  <c r="V132" i="18"/>
  <c r="V131" i="18"/>
  <c r="V130" i="18"/>
  <c r="V129" i="18"/>
  <c r="V128" i="18"/>
  <c r="V127" i="18"/>
  <c r="V126" i="18"/>
  <c r="V125" i="18"/>
  <c r="V124" i="18"/>
  <c r="V123" i="18"/>
  <c r="V122" i="18"/>
  <c r="V121" i="18"/>
  <c r="V120" i="18"/>
  <c r="V119" i="18"/>
  <c r="V118" i="18"/>
  <c r="V117" i="18"/>
  <c r="V116" i="18"/>
  <c r="V115" i="18"/>
  <c r="V114" i="18"/>
  <c r="V113" i="18"/>
  <c r="V112" i="18"/>
  <c r="V111" i="18"/>
  <c r="V110" i="18"/>
  <c r="V109" i="18"/>
  <c r="V108" i="18"/>
  <c r="V107" i="18"/>
  <c r="V106" i="18"/>
  <c r="V105" i="18"/>
  <c r="V104" i="18"/>
  <c r="V103" i="18"/>
  <c r="V102" i="18"/>
  <c r="V101" i="18"/>
  <c r="V100" i="18"/>
  <c r="V99" i="18"/>
  <c r="V98" i="18"/>
  <c r="V97" i="18"/>
  <c r="V96" i="18"/>
  <c r="V95" i="18"/>
  <c r="V94" i="18"/>
  <c r="V93" i="18"/>
  <c r="V92" i="18"/>
  <c r="V91" i="18"/>
  <c r="V90" i="18"/>
  <c r="V89" i="18"/>
  <c r="V88" i="18"/>
  <c r="V87" i="18"/>
  <c r="V86" i="18"/>
  <c r="V85" i="18"/>
  <c r="V84" i="18"/>
  <c r="V83" i="18"/>
  <c r="V82" i="18"/>
  <c r="V81" i="18"/>
  <c r="V80" i="18"/>
  <c r="V79" i="18"/>
  <c r="V78" i="18"/>
  <c r="V77" i="18"/>
  <c r="V76" i="18"/>
  <c r="V75" i="18"/>
  <c r="V74" i="18"/>
  <c r="V73" i="18"/>
  <c r="V72" i="18"/>
  <c r="V71" i="18"/>
  <c r="V70" i="18"/>
  <c r="V69" i="18"/>
  <c r="V68" i="18"/>
  <c r="V67" i="18"/>
  <c r="V66" i="18"/>
  <c r="V65" i="18"/>
  <c r="V64" i="18"/>
  <c r="V63" i="18"/>
  <c r="V62" i="18"/>
  <c r="V61" i="18"/>
  <c r="V60" i="18"/>
  <c r="V59" i="18"/>
  <c r="V58" i="18"/>
  <c r="V57" i="18"/>
  <c r="V56" i="18"/>
  <c r="V55" i="18"/>
  <c r="V54" i="18"/>
  <c r="V53" i="18"/>
  <c r="V52" i="18"/>
  <c r="V51" i="18"/>
  <c r="V50" i="18"/>
  <c r="V49" i="18"/>
  <c r="V48" i="18"/>
  <c r="V47" i="18"/>
  <c r="V46" i="18"/>
  <c r="V45" i="18"/>
  <c r="V44" i="18"/>
  <c r="V43" i="18"/>
  <c r="V42" i="18"/>
  <c r="V41" i="18"/>
  <c r="V40" i="18"/>
  <c r="V39" i="18"/>
  <c r="V38" i="18"/>
  <c r="V37" i="18"/>
  <c r="V36" i="18"/>
  <c r="V35" i="18"/>
  <c r="V34" i="18"/>
  <c r="V33" i="18"/>
  <c r="V32" i="18"/>
  <c r="V31" i="18"/>
  <c r="V30" i="18"/>
  <c r="V29" i="18"/>
  <c r="V28" i="18"/>
  <c r="V27" i="18"/>
  <c r="V26" i="18"/>
  <c r="V25" i="18"/>
  <c r="V24" i="18"/>
  <c r="V23" i="18"/>
  <c r="V22" i="18"/>
  <c r="V21" i="18"/>
  <c r="V20" i="18"/>
  <c r="V19" i="18"/>
  <c r="V18" i="18"/>
  <c r="V17" i="18"/>
  <c r="V16" i="18"/>
  <c r="V15" i="18"/>
  <c r="V14" i="18"/>
  <c r="V13" i="18"/>
  <c r="V12" i="18"/>
  <c r="V11" i="18"/>
  <c r="V10" i="18"/>
  <c r="V9" i="18"/>
  <c r="V8" i="18"/>
  <c r="V7" i="18"/>
  <c r="V6" i="18"/>
  <c r="V5" i="18"/>
  <c r="V4" i="18"/>
  <c r="V3" i="18"/>
  <c r="V2" i="18"/>
  <c r="W138" i="18"/>
  <c r="W137" i="18"/>
  <c r="W136" i="18"/>
  <c r="W135" i="18"/>
  <c r="W134" i="18"/>
  <c r="W133" i="18"/>
  <c r="W132" i="18"/>
  <c r="W131" i="18"/>
  <c r="W130" i="18"/>
  <c r="W129" i="18"/>
  <c r="W128" i="18"/>
  <c r="W127" i="18"/>
  <c r="W126" i="18"/>
  <c r="W125" i="18"/>
  <c r="W124" i="18"/>
  <c r="W123" i="18"/>
  <c r="W122" i="18"/>
  <c r="W121" i="18"/>
  <c r="W120" i="18"/>
  <c r="W119" i="18"/>
  <c r="W118" i="18"/>
  <c r="W117" i="18"/>
  <c r="W116" i="18"/>
  <c r="W115" i="18"/>
  <c r="W114" i="18"/>
  <c r="W113" i="18"/>
  <c r="W112" i="18"/>
  <c r="W111" i="18"/>
  <c r="W110" i="18"/>
  <c r="W109" i="18"/>
  <c r="W108" i="18"/>
  <c r="W107" i="18"/>
  <c r="W106" i="18"/>
  <c r="W105" i="18"/>
  <c r="W104" i="18"/>
  <c r="W103" i="18"/>
  <c r="W102" i="18"/>
  <c r="W101" i="18"/>
  <c r="W100" i="18"/>
  <c r="W99" i="18"/>
  <c r="W98" i="18"/>
  <c r="W97" i="18"/>
  <c r="W96" i="18"/>
  <c r="W95" i="18"/>
  <c r="W94" i="18"/>
  <c r="W93" i="18"/>
  <c r="W92" i="18"/>
  <c r="W91" i="18"/>
  <c r="W90" i="18"/>
  <c r="W89" i="18"/>
  <c r="W88" i="18"/>
  <c r="W87" i="18"/>
  <c r="W86" i="18"/>
  <c r="W85" i="18"/>
  <c r="W84" i="18"/>
  <c r="W83" i="18"/>
  <c r="W82" i="18"/>
  <c r="W81" i="18"/>
  <c r="W80" i="18"/>
  <c r="W79" i="18"/>
  <c r="W78" i="18"/>
  <c r="W77" i="18"/>
  <c r="W76" i="18"/>
  <c r="W75" i="18"/>
  <c r="W74" i="18"/>
  <c r="W73" i="18"/>
  <c r="W72" i="18"/>
  <c r="W71" i="18"/>
  <c r="W70" i="18"/>
  <c r="W69" i="18"/>
  <c r="W68" i="18"/>
  <c r="W67" i="18"/>
  <c r="W66" i="18"/>
  <c r="W65" i="18"/>
  <c r="W64" i="18"/>
  <c r="W63" i="18"/>
  <c r="W62" i="18"/>
  <c r="W61" i="18"/>
  <c r="W60" i="18"/>
  <c r="W59" i="18"/>
  <c r="W58" i="18"/>
  <c r="W57" i="18"/>
  <c r="W56" i="18"/>
  <c r="W55" i="18"/>
  <c r="W54" i="18"/>
  <c r="W53" i="18"/>
  <c r="W52" i="18"/>
  <c r="W51" i="18"/>
  <c r="W50" i="18"/>
  <c r="W49" i="18"/>
  <c r="W48" i="18"/>
  <c r="W47" i="18"/>
  <c r="W46" i="18"/>
  <c r="W45" i="18"/>
  <c r="W44" i="18"/>
  <c r="W43" i="18"/>
  <c r="W42" i="18"/>
  <c r="W41" i="18"/>
  <c r="W40" i="18"/>
  <c r="W39" i="18"/>
  <c r="W38" i="18"/>
  <c r="W37" i="18"/>
  <c r="W36" i="18"/>
  <c r="W35" i="18"/>
  <c r="W34" i="18"/>
  <c r="W33" i="18"/>
  <c r="W32" i="18"/>
  <c r="W31" i="18"/>
  <c r="W30" i="18"/>
  <c r="W29" i="18"/>
  <c r="W28" i="18"/>
  <c r="W27" i="18"/>
  <c r="W26" i="18"/>
  <c r="W25" i="18"/>
  <c r="W24" i="18"/>
  <c r="W23" i="18"/>
  <c r="W22" i="18"/>
  <c r="W21" i="18"/>
  <c r="W20" i="18"/>
  <c r="W19" i="18"/>
  <c r="W18" i="18"/>
  <c r="W17" i="18"/>
  <c r="W16" i="18"/>
  <c r="W15" i="18"/>
  <c r="W14" i="18"/>
  <c r="W13" i="18"/>
  <c r="W12" i="18"/>
  <c r="W11" i="18"/>
  <c r="W10" i="18"/>
  <c r="W9" i="18"/>
  <c r="W8" i="18"/>
  <c r="W7" i="18"/>
  <c r="W6" i="18"/>
  <c r="W5" i="18"/>
  <c r="W4" i="18"/>
  <c r="W3" i="18"/>
  <c r="W2" i="18"/>
  <c r="D10" i="2"/>
  <c r="D15" i="13"/>
  <c r="D20" i="13"/>
  <c r="D35" i="13"/>
  <c r="D55" i="9"/>
  <c r="D55" i="16"/>
  <c r="D60" i="9"/>
  <c r="D60" i="16"/>
  <c r="D5" i="14"/>
  <c r="D25" i="9"/>
  <c r="D30" i="9"/>
  <c r="D30" i="13"/>
  <c r="D65" i="8"/>
  <c r="D65" i="15"/>
  <c r="D5" i="2"/>
  <c r="D30" i="2"/>
  <c r="D35" i="7"/>
  <c r="D65" i="13"/>
  <c r="D70" i="13"/>
  <c r="D30" i="8"/>
  <c r="D45" i="8"/>
  <c r="D55" i="13"/>
  <c r="D65" i="12"/>
  <c r="D70" i="14"/>
  <c r="D75" i="2"/>
  <c r="D75" i="10"/>
  <c r="D80" i="2"/>
  <c r="D80" i="10"/>
  <c r="D85" i="2"/>
  <c r="D85" i="10"/>
  <c r="D90" i="2"/>
  <c r="D90" i="10"/>
  <c r="D40" i="2"/>
  <c r="D45" i="15"/>
  <c r="D40" i="13"/>
  <c r="D50" i="16"/>
  <c r="D55" i="8"/>
  <c r="D60" i="12"/>
  <c r="D60" i="15"/>
  <c r="D70" i="7"/>
  <c r="D70" i="12"/>
  <c r="D75" i="8"/>
  <c r="D75" i="15"/>
  <c r="D80" i="8"/>
  <c r="D80" i="15"/>
  <c r="D85" i="8"/>
  <c r="D85" i="15"/>
  <c r="D90" i="8"/>
  <c r="D90" i="15"/>
  <c r="D45" i="7"/>
  <c r="D45" i="11"/>
  <c r="D55" i="2"/>
  <c r="D65" i="14"/>
  <c r="D70" i="9"/>
  <c r="D75" i="16"/>
  <c r="D85" i="9"/>
  <c r="D95" i="7"/>
  <c r="D95" i="14"/>
  <c r="D100" i="7"/>
  <c r="D100" i="14"/>
  <c r="D105" i="7"/>
  <c r="D105" i="14"/>
  <c r="D65" i="2"/>
  <c r="D75" i="11"/>
  <c r="D80" i="14"/>
  <c r="S138" i="18"/>
  <c r="S137" i="18"/>
  <c r="S136" i="18"/>
  <c r="S135" i="18"/>
  <c r="S134" i="18"/>
  <c r="S133" i="18"/>
  <c r="S132" i="18"/>
  <c r="S131" i="18"/>
  <c r="S130" i="18"/>
  <c r="S129" i="18"/>
  <c r="S128" i="18"/>
  <c r="S127" i="18"/>
  <c r="S126" i="18"/>
  <c r="S125" i="18"/>
  <c r="S124" i="18"/>
  <c r="S123" i="18"/>
  <c r="S122" i="18"/>
  <c r="S121" i="18"/>
  <c r="S120" i="18"/>
  <c r="S119" i="18"/>
  <c r="S118" i="18"/>
  <c r="S117" i="18"/>
  <c r="S116" i="18"/>
  <c r="S115" i="18"/>
  <c r="S114" i="18"/>
  <c r="S113" i="18"/>
  <c r="S112" i="18"/>
  <c r="S111" i="18"/>
  <c r="S110" i="18"/>
  <c r="S109" i="18"/>
  <c r="S108" i="18"/>
  <c r="S107" i="18"/>
  <c r="S106" i="18"/>
  <c r="S105" i="18"/>
  <c r="S104" i="18"/>
  <c r="S103" i="18"/>
  <c r="S102" i="18"/>
  <c r="S101" i="18"/>
  <c r="S100" i="18"/>
  <c r="S99" i="18"/>
  <c r="S98" i="18"/>
  <c r="S97" i="18"/>
  <c r="S96" i="18"/>
  <c r="S95" i="18"/>
  <c r="S94" i="18"/>
  <c r="S93" i="18"/>
  <c r="S92" i="18"/>
  <c r="S91" i="18"/>
  <c r="S90" i="18"/>
  <c r="S89" i="18"/>
  <c r="S88" i="18"/>
  <c r="S87" i="18"/>
  <c r="S86" i="18"/>
  <c r="S85" i="18"/>
  <c r="S84" i="18"/>
  <c r="S83" i="18"/>
  <c r="S82" i="18"/>
  <c r="S81" i="18"/>
  <c r="S80" i="18"/>
  <c r="S79" i="18"/>
  <c r="S78" i="18"/>
  <c r="S77" i="18"/>
  <c r="S76" i="18"/>
  <c r="S75" i="18"/>
  <c r="S74" i="18"/>
  <c r="S73" i="18"/>
  <c r="S72" i="18"/>
  <c r="S71" i="18"/>
  <c r="S70" i="18"/>
  <c r="S69" i="18"/>
  <c r="S68" i="18"/>
  <c r="S67" i="18"/>
  <c r="S66" i="18"/>
  <c r="S65" i="18"/>
  <c r="S64" i="18"/>
  <c r="S63" i="18"/>
  <c r="S62" i="18"/>
  <c r="S61" i="18"/>
  <c r="S60" i="18"/>
  <c r="S59" i="18"/>
  <c r="S58" i="18"/>
  <c r="S57" i="18"/>
  <c r="S56" i="18"/>
  <c r="S55" i="18"/>
  <c r="S54" i="18"/>
  <c r="S53" i="18"/>
  <c r="S52" i="18"/>
  <c r="S51" i="18"/>
  <c r="S50" i="18"/>
  <c r="S49" i="18"/>
  <c r="S48" i="18"/>
  <c r="S47" i="18"/>
  <c r="S46" i="18"/>
  <c r="S45" i="18"/>
  <c r="S44" i="18"/>
  <c r="S43" i="18"/>
  <c r="S42" i="18"/>
  <c r="S41" i="18"/>
  <c r="S40" i="18"/>
  <c r="S39" i="18"/>
  <c r="S38" i="18"/>
  <c r="S37" i="18"/>
  <c r="S36" i="18"/>
  <c r="S35" i="18"/>
  <c r="S34" i="18"/>
  <c r="S33" i="18"/>
  <c r="S32" i="18"/>
  <c r="S31" i="18"/>
  <c r="S30" i="18"/>
  <c r="S29" i="18"/>
  <c r="S28" i="18"/>
  <c r="S27" i="18"/>
  <c r="S26" i="18"/>
  <c r="S25" i="18"/>
  <c r="S24" i="18"/>
  <c r="S23" i="18"/>
  <c r="S22" i="18"/>
  <c r="S21" i="18"/>
  <c r="S20" i="18"/>
  <c r="S19" i="18"/>
  <c r="S18" i="18"/>
  <c r="S17" i="18"/>
  <c r="S16" i="18"/>
  <c r="S15" i="18"/>
  <c r="S14" i="18"/>
  <c r="S13" i="18"/>
  <c r="S12" i="18"/>
  <c r="S11" i="18"/>
  <c r="S10" i="18"/>
  <c r="S9" i="18"/>
  <c r="S8" i="18"/>
  <c r="S7" i="18"/>
  <c r="S6" i="18"/>
  <c r="S5" i="18"/>
  <c r="S4" i="18"/>
  <c r="S3" i="18"/>
  <c r="S2" i="18"/>
  <c r="D10" i="13"/>
  <c r="D40" i="11"/>
  <c r="T138" i="18"/>
  <c r="T137" i="18"/>
  <c r="T136" i="18"/>
  <c r="T135" i="18"/>
  <c r="T134" i="18"/>
  <c r="T133" i="18"/>
  <c r="T132" i="18"/>
  <c r="T131" i="18"/>
  <c r="T130" i="18"/>
  <c r="T129" i="18"/>
  <c r="T128" i="18"/>
  <c r="T127" i="18"/>
  <c r="T126" i="18"/>
  <c r="T125" i="18"/>
  <c r="T124" i="18"/>
  <c r="T123" i="18"/>
  <c r="T122" i="18"/>
  <c r="T121" i="18"/>
  <c r="T120" i="18"/>
  <c r="T119" i="18"/>
  <c r="T118" i="18"/>
  <c r="T117" i="18"/>
  <c r="T116" i="18"/>
  <c r="T115" i="18"/>
  <c r="T114" i="18"/>
  <c r="T113" i="18"/>
  <c r="T112" i="18"/>
  <c r="T111" i="18"/>
  <c r="T110" i="18"/>
  <c r="T109" i="18"/>
  <c r="T108" i="18"/>
  <c r="T107" i="18"/>
  <c r="T106" i="18"/>
  <c r="T105" i="18"/>
  <c r="T104" i="18"/>
  <c r="T103" i="18"/>
  <c r="T102" i="18"/>
  <c r="T101" i="18"/>
  <c r="T100" i="18"/>
  <c r="T99" i="18"/>
  <c r="T98" i="18"/>
  <c r="T97" i="18"/>
  <c r="T96" i="18"/>
  <c r="T95" i="18"/>
  <c r="T94" i="18"/>
  <c r="T93" i="18"/>
  <c r="T92" i="18"/>
  <c r="T91" i="18"/>
  <c r="T90" i="18"/>
  <c r="T89" i="18"/>
  <c r="T88" i="18"/>
  <c r="T87" i="18"/>
  <c r="T86" i="18"/>
  <c r="T85" i="18"/>
  <c r="T84" i="18"/>
  <c r="T83" i="18"/>
  <c r="T82" i="18"/>
  <c r="T81" i="18"/>
  <c r="T80" i="18"/>
  <c r="T79" i="18"/>
  <c r="T78" i="18"/>
  <c r="T77" i="18"/>
  <c r="T76" i="18"/>
  <c r="T75" i="18"/>
  <c r="T74" i="18"/>
  <c r="T73" i="18"/>
  <c r="T72" i="18"/>
  <c r="T71" i="18"/>
  <c r="T70" i="18"/>
  <c r="T69" i="18"/>
  <c r="T68" i="18"/>
  <c r="T67" i="18"/>
  <c r="T66" i="18"/>
  <c r="T65" i="18"/>
  <c r="T64" i="18"/>
  <c r="T63" i="18"/>
  <c r="T62" i="18"/>
  <c r="T61" i="18"/>
  <c r="T60" i="18"/>
  <c r="T59" i="18"/>
  <c r="T58" i="18"/>
  <c r="T57" i="18"/>
  <c r="T56" i="18"/>
  <c r="T55" i="18"/>
  <c r="T54" i="18"/>
  <c r="T53" i="18"/>
  <c r="T52" i="18"/>
  <c r="T51" i="18"/>
  <c r="T50" i="18"/>
  <c r="T49" i="18"/>
  <c r="T48" i="18"/>
  <c r="T47" i="18"/>
  <c r="T46" i="18"/>
  <c r="T45" i="18"/>
  <c r="T44" i="18"/>
  <c r="T43" i="18"/>
  <c r="T42" i="18"/>
  <c r="T41" i="18"/>
  <c r="T40" i="18"/>
  <c r="T39" i="18"/>
  <c r="T38" i="18"/>
  <c r="T37" i="18"/>
  <c r="T36" i="18"/>
  <c r="T35" i="18"/>
  <c r="T34" i="18"/>
  <c r="T33" i="18"/>
  <c r="T32" i="18"/>
  <c r="T31" i="18"/>
  <c r="T30" i="18"/>
  <c r="T29" i="18"/>
  <c r="T28" i="18"/>
  <c r="T27" i="18"/>
  <c r="T26" i="18"/>
  <c r="T25" i="18"/>
  <c r="T24" i="18"/>
  <c r="T23" i="18"/>
  <c r="T22" i="18"/>
  <c r="T21" i="18"/>
  <c r="T20" i="18"/>
  <c r="T19" i="18"/>
  <c r="T18" i="18"/>
  <c r="T17" i="18"/>
  <c r="T16" i="18"/>
  <c r="T15" i="18"/>
  <c r="T14" i="18"/>
  <c r="T13" i="18"/>
  <c r="T12" i="18"/>
  <c r="T11" i="18"/>
  <c r="T10" i="18"/>
  <c r="T9" i="18"/>
  <c r="T8" i="18"/>
  <c r="T7" i="18"/>
  <c r="T6" i="18"/>
  <c r="T5" i="18"/>
  <c r="T4" i="18"/>
  <c r="T3" i="18"/>
  <c r="T2" i="18"/>
  <c r="D80" i="9"/>
  <c r="D95" i="12"/>
  <c r="D100" i="12"/>
  <c r="D105" i="12"/>
  <c r="D15" i="9"/>
  <c r="D35" i="12"/>
  <c r="D60" i="10"/>
  <c r="D65" i="16"/>
  <c r="D70" i="10"/>
  <c r="D85" i="11"/>
  <c r="D85" i="14"/>
  <c r="D90" i="7"/>
  <c r="D95" i="2"/>
  <c r="D95" i="13"/>
  <c r="D100" i="2"/>
  <c r="D100" i="13"/>
  <c r="D105" i="2"/>
  <c r="D105" i="13"/>
  <c r="D110" i="2"/>
  <c r="D110" i="8"/>
  <c r="D75" i="14"/>
  <c r="D90" i="16"/>
  <c r="D35" i="15"/>
  <c r="D40" i="8"/>
  <c r="D60" i="7"/>
  <c r="D95" i="8"/>
  <c r="D15" i="10"/>
  <c r="D20" i="2"/>
  <c r="D30" i="15"/>
  <c r="D35" i="9"/>
  <c r="D55" i="14"/>
  <c r="D60" i="14"/>
  <c r="D110" i="11"/>
  <c r="D110" i="16"/>
  <c r="D30" i="16"/>
  <c r="D65" i="10"/>
  <c r="D60" i="8"/>
  <c r="D100" i="8"/>
  <c r="D105" i="15"/>
  <c r="D110" i="7"/>
  <c r="D110" i="10"/>
  <c r="D65" i="9"/>
  <c r="D90" i="14"/>
  <c r="D105" i="10"/>
  <c r="D60" i="13"/>
  <c r="D90" i="11"/>
  <c r="D30" i="10"/>
  <c r="D50" i="8"/>
  <c r="D75" i="7"/>
  <c r="D100" i="15"/>
  <c r="D60" i="2"/>
  <c r="D65" i="11"/>
  <c r="D105" i="11"/>
  <c r="D50" i="7"/>
  <c r="D50" i="11"/>
  <c r="D55" i="10"/>
  <c r="D55" i="15"/>
  <c r="D70" i="8"/>
  <c r="D70" i="16"/>
  <c r="D80" i="7"/>
  <c r="D95" i="16"/>
  <c r="D110" i="13"/>
  <c r="D45" i="16"/>
  <c r="D85" i="7"/>
  <c r="D95" i="10"/>
  <c r="D35" i="16"/>
  <c r="D105" i="16"/>
  <c r="D55" i="7"/>
  <c r="D80" i="11"/>
  <c r="D100" i="9"/>
  <c r="D50" i="13"/>
  <c r="D95" i="11"/>
  <c r="D35" i="10"/>
  <c r="D80" i="16"/>
  <c r="D110" i="14"/>
  <c r="D40" i="10"/>
  <c r="D10" i="8"/>
  <c r="D65" i="7"/>
  <c r="D95" i="15"/>
  <c r="D70" i="15"/>
  <c r="D80" i="12"/>
  <c r="D90" i="9"/>
  <c r="D95" i="9"/>
  <c r="D100" i="11"/>
  <c r="D100" i="16"/>
  <c r="D85" i="16"/>
  <c r="D110" i="9"/>
  <c r="D75" i="13"/>
  <c r="D55" i="12"/>
  <c r="D75" i="12"/>
  <c r="D70" i="11"/>
  <c r="D105" i="8"/>
  <c r="D30" i="12"/>
  <c r="D40" i="15"/>
  <c r="D45" i="13"/>
  <c r="D80" i="13"/>
  <c r="D85" i="12"/>
  <c r="D90" i="12"/>
  <c r="D50" i="15"/>
  <c r="D85" i="13"/>
  <c r="D100" i="10"/>
  <c r="D110" i="12"/>
  <c r="D5" i="7"/>
  <c r="D110" i="15"/>
  <c r="D105" i="9"/>
  <c r="D15" i="16"/>
  <c r="D90" i="13"/>
  <c r="D70" i="2"/>
  <c r="D75" i="9"/>
  <c r="D20" i="9"/>
  <c r="C3" i="3" a="1"/>
  <c r="F20" i="9" l="1"/>
  <c r="I20" i="9" s="1"/>
  <c r="F75" i="9"/>
  <c r="I75" i="9" s="1"/>
  <c r="F70" i="2"/>
  <c r="I70" i="2" s="1"/>
  <c r="F90" i="13"/>
  <c r="I90" i="13" s="1"/>
  <c r="F15" i="16"/>
  <c r="I15" i="16" s="1"/>
  <c r="F105" i="9"/>
  <c r="I105" i="9" s="1"/>
  <c r="F110" i="15"/>
  <c r="I110" i="15" s="1"/>
  <c r="F5" i="7"/>
  <c r="I5" i="7" s="1"/>
  <c r="F110" i="12"/>
  <c r="I110" i="12" s="1"/>
  <c r="F100" i="10"/>
  <c r="I100" i="10" s="1"/>
  <c r="F85" i="13"/>
  <c r="I85" i="13" s="1"/>
  <c r="F50" i="15"/>
  <c r="I50" i="15" s="1"/>
  <c r="F90" i="12"/>
  <c r="I90" i="12" s="1"/>
  <c r="F85" i="12"/>
  <c r="I85" i="12" s="1"/>
  <c r="F80" i="13"/>
  <c r="I80" i="13" s="1"/>
  <c r="F45" i="13"/>
  <c r="I45" i="13" s="1"/>
  <c r="F40" i="15"/>
  <c r="I40" i="15" s="1"/>
  <c r="F30" i="12"/>
  <c r="I30" i="12" s="1"/>
  <c r="F105" i="8"/>
  <c r="I105" i="8" s="1"/>
  <c r="F70" i="11"/>
  <c r="I70" i="11" s="1"/>
  <c r="F75" i="12"/>
  <c r="I75" i="12" s="1"/>
  <c r="F55" i="12"/>
  <c r="I55" i="12" s="1"/>
  <c r="F75" i="13"/>
  <c r="I75" i="13" s="1"/>
  <c r="F110" i="9"/>
  <c r="I110" i="9" s="1"/>
  <c r="F85" i="16"/>
  <c r="I85" i="16" s="1"/>
  <c r="F100" i="16"/>
  <c r="I100" i="16" s="1"/>
  <c r="F100" i="11"/>
  <c r="I100" i="11" s="1"/>
  <c r="F95" i="9"/>
  <c r="I95" i="9" s="1"/>
  <c r="F90" i="9"/>
  <c r="I90" i="9" s="1"/>
  <c r="F80" i="12"/>
  <c r="I80" i="12" s="1"/>
  <c r="F70" i="15"/>
  <c r="I70" i="15" s="1"/>
  <c r="F95" i="15"/>
  <c r="I95" i="15" s="1"/>
  <c r="F65" i="7"/>
  <c r="I65" i="7" s="1"/>
  <c r="F10" i="8"/>
  <c r="I10" i="8" s="1"/>
  <c r="F40" i="10"/>
  <c r="I40" i="10" s="1"/>
  <c r="F110" i="14"/>
  <c r="I110" i="14" s="1"/>
  <c r="F80" i="16"/>
  <c r="I80" i="16" s="1"/>
  <c r="F35" i="10"/>
  <c r="I35" i="10" s="1"/>
  <c r="F95" i="11"/>
  <c r="I95" i="11" s="1"/>
  <c r="F50" i="13"/>
  <c r="I50" i="13" s="1"/>
  <c r="F100" i="9"/>
  <c r="I100" i="9" s="1"/>
  <c r="F80" i="11"/>
  <c r="I80" i="11" s="1"/>
  <c r="F55" i="7"/>
  <c r="I55" i="7" s="1"/>
  <c r="F105" i="16"/>
  <c r="I105" i="16" s="1"/>
  <c r="F35" i="16"/>
  <c r="I35" i="16" s="1"/>
  <c r="F95" i="10"/>
  <c r="I95" i="10" s="1"/>
  <c r="F85" i="7"/>
  <c r="I85" i="7" s="1"/>
  <c r="F45" i="16"/>
  <c r="I45" i="16" s="1"/>
  <c r="F110" i="13"/>
  <c r="I110" i="13" s="1"/>
  <c r="F95" i="16"/>
  <c r="I95" i="16" s="1"/>
  <c r="F80" i="7"/>
  <c r="I80" i="7" s="1"/>
  <c r="F70" i="16"/>
  <c r="I70" i="16" s="1"/>
  <c r="F70" i="8"/>
  <c r="I70" i="8" s="1"/>
  <c r="F55" i="15"/>
  <c r="I55" i="15" s="1"/>
  <c r="F55" i="10"/>
  <c r="I55" i="10" s="1"/>
  <c r="F50" i="11"/>
  <c r="I50" i="11" s="1"/>
  <c r="F50" i="7"/>
  <c r="I50" i="7" s="1"/>
  <c r="F105" i="11"/>
  <c r="I105" i="11" s="1"/>
  <c r="F65" i="11"/>
  <c r="I65" i="11" s="1"/>
  <c r="F60" i="2"/>
  <c r="I60" i="2" s="1"/>
  <c r="F100" i="15"/>
  <c r="I100" i="15" s="1"/>
  <c r="F75" i="7"/>
  <c r="I75" i="7" s="1"/>
  <c r="F50" i="8"/>
  <c r="I50" i="8" s="1"/>
  <c r="F30" i="10"/>
  <c r="I30" i="10" s="1"/>
  <c r="F90" i="11"/>
  <c r="I90" i="11" s="1"/>
  <c r="F60" i="13"/>
  <c r="I60" i="13" s="1"/>
  <c r="F105" i="10"/>
  <c r="I105" i="10" s="1"/>
  <c r="F90" i="14"/>
  <c r="I90" i="14" s="1"/>
  <c r="F65" i="9"/>
  <c r="I65" i="9" s="1"/>
  <c r="F110" i="10"/>
  <c r="I110" i="10" s="1"/>
  <c r="F110" i="7"/>
  <c r="I110" i="7" s="1"/>
  <c r="F105" i="15"/>
  <c r="I105" i="15" s="1"/>
  <c r="F100" i="8"/>
  <c r="I100" i="8" s="1"/>
  <c r="F60" i="8"/>
  <c r="I60" i="8" s="1"/>
  <c r="F65" i="10"/>
  <c r="I65" i="10" s="1"/>
  <c r="F30" i="16"/>
  <c r="I30" i="16" s="1"/>
  <c r="F110" i="16"/>
  <c r="I110" i="16" s="1"/>
  <c r="F110" i="11"/>
  <c r="I110" i="11" s="1"/>
  <c r="F60" i="14"/>
  <c r="I60" i="14" s="1"/>
  <c r="F55" i="14"/>
  <c r="I55" i="14" s="1"/>
  <c r="F35" i="9"/>
  <c r="I35" i="9" s="1"/>
  <c r="F30" i="15"/>
  <c r="I30" i="15" s="1"/>
  <c r="F20" i="2"/>
  <c r="I20" i="2" s="1"/>
  <c r="F15" i="10"/>
  <c r="I15" i="10" s="1"/>
  <c r="F95" i="8"/>
  <c r="I95" i="8" s="1"/>
  <c r="F60" i="7"/>
  <c r="I60" i="7" s="1"/>
  <c r="F40" i="8"/>
  <c r="I40" i="8" s="1"/>
  <c r="F35" i="15"/>
  <c r="I35" i="15" s="1"/>
  <c r="F90" i="16"/>
  <c r="I90" i="16" s="1"/>
  <c r="F75" i="14"/>
  <c r="I75" i="14" s="1"/>
  <c r="F110" i="8"/>
  <c r="I110" i="8" s="1"/>
  <c r="F110" i="2"/>
  <c r="I110" i="2" s="1"/>
  <c r="F105" i="13"/>
  <c r="I105" i="13" s="1"/>
  <c r="F105" i="2"/>
  <c r="I105" i="2" s="1"/>
  <c r="F100" i="13"/>
  <c r="I100" i="13" s="1"/>
  <c r="F100" i="2"/>
  <c r="I100" i="2" s="1"/>
  <c r="F95" i="13"/>
  <c r="I95" i="13" s="1"/>
  <c r="F95" i="2"/>
  <c r="I95" i="2" s="1"/>
  <c r="F90" i="7"/>
  <c r="I90" i="7" s="1"/>
  <c r="F85" i="14"/>
  <c r="I85" i="14" s="1"/>
  <c r="F85" i="11"/>
  <c r="I85" i="11" s="1"/>
  <c r="F70" i="10"/>
  <c r="I70" i="10" s="1"/>
  <c r="F65" i="16"/>
  <c r="I65" i="16" s="1"/>
  <c r="F60" i="10"/>
  <c r="I60" i="10" s="1"/>
  <c r="F35" i="12"/>
  <c r="I35" i="12" s="1"/>
  <c r="F15" i="9"/>
  <c r="I15" i="9" s="1"/>
  <c r="F105" i="12"/>
  <c r="I105" i="12" s="1"/>
  <c r="F100" i="12"/>
  <c r="I100" i="12" s="1"/>
  <c r="F95" i="12"/>
  <c r="I95" i="12" s="1"/>
  <c r="F80" i="9"/>
  <c r="I80" i="9" s="1"/>
  <c r="F40" i="11"/>
  <c r="I40" i="11" s="1"/>
  <c r="F10" i="13"/>
  <c r="I10" i="13" s="1"/>
  <c r="F80" i="14"/>
  <c r="I80" i="14" s="1"/>
  <c r="F75" i="11"/>
  <c r="I75" i="11" s="1"/>
  <c r="F65" i="2"/>
  <c r="I65" i="2" s="1"/>
  <c r="F105" i="14"/>
  <c r="I105" i="14" s="1"/>
  <c r="F105" i="7"/>
  <c r="I105" i="7" s="1"/>
  <c r="F100" i="14"/>
  <c r="I100" i="14" s="1"/>
  <c r="F100" i="7"/>
  <c r="I100" i="7" s="1"/>
  <c r="F95" i="14"/>
  <c r="I95" i="14" s="1"/>
  <c r="F95" i="7"/>
  <c r="I95" i="7" s="1"/>
  <c r="F85" i="9"/>
  <c r="I85" i="9" s="1"/>
  <c r="F75" i="16"/>
  <c r="I75" i="16" s="1"/>
  <c r="F70" i="9"/>
  <c r="I70" i="9" s="1"/>
  <c r="F65" i="14"/>
  <c r="I65" i="14" s="1"/>
  <c r="F55" i="2"/>
  <c r="I55" i="2" s="1"/>
  <c r="F45" i="11"/>
  <c r="I45" i="11" s="1"/>
  <c r="F45" i="7"/>
  <c r="I45" i="7" s="1"/>
  <c r="F90" i="15"/>
  <c r="I90" i="15" s="1"/>
  <c r="F90" i="8"/>
  <c r="I90" i="8" s="1"/>
  <c r="F85" i="15"/>
  <c r="I85" i="15" s="1"/>
  <c r="F85" i="8"/>
  <c r="I85" i="8" s="1"/>
  <c r="F80" i="15"/>
  <c r="I80" i="15" s="1"/>
  <c r="F80" i="8"/>
  <c r="I80" i="8" s="1"/>
  <c r="F75" i="15"/>
  <c r="I75" i="15" s="1"/>
  <c r="F75" i="8"/>
  <c r="I75" i="8" s="1"/>
  <c r="F70" i="12"/>
  <c r="I70" i="12" s="1"/>
  <c r="F70" i="7"/>
  <c r="I70" i="7" s="1"/>
  <c r="F60" i="15"/>
  <c r="I60" i="15" s="1"/>
  <c r="F60" i="12"/>
  <c r="I60" i="12" s="1"/>
  <c r="F55" i="8"/>
  <c r="I55" i="8" s="1"/>
  <c r="F50" i="16"/>
  <c r="I50" i="16" s="1"/>
  <c r="F40" i="13"/>
  <c r="I40" i="13" s="1"/>
  <c r="F45" i="15"/>
  <c r="I45" i="15" s="1"/>
  <c r="F40" i="2"/>
  <c r="I40" i="2" s="1"/>
  <c r="F90" i="10"/>
  <c r="I90" i="10" s="1"/>
  <c r="F90" i="2"/>
  <c r="I90" i="2" s="1"/>
  <c r="F85" i="10"/>
  <c r="I85" i="10" s="1"/>
  <c r="F85" i="2"/>
  <c r="I85" i="2" s="1"/>
  <c r="F80" i="10"/>
  <c r="I80" i="10" s="1"/>
  <c r="F80" i="2"/>
  <c r="I80" i="2" s="1"/>
  <c r="F75" i="10"/>
  <c r="I75" i="10" s="1"/>
  <c r="F75" i="2"/>
  <c r="I75" i="2" s="1"/>
  <c r="F70" i="14"/>
  <c r="I70" i="14" s="1"/>
  <c r="F65" i="12"/>
  <c r="I65" i="12" s="1"/>
  <c r="F55" i="13"/>
  <c r="I55" i="13" s="1"/>
  <c r="F45" i="8"/>
  <c r="I45" i="8" s="1"/>
  <c r="F30" i="8"/>
  <c r="I30" i="8" s="1"/>
  <c r="F70" i="13"/>
  <c r="I70" i="13" s="1"/>
  <c r="F65" i="13"/>
  <c r="I65" i="13" s="1"/>
  <c r="F35" i="7"/>
  <c r="I35" i="7" s="1"/>
  <c r="F30" i="2"/>
  <c r="I30" i="2" s="1"/>
  <c r="F5" i="2"/>
  <c r="I5" i="2" s="1"/>
  <c r="F65" i="15"/>
  <c r="I65" i="15" s="1"/>
  <c r="F65" i="8"/>
  <c r="I65" i="8" s="1"/>
  <c r="F30" i="13"/>
  <c r="I30" i="13" s="1"/>
  <c r="F30" i="9"/>
  <c r="I30" i="9" s="1"/>
  <c r="F25" i="9"/>
  <c r="I25" i="9" s="1"/>
  <c r="F5" i="14"/>
  <c r="I5" i="14" s="1"/>
  <c r="F60" i="16"/>
  <c r="I60" i="16" s="1"/>
  <c r="F60" i="9"/>
  <c r="I60" i="9" s="1"/>
  <c r="F55" i="16"/>
  <c r="I55" i="16" s="1"/>
  <c r="F55" i="9"/>
  <c r="I55" i="9" s="1"/>
  <c r="F35" i="13"/>
  <c r="I35" i="13" s="1"/>
  <c r="F20" i="13"/>
  <c r="I20" i="13" s="1"/>
  <c r="F15" i="13"/>
  <c r="I15" i="13" s="1"/>
  <c r="F10" i="2"/>
  <c r="I10" i="2" s="1"/>
  <c r="F60" i="11"/>
  <c r="I60" i="11" s="1"/>
  <c r="F55" i="11"/>
  <c r="I55" i="11" s="1"/>
  <c r="F50" i="14"/>
  <c r="I50" i="14" s="1"/>
  <c r="F50" i="9"/>
  <c r="I50" i="9" s="1"/>
  <c r="F45" i="14"/>
  <c r="I45" i="14" s="1"/>
  <c r="F45" i="9"/>
  <c r="I45" i="9" s="1"/>
  <c r="F40" i="16"/>
  <c r="I40" i="16" s="1"/>
  <c r="F35" i="2"/>
  <c r="I35" i="2" s="1"/>
  <c r="F30" i="7"/>
  <c r="I30" i="7" s="1"/>
  <c r="F10" i="15"/>
  <c r="I10" i="15" s="1"/>
  <c r="F50" i="10"/>
  <c r="I50" i="10" s="1"/>
  <c r="F50" i="2"/>
  <c r="I50" i="2" s="1"/>
  <c r="F45" i="10"/>
  <c r="I45" i="10" s="1"/>
  <c r="F45" i="2"/>
  <c r="I45" i="2" s="1"/>
  <c r="F40" i="9"/>
  <c r="I40" i="9" s="1"/>
  <c r="F35" i="8"/>
  <c r="I35" i="8" s="1"/>
  <c r="F30" i="11"/>
  <c r="I30" i="11" s="1"/>
  <c r="F20" i="16"/>
  <c r="I20" i="16" s="1"/>
  <c r="F15" i="2"/>
  <c r="I15" i="2" s="1"/>
  <c r="F35" i="11"/>
  <c r="I35" i="11" s="1"/>
  <c r="F30" i="14"/>
  <c r="I30" i="14" s="1"/>
  <c r="F25" i="16"/>
  <c r="I25" i="16" s="1"/>
  <c r="F50" i="12"/>
  <c r="I50" i="12" s="1"/>
  <c r="F45" i="12"/>
  <c r="I45" i="12" s="1"/>
  <c r="F35" i="14"/>
  <c r="I35" i="14" s="1"/>
  <c r="F25" i="11"/>
  <c r="I25" i="11" s="1"/>
  <c r="F40" i="12"/>
  <c r="I40" i="12" s="1"/>
  <c r="F25" i="10"/>
  <c r="I25" i="10" s="1"/>
  <c r="F25" i="2"/>
  <c r="I25" i="2" s="1"/>
  <c r="F15" i="12"/>
  <c r="I15" i="12" s="1"/>
  <c r="F5" i="13"/>
  <c r="I5" i="13" s="1"/>
  <c r="F40" i="14"/>
  <c r="I40" i="14" s="1"/>
  <c r="F40" i="7"/>
  <c r="I40" i="7" s="1"/>
  <c r="F15" i="11"/>
  <c r="I15" i="11" s="1"/>
  <c r="F5" i="12"/>
  <c r="I5" i="12" s="1"/>
  <c r="F25" i="13"/>
  <c r="I25" i="13" s="1"/>
  <c r="F20" i="15"/>
  <c r="I20" i="15" s="1"/>
  <c r="F20" i="8"/>
  <c r="I20" i="8" s="1"/>
  <c r="F10" i="14"/>
  <c r="I10" i="14" s="1"/>
  <c r="F10" i="7"/>
  <c r="I10" i="7" s="1"/>
  <c r="F20" i="14"/>
  <c r="I20" i="14" s="1"/>
  <c r="F20" i="7"/>
  <c r="I20" i="7" s="1"/>
  <c r="F25" i="7"/>
  <c r="I25" i="7" s="1"/>
  <c r="F20" i="12"/>
  <c r="I20" i="12" s="1"/>
  <c r="F10" i="10"/>
  <c r="I10" i="10" s="1"/>
  <c r="F5" i="11"/>
  <c r="I5" i="11" s="1"/>
  <c r="F25" i="14"/>
  <c r="I25" i="14" s="1"/>
  <c r="F10" i="16"/>
  <c r="I10" i="16" s="1"/>
  <c r="F10" i="9"/>
  <c r="I10" i="9" s="1"/>
  <c r="F5" i="10"/>
  <c r="I5" i="10" s="1"/>
  <c r="F25" i="12"/>
  <c r="I25" i="12" s="1"/>
  <c r="F20" i="11"/>
  <c r="I20" i="11" s="1"/>
  <c r="F15" i="15"/>
  <c r="I15" i="15" s="1"/>
  <c r="F15" i="8"/>
  <c r="I15" i="8" s="1"/>
  <c r="F10" i="12"/>
  <c r="I10" i="12" s="1"/>
  <c r="F5" i="16"/>
  <c r="I5" i="16" s="1"/>
  <c r="F5" i="9"/>
  <c r="I5" i="9" s="1"/>
  <c r="F25" i="15"/>
  <c r="I25" i="15" s="1"/>
  <c r="F25" i="8"/>
  <c r="I25" i="8" s="1"/>
  <c r="F20" i="10"/>
  <c r="I20" i="10" s="1"/>
  <c r="F15" i="14"/>
  <c r="I15" i="14" s="1"/>
  <c r="F15" i="7"/>
  <c r="I15" i="7" s="1"/>
  <c r="F10" i="11"/>
  <c r="I10" i="11" s="1"/>
  <c r="F5" i="15"/>
  <c r="I5" i="15" s="1"/>
  <c r="F5" i="8"/>
  <c r="I5" i="8" s="1"/>
  <c r="AW110" i="1"/>
  <c r="DJ110" i="1"/>
  <c r="W110" i="1"/>
  <c r="CJ110" i="1"/>
  <c r="BJ110" i="1"/>
  <c r="BW110" i="1"/>
  <c r="ET110" i="1"/>
  <c r="DW110" i="1"/>
  <c r="CW110" i="1"/>
  <c r="J110" i="1"/>
  <c r="K163" i="1" s="1"/>
  <c r="L163" i="1" s="1"/>
  <c r="EJ110" i="1"/>
  <c r="AJ110" i="1"/>
  <c r="J196" i="1"/>
  <c r="ET196" i="1"/>
  <c r="EU255" i="1" s="1"/>
  <c r="EV255" i="1" s="1"/>
  <c r="BW196" i="1"/>
  <c r="DJ196" i="1"/>
  <c r="BJ196" i="1"/>
  <c r="AJ196" i="1"/>
  <c r="W196" i="1"/>
  <c r="DW196" i="1"/>
  <c r="CJ196" i="1"/>
  <c r="CW196" i="1"/>
  <c r="EJ196" i="1"/>
  <c r="AW196" i="1"/>
  <c r="J190" i="1"/>
  <c r="W190" i="1"/>
  <c r="CJ190" i="1"/>
  <c r="DW190" i="1"/>
  <c r="CW190" i="1"/>
  <c r="EJ190" i="1"/>
  <c r="EK242" i="1" s="1"/>
  <c r="EL242" i="1" s="1"/>
  <c r="ET190" i="1"/>
  <c r="DJ190" i="1"/>
  <c r="AJ190" i="1"/>
  <c r="BW190" i="1"/>
  <c r="AW190" i="1"/>
  <c r="BJ190" i="1"/>
  <c r="J210" i="1"/>
  <c r="ET210" i="1"/>
  <c r="BW210" i="1"/>
  <c r="DJ210" i="1"/>
  <c r="AJ210" i="1"/>
  <c r="CW210" i="1"/>
  <c r="BJ210" i="1"/>
  <c r="W210" i="1"/>
  <c r="DW210" i="1"/>
  <c r="EJ210" i="1"/>
  <c r="AW210" i="1"/>
  <c r="CJ210" i="1"/>
  <c r="J259" i="1"/>
  <c r="AJ259" i="1"/>
  <c r="ET259" i="1"/>
  <c r="CJ259" i="1"/>
  <c r="DW259" i="1"/>
  <c r="EJ259" i="1"/>
  <c r="AW259" i="1"/>
  <c r="BJ259" i="1"/>
  <c r="W259" i="1"/>
  <c r="CW259" i="1"/>
  <c r="DJ259" i="1"/>
  <c r="BW259" i="1"/>
  <c r="J177" i="1"/>
  <c r="W177" i="1"/>
  <c r="AW177" i="1"/>
  <c r="CJ177" i="1"/>
  <c r="DW177" i="1"/>
  <c r="AJ177" i="1"/>
  <c r="EJ177" i="1"/>
  <c r="BJ177" i="1"/>
  <c r="CW177" i="1"/>
  <c r="DJ177" i="1"/>
  <c r="BW177" i="1"/>
  <c r="J215" i="1"/>
  <c r="DJ215" i="1"/>
  <c r="DK265" i="1" s="1"/>
  <c r="DL265" i="1" s="1"/>
  <c r="AW215" i="1"/>
  <c r="AJ215" i="1"/>
  <c r="BW215" i="1"/>
  <c r="ET215" i="1"/>
  <c r="W215" i="1"/>
  <c r="BJ215" i="1"/>
  <c r="DW215" i="1"/>
  <c r="EJ215" i="1"/>
  <c r="CJ215" i="1"/>
  <c r="AX242" i="1"/>
  <c r="AY242" i="1" s="1"/>
  <c r="BJ142" i="1"/>
  <c r="CW142" i="1"/>
  <c r="ET142" i="1"/>
  <c r="DJ142" i="1"/>
  <c r="AW142" i="1"/>
  <c r="EJ142" i="1"/>
  <c r="W142" i="1"/>
  <c r="CJ142" i="1"/>
  <c r="AJ142" i="1"/>
  <c r="BW142" i="1"/>
  <c r="CW215" i="1"/>
  <c r="AW179" i="1"/>
  <c r="CJ179" i="1"/>
  <c r="ET179" i="1"/>
  <c r="EJ179" i="1"/>
  <c r="BJ179" i="1"/>
  <c r="CW179" i="1"/>
  <c r="CX234" i="1" s="1"/>
  <c r="CY234" i="1" s="1"/>
  <c r="W179" i="1"/>
  <c r="AJ179" i="1"/>
  <c r="DJ179" i="1"/>
  <c r="BW179" i="1"/>
  <c r="ET35" i="1"/>
  <c r="J35" i="1"/>
  <c r="CW35" i="1"/>
  <c r="W35" i="1"/>
  <c r="DJ35" i="1"/>
  <c r="BJ35" i="1"/>
  <c r="BW35" i="1"/>
  <c r="AW35" i="1"/>
  <c r="DW35" i="1"/>
  <c r="CJ35" i="1"/>
  <c r="EJ35" i="1"/>
  <c r="AJ35" i="1"/>
  <c r="AK88" i="1" s="1"/>
  <c r="AL88" i="1" s="1"/>
  <c r="J205" i="1"/>
  <c r="EJ205" i="1"/>
  <c r="ET205" i="1"/>
  <c r="BW205" i="1"/>
  <c r="DJ205" i="1"/>
  <c r="CW205" i="1"/>
  <c r="W205" i="1"/>
  <c r="DW205" i="1"/>
  <c r="BJ205" i="1"/>
  <c r="AJ205" i="1"/>
  <c r="AW205" i="1"/>
  <c r="AX257" i="1" s="1"/>
  <c r="AY257" i="1" s="1"/>
  <c r="BJ158" i="1"/>
  <c r="AW158" i="1"/>
  <c r="BW158" i="1"/>
  <c r="AJ158" i="1"/>
  <c r="DW158" i="1"/>
  <c r="W158" i="1"/>
  <c r="CW158" i="1"/>
  <c r="DJ158" i="1"/>
  <c r="EJ158" i="1"/>
  <c r="J194" i="1"/>
  <c r="DJ194" i="1"/>
  <c r="AW194" i="1"/>
  <c r="AX247" i="1" s="1"/>
  <c r="AY247" i="1" s="1"/>
  <c r="CJ194" i="1"/>
  <c r="ET194" i="1"/>
  <c r="EU253" i="1" s="1"/>
  <c r="EV253" i="1" s="1"/>
  <c r="DW194" i="1"/>
  <c r="CW194" i="1"/>
  <c r="BW194" i="1"/>
  <c r="AJ194" i="1"/>
  <c r="EJ194" i="1"/>
  <c r="W194" i="1"/>
  <c r="BJ194" i="1"/>
  <c r="DW179" i="1"/>
  <c r="ET44" i="1"/>
  <c r="EU102" i="1" s="1"/>
  <c r="EV102" i="1" s="1"/>
  <c r="BJ44" i="1"/>
  <c r="BW44" i="1"/>
  <c r="BX86" i="1" s="1"/>
  <c r="BY86" i="1" s="1"/>
  <c r="AJ44" i="1"/>
  <c r="EJ44" i="1"/>
  <c r="W44" i="1"/>
  <c r="CJ44" i="1"/>
  <c r="CW44" i="1"/>
  <c r="DJ44" i="1"/>
  <c r="AW44" i="1"/>
  <c r="DW44" i="1"/>
  <c r="DJ256" i="1"/>
  <c r="CJ256" i="1"/>
  <c r="J256" i="1"/>
  <c r="BJ256" i="1"/>
  <c r="ET256" i="1"/>
  <c r="EU261" i="1" s="1"/>
  <c r="EV261" i="1" s="1"/>
  <c r="DW256" i="1"/>
  <c r="AW256" i="1"/>
  <c r="W256" i="1"/>
  <c r="CW256" i="1"/>
  <c r="AJ256" i="1"/>
  <c r="EJ256" i="1"/>
  <c r="J222" i="1"/>
  <c r="DJ222" i="1"/>
  <c r="BJ222" i="1"/>
  <c r="EJ222" i="1"/>
  <c r="EK262" i="1" s="1"/>
  <c r="EL262" i="1" s="1"/>
  <c r="AW222" i="1"/>
  <c r="ET222" i="1"/>
  <c r="CW222" i="1"/>
  <c r="DW222" i="1"/>
  <c r="DX250" i="1" s="1"/>
  <c r="DY250" i="1" s="1"/>
  <c r="W222" i="1"/>
  <c r="BW222" i="1"/>
  <c r="AJ222" i="1"/>
  <c r="CJ158" i="1"/>
  <c r="ET83" i="1"/>
  <c r="CW83" i="1"/>
  <c r="BW83" i="1"/>
  <c r="BX136" i="1" s="1"/>
  <c r="BY136" i="1" s="1"/>
  <c r="W83" i="1"/>
  <c r="DW83" i="1"/>
  <c r="BJ83" i="1"/>
  <c r="DJ83" i="1"/>
  <c r="AJ83" i="1"/>
  <c r="AW83" i="1"/>
  <c r="EJ83" i="1"/>
  <c r="CJ83" i="1"/>
  <c r="J224" i="1"/>
  <c r="ET224" i="1"/>
  <c r="BW224" i="1"/>
  <c r="DJ224" i="1"/>
  <c r="W224" i="1"/>
  <c r="CW224" i="1"/>
  <c r="BJ224" i="1"/>
  <c r="EJ224" i="1"/>
  <c r="DW224" i="1"/>
  <c r="CJ224" i="1"/>
  <c r="AJ224" i="1"/>
  <c r="AW224" i="1"/>
  <c r="AX266" i="1" s="1"/>
  <c r="AY266" i="1" s="1"/>
  <c r="DJ264" i="1"/>
  <c r="CJ264" i="1"/>
  <c r="AW264" i="1"/>
  <c r="CW264" i="1"/>
  <c r="EJ264" i="1"/>
  <c r="W264" i="1"/>
  <c r="BJ264" i="1"/>
  <c r="J264" i="1"/>
  <c r="BW264" i="1"/>
  <c r="DW264" i="1"/>
  <c r="AJ264" i="1"/>
  <c r="CJ222" i="1"/>
  <c r="ET141" i="1"/>
  <c r="DJ141" i="1"/>
  <c r="BJ141" i="1"/>
  <c r="EJ141" i="1"/>
  <c r="CW141" i="1"/>
  <c r="W141" i="1"/>
  <c r="BW141" i="1"/>
  <c r="AJ141" i="1"/>
  <c r="CJ141" i="1"/>
  <c r="CK198" i="1" s="1"/>
  <c r="CL198" i="1" s="1"/>
  <c r="DW141" i="1"/>
  <c r="AW141" i="1"/>
  <c r="BW256" i="1"/>
  <c r="J227" i="1"/>
  <c r="W227" i="1"/>
  <c r="CJ227" i="1"/>
  <c r="CW227" i="1"/>
  <c r="BJ227" i="1"/>
  <c r="EJ227" i="1"/>
  <c r="DJ227" i="1"/>
  <c r="BW227" i="1"/>
  <c r="AJ227" i="1"/>
  <c r="DW227" i="1"/>
  <c r="AW227" i="1"/>
  <c r="J179" i="1"/>
  <c r="DW142" i="1"/>
  <c r="J208" i="1"/>
  <c r="DJ208" i="1"/>
  <c r="AW208" i="1"/>
  <c r="ET208" i="1"/>
  <c r="CW208" i="1"/>
  <c r="EJ208" i="1"/>
  <c r="W208" i="1"/>
  <c r="DW208" i="1"/>
  <c r="BW208" i="1"/>
  <c r="AJ208" i="1"/>
  <c r="CJ208" i="1"/>
  <c r="CJ62" i="1"/>
  <c r="W62" i="1"/>
  <c r="BW62" i="1"/>
  <c r="EJ62" i="1"/>
  <c r="EK121" i="1" s="1"/>
  <c r="EL121" i="1" s="1"/>
  <c r="CW62" i="1"/>
  <c r="CX110" i="1" s="1"/>
  <c r="CY110" i="1" s="1"/>
  <c r="AW62" i="1"/>
  <c r="DJ62" i="1"/>
  <c r="AJ62" i="1"/>
  <c r="DW62" i="1"/>
  <c r="ET62" i="1"/>
  <c r="BJ62" i="1"/>
  <c r="DJ244" i="1"/>
  <c r="AW244" i="1"/>
  <c r="CJ244" i="1"/>
  <c r="BJ244" i="1"/>
  <c r="W244" i="1"/>
  <c r="CW244" i="1"/>
  <c r="EJ244" i="1"/>
  <c r="AJ244" i="1"/>
  <c r="BW244" i="1"/>
  <c r="DW244" i="1"/>
  <c r="CW125" i="1"/>
  <c r="AJ125" i="1"/>
  <c r="DJ125" i="1"/>
  <c r="BW125" i="1"/>
  <c r="CJ125" i="1"/>
  <c r="EJ125" i="1"/>
  <c r="W125" i="1"/>
  <c r="DW125" i="1"/>
  <c r="BJ125" i="1"/>
  <c r="AW125" i="1"/>
  <c r="W123" i="1"/>
  <c r="BJ123" i="1"/>
  <c r="EJ123" i="1"/>
  <c r="J123" i="1"/>
  <c r="AW123" i="1"/>
  <c r="CW123" i="1"/>
  <c r="DJ123" i="1"/>
  <c r="ET123" i="1"/>
  <c r="BW123" i="1"/>
  <c r="CJ123" i="1"/>
  <c r="AJ123" i="1"/>
  <c r="DW123" i="1"/>
  <c r="J229" i="1"/>
  <c r="DJ229" i="1"/>
  <c r="W229" i="1"/>
  <c r="BW229" i="1"/>
  <c r="AJ229" i="1"/>
  <c r="DW229" i="1"/>
  <c r="CJ229" i="1"/>
  <c r="EJ229" i="1"/>
  <c r="CW229" i="1"/>
  <c r="ET229" i="1"/>
  <c r="J267" i="1"/>
  <c r="AJ267" i="1"/>
  <c r="W267" i="1"/>
  <c r="CW267" i="1"/>
  <c r="BW267" i="1"/>
  <c r="BJ267" i="1"/>
  <c r="EJ267" i="1"/>
  <c r="DJ267" i="1"/>
  <c r="J233" i="1"/>
  <c r="ET233" i="1"/>
  <c r="BW233" i="1"/>
  <c r="AW233" i="1"/>
  <c r="DW233" i="1"/>
  <c r="CJ233" i="1"/>
  <c r="BJ233" i="1"/>
  <c r="DJ233" i="1"/>
  <c r="AJ233" i="1"/>
  <c r="W233" i="1"/>
  <c r="EJ233" i="1"/>
  <c r="J225" i="1"/>
  <c r="W225" i="1"/>
  <c r="CJ225" i="1"/>
  <c r="CW225" i="1"/>
  <c r="BJ225" i="1"/>
  <c r="BK252" i="1" s="1"/>
  <c r="BL252" i="1" s="1"/>
  <c r="EJ225" i="1"/>
  <c r="EK259" i="1" s="1"/>
  <c r="EL259" i="1" s="1"/>
  <c r="AW225" i="1"/>
  <c r="ET225" i="1"/>
  <c r="DJ225" i="1"/>
  <c r="AJ225" i="1"/>
  <c r="J174" i="1"/>
  <c r="BW174" i="1"/>
  <c r="EJ174" i="1"/>
  <c r="ET174" i="1"/>
  <c r="AW174" i="1"/>
  <c r="CJ174" i="1"/>
  <c r="DW174" i="1"/>
  <c r="W174" i="1"/>
  <c r="AJ174" i="1"/>
  <c r="CW174" i="1"/>
  <c r="J219" i="1"/>
  <c r="ET219" i="1"/>
  <c r="BW219" i="1"/>
  <c r="DJ219" i="1"/>
  <c r="AJ219" i="1"/>
  <c r="BJ219" i="1"/>
  <c r="W219" i="1"/>
  <c r="DW219" i="1"/>
  <c r="DX257" i="1" s="1"/>
  <c r="DY257" i="1" s="1"/>
  <c r="J182" i="1"/>
  <c r="ET182" i="1"/>
  <c r="BW182" i="1"/>
  <c r="DJ182" i="1"/>
  <c r="W182" i="1"/>
  <c r="EJ182" i="1"/>
  <c r="BJ182" i="1"/>
  <c r="AJ182" i="1"/>
  <c r="DW182" i="1"/>
  <c r="CJ182" i="1"/>
  <c r="AJ133" i="1"/>
  <c r="BW133" i="1"/>
  <c r="DJ133" i="1"/>
  <c r="DK191" i="1" s="1"/>
  <c r="DL191" i="1" s="1"/>
  <c r="CJ133" i="1"/>
  <c r="ET133" i="1"/>
  <c r="DW133" i="1"/>
  <c r="W133" i="1"/>
  <c r="EJ133" i="1"/>
  <c r="CW133" i="1"/>
  <c r="AW133" i="1"/>
  <c r="BJ133" i="1"/>
  <c r="DW267" i="1"/>
  <c r="J209" i="1"/>
  <c r="BJ209" i="1"/>
  <c r="CW209" i="1"/>
  <c r="W209" i="1"/>
  <c r="AJ209" i="1"/>
  <c r="DW209" i="1"/>
  <c r="DJ209" i="1"/>
  <c r="BW209" i="1"/>
  <c r="ET209" i="1"/>
  <c r="CJ209" i="1"/>
  <c r="CW182" i="1"/>
  <c r="AW267" i="1"/>
  <c r="J263" i="1"/>
  <c r="AJ263" i="1"/>
  <c r="AW263" i="1"/>
  <c r="DW263" i="1"/>
  <c r="W263" i="1"/>
  <c r="CW263" i="1"/>
  <c r="BJ263" i="1"/>
  <c r="EJ263" i="1"/>
  <c r="ET263" i="1"/>
  <c r="CJ263" i="1"/>
  <c r="J230" i="1"/>
  <c r="CW230" i="1"/>
  <c r="AW230" i="1"/>
  <c r="DW230" i="1"/>
  <c r="CJ230" i="1"/>
  <c r="ET230" i="1"/>
  <c r="BJ230" i="1"/>
  <c r="W230" i="1"/>
  <c r="DJ230" i="1"/>
  <c r="BW230" i="1"/>
  <c r="AJ230" i="1"/>
  <c r="BJ229" i="1"/>
  <c r="DJ260" i="1"/>
  <c r="CJ260" i="1"/>
  <c r="ET260" i="1"/>
  <c r="DW260" i="1"/>
  <c r="EJ260" i="1"/>
  <c r="AW260" i="1"/>
  <c r="W260" i="1"/>
  <c r="BJ260" i="1"/>
  <c r="CW260" i="1"/>
  <c r="J261" i="1"/>
  <c r="AJ261" i="1"/>
  <c r="ET261" i="1"/>
  <c r="CJ261" i="1"/>
  <c r="AW261" i="1"/>
  <c r="W261" i="1"/>
  <c r="CW261" i="1"/>
  <c r="DW261" i="1"/>
  <c r="BJ261" i="1"/>
  <c r="EJ261" i="1"/>
  <c r="BW260" i="1"/>
  <c r="J217" i="1"/>
  <c r="ET217" i="1"/>
  <c r="BW217" i="1"/>
  <c r="DJ217" i="1"/>
  <c r="AJ217" i="1"/>
  <c r="DW217" i="1"/>
  <c r="W217" i="1"/>
  <c r="BJ217" i="1"/>
  <c r="CJ217" i="1"/>
  <c r="DJ174" i="1"/>
  <c r="DK230" i="1" s="1"/>
  <c r="DL230" i="1" s="1"/>
  <c r="CW233" i="1"/>
  <c r="BJ166" i="1"/>
  <c r="EJ166" i="1"/>
  <c r="W166" i="1"/>
  <c r="DJ166" i="1"/>
  <c r="ET166" i="1"/>
  <c r="AJ166" i="1"/>
  <c r="AW166" i="1"/>
  <c r="CJ166" i="1"/>
  <c r="CW166" i="1"/>
  <c r="BW166" i="1"/>
  <c r="J166" i="1"/>
  <c r="ET135" i="1"/>
  <c r="DJ135" i="1"/>
  <c r="W135" i="1"/>
  <c r="CW135" i="1"/>
  <c r="BJ135" i="1"/>
  <c r="BW135" i="1"/>
  <c r="EJ135" i="1"/>
  <c r="AJ135" i="1"/>
  <c r="AK179" i="1" s="1"/>
  <c r="AL179" i="1" s="1"/>
  <c r="AW135" i="1"/>
  <c r="DW135" i="1"/>
  <c r="DX183" i="1" s="1"/>
  <c r="DY183" i="1" s="1"/>
  <c r="DJ262" i="1"/>
  <c r="CJ262" i="1"/>
  <c r="ET262" i="1"/>
  <c r="DW262" i="1"/>
  <c r="BJ262" i="1"/>
  <c r="CW262" i="1"/>
  <c r="EJ262" i="1"/>
  <c r="AW262" i="1"/>
  <c r="W262" i="1"/>
  <c r="BW261" i="1"/>
  <c r="CJ219" i="1"/>
  <c r="BJ208" i="1"/>
  <c r="J192" i="1"/>
  <c r="W192" i="1"/>
  <c r="CJ192" i="1"/>
  <c r="AJ192" i="1"/>
  <c r="DJ192" i="1"/>
  <c r="BW192" i="1"/>
  <c r="BX246" i="1" s="1"/>
  <c r="BY246" i="1" s="1"/>
  <c r="EJ192" i="1"/>
  <c r="CW192" i="1"/>
  <c r="CX237" i="1" s="1"/>
  <c r="CY237" i="1" s="1"/>
  <c r="BJ192" i="1"/>
  <c r="AW192" i="1"/>
  <c r="ET192" i="1"/>
  <c r="BJ160" i="1"/>
  <c r="ET160" i="1"/>
  <c r="CJ160" i="1"/>
  <c r="DW160" i="1"/>
  <c r="W160" i="1"/>
  <c r="DJ160" i="1"/>
  <c r="J160" i="1"/>
  <c r="K217" i="1" s="1"/>
  <c r="L217" i="1" s="1"/>
  <c r="BW160" i="1"/>
  <c r="AW160" i="1"/>
  <c r="EJ160" i="1"/>
  <c r="CW160" i="1"/>
  <c r="CX172" i="1" s="1"/>
  <c r="CY172" i="1" s="1"/>
  <c r="AJ160" i="1"/>
  <c r="W127" i="1"/>
  <c r="BJ127" i="1"/>
  <c r="DJ127" i="1"/>
  <c r="ET127" i="1"/>
  <c r="CW127" i="1"/>
  <c r="DW127" i="1"/>
  <c r="AW127" i="1"/>
  <c r="EJ127" i="1"/>
  <c r="BW127" i="1"/>
  <c r="CJ127" i="1"/>
  <c r="DK259" i="1"/>
  <c r="DL259" i="1" s="1"/>
  <c r="BJ146" i="1"/>
  <c r="AJ146" i="1"/>
  <c r="DJ146" i="1"/>
  <c r="BW146" i="1"/>
  <c r="J146" i="1"/>
  <c r="AW146" i="1"/>
  <c r="EJ146" i="1"/>
  <c r="CJ146" i="1"/>
  <c r="W146" i="1"/>
  <c r="CW146" i="1"/>
  <c r="BX165" i="1"/>
  <c r="BY165" i="1" s="1"/>
  <c r="DJ266" i="1"/>
  <c r="CJ266" i="1"/>
  <c r="CW266" i="1"/>
  <c r="AJ266" i="1"/>
  <c r="W266" i="1"/>
  <c r="BJ266" i="1"/>
  <c r="EJ266" i="1"/>
  <c r="DJ258" i="1"/>
  <c r="CJ258" i="1"/>
  <c r="BJ258" i="1"/>
  <c r="ET258" i="1"/>
  <c r="DW258" i="1"/>
  <c r="AW258" i="1"/>
  <c r="W258" i="1"/>
  <c r="CW258" i="1"/>
  <c r="J181" i="1"/>
  <c r="BJ181" i="1"/>
  <c r="CW181" i="1"/>
  <c r="CJ181" i="1"/>
  <c r="EJ181" i="1"/>
  <c r="AW181" i="1"/>
  <c r="W181" i="1"/>
  <c r="BW181" i="1"/>
  <c r="ET181" i="1"/>
  <c r="DJ181" i="1"/>
  <c r="DW181" i="1"/>
  <c r="W19" i="1"/>
  <c r="DJ19" i="1"/>
  <c r="J19" i="1"/>
  <c r="BJ19" i="1"/>
  <c r="BW19" i="1"/>
  <c r="CW19" i="1"/>
  <c r="AW19" i="1"/>
  <c r="DW19" i="1"/>
  <c r="EJ19" i="1"/>
  <c r="CJ19" i="1"/>
  <c r="AJ19" i="1"/>
  <c r="J204" i="1"/>
  <c r="W204" i="1"/>
  <c r="CJ204" i="1"/>
  <c r="DW204" i="1"/>
  <c r="DX252" i="1" s="1"/>
  <c r="DY252" i="1" s="1"/>
  <c r="EJ204" i="1"/>
  <c r="BJ204" i="1"/>
  <c r="ET204" i="1"/>
  <c r="DJ204" i="1"/>
  <c r="BW204" i="1"/>
  <c r="AJ204" i="1"/>
  <c r="AK256" i="1" s="1"/>
  <c r="AL256" i="1" s="1"/>
  <c r="J185" i="1"/>
  <c r="W185" i="1"/>
  <c r="CJ185" i="1"/>
  <c r="AW185" i="1"/>
  <c r="CW185" i="1"/>
  <c r="BJ185" i="1"/>
  <c r="BW185" i="1"/>
  <c r="DW185" i="1"/>
  <c r="AJ185" i="1"/>
  <c r="EJ185" i="1"/>
  <c r="ET42" i="1"/>
  <c r="BW42" i="1"/>
  <c r="CJ42" i="1"/>
  <c r="BJ42" i="1"/>
  <c r="CW42" i="1"/>
  <c r="AJ42" i="1"/>
  <c r="AK99" i="1" s="1"/>
  <c r="AL99" i="1" s="1"/>
  <c r="AW42" i="1"/>
  <c r="W42" i="1"/>
  <c r="DJ42" i="1"/>
  <c r="AX93" i="1"/>
  <c r="AY93" i="1" s="1"/>
  <c r="AX91" i="1"/>
  <c r="AY91" i="1" s="1"/>
  <c r="DW266" i="1"/>
  <c r="AW266" i="1"/>
  <c r="EJ258" i="1"/>
  <c r="J265" i="1"/>
  <c r="AJ265" i="1"/>
  <c r="DW265" i="1"/>
  <c r="BW265" i="1"/>
  <c r="BJ265" i="1"/>
  <c r="W265" i="1"/>
  <c r="CW265" i="1"/>
  <c r="EJ265" i="1"/>
  <c r="J257" i="1"/>
  <c r="AJ257" i="1"/>
  <c r="DW257" i="1"/>
  <c r="BJ257" i="1"/>
  <c r="ET257" i="1"/>
  <c r="CJ257" i="1"/>
  <c r="AW257" i="1"/>
  <c r="DJ238" i="1"/>
  <c r="AW238" i="1"/>
  <c r="CJ238" i="1"/>
  <c r="J238" i="1"/>
  <c r="DW238" i="1"/>
  <c r="BJ238" i="1"/>
  <c r="W238" i="1"/>
  <c r="CW238" i="1"/>
  <c r="EJ238" i="1"/>
  <c r="ET238" i="1"/>
  <c r="J201" i="1"/>
  <c r="DJ201" i="1"/>
  <c r="DK256" i="1" s="1"/>
  <c r="DL256" i="1" s="1"/>
  <c r="AW201" i="1"/>
  <c r="AJ201" i="1"/>
  <c r="BJ201" i="1"/>
  <c r="W201" i="1"/>
  <c r="DW201" i="1"/>
  <c r="BW201" i="1"/>
  <c r="CJ201" i="1"/>
  <c r="ET145" i="1"/>
  <c r="DJ145" i="1"/>
  <c r="CW145" i="1"/>
  <c r="AJ145" i="1"/>
  <c r="W145" i="1"/>
  <c r="BJ145" i="1"/>
  <c r="BW145" i="1"/>
  <c r="DW145" i="1"/>
  <c r="AW145" i="1"/>
  <c r="K147" i="1"/>
  <c r="L147" i="1" s="1"/>
  <c r="EJ42" i="1"/>
  <c r="ET65" i="1"/>
  <c r="BJ65" i="1"/>
  <c r="DJ65" i="1"/>
  <c r="W65" i="1"/>
  <c r="AW65" i="1"/>
  <c r="AX124" i="1" s="1"/>
  <c r="AY124" i="1" s="1"/>
  <c r="CW65" i="1"/>
  <c r="DW65" i="1"/>
  <c r="BW65" i="1"/>
  <c r="BX124" i="1" s="1"/>
  <c r="BY124" i="1" s="1"/>
  <c r="EJ65" i="1"/>
  <c r="AJ65" i="1"/>
  <c r="CJ65" i="1"/>
  <c r="BW268" i="1"/>
  <c r="DJ240" i="1"/>
  <c r="AW240" i="1"/>
  <c r="CJ240" i="1"/>
  <c r="CJ195" i="1"/>
  <c r="BJ144" i="1"/>
  <c r="AJ144" i="1"/>
  <c r="DJ144" i="1"/>
  <c r="DW144" i="1"/>
  <c r="ET144" i="1"/>
  <c r="J113" i="1"/>
  <c r="DJ113" i="1"/>
  <c r="AJ113" i="1"/>
  <c r="BW113" i="1"/>
  <c r="DW113" i="1"/>
  <c r="BJ113" i="1"/>
  <c r="ET113" i="1"/>
  <c r="AK125" i="1"/>
  <c r="AL125" i="1" s="1"/>
  <c r="AK126" i="1"/>
  <c r="AL126" i="1" s="1"/>
  <c r="W64" i="1"/>
  <c r="DW64" i="1"/>
  <c r="ET64" i="1"/>
  <c r="AW64" i="1"/>
  <c r="CW64" i="1"/>
  <c r="BW64" i="1"/>
  <c r="CJ64" i="1"/>
  <c r="BJ64" i="1"/>
  <c r="EJ64" i="1"/>
  <c r="DJ64" i="1"/>
  <c r="AJ64" i="1"/>
  <c r="J64" i="1"/>
  <c r="J232" i="1"/>
  <c r="W232" i="1"/>
  <c r="CJ232" i="1"/>
  <c r="AW232" i="1"/>
  <c r="DW232" i="1"/>
  <c r="DJ236" i="1"/>
  <c r="AW236" i="1"/>
  <c r="CJ236" i="1"/>
  <c r="DJ212" i="1"/>
  <c r="DK258" i="1" s="1"/>
  <c r="DL258" i="1" s="1"/>
  <c r="BJ212" i="1"/>
  <c r="J175" i="1"/>
  <c r="W175" i="1"/>
  <c r="ET175" i="1"/>
  <c r="AW175" i="1"/>
  <c r="CJ175" i="1"/>
  <c r="DW175" i="1"/>
  <c r="BJ175" i="1"/>
  <c r="J247" i="1"/>
  <c r="AJ247" i="1"/>
  <c r="BW246" i="1"/>
  <c r="J231" i="1"/>
  <c r="ET231" i="1"/>
  <c r="BW231" i="1"/>
  <c r="DJ231" i="1"/>
  <c r="AW231" i="1"/>
  <c r="DW231" i="1"/>
  <c r="CJ231" i="1"/>
  <c r="DW221" i="1"/>
  <c r="J213" i="1"/>
  <c r="W213" i="1"/>
  <c r="X266" i="1" s="1"/>
  <c r="Y266" i="1" s="1"/>
  <c r="CJ213" i="1"/>
  <c r="CK264" i="1" s="1"/>
  <c r="CL264" i="1" s="1"/>
  <c r="BJ213" i="1"/>
  <c r="EJ213" i="1"/>
  <c r="DW195" i="1"/>
  <c r="BJ180" i="1"/>
  <c r="BK233" i="1" s="1"/>
  <c r="BL233" i="1" s="1"/>
  <c r="J180" i="1"/>
  <c r="DJ180" i="1"/>
  <c r="ET180" i="1"/>
  <c r="AJ180" i="1"/>
  <c r="AK234" i="1" s="1"/>
  <c r="AL234" i="1" s="1"/>
  <c r="CJ180" i="1"/>
  <c r="AW180" i="1"/>
  <c r="AX97" i="1"/>
  <c r="AY97" i="1" s="1"/>
  <c r="EJ268" i="1"/>
  <c r="J249" i="1"/>
  <c r="AJ249" i="1"/>
  <c r="DJ248" i="1"/>
  <c r="CJ248" i="1"/>
  <c r="BW236" i="1"/>
  <c r="AJ236" i="1"/>
  <c r="J178" i="1"/>
  <c r="BW178" i="1"/>
  <c r="EJ178" i="1"/>
  <c r="AW178" i="1"/>
  <c r="CJ178" i="1"/>
  <c r="DW178" i="1"/>
  <c r="ET137" i="1"/>
  <c r="EU195" i="1" s="1"/>
  <c r="EV195" i="1" s="1"/>
  <c r="DJ137" i="1"/>
  <c r="DK155" i="1" s="1"/>
  <c r="DL155" i="1" s="1"/>
  <c r="W137" i="1"/>
  <c r="BJ137" i="1"/>
  <c r="AJ137" i="1"/>
  <c r="BW137" i="1"/>
  <c r="CJ137" i="1"/>
  <c r="AW137" i="1"/>
  <c r="CW137" i="1"/>
  <c r="ET72" i="1"/>
  <c r="CW72" i="1"/>
  <c r="J72" i="1"/>
  <c r="BW72" i="1"/>
  <c r="DJ72" i="1"/>
  <c r="AW72" i="1"/>
  <c r="BJ72" i="1"/>
  <c r="EJ72" i="1"/>
  <c r="AJ72" i="1"/>
  <c r="DW72" i="1"/>
  <c r="W72" i="1"/>
  <c r="CJ72" i="1"/>
  <c r="ET31" i="1"/>
  <c r="EU84" i="1" s="1"/>
  <c r="EV84" i="1" s="1"/>
  <c r="AJ31" i="1"/>
  <c r="DW31" i="1"/>
  <c r="AW31" i="1"/>
  <c r="EJ31" i="1"/>
  <c r="BW31" i="1"/>
  <c r="CJ31" i="1"/>
  <c r="W31" i="1"/>
  <c r="BJ31" i="1"/>
  <c r="J31" i="1"/>
  <c r="W12" i="1"/>
  <c r="DJ12" i="1"/>
  <c r="DW12" i="1"/>
  <c r="DX69" i="1" s="1"/>
  <c r="DY69" i="1" s="1"/>
  <c r="EJ12" i="1"/>
  <c r="AW12" i="1"/>
  <c r="ET12" i="1"/>
  <c r="BW12" i="1"/>
  <c r="AJ12" i="1"/>
  <c r="CJ12" i="1"/>
  <c r="BJ12" i="1"/>
  <c r="J252" i="1"/>
  <c r="J251" i="1"/>
  <c r="AJ251" i="1"/>
  <c r="DJ250" i="1"/>
  <c r="CJ250" i="1"/>
  <c r="AJ248" i="1"/>
  <c r="BW247" i="1"/>
  <c r="EJ231" i="1"/>
  <c r="J228" i="1"/>
  <c r="CW228" i="1"/>
  <c r="W228" i="1"/>
  <c r="CW212" i="1"/>
  <c r="BJ178" i="1"/>
  <c r="DJ175" i="1"/>
  <c r="BJ156" i="1"/>
  <c r="ET156" i="1"/>
  <c r="CJ156" i="1"/>
  <c r="DW156" i="1"/>
  <c r="W156" i="1"/>
  <c r="X211" i="1" s="1"/>
  <c r="Y211" i="1" s="1"/>
  <c r="DJ156" i="1"/>
  <c r="DK215" i="1" s="1"/>
  <c r="DL215" i="1" s="1"/>
  <c r="J156" i="1"/>
  <c r="BW156" i="1"/>
  <c r="BJ154" i="1"/>
  <c r="J154" i="1"/>
  <c r="AW154" i="1"/>
  <c r="BW154" i="1"/>
  <c r="AJ154" i="1"/>
  <c r="ET154" i="1"/>
  <c r="DJ154" i="1"/>
  <c r="BJ147" i="1"/>
  <c r="AW144" i="1"/>
  <c r="AW129" i="1"/>
  <c r="ET129" i="1"/>
  <c r="EJ129" i="1"/>
  <c r="CW129" i="1"/>
  <c r="W129" i="1"/>
  <c r="DJ129" i="1"/>
  <c r="AJ129" i="1"/>
  <c r="CJ129" i="1"/>
  <c r="EJ113" i="1"/>
  <c r="EK143" i="1"/>
  <c r="EL143" i="1" s="1"/>
  <c r="BW249" i="1"/>
  <c r="CW151" i="1"/>
  <c r="ET147" i="1"/>
  <c r="DJ147" i="1"/>
  <c r="CW147" i="1"/>
  <c r="AJ147" i="1"/>
  <c r="AK206" i="1" s="1"/>
  <c r="AL206" i="1" s="1"/>
  <c r="CJ147" i="1"/>
  <c r="EJ147" i="1"/>
  <c r="AW147" i="1"/>
  <c r="DW137" i="1"/>
  <c r="AW113" i="1"/>
  <c r="ET103" i="1"/>
  <c r="DJ103" i="1"/>
  <c r="CW103" i="1"/>
  <c r="W103" i="1"/>
  <c r="BW103" i="1"/>
  <c r="DW103" i="1"/>
  <c r="BJ103" i="1"/>
  <c r="DJ268" i="1"/>
  <c r="CJ268" i="1"/>
  <c r="J195" i="1"/>
  <c r="BJ195" i="1"/>
  <c r="CW195" i="1"/>
  <c r="EJ195" i="1"/>
  <c r="BW144" i="1"/>
  <c r="ET58" i="1"/>
  <c r="BW58" i="1"/>
  <c r="CJ58" i="1"/>
  <c r="AW58" i="1"/>
  <c r="BJ58" i="1"/>
  <c r="J58" i="1"/>
  <c r="DW58" i="1"/>
  <c r="W58" i="1"/>
  <c r="X73" i="1" s="1"/>
  <c r="Y73" i="1" s="1"/>
  <c r="EJ58" i="1"/>
  <c r="DJ58" i="1"/>
  <c r="CW58" i="1"/>
  <c r="AJ268" i="1"/>
  <c r="EJ232" i="1"/>
  <c r="CW232" i="1"/>
  <c r="J221" i="1"/>
  <c r="CW221" i="1"/>
  <c r="BJ221" i="1"/>
  <c r="AX252" i="1"/>
  <c r="AY252" i="1" s="1"/>
  <c r="DX231" i="1"/>
  <c r="DY231" i="1" s="1"/>
  <c r="ET151" i="1"/>
  <c r="DJ151" i="1"/>
  <c r="J151" i="1"/>
  <c r="EJ151" i="1"/>
  <c r="W151" i="1"/>
  <c r="BJ151" i="1"/>
  <c r="DW151" i="1"/>
  <c r="EJ144" i="1"/>
  <c r="CJ113" i="1"/>
  <c r="AX125" i="1"/>
  <c r="AY125" i="1" s="1"/>
  <c r="BW240" i="1"/>
  <c r="AJ240" i="1"/>
  <c r="AK254" i="1" s="1"/>
  <c r="AL254" i="1" s="1"/>
  <c r="J226" i="1"/>
  <c r="ET226" i="1"/>
  <c r="BW226" i="1"/>
  <c r="CW226" i="1"/>
  <c r="W226" i="1"/>
  <c r="BJ226" i="1"/>
  <c r="EJ226" i="1"/>
  <c r="J212" i="1"/>
  <c r="EJ212" i="1"/>
  <c r="ET212" i="1"/>
  <c r="BW212" i="1"/>
  <c r="BW175" i="1"/>
  <c r="BX234" i="1" s="1"/>
  <c r="BY234" i="1" s="1"/>
  <c r="CW121" i="1"/>
  <c r="BJ121" i="1"/>
  <c r="W121" i="1"/>
  <c r="DJ121" i="1"/>
  <c r="ET121" i="1"/>
  <c r="BW121" i="1"/>
  <c r="EJ121" i="1"/>
  <c r="EK176" i="1" s="1"/>
  <c r="EL176" i="1" s="1"/>
  <c r="DJ246" i="1"/>
  <c r="CJ246" i="1"/>
  <c r="CW231" i="1"/>
  <c r="CJ226" i="1"/>
  <c r="BJ268" i="1"/>
  <c r="W268" i="1"/>
  <c r="J253" i="1"/>
  <c r="AJ253" i="1"/>
  <c r="DJ252" i="1"/>
  <c r="CJ252" i="1"/>
  <c r="AJ232" i="1"/>
  <c r="DW226" i="1"/>
  <c r="AJ226" i="1"/>
  <c r="J223" i="1"/>
  <c r="CW223" i="1"/>
  <c r="W223" i="1"/>
  <c r="EJ223" i="1"/>
  <c r="BJ223" i="1"/>
  <c r="BW221" i="1"/>
  <c r="J199" i="1"/>
  <c r="W199" i="1"/>
  <c r="CJ199" i="1"/>
  <c r="CW199" i="1"/>
  <c r="BJ199" i="1"/>
  <c r="EJ199" i="1"/>
  <c r="BW195" i="1"/>
  <c r="J187" i="1"/>
  <c r="DJ187" i="1"/>
  <c r="AW187" i="1"/>
  <c r="AX241" i="1" s="1"/>
  <c r="AY241" i="1" s="1"/>
  <c r="BJ187" i="1"/>
  <c r="BJ164" i="1"/>
  <c r="W164" i="1"/>
  <c r="CW164" i="1"/>
  <c r="EJ164" i="1"/>
  <c r="DJ164" i="1"/>
  <c r="ET164" i="1"/>
  <c r="EU223" i="1" s="1"/>
  <c r="EV223" i="1" s="1"/>
  <c r="BW164" i="1"/>
  <c r="DW164" i="1"/>
  <c r="J255" i="1"/>
  <c r="AJ255" i="1"/>
  <c r="DJ254" i="1"/>
  <c r="CJ254" i="1"/>
  <c r="AJ252" i="1"/>
  <c r="BW251" i="1"/>
  <c r="EJ246" i="1"/>
  <c r="DJ242" i="1"/>
  <c r="AW242" i="1"/>
  <c r="CJ242" i="1"/>
  <c r="EJ240" i="1"/>
  <c r="EK252" i="1" s="1"/>
  <c r="EL252" i="1" s="1"/>
  <c r="CW240" i="1"/>
  <c r="W240" i="1"/>
  <c r="J234" i="1"/>
  <c r="W234" i="1"/>
  <c r="ET234" i="1"/>
  <c r="DJ234" i="1"/>
  <c r="AW234" i="1"/>
  <c r="CJ234" i="1"/>
  <c r="BW232" i="1"/>
  <c r="DW223" i="1"/>
  <c r="W221" i="1"/>
  <c r="J220" i="1"/>
  <c r="W220" i="1"/>
  <c r="X261" i="1" s="1"/>
  <c r="Y261" i="1" s="1"/>
  <c r="CJ220" i="1"/>
  <c r="AJ220" i="1"/>
  <c r="BW220" i="1"/>
  <c r="DJ220" i="1"/>
  <c r="AJ213" i="1"/>
  <c r="CJ212" i="1"/>
  <c r="J203" i="1"/>
  <c r="ET203" i="1"/>
  <c r="BW203" i="1"/>
  <c r="DJ203" i="1"/>
  <c r="AW203" i="1"/>
  <c r="CJ203" i="1"/>
  <c r="CK259" i="1" s="1"/>
  <c r="CL259" i="1" s="1"/>
  <c r="W195" i="1"/>
  <c r="X254" i="1" s="1"/>
  <c r="Y254" i="1" s="1"/>
  <c r="J191" i="1"/>
  <c r="K250" i="1" s="1"/>
  <c r="L250" i="1" s="1"/>
  <c r="EJ191" i="1"/>
  <c r="ET191" i="1"/>
  <c r="BW191" i="1"/>
  <c r="W191" i="1"/>
  <c r="BJ191" i="1"/>
  <c r="DJ191" i="1"/>
  <c r="CW187" i="1"/>
  <c r="BJ162" i="1"/>
  <c r="BK211" i="1" s="1"/>
  <c r="BL211" i="1" s="1"/>
  <c r="DJ162" i="1"/>
  <c r="AJ162" i="1"/>
  <c r="AK215" i="1" s="1"/>
  <c r="AL215" i="1" s="1"/>
  <c r="BW162" i="1"/>
  <c r="W162" i="1"/>
  <c r="DW162" i="1"/>
  <c r="DX221" i="1" s="1"/>
  <c r="DY221" i="1" s="1"/>
  <c r="EJ156" i="1"/>
  <c r="BJ150" i="1"/>
  <c r="BW150" i="1"/>
  <c r="J150" i="1"/>
  <c r="AJ150" i="1"/>
  <c r="DW150" i="1"/>
  <c r="CJ150" i="1"/>
  <c r="W150" i="1"/>
  <c r="BX174" i="1"/>
  <c r="BY174" i="1" s="1"/>
  <c r="EU177" i="1"/>
  <c r="EV177" i="1" s="1"/>
  <c r="J183" i="1"/>
  <c r="W183" i="1"/>
  <c r="X242" i="1" s="1"/>
  <c r="Y242" i="1" s="1"/>
  <c r="CJ183" i="1"/>
  <c r="CK242" i="1" s="1"/>
  <c r="CL242" i="1" s="1"/>
  <c r="DW183" i="1"/>
  <c r="J176" i="1"/>
  <c r="BW176" i="1"/>
  <c r="EJ176" i="1"/>
  <c r="AW176" i="1"/>
  <c r="CJ176" i="1"/>
  <c r="DW176" i="1"/>
  <c r="J173" i="1"/>
  <c r="W173" i="1"/>
  <c r="ET173" i="1"/>
  <c r="AW173" i="1"/>
  <c r="CJ173" i="1"/>
  <c r="CK231" i="1" s="1"/>
  <c r="CL231" i="1" s="1"/>
  <c r="DW173" i="1"/>
  <c r="CK230" i="1"/>
  <c r="CL230" i="1" s="1"/>
  <c r="ET101" i="1"/>
  <c r="DJ101" i="1"/>
  <c r="W101" i="1"/>
  <c r="BJ101" i="1"/>
  <c r="BW101" i="1"/>
  <c r="AJ101" i="1"/>
  <c r="CJ101" i="1"/>
  <c r="EJ101" i="1"/>
  <c r="X151" i="1"/>
  <c r="Y151" i="1" s="1"/>
  <c r="EK140" i="1"/>
  <c r="EL140" i="1" s="1"/>
  <c r="EK99" i="1"/>
  <c r="EL99" i="1" s="1"/>
  <c r="AJ245" i="1"/>
  <c r="AJ243" i="1"/>
  <c r="AJ241" i="1"/>
  <c r="J241" i="1"/>
  <c r="AJ239" i="1"/>
  <c r="AJ237" i="1"/>
  <c r="AJ235" i="1"/>
  <c r="J218" i="1"/>
  <c r="W218" i="1"/>
  <c r="CJ218" i="1"/>
  <c r="DJ216" i="1"/>
  <c r="J197" i="1"/>
  <c r="W197" i="1"/>
  <c r="CJ197" i="1"/>
  <c r="DW197" i="1"/>
  <c r="CJ189" i="1"/>
  <c r="J188" i="1"/>
  <c r="BJ188" i="1"/>
  <c r="CW188" i="1"/>
  <c r="CJ184" i="1"/>
  <c r="EJ173" i="1"/>
  <c r="BJ138" i="1"/>
  <c r="W138" i="1"/>
  <c r="CW138" i="1"/>
  <c r="EJ138" i="1"/>
  <c r="ET138" i="1"/>
  <c r="DJ138" i="1"/>
  <c r="EJ119" i="1"/>
  <c r="AJ119" i="1"/>
  <c r="BW119" i="1"/>
  <c r="DW119" i="1"/>
  <c r="W119" i="1"/>
  <c r="CJ119" i="1"/>
  <c r="ET52" i="1"/>
  <c r="CJ52" i="1"/>
  <c r="J52" i="1"/>
  <c r="CW52" i="1"/>
  <c r="BJ52" i="1"/>
  <c r="DJ52" i="1"/>
  <c r="AJ52" i="1"/>
  <c r="DW52" i="1"/>
  <c r="BJ51" i="1"/>
  <c r="BW51" i="1"/>
  <c r="J51" i="1"/>
  <c r="DJ51" i="1"/>
  <c r="W51" i="1"/>
  <c r="X104" i="1" s="1"/>
  <c r="Y104" i="1" s="1"/>
  <c r="DW51" i="1"/>
  <c r="EJ51" i="1"/>
  <c r="ET51" i="1"/>
  <c r="AJ51" i="1"/>
  <c r="AW51" i="1"/>
  <c r="J216" i="1"/>
  <c r="CW216" i="1"/>
  <c r="DW101" i="1"/>
  <c r="K146" i="1"/>
  <c r="L146" i="1" s="1"/>
  <c r="ET10" i="1"/>
  <c r="BJ10" i="1"/>
  <c r="AW10" i="1"/>
  <c r="BW10" i="1"/>
  <c r="AJ10" i="1"/>
  <c r="CJ10" i="1"/>
  <c r="CW10" i="1"/>
  <c r="W10" i="1"/>
  <c r="J10" i="1"/>
  <c r="J206" i="1"/>
  <c r="W206" i="1"/>
  <c r="CJ206" i="1"/>
  <c r="J189" i="1"/>
  <c r="ET189" i="1"/>
  <c r="BW189" i="1"/>
  <c r="DJ189" i="1"/>
  <c r="J184" i="1"/>
  <c r="EJ184" i="1"/>
  <c r="ET184" i="1"/>
  <c r="EU235" i="1" s="1"/>
  <c r="EV235" i="1" s="1"/>
  <c r="BW184" i="1"/>
  <c r="BW183" i="1"/>
  <c r="DX230" i="1"/>
  <c r="DY230" i="1" s="1"/>
  <c r="AJ218" i="1"/>
  <c r="AJ216" i="1"/>
  <c r="J211" i="1"/>
  <c r="W211" i="1"/>
  <c r="CJ211" i="1"/>
  <c r="DW211" i="1"/>
  <c r="J202" i="1"/>
  <c r="BJ202" i="1"/>
  <c r="CW202" i="1"/>
  <c r="J198" i="1"/>
  <c r="EJ198" i="1"/>
  <c r="ET198" i="1"/>
  <c r="BW198" i="1"/>
  <c r="BW197" i="1"/>
  <c r="AJ188" i="1"/>
  <c r="DW184" i="1"/>
  <c r="DJ183" i="1"/>
  <c r="AJ183" i="1"/>
  <c r="BJ140" i="1"/>
  <c r="W140" i="1"/>
  <c r="CW140" i="1"/>
  <c r="EJ140" i="1"/>
  <c r="AJ140" i="1"/>
  <c r="DW140" i="1"/>
  <c r="AW138" i="1"/>
  <c r="AW119" i="1"/>
  <c r="ET105" i="1"/>
  <c r="DJ105" i="1"/>
  <c r="W105" i="1"/>
  <c r="BJ105" i="1"/>
  <c r="EJ105" i="1"/>
  <c r="CW105" i="1"/>
  <c r="AW105" i="1"/>
  <c r="ET93" i="1"/>
  <c r="CW93" i="1"/>
  <c r="BW93" i="1"/>
  <c r="BJ93" i="1"/>
  <c r="EJ93" i="1"/>
  <c r="J93" i="1"/>
  <c r="AW93" i="1"/>
  <c r="CJ93" i="1"/>
  <c r="DW93" i="1"/>
  <c r="DJ93" i="1"/>
  <c r="AJ93" i="1"/>
  <c r="ET91" i="1"/>
  <c r="CW91" i="1"/>
  <c r="BW91" i="1"/>
  <c r="AW91" i="1"/>
  <c r="CJ91" i="1"/>
  <c r="DJ91" i="1"/>
  <c r="AJ91" i="1"/>
  <c r="EJ91" i="1"/>
  <c r="BJ91" i="1"/>
  <c r="DW91" i="1"/>
  <c r="J91" i="1"/>
  <c r="W91" i="1"/>
  <c r="ET90" i="1"/>
  <c r="CW90" i="1"/>
  <c r="BW90" i="1"/>
  <c r="W90" i="1"/>
  <c r="DW90" i="1"/>
  <c r="BJ90" i="1"/>
  <c r="AW90" i="1"/>
  <c r="DJ90" i="1"/>
  <c r="CJ90" i="1"/>
  <c r="AJ90" i="1"/>
  <c r="ET87" i="1"/>
  <c r="CW87" i="1"/>
  <c r="BW87" i="1"/>
  <c r="CJ87" i="1"/>
  <c r="W87" i="1"/>
  <c r="DW87" i="1"/>
  <c r="DJ87" i="1"/>
  <c r="AJ87" i="1"/>
  <c r="EJ87" i="1"/>
  <c r="BJ87" i="1"/>
  <c r="AW87" i="1"/>
  <c r="EJ10" i="1"/>
  <c r="BJ102" i="1"/>
  <c r="DW102" i="1"/>
  <c r="CW102" i="1"/>
  <c r="ET102" i="1"/>
  <c r="AW102" i="1"/>
  <c r="EJ102" i="1"/>
  <c r="AJ102" i="1"/>
  <c r="W54" i="1"/>
  <c r="X111" i="1" s="1"/>
  <c r="Y111" i="1" s="1"/>
  <c r="DJ54" i="1"/>
  <c r="AJ54" i="1"/>
  <c r="DW54" i="1"/>
  <c r="J54" i="1"/>
  <c r="EJ54" i="1"/>
  <c r="BW54" i="1"/>
  <c r="CJ54" i="1"/>
  <c r="BJ54" i="1"/>
  <c r="AW54" i="1"/>
  <c r="ET54" i="1"/>
  <c r="J168" i="1"/>
  <c r="BW168" i="1"/>
  <c r="EJ168" i="1"/>
  <c r="J167" i="1"/>
  <c r="K171" i="1" s="1"/>
  <c r="L171" i="1" s="1"/>
  <c r="W167" i="1"/>
  <c r="X226" i="1" s="1"/>
  <c r="Y226" i="1" s="1"/>
  <c r="AW163" i="1"/>
  <c r="J163" i="1"/>
  <c r="EJ157" i="1"/>
  <c r="ET139" i="1"/>
  <c r="DJ139" i="1"/>
  <c r="BJ139" i="1"/>
  <c r="EJ139" i="1"/>
  <c r="AW136" i="1"/>
  <c r="ET109" i="1"/>
  <c r="BW109" i="1"/>
  <c r="CW109" i="1"/>
  <c r="W109" i="1"/>
  <c r="BJ109" i="1"/>
  <c r="CJ109" i="1"/>
  <c r="DW109" i="1"/>
  <c r="EJ98" i="1"/>
  <c r="ET55" i="1"/>
  <c r="AW55" i="1"/>
  <c r="EJ55" i="1"/>
  <c r="BJ55" i="1"/>
  <c r="BW55" i="1"/>
  <c r="CJ55" i="1"/>
  <c r="CK95" i="1" s="1"/>
  <c r="CL95" i="1" s="1"/>
  <c r="W55" i="1"/>
  <c r="AJ55" i="1"/>
  <c r="CW55" i="1"/>
  <c r="DJ55" i="1"/>
  <c r="DW55" i="1"/>
  <c r="AJ214" i="1"/>
  <c r="AJ207" i="1"/>
  <c r="AJ200" i="1"/>
  <c r="AJ193" i="1"/>
  <c r="J169" i="1"/>
  <c r="W169" i="1"/>
  <c r="ET157" i="1"/>
  <c r="DJ157" i="1"/>
  <c r="AW157" i="1"/>
  <c r="CJ157" i="1"/>
  <c r="DW157" i="1"/>
  <c r="ET143" i="1"/>
  <c r="DJ143" i="1"/>
  <c r="EJ143" i="1"/>
  <c r="CW143" i="1"/>
  <c r="BJ136" i="1"/>
  <c r="W136" i="1"/>
  <c r="X181" i="1" s="1"/>
  <c r="Y181" i="1" s="1"/>
  <c r="CW136" i="1"/>
  <c r="EJ136" i="1"/>
  <c r="AK176" i="1"/>
  <c r="AL176" i="1" s="1"/>
  <c r="ET98" i="1"/>
  <c r="EU157" i="1" s="1"/>
  <c r="EV157" i="1" s="1"/>
  <c r="CW98" i="1"/>
  <c r="BW98" i="1"/>
  <c r="AW98" i="1"/>
  <c r="CJ98" i="1"/>
  <c r="W98" i="1"/>
  <c r="BJ98" i="1"/>
  <c r="AJ98" i="1"/>
  <c r="ET95" i="1"/>
  <c r="CW95" i="1"/>
  <c r="BW95" i="1"/>
  <c r="DJ95" i="1"/>
  <c r="AW95" i="1"/>
  <c r="J95" i="1"/>
  <c r="DW95" i="1"/>
  <c r="AJ95" i="1"/>
  <c r="W5" i="1"/>
  <c r="DJ5" i="1"/>
  <c r="AJ5" i="1"/>
  <c r="EJ5" i="1"/>
  <c r="AW5" i="1"/>
  <c r="ET5" i="1"/>
  <c r="CW5" i="1"/>
  <c r="BJ5" i="1"/>
  <c r="J170" i="1"/>
  <c r="BW170" i="1"/>
  <c r="EJ170" i="1"/>
  <c r="ET163" i="1"/>
  <c r="DJ163" i="1"/>
  <c r="CW214" i="1"/>
  <c r="CW207" i="1"/>
  <c r="CX262" i="1" s="1"/>
  <c r="CY262" i="1" s="1"/>
  <c r="CW200" i="1"/>
  <c r="CW193" i="1"/>
  <c r="CW186" i="1"/>
  <c r="J172" i="1"/>
  <c r="BW172" i="1"/>
  <c r="EJ172" i="1"/>
  <c r="J171" i="1"/>
  <c r="W171" i="1"/>
  <c r="AJ170" i="1"/>
  <c r="DJ169" i="1"/>
  <c r="DJ168" i="1"/>
  <c r="AJ167" i="1"/>
  <c r="ET165" i="1"/>
  <c r="DJ165" i="1"/>
  <c r="W165" i="1"/>
  <c r="BJ165" i="1"/>
  <c r="ET161" i="1"/>
  <c r="DJ161" i="1"/>
  <c r="CJ161" i="1"/>
  <c r="DW161" i="1"/>
  <c r="W161" i="1"/>
  <c r="ET159" i="1"/>
  <c r="DJ159" i="1"/>
  <c r="ET155" i="1"/>
  <c r="DJ155" i="1"/>
  <c r="J155" i="1"/>
  <c r="CJ143" i="1"/>
  <c r="AW109" i="1"/>
  <c r="EJ95" i="1"/>
  <c r="J47" i="1"/>
  <c r="CW47" i="1"/>
  <c r="W47" i="1"/>
  <c r="DJ47" i="1"/>
  <c r="AW47" i="1"/>
  <c r="BJ47" i="1"/>
  <c r="DW47" i="1"/>
  <c r="CJ47" i="1"/>
  <c r="AJ47" i="1"/>
  <c r="DW5" i="1"/>
  <c r="ET149" i="1"/>
  <c r="DJ149" i="1"/>
  <c r="ET107" i="1"/>
  <c r="EU163" i="1" s="1"/>
  <c r="EV163" i="1" s="1"/>
  <c r="DJ107" i="1"/>
  <c r="CW107" i="1"/>
  <c r="BJ107" i="1"/>
  <c r="BK166" i="1" s="1"/>
  <c r="BL166" i="1" s="1"/>
  <c r="W107" i="1"/>
  <c r="BJ100" i="1"/>
  <c r="DW100" i="1"/>
  <c r="ET100" i="1"/>
  <c r="EJ100" i="1"/>
  <c r="EK80" i="1"/>
  <c r="EL80" i="1" s="1"/>
  <c r="ET131" i="1"/>
  <c r="AW131" i="1"/>
  <c r="CJ131" i="1"/>
  <c r="DW131" i="1"/>
  <c r="ET48" i="1"/>
  <c r="AJ48" i="1"/>
  <c r="DW48" i="1"/>
  <c r="AW48" i="1"/>
  <c r="EJ48" i="1"/>
  <c r="CW48" i="1"/>
  <c r="J48" i="1"/>
  <c r="DJ48" i="1"/>
  <c r="W48" i="1"/>
  <c r="BW48" i="1"/>
  <c r="CJ48" i="1"/>
  <c r="BJ48" i="1"/>
  <c r="ET153" i="1"/>
  <c r="DJ153" i="1"/>
  <c r="AJ149" i="1"/>
  <c r="DJ148" i="1"/>
  <c r="AJ148" i="1"/>
  <c r="DX173" i="1"/>
  <c r="DY173" i="1" s="1"/>
  <c r="EJ107" i="1"/>
  <c r="CJ100" i="1"/>
  <c r="ET97" i="1"/>
  <c r="CW97" i="1"/>
  <c r="BW97" i="1"/>
  <c r="W97" i="1"/>
  <c r="DW97" i="1"/>
  <c r="BJ97" i="1"/>
  <c r="BK154" i="1" s="1"/>
  <c r="BL154" i="1" s="1"/>
  <c r="AW97" i="1"/>
  <c r="CJ97" i="1"/>
  <c r="EJ97" i="1"/>
  <c r="ET86" i="1"/>
  <c r="CW86" i="1"/>
  <c r="CX145" i="1" s="1"/>
  <c r="CY145" i="1" s="1"/>
  <c r="BW86" i="1"/>
  <c r="BJ86" i="1"/>
  <c r="EJ86" i="1"/>
  <c r="AJ86" i="1"/>
  <c r="AW28" i="1"/>
  <c r="AX76" i="1" s="1"/>
  <c r="AY76" i="1" s="1"/>
  <c r="EJ28" i="1"/>
  <c r="ET28" i="1"/>
  <c r="BJ28" i="1"/>
  <c r="W28" i="1"/>
  <c r="DW28" i="1"/>
  <c r="AJ23" i="1"/>
  <c r="DW23" i="1"/>
  <c r="EJ23" i="1"/>
  <c r="AW23" i="1"/>
  <c r="ET23" i="1"/>
  <c r="BJ23" i="1"/>
  <c r="BW23" i="1"/>
  <c r="BJ108" i="1"/>
  <c r="BK167" i="1" s="1"/>
  <c r="BL167" i="1" s="1"/>
  <c r="DW108" i="1"/>
  <c r="DX167" i="1" s="1"/>
  <c r="DY167" i="1" s="1"/>
  <c r="W108" i="1"/>
  <c r="EJ108" i="1"/>
  <c r="BJ106" i="1"/>
  <c r="DW106" i="1"/>
  <c r="CW106" i="1"/>
  <c r="BJ104" i="1"/>
  <c r="DW104" i="1"/>
  <c r="W104" i="1"/>
  <c r="EJ104" i="1"/>
  <c r="X127" i="1"/>
  <c r="Y127" i="1" s="1"/>
  <c r="AX100" i="1"/>
  <c r="AY100" i="1" s="1"/>
  <c r="CW28" i="1"/>
  <c r="CX87" i="1" s="1"/>
  <c r="CY87" i="1" s="1"/>
  <c r="AJ16" i="1"/>
  <c r="DW16" i="1"/>
  <c r="W16" i="1"/>
  <c r="EJ16" i="1"/>
  <c r="ET16" i="1"/>
  <c r="CJ16" i="1"/>
  <c r="CW16" i="1"/>
  <c r="BW16" i="1"/>
  <c r="CJ40" i="1"/>
  <c r="J40" i="1"/>
  <c r="CW40" i="1"/>
  <c r="BW40" i="1"/>
  <c r="AW40" i="1"/>
  <c r="AX89" i="1"/>
  <c r="AY89" i="1" s="1"/>
  <c r="AX62" i="1"/>
  <c r="AY62" i="1" s="1"/>
  <c r="AW6" i="1"/>
  <c r="EJ6" i="1"/>
  <c r="ET6" i="1"/>
  <c r="J6" i="1"/>
  <c r="CJ6" i="1"/>
  <c r="BJ6" i="1"/>
  <c r="BW6" i="1"/>
  <c r="BX64" i="1" s="1"/>
  <c r="BY64" i="1" s="1"/>
  <c r="ET94" i="1"/>
  <c r="CW94" i="1"/>
  <c r="BW94" i="1"/>
  <c r="CJ94" i="1"/>
  <c r="CK139" i="1" s="1"/>
  <c r="CL139" i="1" s="1"/>
  <c r="W94" i="1"/>
  <c r="DW94" i="1"/>
  <c r="BJ94" i="1"/>
  <c r="DJ40" i="1"/>
  <c r="ET34" i="1"/>
  <c r="EU91" i="1" s="1"/>
  <c r="EV91" i="1" s="1"/>
  <c r="J34" i="1"/>
  <c r="CW34" i="1"/>
  <c r="W34" i="1"/>
  <c r="X77" i="1" s="1"/>
  <c r="Y77" i="1" s="1"/>
  <c r="DJ34" i="1"/>
  <c r="BJ34" i="1"/>
  <c r="CJ34" i="1"/>
  <c r="AK62" i="1"/>
  <c r="AL62" i="1" s="1"/>
  <c r="ET88" i="1"/>
  <c r="CW88" i="1"/>
  <c r="BW88" i="1"/>
  <c r="DJ88" i="1"/>
  <c r="AW88" i="1"/>
  <c r="ET84" i="1"/>
  <c r="CW84" i="1"/>
  <c r="BW84" i="1"/>
  <c r="AW84" i="1"/>
  <c r="CJ84" i="1"/>
  <c r="BJ75" i="1"/>
  <c r="BK120" i="1" s="1"/>
  <c r="BL120" i="1" s="1"/>
  <c r="BJ26" i="1"/>
  <c r="BW26" i="1"/>
  <c r="AW26" i="1"/>
  <c r="W26" i="1"/>
  <c r="AJ26" i="1"/>
  <c r="ET26" i="1"/>
  <c r="BW14" i="1"/>
  <c r="DJ14" i="1"/>
  <c r="DW14" i="1"/>
  <c r="AW14" i="1"/>
  <c r="BJ14" i="1"/>
  <c r="W75" i="1"/>
  <c r="DJ75" i="1"/>
  <c r="CJ75" i="1"/>
  <c r="CK134" i="1" s="1"/>
  <c r="CL134" i="1" s="1"/>
  <c r="ET75" i="1"/>
  <c r="AW75" i="1"/>
  <c r="AJ75" i="1"/>
  <c r="DW75" i="1"/>
  <c r="AJ61" i="1"/>
  <c r="DW61" i="1"/>
  <c r="AW61" i="1"/>
  <c r="EJ61" i="1"/>
  <c r="CJ61" i="1"/>
  <c r="CW61" i="1"/>
  <c r="AX108" i="1"/>
  <c r="AY108" i="1" s="1"/>
  <c r="ET41" i="1"/>
  <c r="EU98" i="1" s="1"/>
  <c r="EV98" i="1" s="1"/>
  <c r="W41" i="1"/>
  <c r="DJ41" i="1"/>
  <c r="DK95" i="1" s="1"/>
  <c r="DL95" i="1" s="1"/>
  <c r="AJ41" i="1"/>
  <c r="AK98" i="1" s="1"/>
  <c r="AL98" i="1" s="1"/>
  <c r="DW41" i="1"/>
  <c r="EJ41" i="1"/>
  <c r="CW41" i="1"/>
  <c r="J41" i="1"/>
  <c r="AJ88" i="1"/>
  <c r="CW75" i="1"/>
  <c r="BJ71" i="1"/>
  <c r="ET71" i="1"/>
  <c r="CJ69" i="1"/>
  <c r="CK125" i="1" s="1"/>
  <c r="CL125" i="1" s="1"/>
  <c r="W69" i="1"/>
  <c r="X128" i="1" s="1"/>
  <c r="Y128" i="1" s="1"/>
  <c r="BW69" i="1"/>
  <c r="DJ61" i="1"/>
  <c r="ET59" i="1"/>
  <c r="EU118" i="1" s="1"/>
  <c r="EV118" i="1" s="1"/>
  <c r="J59" i="1"/>
  <c r="CW59" i="1"/>
  <c r="W59" i="1"/>
  <c r="DJ59" i="1"/>
  <c r="ET45" i="1"/>
  <c r="BW45" i="1"/>
  <c r="CJ45" i="1"/>
  <c r="DJ26" i="1"/>
  <c r="DK75" i="1" s="1"/>
  <c r="DL75" i="1" s="1"/>
  <c r="ET24" i="1"/>
  <c r="EU73" i="1" s="1"/>
  <c r="EV73" i="1" s="1"/>
  <c r="BJ24" i="1"/>
  <c r="J24" i="1"/>
  <c r="K74" i="1" s="1"/>
  <c r="L74" i="1" s="1"/>
  <c r="CJ24" i="1"/>
  <c r="CW14" i="1"/>
  <c r="ET3" i="1"/>
  <c r="BJ3" i="1"/>
  <c r="BW3" i="1"/>
  <c r="ET96" i="1"/>
  <c r="CW96" i="1"/>
  <c r="BW96" i="1"/>
  <c r="ET89" i="1"/>
  <c r="CW89" i="1"/>
  <c r="BW89" i="1"/>
  <c r="ET82" i="1"/>
  <c r="CW82" i="1"/>
  <c r="BW82" i="1"/>
  <c r="W77" i="1"/>
  <c r="DJ77" i="1"/>
  <c r="CJ77" i="1"/>
  <c r="BJ77" i="1"/>
  <c r="CW77" i="1"/>
  <c r="ET17" i="1"/>
  <c r="BJ17" i="1"/>
  <c r="W17" i="1"/>
  <c r="AJ17" i="1"/>
  <c r="CJ17" i="1"/>
  <c r="BW7" i="1"/>
  <c r="EJ7" i="1"/>
  <c r="DW7" i="1"/>
  <c r="DX65" i="1" s="1"/>
  <c r="DY65" i="1" s="1"/>
  <c r="AJ7" i="1"/>
  <c r="ET7" i="1"/>
  <c r="ET99" i="1"/>
  <c r="CW99" i="1"/>
  <c r="BW99" i="1"/>
  <c r="EJ96" i="1"/>
  <c r="ET92" i="1"/>
  <c r="CW92" i="1"/>
  <c r="BW92" i="1"/>
  <c r="EJ89" i="1"/>
  <c r="EK137" i="1" s="1"/>
  <c r="EL137" i="1" s="1"/>
  <c r="ET85" i="1"/>
  <c r="CW85" i="1"/>
  <c r="BW85" i="1"/>
  <c r="EJ82" i="1"/>
  <c r="EK138" i="1" s="1"/>
  <c r="EL138" i="1" s="1"/>
  <c r="CW81" i="1"/>
  <c r="ET81" i="1"/>
  <c r="BW81" i="1"/>
  <c r="W74" i="1"/>
  <c r="DJ74" i="1"/>
  <c r="CJ74" i="1"/>
  <c r="DW74" i="1"/>
  <c r="BJ74" i="1"/>
  <c r="J74" i="1"/>
  <c r="W79" i="1"/>
  <c r="X138" i="1" s="1"/>
  <c r="Y138" i="1" s="1"/>
  <c r="DJ79" i="1"/>
  <c r="CJ79" i="1"/>
  <c r="BW79" i="1"/>
  <c r="W78" i="1"/>
  <c r="DJ78" i="1"/>
  <c r="CJ78" i="1"/>
  <c r="AW78" i="1"/>
  <c r="ET27" i="1"/>
  <c r="CJ27" i="1"/>
  <c r="J27" i="1"/>
  <c r="CW27" i="1"/>
  <c r="AW13" i="1"/>
  <c r="EJ13" i="1"/>
  <c r="ET13" i="1"/>
  <c r="J66" i="1"/>
  <c r="DJ66" i="1"/>
  <c r="DK125" i="1" s="1"/>
  <c r="DL125" i="1" s="1"/>
  <c r="BW33" i="1"/>
  <c r="CJ33" i="1"/>
  <c r="AW20" i="1"/>
  <c r="EJ20" i="1"/>
  <c r="ET20" i="1"/>
  <c r="EU77" i="1" s="1"/>
  <c r="EV77" i="1" s="1"/>
  <c r="AJ20" i="1"/>
  <c r="AJ9" i="1"/>
  <c r="DW9" i="1"/>
  <c r="J9" i="1"/>
  <c r="W9" i="1"/>
  <c r="W73" i="1"/>
  <c r="DJ73" i="1"/>
  <c r="CJ73" i="1"/>
  <c r="W76" i="1"/>
  <c r="DJ76" i="1"/>
  <c r="CJ76" i="1"/>
  <c r="CW73" i="1"/>
  <c r="CJ21" i="1"/>
  <c r="C3" i="3"/>
  <c r="D3" i="3" a="1"/>
  <c r="CK132" i="1" l="1"/>
  <c r="CL132" i="1" s="1"/>
  <c r="CK129" i="1"/>
  <c r="CL129" i="1" s="1"/>
  <c r="EU134" i="1"/>
  <c r="EV134" i="1" s="1"/>
  <c r="EU132" i="1"/>
  <c r="EV132" i="1" s="1"/>
  <c r="EU133" i="1"/>
  <c r="EV133" i="1" s="1"/>
  <c r="BX84" i="1"/>
  <c r="BY84" i="1" s="1"/>
  <c r="BX85" i="1"/>
  <c r="BY85" i="1" s="1"/>
  <c r="BX83" i="1"/>
  <c r="BY83" i="1" s="1"/>
  <c r="DX154" i="1"/>
  <c r="DY154" i="1" s="1"/>
  <c r="CX168" i="1"/>
  <c r="CY168" i="1" s="1"/>
  <c r="CX167" i="1"/>
  <c r="CY167" i="1" s="1"/>
  <c r="K207" i="1"/>
  <c r="L207" i="1" s="1"/>
  <c r="CK206" i="1"/>
  <c r="CL206" i="1" s="1"/>
  <c r="CK204" i="1"/>
  <c r="CL204" i="1" s="1"/>
  <c r="BX189" i="1"/>
  <c r="BY189" i="1" s="1"/>
  <c r="CK166" i="1"/>
  <c r="CL166" i="1" s="1"/>
  <c r="CK126" i="1"/>
  <c r="CL126" i="1" s="1"/>
  <c r="BK251" i="1"/>
  <c r="BL251" i="1" s="1"/>
  <c r="BK248" i="1"/>
  <c r="BL248" i="1" s="1"/>
  <c r="CK225" i="1"/>
  <c r="CL225" i="1" s="1"/>
  <c r="CK221" i="1"/>
  <c r="CL221" i="1" s="1"/>
  <c r="CX232" i="1"/>
  <c r="CY232" i="1" s="1"/>
  <c r="CX231" i="1"/>
  <c r="CY231" i="1" s="1"/>
  <c r="CX229" i="1"/>
  <c r="CY229" i="1" s="1"/>
  <c r="CX233" i="1"/>
  <c r="CY233" i="1" s="1"/>
  <c r="CX226" i="1"/>
  <c r="CY226" i="1" s="1"/>
  <c r="BX267" i="1"/>
  <c r="BY267" i="1" s="1"/>
  <c r="BX266" i="1"/>
  <c r="BY266" i="1" s="1"/>
  <c r="EK248" i="1"/>
  <c r="EL248" i="1" s="1"/>
  <c r="AK103" i="1"/>
  <c r="AL103" i="1" s="1"/>
  <c r="AK102" i="1"/>
  <c r="AL102" i="1" s="1"/>
  <c r="EU236" i="1"/>
  <c r="EV236" i="1" s="1"/>
  <c r="EU80" i="1"/>
  <c r="EV80" i="1" s="1"/>
  <c r="DK255" i="1"/>
  <c r="DL255" i="1" s="1"/>
  <c r="DK254" i="1"/>
  <c r="DL254" i="1" s="1"/>
  <c r="J25" i="14"/>
  <c r="I26" i="14"/>
  <c r="J15" i="2"/>
  <c r="I16" i="2"/>
  <c r="I46" i="14"/>
  <c r="J45" i="14"/>
  <c r="J70" i="14"/>
  <c r="I71" i="14"/>
  <c r="I11" i="13"/>
  <c r="J10" i="13"/>
  <c r="I16" i="10"/>
  <c r="J15" i="10"/>
  <c r="J50" i="11"/>
  <c r="I51" i="11"/>
  <c r="J85" i="12"/>
  <c r="I86" i="12"/>
  <c r="CK83" i="1"/>
  <c r="CL83" i="1" s="1"/>
  <c r="CK82" i="1"/>
  <c r="CL82" i="1" s="1"/>
  <c r="CK81" i="1"/>
  <c r="CL81" i="1" s="1"/>
  <c r="DK119" i="1"/>
  <c r="DL119" i="1" s="1"/>
  <c r="DK120" i="1"/>
  <c r="DL120" i="1" s="1"/>
  <c r="X100" i="1"/>
  <c r="Y100" i="1" s="1"/>
  <c r="X96" i="1"/>
  <c r="Y96" i="1" s="1"/>
  <c r="X97" i="1"/>
  <c r="Y97" i="1" s="1"/>
  <c r="AK67" i="1"/>
  <c r="AL67" i="1" s="1"/>
  <c r="CX66" i="1"/>
  <c r="CY66" i="1" s="1"/>
  <c r="AK81" i="1"/>
  <c r="AL81" i="1" s="1"/>
  <c r="AK82" i="1"/>
  <c r="AL82" i="1" s="1"/>
  <c r="AK80" i="1"/>
  <c r="AL80" i="1" s="1"/>
  <c r="DX176" i="1"/>
  <c r="DY176" i="1" s="1"/>
  <c r="K107" i="1"/>
  <c r="L107" i="1" s="1"/>
  <c r="K95" i="1"/>
  <c r="L95" i="1" s="1"/>
  <c r="K153" i="1"/>
  <c r="L153" i="1" s="1"/>
  <c r="K154" i="1"/>
  <c r="L154" i="1" s="1"/>
  <c r="BX168" i="1"/>
  <c r="BY168" i="1" s="1"/>
  <c r="BX164" i="1"/>
  <c r="BY164" i="1" s="1"/>
  <c r="BX166" i="1"/>
  <c r="BY166" i="1" s="1"/>
  <c r="BX163" i="1"/>
  <c r="BY163" i="1" s="1"/>
  <c r="BX242" i="1"/>
  <c r="BY242" i="1" s="1"/>
  <c r="DX232" i="1"/>
  <c r="DY232" i="1" s="1"/>
  <c r="DX226" i="1"/>
  <c r="DY226" i="1" s="1"/>
  <c r="DX225" i="1"/>
  <c r="DY225" i="1" s="1"/>
  <c r="DX227" i="1"/>
  <c r="DY227" i="1" s="1"/>
  <c r="DX136" i="1"/>
  <c r="DY136" i="1" s="1"/>
  <c r="DX117" i="1"/>
  <c r="DY117" i="1" s="1"/>
  <c r="DX116" i="1"/>
  <c r="DY116" i="1" s="1"/>
  <c r="DX115" i="1"/>
  <c r="DY115" i="1" s="1"/>
  <c r="DK257" i="1"/>
  <c r="DL257" i="1" s="1"/>
  <c r="K73" i="1"/>
  <c r="L73" i="1" s="1"/>
  <c r="EK219" i="1"/>
  <c r="EL219" i="1" s="1"/>
  <c r="EK218" i="1"/>
  <c r="EL218" i="1" s="1"/>
  <c r="AK200" i="1"/>
  <c r="AL200" i="1" s="1"/>
  <c r="BX102" i="1"/>
  <c r="BY102" i="1" s="1"/>
  <c r="CK252" i="1"/>
  <c r="CL252" i="1" s="1"/>
  <c r="CK253" i="1"/>
  <c r="CL253" i="1" s="1"/>
  <c r="DX94" i="1"/>
  <c r="DY94" i="1" s="1"/>
  <c r="DX93" i="1"/>
  <c r="DY93" i="1" s="1"/>
  <c r="AK189" i="1"/>
  <c r="AL189" i="1" s="1"/>
  <c r="K236" i="1"/>
  <c r="L236" i="1" s="1"/>
  <c r="CX249" i="1"/>
  <c r="CY249" i="1" s="1"/>
  <c r="CX248" i="1"/>
  <c r="CY248" i="1" s="1"/>
  <c r="J20" i="10"/>
  <c r="I21" i="10"/>
  <c r="J40" i="14"/>
  <c r="I41" i="14"/>
  <c r="I31" i="9"/>
  <c r="J30" i="9"/>
  <c r="J75" i="2"/>
  <c r="I76" i="2"/>
  <c r="J65" i="14"/>
  <c r="I66" i="14"/>
  <c r="J95" i="13"/>
  <c r="I96" i="13"/>
  <c r="J55" i="10"/>
  <c r="I56" i="10"/>
  <c r="I101" i="11"/>
  <c r="J100" i="11"/>
  <c r="DK72" i="1"/>
  <c r="DL72" i="1" s="1"/>
  <c r="DX179" i="1"/>
  <c r="DY179" i="1" s="1"/>
  <c r="K214" i="1"/>
  <c r="L214" i="1" s="1"/>
  <c r="EU216" i="1"/>
  <c r="EV216" i="1" s="1"/>
  <c r="K242" i="1"/>
  <c r="L242" i="1" s="1"/>
  <c r="BX221" i="1"/>
  <c r="BY221" i="1" s="1"/>
  <c r="BX220" i="1"/>
  <c r="BY220" i="1" s="1"/>
  <c r="EK223" i="1"/>
  <c r="EL223" i="1" s="1"/>
  <c r="EK221" i="1"/>
  <c r="EL221" i="1" s="1"/>
  <c r="K117" i="1"/>
  <c r="L117" i="1" s="1"/>
  <c r="K115" i="1"/>
  <c r="L115" i="1" s="1"/>
  <c r="K116" i="1"/>
  <c r="L116" i="1" s="1"/>
  <c r="K114" i="1"/>
  <c r="L114" i="1" s="1"/>
  <c r="CX206" i="1"/>
  <c r="CY206" i="1" s="1"/>
  <c r="EK171" i="1"/>
  <c r="EL171" i="1" s="1"/>
  <c r="EK172" i="1"/>
  <c r="EL172" i="1" s="1"/>
  <c r="EK170" i="1"/>
  <c r="EL170" i="1" s="1"/>
  <c r="DX215" i="1"/>
  <c r="DY215" i="1" s="1"/>
  <c r="DX214" i="1"/>
  <c r="DY214" i="1" s="1"/>
  <c r="DX211" i="1"/>
  <c r="DY211" i="1" s="1"/>
  <c r="DX212" i="1"/>
  <c r="DY212" i="1" s="1"/>
  <c r="DX198" i="1"/>
  <c r="DY198" i="1" s="1"/>
  <c r="AX258" i="1"/>
  <c r="AY258" i="1" s="1"/>
  <c r="EU120" i="1"/>
  <c r="EV120" i="1" s="1"/>
  <c r="CX124" i="1"/>
  <c r="CY124" i="1" s="1"/>
  <c r="DK101" i="1"/>
  <c r="DL101" i="1" s="1"/>
  <c r="AX218" i="1"/>
  <c r="AY218" i="1" s="1"/>
  <c r="AX219" i="1"/>
  <c r="AY219" i="1" s="1"/>
  <c r="CX241" i="1"/>
  <c r="CY241" i="1" s="1"/>
  <c r="K241" i="1"/>
  <c r="L241" i="1" s="1"/>
  <c r="K103" i="1"/>
  <c r="L103" i="1" s="1"/>
  <c r="EK153" i="1"/>
  <c r="EL153" i="1" s="1"/>
  <c r="I11" i="10"/>
  <c r="J10" i="10"/>
  <c r="J30" i="11"/>
  <c r="I31" i="11"/>
  <c r="J70" i="7"/>
  <c r="I71" i="7"/>
  <c r="J80" i="9"/>
  <c r="I81" i="9"/>
  <c r="J90" i="14"/>
  <c r="I91" i="14"/>
  <c r="J100" i="16"/>
  <c r="I101" i="16"/>
  <c r="EK72" i="1"/>
  <c r="EL72" i="1" s="1"/>
  <c r="EU144" i="1"/>
  <c r="EV144" i="1" s="1"/>
  <c r="EU141" i="1"/>
  <c r="EV141" i="1" s="1"/>
  <c r="X134" i="1"/>
  <c r="Y134" i="1" s="1"/>
  <c r="X130" i="1"/>
  <c r="Y130" i="1" s="1"/>
  <c r="X126" i="1"/>
  <c r="Y126" i="1" s="1"/>
  <c r="AK207" i="1"/>
  <c r="AL207" i="1" s="1"/>
  <c r="BK118" i="1"/>
  <c r="BL118" i="1" s="1"/>
  <c r="DK154" i="1"/>
  <c r="DL154" i="1" s="1"/>
  <c r="DK153" i="1"/>
  <c r="DL153" i="1" s="1"/>
  <c r="BK114" i="1"/>
  <c r="BL114" i="1" s="1"/>
  <c r="BK128" i="1"/>
  <c r="BL128" i="1" s="1"/>
  <c r="X69" i="1"/>
  <c r="Y69" i="1" s="1"/>
  <c r="X67" i="1"/>
  <c r="Y67" i="1" s="1"/>
  <c r="DX195" i="1"/>
  <c r="DY195" i="1" s="1"/>
  <c r="DX164" i="1"/>
  <c r="DY164" i="1" s="1"/>
  <c r="DX162" i="1"/>
  <c r="DY162" i="1" s="1"/>
  <c r="CK215" i="1"/>
  <c r="CL215" i="1" s="1"/>
  <c r="CK213" i="1"/>
  <c r="CL213" i="1" s="1"/>
  <c r="CK210" i="1"/>
  <c r="CL210" i="1" s="1"/>
  <c r="CK207" i="1"/>
  <c r="CL207" i="1" s="1"/>
  <c r="DK261" i="1"/>
  <c r="DL261" i="1" s="1"/>
  <c r="BX219" i="1"/>
  <c r="BY219" i="1" s="1"/>
  <c r="BX218" i="1"/>
  <c r="BY218" i="1" s="1"/>
  <c r="EU225" i="1"/>
  <c r="EV225" i="1" s="1"/>
  <c r="BX192" i="1"/>
  <c r="BY192" i="1" s="1"/>
  <c r="BX187" i="1"/>
  <c r="BY187" i="1" s="1"/>
  <c r="BX190" i="1"/>
  <c r="BY190" i="1" s="1"/>
  <c r="BX188" i="1"/>
  <c r="BY188" i="1" s="1"/>
  <c r="BX191" i="1"/>
  <c r="BY191" i="1" s="1"/>
  <c r="EK260" i="1"/>
  <c r="EL260" i="1" s="1"/>
  <c r="CK184" i="1"/>
  <c r="CL184" i="1" s="1"/>
  <c r="CK181" i="1"/>
  <c r="CL181" i="1" s="1"/>
  <c r="CK180" i="1"/>
  <c r="CL180" i="1" s="1"/>
  <c r="CK179" i="1"/>
  <c r="CL179" i="1" s="1"/>
  <c r="DK253" i="1"/>
  <c r="DL253" i="1" s="1"/>
  <c r="AX268" i="1"/>
  <c r="AY268" i="1" s="1"/>
  <c r="J20" i="12"/>
  <c r="I21" i="12"/>
  <c r="I36" i="8"/>
  <c r="J35" i="8"/>
  <c r="I66" i="8"/>
  <c r="J65" i="8"/>
  <c r="J70" i="12"/>
  <c r="I71" i="12"/>
  <c r="J95" i="12"/>
  <c r="I96" i="12"/>
  <c r="I36" i="9"/>
  <c r="J35" i="9"/>
  <c r="J70" i="8"/>
  <c r="I71" i="8"/>
  <c r="I96" i="11"/>
  <c r="J95" i="11"/>
  <c r="I86" i="13"/>
  <c r="J85" i="13"/>
  <c r="AX72" i="1"/>
  <c r="AY72" i="1" s="1"/>
  <c r="K72" i="1"/>
  <c r="L72" i="1" s="1"/>
  <c r="EK108" i="1"/>
  <c r="EL108" i="1" s="1"/>
  <c r="BK93" i="1"/>
  <c r="BL93" i="1" s="1"/>
  <c r="BK91" i="1"/>
  <c r="BL91" i="1" s="1"/>
  <c r="BK92" i="1"/>
  <c r="BL92" i="1" s="1"/>
  <c r="CX67" i="1"/>
  <c r="CY67" i="1" s="1"/>
  <c r="DK207" i="1"/>
  <c r="DL207" i="1" s="1"/>
  <c r="AK226" i="1"/>
  <c r="AL226" i="1" s="1"/>
  <c r="K228" i="1"/>
  <c r="L228" i="1" s="1"/>
  <c r="AK146" i="1"/>
  <c r="AL146" i="1" s="1"/>
  <c r="AX164" i="1"/>
  <c r="AY164" i="1" s="1"/>
  <c r="AX163" i="1"/>
  <c r="AY163" i="1" s="1"/>
  <c r="AX162" i="1"/>
  <c r="AY162" i="1" s="1"/>
  <c r="CX69" i="1"/>
  <c r="CY69" i="1" s="1"/>
  <c r="DX110" i="1"/>
  <c r="DY110" i="1" s="1"/>
  <c r="DX109" i="1"/>
  <c r="DY109" i="1" s="1"/>
  <c r="DX108" i="1"/>
  <c r="DY108" i="1" s="1"/>
  <c r="X197" i="1"/>
  <c r="Y197" i="1" s="1"/>
  <c r="EU231" i="1"/>
  <c r="EV231" i="1" s="1"/>
  <c r="EU232" i="1"/>
  <c r="EV232" i="1" s="1"/>
  <c r="EU226" i="1"/>
  <c r="EV226" i="1" s="1"/>
  <c r="EU230" i="1"/>
  <c r="EV230" i="1" s="1"/>
  <c r="EU228" i="1"/>
  <c r="EV228" i="1" s="1"/>
  <c r="EU229" i="1"/>
  <c r="EV229" i="1" s="1"/>
  <c r="DK221" i="1"/>
  <c r="DL221" i="1" s="1"/>
  <c r="CK172" i="1"/>
  <c r="CL172" i="1" s="1"/>
  <c r="CK171" i="1"/>
  <c r="CL171" i="1" s="1"/>
  <c r="EU206" i="1"/>
  <c r="EV206" i="1" s="1"/>
  <c r="CK212" i="1"/>
  <c r="CL212" i="1" s="1"/>
  <c r="DX127" i="1"/>
  <c r="DY127" i="1" s="1"/>
  <c r="DX131" i="1"/>
  <c r="DY131" i="1" s="1"/>
  <c r="DX128" i="1"/>
  <c r="DY128" i="1" s="1"/>
  <c r="DX130" i="1"/>
  <c r="DY130" i="1" s="1"/>
  <c r="BK226" i="1"/>
  <c r="BL226" i="1" s="1"/>
  <c r="X124" i="1"/>
  <c r="Y124" i="1" s="1"/>
  <c r="AX101" i="1"/>
  <c r="AY101" i="1" s="1"/>
  <c r="EK162" i="1"/>
  <c r="EL162" i="1" s="1"/>
  <c r="EK186" i="1"/>
  <c r="EL186" i="1" s="1"/>
  <c r="EK185" i="1"/>
  <c r="EL185" i="1" s="1"/>
  <c r="EU182" i="1"/>
  <c r="EV182" i="1" s="1"/>
  <c r="EU181" i="1"/>
  <c r="EV181" i="1" s="1"/>
  <c r="CK174" i="1"/>
  <c r="CL174" i="1" s="1"/>
  <c r="EU178" i="1"/>
  <c r="EV178" i="1" s="1"/>
  <c r="EK222" i="1"/>
  <c r="EL222" i="1" s="1"/>
  <c r="J5" i="9"/>
  <c r="I6" i="9"/>
  <c r="J25" i="2"/>
  <c r="I26" i="2"/>
  <c r="J40" i="9"/>
  <c r="I41" i="9"/>
  <c r="J65" i="15"/>
  <c r="I66" i="15"/>
  <c r="I76" i="8"/>
  <c r="J75" i="8"/>
  <c r="J105" i="2"/>
  <c r="I106" i="2"/>
  <c r="I111" i="9"/>
  <c r="J110" i="9"/>
  <c r="CX72" i="1"/>
  <c r="CY72" i="1" s="1"/>
  <c r="K132" i="1"/>
  <c r="L132" i="1" s="1"/>
  <c r="K133" i="1"/>
  <c r="L133" i="1" s="1"/>
  <c r="CK76" i="1"/>
  <c r="CL76" i="1" s="1"/>
  <c r="DK92" i="1"/>
  <c r="DL92" i="1" s="1"/>
  <c r="DK91" i="1"/>
  <c r="DL91" i="1" s="1"/>
  <c r="DK93" i="1"/>
  <c r="DL93" i="1" s="1"/>
  <c r="DK88" i="1"/>
  <c r="DL88" i="1" s="1"/>
  <c r="DK86" i="1"/>
  <c r="DL86" i="1" s="1"/>
  <c r="DK89" i="1"/>
  <c r="DL89" i="1" s="1"/>
  <c r="K96" i="1"/>
  <c r="L96" i="1" s="1"/>
  <c r="AX156" i="1"/>
  <c r="AY156" i="1" s="1"/>
  <c r="AX155" i="1"/>
  <c r="AY155" i="1" s="1"/>
  <c r="DK222" i="1"/>
  <c r="DL222" i="1" s="1"/>
  <c r="AK252" i="1"/>
  <c r="AL252" i="1" s="1"/>
  <c r="DX91" i="1"/>
  <c r="DY91" i="1" s="1"/>
  <c r="EU150" i="1"/>
  <c r="EV150" i="1" s="1"/>
  <c r="BK261" i="1"/>
  <c r="BL261" i="1" s="1"/>
  <c r="CK164" i="1"/>
  <c r="CL164" i="1" s="1"/>
  <c r="K145" i="1"/>
  <c r="L145" i="1" s="1"/>
  <c r="AX208" i="1"/>
  <c r="AY208" i="1" s="1"/>
  <c r="DK213" i="1"/>
  <c r="DL213" i="1" s="1"/>
  <c r="BK231" i="1"/>
  <c r="BL231" i="1" s="1"/>
  <c r="EU172" i="1"/>
  <c r="EV172" i="1" s="1"/>
  <c r="EU170" i="1"/>
  <c r="EV170" i="1" s="1"/>
  <c r="EU171" i="1"/>
  <c r="EV171" i="1" s="1"/>
  <c r="DK124" i="1"/>
  <c r="DL124" i="1" s="1"/>
  <c r="AX185" i="1"/>
  <c r="AY185" i="1" s="1"/>
  <c r="AX186" i="1"/>
  <c r="AY186" i="1" s="1"/>
  <c r="AK251" i="1"/>
  <c r="AL251" i="1" s="1"/>
  <c r="AK250" i="1"/>
  <c r="AL250" i="1" s="1"/>
  <c r="K188" i="1"/>
  <c r="L188" i="1" s="1"/>
  <c r="DK181" i="1"/>
  <c r="DL181" i="1" s="1"/>
  <c r="DK182" i="1"/>
  <c r="DL182" i="1" s="1"/>
  <c r="DK183" i="1"/>
  <c r="DL183" i="1" s="1"/>
  <c r="DK184" i="1"/>
  <c r="DL184" i="1" s="1"/>
  <c r="DX142" i="1"/>
  <c r="DY142" i="1" s="1"/>
  <c r="DX137" i="1"/>
  <c r="DY137" i="1" s="1"/>
  <c r="DX141" i="1"/>
  <c r="DY141" i="1" s="1"/>
  <c r="EU227" i="1"/>
  <c r="EV227" i="1" s="1"/>
  <c r="BX236" i="1"/>
  <c r="BY236" i="1" s="1"/>
  <c r="K249" i="1"/>
  <c r="L249" i="1" s="1"/>
  <c r="I26" i="10"/>
  <c r="J25" i="10"/>
  <c r="J10" i="2"/>
  <c r="I11" i="2"/>
  <c r="J85" i="2"/>
  <c r="I86" i="2"/>
  <c r="J95" i="7"/>
  <c r="I96" i="7"/>
  <c r="I106" i="13"/>
  <c r="J105" i="13"/>
  <c r="I91" i="11"/>
  <c r="J90" i="11"/>
  <c r="J80" i="16"/>
  <c r="I81" i="16"/>
  <c r="J75" i="13"/>
  <c r="I76" i="13"/>
  <c r="CX151" i="1"/>
  <c r="CY151" i="1" s="1"/>
  <c r="CK119" i="1"/>
  <c r="CL119" i="1" s="1"/>
  <c r="DX97" i="1"/>
  <c r="DY97" i="1" s="1"/>
  <c r="CK89" i="1"/>
  <c r="CL89" i="1" s="1"/>
  <c r="AK107" i="1"/>
  <c r="AL107" i="1" s="1"/>
  <c r="DX129" i="1"/>
  <c r="DY129" i="1" s="1"/>
  <c r="BX67" i="1"/>
  <c r="BY67" i="1" s="1"/>
  <c r="EU114" i="1"/>
  <c r="EV114" i="1" s="1"/>
  <c r="DX146" i="1"/>
  <c r="DY146" i="1" s="1"/>
  <c r="DX145" i="1"/>
  <c r="DY145" i="1" s="1"/>
  <c r="DX143" i="1"/>
  <c r="DY143" i="1" s="1"/>
  <c r="K261" i="1"/>
  <c r="L261" i="1" s="1"/>
  <c r="CK189" i="1"/>
  <c r="CL189" i="1" s="1"/>
  <c r="AK160" i="1"/>
  <c r="AL160" i="1" s="1"/>
  <c r="AK159" i="1"/>
  <c r="AL159" i="1" s="1"/>
  <c r="AK158" i="1"/>
  <c r="AL158" i="1" s="1"/>
  <c r="CX227" i="1"/>
  <c r="CY227" i="1" s="1"/>
  <c r="CX162" i="1"/>
  <c r="CY162" i="1" s="1"/>
  <c r="EU213" i="1"/>
  <c r="EV213" i="1" s="1"/>
  <c r="AK220" i="1"/>
  <c r="AL220" i="1" s="1"/>
  <c r="BK172" i="1"/>
  <c r="BL172" i="1" s="1"/>
  <c r="BK171" i="1"/>
  <c r="BL171" i="1" s="1"/>
  <c r="BK124" i="1"/>
  <c r="BL124" i="1" s="1"/>
  <c r="DX186" i="1"/>
  <c r="DY186" i="1" s="1"/>
  <c r="DX185" i="1"/>
  <c r="DY185" i="1" s="1"/>
  <c r="DX181" i="1"/>
  <c r="DY181" i="1" s="1"/>
  <c r="EU233" i="1"/>
  <c r="EV233" i="1" s="1"/>
  <c r="EU115" i="1"/>
  <c r="EV115" i="1" s="1"/>
  <c r="X95" i="1"/>
  <c r="Y95" i="1" s="1"/>
  <c r="EK187" i="1"/>
  <c r="EL187" i="1" s="1"/>
  <c r="AX254" i="1"/>
  <c r="AY254" i="1" s="1"/>
  <c r="EK169" i="1"/>
  <c r="EL169" i="1" s="1"/>
  <c r="DX133" i="1"/>
  <c r="DY133" i="1" s="1"/>
  <c r="DX132" i="1"/>
  <c r="DY132" i="1" s="1"/>
  <c r="BX155" i="1"/>
  <c r="BY155" i="1" s="1"/>
  <c r="EK118" i="1"/>
  <c r="EL118" i="1" s="1"/>
  <c r="CX93" i="1"/>
  <c r="CY93" i="1" s="1"/>
  <c r="CX92" i="1"/>
  <c r="CY92" i="1" s="1"/>
  <c r="CX91" i="1"/>
  <c r="CY91" i="1" s="1"/>
  <c r="CX88" i="1"/>
  <c r="CY88" i="1" s="1"/>
  <c r="AX99" i="1"/>
  <c r="AY99" i="1" s="1"/>
  <c r="AX98" i="1"/>
  <c r="AY98" i="1" s="1"/>
  <c r="AX95" i="1"/>
  <c r="AY95" i="1" s="1"/>
  <c r="DX156" i="1"/>
  <c r="DY156" i="1" s="1"/>
  <c r="DX155" i="1"/>
  <c r="DY155" i="1" s="1"/>
  <c r="EU107" i="1"/>
  <c r="EV107" i="1" s="1"/>
  <c r="EU106" i="1"/>
  <c r="EV106" i="1" s="1"/>
  <c r="EU218" i="1"/>
  <c r="EV218" i="1" s="1"/>
  <c r="EK229" i="1"/>
  <c r="EL229" i="1" s="1"/>
  <c r="EK228" i="1"/>
  <c r="EL228" i="1" s="1"/>
  <c r="EU137" i="1"/>
  <c r="EV137" i="1" s="1"/>
  <c r="AX111" i="1"/>
  <c r="AY111" i="1" s="1"/>
  <c r="X146" i="1"/>
  <c r="Y146" i="1" s="1"/>
  <c r="X145" i="1"/>
  <c r="Y145" i="1" s="1"/>
  <c r="X143" i="1"/>
  <c r="Y143" i="1" s="1"/>
  <c r="X144" i="1"/>
  <c r="Y144" i="1" s="1"/>
  <c r="BK164" i="1"/>
  <c r="BL164" i="1" s="1"/>
  <c r="EK232" i="1"/>
  <c r="EL232" i="1" s="1"/>
  <c r="EU179" i="1"/>
  <c r="EV179" i="1" s="1"/>
  <c r="EU180" i="1"/>
  <c r="EV180" i="1" s="1"/>
  <c r="BK131" i="1"/>
  <c r="BL131" i="1" s="1"/>
  <c r="BK216" i="1"/>
  <c r="BL216" i="1" s="1"/>
  <c r="AX260" i="1"/>
  <c r="AY260" i="1" s="1"/>
  <c r="BK100" i="1"/>
  <c r="BL100" i="1" s="1"/>
  <c r="BK101" i="1"/>
  <c r="BL101" i="1" s="1"/>
  <c r="BK95" i="1"/>
  <c r="BL95" i="1" s="1"/>
  <c r="BK98" i="1"/>
  <c r="BL98" i="1" s="1"/>
  <c r="BK99" i="1"/>
  <c r="BL99" i="1" s="1"/>
  <c r="BK96" i="1"/>
  <c r="BL96" i="1" s="1"/>
  <c r="K205" i="1"/>
  <c r="L205" i="1" s="1"/>
  <c r="K204" i="1"/>
  <c r="L204" i="1" s="1"/>
  <c r="K203" i="1"/>
  <c r="L203" i="1" s="1"/>
  <c r="K194" i="1"/>
  <c r="L194" i="1" s="1"/>
  <c r="K187" i="1"/>
  <c r="L187" i="1" s="1"/>
  <c r="K192" i="1"/>
  <c r="L192" i="1" s="1"/>
  <c r="K202" i="1"/>
  <c r="L202" i="1" s="1"/>
  <c r="K191" i="1"/>
  <c r="L191" i="1" s="1"/>
  <c r="K184" i="1"/>
  <c r="L184" i="1" s="1"/>
  <c r="K183" i="1"/>
  <c r="L183" i="1" s="1"/>
  <c r="K196" i="1"/>
  <c r="L196" i="1" s="1"/>
  <c r="K189" i="1"/>
  <c r="L189" i="1" s="1"/>
  <c r="CK241" i="1"/>
  <c r="CL241" i="1" s="1"/>
  <c r="AK237" i="1"/>
  <c r="AL237" i="1" s="1"/>
  <c r="BK253" i="1"/>
  <c r="BL253" i="1" s="1"/>
  <c r="CX94" i="1"/>
  <c r="CY94" i="1" s="1"/>
  <c r="CK80" i="1"/>
  <c r="CL80" i="1" s="1"/>
  <c r="K84" i="1"/>
  <c r="L84" i="1" s="1"/>
  <c r="K86" i="1"/>
  <c r="L86" i="1" s="1"/>
  <c r="EK155" i="1"/>
  <c r="EL155" i="1" s="1"/>
  <c r="CX155" i="1"/>
  <c r="CY155" i="1" s="1"/>
  <c r="CK65" i="1"/>
  <c r="CL65" i="1" s="1"/>
  <c r="CK63" i="1"/>
  <c r="CL63" i="1" s="1"/>
  <c r="CK62" i="1"/>
  <c r="CL62" i="1" s="1"/>
  <c r="X156" i="1"/>
  <c r="Y156" i="1" s="1"/>
  <c r="X155" i="1"/>
  <c r="Y155" i="1" s="1"/>
  <c r="X154" i="1"/>
  <c r="Y154" i="1" s="1"/>
  <c r="K155" i="1"/>
  <c r="L155" i="1" s="1"/>
  <c r="X229" i="1"/>
  <c r="Y229" i="1" s="1"/>
  <c r="X230" i="1"/>
  <c r="Y230" i="1" s="1"/>
  <c r="BK157" i="1"/>
  <c r="BL157" i="1" s="1"/>
  <c r="DX144" i="1"/>
  <c r="DY144" i="1" s="1"/>
  <c r="CK146" i="1"/>
  <c r="CL146" i="1" s="1"/>
  <c r="CK145" i="1"/>
  <c r="CL145" i="1" s="1"/>
  <c r="X164" i="1"/>
  <c r="Y164" i="1" s="1"/>
  <c r="K212" i="1"/>
  <c r="L212" i="1" s="1"/>
  <c r="BX108" i="1"/>
  <c r="BY108" i="1" s="1"/>
  <c r="BX110" i="1"/>
  <c r="BY110" i="1" s="1"/>
  <c r="BX109" i="1"/>
  <c r="BY109" i="1" s="1"/>
  <c r="CK178" i="1"/>
  <c r="CL178" i="1" s="1"/>
  <c r="CK175" i="1"/>
  <c r="CL175" i="1" s="1"/>
  <c r="CK177" i="1"/>
  <c r="CL177" i="1" s="1"/>
  <c r="CK176" i="1"/>
  <c r="CL176" i="1" s="1"/>
  <c r="CK173" i="1"/>
  <c r="CL173" i="1" s="1"/>
  <c r="DK187" i="1"/>
  <c r="DL187" i="1" s="1"/>
  <c r="DK188" i="1"/>
  <c r="DL188" i="1" s="1"/>
  <c r="AX131" i="1"/>
  <c r="AY131" i="1" s="1"/>
  <c r="AX130" i="1"/>
  <c r="AY130" i="1" s="1"/>
  <c r="AX126" i="1"/>
  <c r="AY126" i="1" s="1"/>
  <c r="AX127" i="1"/>
  <c r="AY127" i="1" s="1"/>
  <c r="AX128" i="1"/>
  <c r="AY128" i="1" s="1"/>
  <c r="AK204" i="1"/>
  <c r="AL204" i="1" s="1"/>
  <c r="CX78" i="1"/>
  <c r="CY78" i="1" s="1"/>
  <c r="CX77" i="1"/>
  <c r="CY77" i="1" s="1"/>
  <c r="CX76" i="1"/>
  <c r="CY76" i="1" s="1"/>
  <c r="EU254" i="1"/>
  <c r="EV254" i="1" s="1"/>
  <c r="EU185" i="1"/>
  <c r="EV185" i="1" s="1"/>
  <c r="EU186" i="1"/>
  <c r="EV186" i="1" s="1"/>
  <c r="BK192" i="1"/>
  <c r="BL192" i="1" s="1"/>
  <c r="BK187" i="1"/>
  <c r="BL187" i="1" s="1"/>
  <c r="BK188" i="1"/>
  <c r="BL188" i="1" s="1"/>
  <c r="BK189" i="1"/>
  <c r="BL189" i="1" s="1"/>
  <c r="AX103" i="1"/>
  <c r="AY103" i="1" s="1"/>
  <c r="AX102" i="1"/>
  <c r="AY102" i="1" s="1"/>
  <c r="K94" i="1"/>
  <c r="L94" i="1" s="1"/>
  <c r="CX169" i="1"/>
  <c r="CY169" i="1" s="1"/>
  <c r="J15" i="15"/>
  <c r="I16" i="15"/>
  <c r="I36" i="14"/>
  <c r="J35" i="14"/>
  <c r="J35" i="13"/>
  <c r="I36" i="13"/>
  <c r="J90" i="10"/>
  <c r="I91" i="10"/>
  <c r="I61" i="10"/>
  <c r="J60" i="10"/>
  <c r="J70" i="11"/>
  <c r="I71" i="11"/>
  <c r="CX132" i="1"/>
  <c r="CY132" i="1" s="1"/>
  <c r="DK133" i="1"/>
  <c r="DL133" i="1" s="1"/>
  <c r="EU155" i="1"/>
  <c r="EV155" i="1" s="1"/>
  <c r="AX147" i="1"/>
  <c r="AY147" i="1" s="1"/>
  <c r="BX81" i="1"/>
  <c r="BY81" i="1" s="1"/>
  <c r="BX82" i="1"/>
  <c r="BY82" i="1" s="1"/>
  <c r="BX79" i="1"/>
  <c r="BY79" i="1" s="1"/>
  <c r="BX80" i="1"/>
  <c r="BY80" i="1" s="1"/>
  <c r="AX129" i="1"/>
  <c r="AY129" i="1" s="1"/>
  <c r="DX161" i="1"/>
  <c r="DY161" i="1" s="1"/>
  <c r="K150" i="1"/>
  <c r="L150" i="1" s="1"/>
  <c r="K138" i="1"/>
  <c r="L138" i="1" s="1"/>
  <c r="K136" i="1"/>
  <c r="L136" i="1" s="1"/>
  <c r="K142" i="1"/>
  <c r="L142" i="1" s="1"/>
  <c r="K141" i="1"/>
  <c r="L141" i="1" s="1"/>
  <c r="DK164" i="1"/>
  <c r="DL164" i="1" s="1"/>
  <c r="DK163" i="1"/>
  <c r="DL163" i="1" s="1"/>
  <c r="BK212" i="1"/>
  <c r="BL212" i="1" s="1"/>
  <c r="X178" i="1"/>
  <c r="Y178" i="1" s="1"/>
  <c r="X175" i="1"/>
  <c r="Y175" i="1" s="1"/>
  <c r="X174" i="1"/>
  <c r="Y174" i="1" s="1"/>
  <c r="X173" i="1"/>
  <c r="Y173" i="1" s="1"/>
  <c r="X176" i="1"/>
  <c r="Y176" i="1" s="1"/>
  <c r="X172" i="1"/>
  <c r="Y172" i="1" s="1"/>
  <c r="X177" i="1"/>
  <c r="Y177" i="1" s="1"/>
  <c r="BK170" i="1"/>
  <c r="BL170" i="1" s="1"/>
  <c r="DK96" i="1"/>
  <c r="DL96" i="1" s="1"/>
  <c r="CK90" i="1"/>
  <c r="CL90" i="1" s="1"/>
  <c r="CK88" i="1"/>
  <c r="CL88" i="1" s="1"/>
  <c r="CK87" i="1"/>
  <c r="CL87" i="1" s="1"/>
  <c r="BX123" i="1"/>
  <c r="BY123" i="1" s="1"/>
  <c r="BX122" i="1"/>
  <c r="BY122" i="1" s="1"/>
  <c r="K260" i="1"/>
  <c r="L260" i="1" s="1"/>
  <c r="K259" i="1"/>
  <c r="L259" i="1" s="1"/>
  <c r="BX78" i="1"/>
  <c r="BY78" i="1" s="1"/>
  <c r="BX76" i="1"/>
  <c r="BY76" i="1" s="1"/>
  <c r="BX77" i="1"/>
  <c r="BY77" i="1" s="1"/>
  <c r="CX263" i="1"/>
  <c r="CY263" i="1" s="1"/>
  <c r="DX258" i="1"/>
  <c r="DY258" i="1" s="1"/>
  <c r="X247" i="1"/>
  <c r="Y247" i="1" s="1"/>
  <c r="EU142" i="1"/>
  <c r="EV142" i="1" s="1"/>
  <c r="EU264" i="1"/>
  <c r="EV264" i="1" s="1"/>
  <c r="K186" i="1"/>
  <c r="L186" i="1" s="1"/>
  <c r="AK269" i="1"/>
  <c r="AL269" i="1" s="1"/>
  <c r="AK119" i="1"/>
  <c r="AL119" i="1" s="1"/>
  <c r="AK120" i="1"/>
  <c r="AL120" i="1" s="1"/>
  <c r="AK116" i="1"/>
  <c r="AL116" i="1" s="1"/>
  <c r="AK115" i="1"/>
  <c r="AL115" i="1" s="1"/>
  <c r="AK118" i="1"/>
  <c r="AL118" i="1" s="1"/>
  <c r="EU97" i="1"/>
  <c r="EV97" i="1" s="1"/>
  <c r="AK144" i="1"/>
  <c r="AL144" i="1" s="1"/>
  <c r="AK145" i="1"/>
  <c r="AL145" i="1" s="1"/>
  <c r="AK143" i="1"/>
  <c r="AL143" i="1" s="1"/>
  <c r="AK138" i="1"/>
  <c r="AL138" i="1" s="1"/>
  <c r="AK136" i="1"/>
  <c r="AL136" i="1" s="1"/>
  <c r="AK135" i="1"/>
  <c r="AL135" i="1" s="1"/>
  <c r="EU159" i="1"/>
  <c r="EV159" i="1" s="1"/>
  <c r="EK231" i="1"/>
  <c r="EL231" i="1" s="1"/>
  <c r="EK230" i="1"/>
  <c r="EL230" i="1" s="1"/>
  <c r="CK157" i="1"/>
  <c r="CL157" i="1" s="1"/>
  <c r="CX146" i="1"/>
  <c r="CY146" i="1" s="1"/>
  <c r="AX152" i="1"/>
  <c r="AY152" i="1" s="1"/>
  <c r="DX111" i="1"/>
  <c r="DY111" i="1" s="1"/>
  <c r="DX178" i="1"/>
  <c r="DY178" i="1" s="1"/>
  <c r="DX177" i="1"/>
  <c r="DY177" i="1" s="1"/>
  <c r="DX175" i="1"/>
  <c r="DY175" i="1" s="1"/>
  <c r="BK247" i="1"/>
  <c r="BL247" i="1" s="1"/>
  <c r="DK156" i="1"/>
  <c r="DL156" i="1" s="1"/>
  <c r="BK173" i="1"/>
  <c r="BL173" i="1" s="1"/>
  <c r="CX187" i="1"/>
  <c r="CY187" i="1" s="1"/>
  <c r="CX188" i="1"/>
  <c r="CY188" i="1" s="1"/>
  <c r="BK71" i="1"/>
  <c r="BL71" i="1" s="1"/>
  <c r="BK70" i="1"/>
  <c r="BL70" i="1" s="1"/>
  <c r="BK66" i="1"/>
  <c r="BL66" i="1" s="1"/>
  <c r="BX90" i="1"/>
  <c r="BY90" i="1" s="1"/>
  <c r="BX89" i="1"/>
  <c r="BY89" i="1" s="1"/>
  <c r="BX87" i="1"/>
  <c r="BY87" i="1" s="1"/>
  <c r="BX129" i="1"/>
  <c r="BY129" i="1" s="1"/>
  <c r="BX130" i="1"/>
  <c r="BY130" i="1" s="1"/>
  <c r="BX131" i="1"/>
  <c r="BY131" i="1" s="1"/>
  <c r="DK239" i="1"/>
  <c r="DL239" i="1" s="1"/>
  <c r="DX234" i="1"/>
  <c r="DY234" i="1" s="1"/>
  <c r="CX123" i="1"/>
  <c r="CY123" i="1" s="1"/>
  <c r="CX122" i="1"/>
  <c r="CY122" i="1" s="1"/>
  <c r="AX96" i="1"/>
  <c r="AY96" i="1" s="1"/>
  <c r="CX89" i="1"/>
  <c r="CY89" i="1" s="1"/>
  <c r="DK204" i="1"/>
  <c r="DL204" i="1" s="1"/>
  <c r="EU252" i="1"/>
  <c r="EV252" i="1" s="1"/>
  <c r="CX244" i="1"/>
  <c r="CY244" i="1" s="1"/>
  <c r="CX242" i="1"/>
  <c r="CY242" i="1" s="1"/>
  <c r="CX243" i="1"/>
  <c r="CY243" i="1" s="1"/>
  <c r="CK263" i="1"/>
  <c r="CL263" i="1" s="1"/>
  <c r="BK77" i="1"/>
  <c r="BL77" i="1" s="1"/>
  <c r="BK78" i="1"/>
  <c r="BL78" i="1" s="1"/>
  <c r="CX230" i="1"/>
  <c r="CY230" i="1" s="1"/>
  <c r="K124" i="1"/>
  <c r="L124" i="1" s="1"/>
  <c r="AK205" i="1"/>
  <c r="AL205" i="1" s="1"/>
  <c r="DK252" i="1"/>
  <c r="DL252" i="1" s="1"/>
  <c r="EU193" i="1"/>
  <c r="EV193" i="1" s="1"/>
  <c r="EU194" i="1"/>
  <c r="EV194" i="1" s="1"/>
  <c r="CK162" i="1"/>
  <c r="CL162" i="1" s="1"/>
  <c r="X268" i="1"/>
  <c r="Y268" i="1" s="1"/>
  <c r="CX191" i="1"/>
  <c r="CY191" i="1" s="1"/>
  <c r="CX190" i="1"/>
  <c r="CY190" i="1" s="1"/>
  <c r="CX192" i="1"/>
  <c r="CY192" i="1" s="1"/>
  <c r="CX189" i="1"/>
  <c r="CY189" i="1" s="1"/>
  <c r="BK241" i="1"/>
  <c r="BL241" i="1" s="1"/>
  <c r="X248" i="1"/>
  <c r="Y248" i="1" s="1"/>
  <c r="DX201" i="1"/>
  <c r="DY201" i="1" s="1"/>
  <c r="K195" i="1"/>
  <c r="L195" i="1" s="1"/>
  <c r="CK217" i="1"/>
  <c r="CL217" i="1" s="1"/>
  <c r="AK223" i="1"/>
  <c r="AL223" i="1" s="1"/>
  <c r="DX217" i="1"/>
  <c r="DY217" i="1" s="1"/>
  <c r="EK264" i="1"/>
  <c r="EL264" i="1" s="1"/>
  <c r="EK261" i="1"/>
  <c r="EL261" i="1" s="1"/>
  <c r="DK269" i="1"/>
  <c r="DL269" i="1" s="1"/>
  <c r="EU169" i="1"/>
  <c r="EV169" i="1" s="1"/>
  <c r="DK135" i="1"/>
  <c r="DL135" i="1" s="1"/>
  <c r="AX79" i="1"/>
  <c r="AY79" i="1" s="1"/>
  <c r="AX75" i="1"/>
  <c r="AY75" i="1" s="1"/>
  <c r="AX74" i="1"/>
  <c r="AY74" i="1" s="1"/>
  <c r="AX137" i="1"/>
  <c r="AY137" i="1" s="1"/>
  <c r="AX136" i="1"/>
  <c r="AY136" i="1" s="1"/>
  <c r="AX135" i="1"/>
  <c r="AY135" i="1" s="1"/>
  <c r="BX140" i="1"/>
  <c r="BY140" i="1" s="1"/>
  <c r="BX133" i="1"/>
  <c r="BY133" i="1" s="1"/>
  <c r="BX134" i="1"/>
  <c r="BY134" i="1" s="1"/>
  <c r="EU158" i="1"/>
  <c r="EV158" i="1" s="1"/>
  <c r="BK136" i="1"/>
  <c r="BL136" i="1" s="1"/>
  <c r="BK135" i="1"/>
  <c r="BL135" i="1" s="1"/>
  <c r="BK62" i="1"/>
  <c r="BL62" i="1" s="1"/>
  <c r="EK100" i="1"/>
  <c r="EL100" i="1" s="1"/>
  <c r="EK98" i="1"/>
  <c r="EL98" i="1" s="1"/>
  <c r="EK96" i="1"/>
  <c r="EL96" i="1" s="1"/>
  <c r="DX134" i="1"/>
  <c r="DY134" i="1" s="1"/>
  <c r="AK84" i="1"/>
  <c r="AL84" i="1" s="1"/>
  <c r="AK83" i="1"/>
  <c r="AL83" i="1" s="1"/>
  <c r="AK85" i="1"/>
  <c r="AL85" i="1" s="1"/>
  <c r="BX147" i="1"/>
  <c r="BY147" i="1" s="1"/>
  <c r="EK65" i="1"/>
  <c r="EL65" i="1" s="1"/>
  <c r="CK97" i="1"/>
  <c r="CL97" i="1" s="1"/>
  <c r="BK165" i="1"/>
  <c r="BL165" i="1" s="1"/>
  <c r="EU81" i="1"/>
  <c r="EV81" i="1" s="1"/>
  <c r="EU82" i="1"/>
  <c r="EV82" i="1" s="1"/>
  <c r="EK145" i="1"/>
  <c r="EL145" i="1" s="1"/>
  <c r="EK144" i="1"/>
  <c r="EL144" i="1" s="1"/>
  <c r="EU156" i="1"/>
  <c r="EV156" i="1" s="1"/>
  <c r="CK190" i="1"/>
  <c r="CL190" i="1" s="1"/>
  <c r="AK104" i="1"/>
  <c r="AL104" i="1" s="1"/>
  <c r="AK105" i="1"/>
  <c r="AL105" i="1" s="1"/>
  <c r="AK106" i="1"/>
  <c r="AL106" i="1" s="1"/>
  <c r="EK135" i="1"/>
  <c r="EL135" i="1" s="1"/>
  <c r="K135" i="1"/>
  <c r="L135" i="1" s="1"/>
  <c r="AX157" i="1"/>
  <c r="AY157" i="1" s="1"/>
  <c r="EU202" i="1"/>
  <c r="EV202" i="1" s="1"/>
  <c r="EU199" i="1"/>
  <c r="EV199" i="1" s="1"/>
  <c r="EK112" i="1"/>
  <c r="EL112" i="1" s="1"/>
  <c r="EK113" i="1"/>
  <c r="EL113" i="1" s="1"/>
  <c r="EK111" i="1"/>
  <c r="EL111" i="1" s="1"/>
  <c r="K168" i="1"/>
  <c r="L168" i="1" s="1"/>
  <c r="AX178" i="1"/>
  <c r="AY178" i="1" s="1"/>
  <c r="AX176" i="1"/>
  <c r="AY176" i="1" s="1"/>
  <c r="AX175" i="1"/>
  <c r="AY175" i="1" s="1"/>
  <c r="AK247" i="1"/>
  <c r="AL247" i="1" s="1"/>
  <c r="AK245" i="1"/>
  <c r="AL245" i="1" s="1"/>
  <c r="DX139" i="1"/>
  <c r="DY139" i="1" s="1"/>
  <c r="K164" i="1"/>
  <c r="L164" i="1" s="1"/>
  <c r="BX206" i="1"/>
  <c r="BY206" i="1" s="1"/>
  <c r="CK222" i="1"/>
  <c r="CL222" i="1" s="1"/>
  <c r="BX254" i="1"/>
  <c r="BY254" i="1" s="1"/>
  <c r="K210" i="1"/>
  <c r="L210" i="1" s="1"/>
  <c r="CX115" i="1"/>
  <c r="CY115" i="1" s="1"/>
  <c r="CX116" i="1"/>
  <c r="CY116" i="1" s="1"/>
  <c r="CX117" i="1"/>
  <c r="CY117" i="1" s="1"/>
  <c r="CX113" i="1"/>
  <c r="CY113" i="1" s="1"/>
  <c r="EK97" i="1"/>
  <c r="EL97" i="1" s="1"/>
  <c r="CK71" i="1"/>
  <c r="CL71" i="1" s="1"/>
  <c r="CK70" i="1"/>
  <c r="CL70" i="1" s="1"/>
  <c r="CK66" i="1"/>
  <c r="CL66" i="1" s="1"/>
  <c r="EK90" i="1"/>
  <c r="EL90" i="1" s="1"/>
  <c r="EK89" i="1"/>
  <c r="EL89" i="1" s="1"/>
  <c r="EK88" i="1"/>
  <c r="EL88" i="1" s="1"/>
  <c r="BX237" i="1"/>
  <c r="BY237" i="1" s="1"/>
  <c r="AX123" i="1"/>
  <c r="AY123" i="1" s="1"/>
  <c r="AX122" i="1"/>
  <c r="AY122" i="1" s="1"/>
  <c r="K172" i="1"/>
  <c r="L172" i="1" s="1"/>
  <c r="K170" i="1"/>
  <c r="L170" i="1" s="1"/>
  <c r="EU204" i="1"/>
  <c r="EV204" i="1" s="1"/>
  <c r="AX174" i="1"/>
  <c r="AY174" i="1" s="1"/>
  <c r="AX244" i="1"/>
  <c r="AY244" i="1" s="1"/>
  <c r="AX243" i="1"/>
  <c r="AY243" i="1" s="1"/>
  <c r="X263" i="1"/>
  <c r="Y263" i="1" s="1"/>
  <c r="X259" i="1"/>
  <c r="Y259" i="1" s="1"/>
  <c r="X262" i="1"/>
  <c r="Y262" i="1" s="1"/>
  <c r="K78" i="1"/>
  <c r="L78" i="1" s="1"/>
  <c r="K77" i="1"/>
  <c r="L77" i="1" s="1"/>
  <c r="K76" i="1"/>
  <c r="L76" i="1" s="1"/>
  <c r="K70" i="1"/>
  <c r="L70" i="1" s="1"/>
  <c r="DX240" i="1"/>
  <c r="DY240" i="1" s="1"/>
  <c r="DX239" i="1"/>
  <c r="DY239" i="1" s="1"/>
  <c r="BX139" i="1"/>
  <c r="BY139" i="1" s="1"/>
  <c r="BK205" i="1"/>
  <c r="BL205" i="1" s="1"/>
  <c r="K190" i="1"/>
  <c r="L190" i="1" s="1"/>
  <c r="BK267" i="1"/>
  <c r="BL267" i="1" s="1"/>
  <c r="BK265" i="1"/>
  <c r="BL265" i="1" s="1"/>
  <c r="BK266" i="1"/>
  <c r="BL266" i="1" s="1"/>
  <c r="AX158" i="1"/>
  <c r="AY158" i="1" s="1"/>
  <c r="K225" i="1"/>
  <c r="L225" i="1" s="1"/>
  <c r="K224" i="1"/>
  <c r="L224" i="1" s="1"/>
  <c r="K223" i="1"/>
  <c r="L223" i="1" s="1"/>
  <c r="CX239" i="1"/>
  <c r="CY239" i="1" s="1"/>
  <c r="AX177" i="1"/>
  <c r="AY177" i="1" s="1"/>
  <c r="CX268" i="1"/>
  <c r="CY268" i="1" s="1"/>
  <c r="AX259" i="1"/>
  <c r="AY259" i="1" s="1"/>
  <c r="X182" i="1"/>
  <c r="Y182" i="1" s="1"/>
  <c r="AX210" i="1"/>
  <c r="AY210" i="1" s="1"/>
  <c r="K199" i="1"/>
  <c r="L199" i="1" s="1"/>
  <c r="AK224" i="1"/>
  <c r="AL224" i="1" s="1"/>
  <c r="AK217" i="1"/>
  <c r="AL217" i="1" s="1"/>
  <c r="K264" i="1"/>
  <c r="L264" i="1" s="1"/>
  <c r="BX238" i="1"/>
  <c r="BY238" i="1" s="1"/>
  <c r="DX236" i="1"/>
  <c r="DY236" i="1" s="1"/>
  <c r="BX269" i="1"/>
  <c r="BY269" i="1" s="1"/>
  <c r="AK249" i="1"/>
  <c r="AL249" i="1" s="1"/>
  <c r="AK248" i="1"/>
  <c r="AL248" i="1" s="1"/>
  <c r="X255" i="1"/>
  <c r="Y255" i="1" s="1"/>
  <c r="J55" i="2"/>
  <c r="I56" i="2"/>
  <c r="I51" i="9"/>
  <c r="J50" i="9"/>
  <c r="BX243" i="1"/>
  <c r="BY243" i="1" s="1"/>
  <c r="J30" i="13"/>
  <c r="I31" i="13"/>
  <c r="DK214" i="1"/>
  <c r="DL214" i="1" s="1"/>
  <c r="J25" i="15"/>
  <c r="I26" i="15"/>
  <c r="EU135" i="1"/>
  <c r="EV135" i="1" s="1"/>
  <c r="J20" i="7"/>
  <c r="I21" i="7"/>
  <c r="EK164" i="1"/>
  <c r="EL164" i="1" s="1"/>
  <c r="X65" i="1"/>
  <c r="Y65" i="1" s="1"/>
  <c r="J45" i="16"/>
  <c r="I46" i="16"/>
  <c r="AX200" i="1"/>
  <c r="AY200" i="1" s="1"/>
  <c r="AX198" i="1"/>
  <c r="AY198" i="1" s="1"/>
  <c r="AX199" i="1"/>
  <c r="AY199" i="1" s="1"/>
  <c r="CK236" i="1"/>
  <c r="CL236" i="1" s="1"/>
  <c r="EU269" i="1"/>
  <c r="EV269" i="1" s="1"/>
  <c r="DK249" i="1"/>
  <c r="DL249" i="1" s="1"/>
  <c r="AK255" i="1"/>
  <c r="AL255" i="1" s="1"/>
  <c r="DK79" i="1"/>
  <c r="DL79" i="1" s="1"/>
  <c r="DK100" i="1"/>
  <c r="DL100" i="1" s="1"/>
  <c r="CK118" i="1"/>
  <c r="CL118" i="1" s="1"/>
  <c r="DK122" i="1"/>
  <c r="DL122" i="1" s="1"/>
  <c r="DX81" i="1"/>
  <c r="DY81" i="1" s="1"/>
  <c r="DX82" i="1"/>
  <c r="DY82" i="1" s="1"/>
  <c r="DZ82" i="1" s="1" a="1"/>
  <c r="DZ82" i="1" s="1"/>
  <c r="DX80" i="1"/>
  <c r="DY80" i="1" s="1"/>
  <c r="DX79" i="1"/>
  <c r="DY79" i="1" s="1"/>
  <c r="DK107" i="1"/>
  <c r="DL107" i="1" s="1"/>
  <c r="CK79" i="1"/>
  <c r="CL79" i="1" s="1"/>
  <c r="BK106" i="1"/>
  <c r="BL106" i="1" s="1"/>
  <c r="BK105" i="1"/>
  <c r="BL105" i="1" s="1"/>
  <c r="AK113" i="1"/>
  <c r="AL113" i="1" s="1"/>
  <c r="AK112" i="1"/>
  <c r="AL112" i="1" s="1"/>
  <c r="EK69" i="1"/>
  <c r="EL69" i="1" s="1"/>
  <c r="EK67" i="1"/>
  <c r="EL67" i="1" s="1"/>
  <c r="CX62" i="1"/>
  <c r="CY62" i="1" s="1"/>
  <c r="CX256" i="1"/>
  <c r="CY256" i="1" s="1"/>
  <c r="CX258" i="1"/>
  <c r="CY258" i="1" s="1"/>
  <c r="DX135" i="1"/>
  <c r="DY135" i="1" s="1"/>
  <c r="X115" i="1"/>
  <c r="Y115" i="1" s="1"/>
  <c r="X116" i="1"/>
  <c r="Y116" i="1" s="1"/>
  <c r="X117" i="1"/>
  <c r="Y117" i="1" s="1"/>
  <c r="X99" i="1"/>
  <c r="Y99" i="1" s="1"/>
  <c r="CX138" i="1"/>
  <c r="CY138" i="1" s="1"/>
  <c r="EU71" i="1"/>
  <c r="EV71" i="1" s="1"/>
  <c r="EU70" i="1"/>
  <c r="EV70" i="1" s="1"/>
  <c r="DK196" i="1"/>
  <c r="DL196" i="1" s="1"/>
  <c r="X122" i="1"/>
  <c r="Y122" i="1" s="1"/>
  <c r="X123" i="1"/>
  <c r="Y123" i="1" s="1"/>
  <c r="X171" i="1"/>
  <c r="Y171" i="1" s="1"/>
  <c r="CX211" i="1"/>
  <c r="CY211" i="1" s="1"/>
  <c r="K244" i="1"/>
  <c r="L244" i="1" s="1"/>
  <c r="DK90" i="1"/>
  <c r="DL90" i="1" s="1"/>
  <c r="BX240" i="1"/>
  <c r="BY240" i="1" s="1"/>
  <c r="BX239" i="1"/>
  <c r="BY239" i="1" s="1"/>
  <c r="CX219" i="1"/>
  <c r="CY219" i="1" s="1"/>
  <c r="CX218" i="1"/>
  <c r="CY218" i="1" s="1"/>
  <c r="AK258" i="1"/>
  <c r="AL258" i="1" s="1"/>
  <c r="CX216" i="1"/>
  <c r="CY216" i="1" s="1"/>
  <c r="BK232" i="1"/>
  <c r="BL232" i="1" s="1"/>
  <c r="CX121" i="1"/>
  <c r="CY121" i="1" s="1"/>
  <c r="CK200" i="1"/>
  <c r="CL200" i="1" s="1"/>
  <c r="CK197" i="1"/>
  <c r="CL197" i="1" s="1"/>
  <c r="CK199" i="1"/>
  <c r="CL199" i="1" s="1"/>
  <c r="CK194" i="1"/>
  <c r="CL194" i="1" s="1"/>
  <c r="EU184" i="1"/>
  <c r="EV184" i="1" s="1"/>
  <c r="DX101" i="1"/>
  <c r="DY101" i="1" s="1"/>
  <c r="X236" i="1"/>
  <c r="Y236" i="1" s="1"/>
  <c r="X235" i="1"/>
  <c r="Y235" i="1" s="1"/>
  <c r="CK208" i="1"/>
  <c r="CL208" i="1" s="1"/>
  <c r="EK249" i="1"/>
  <c r="EL249" i="1" s="1"/>
  <c r="EK246" i="1"/>
  <c r="EL246" i="1" s="1"/>
  <c r="EK245" i="1"/>
  <c r="EL245" i="1" s="1"/>
  <c r="I16" i="14"/>
  <c r="J15" i="14"/>
  <c r="I41" i="7"/>
  <c r="J40" i="7"/>
  <c r="J25" i="9"/>
  <c r="I26" i="9"/>
  <c r="J60" i="12"/>
  <c r="I61" i="12"/>
  <c r="J95" i="2"/>
  <c r="I96" i="2"/>
  <c r="J110" i="10"/>
  <c r="I111" i="10"/>
  <c r="J80" i="11"/>
  <c r="I81" i="11"/>
  <c r="J95" i="9"/>
  <c r="I96" i="9"/>
  <c r="BK84" i="1"/>
  <c r="BL84" i="1" s="1"/>
  <c r="BK85" i="1"/>
  <c r="BL85" i="1" s="1"/>
  <c r="EU145" i="1"/>
  <c r="EV145" i="1" s="1"/>
  <c r="CX166" i="1"/>
  <c r="CY166" i="1" s="1"/>
  <c r="EK64" i="1"/>
  <c r="EL64" i="1" s="1"/>
  <c r="EK63" i="1"/>
  <c r="EL63" i="1" s="1"/>
  <c r="EK62" i="1"/>
  <c r="EL62" i="1" s="1"/>
  <c r="CK114" i="1"/>
  <c r="CL114" i="1" s="1"/>
  <c r="CK109" i="1"/>
  <c r="CL109" i="1" s="1"/>
  <c r="K226" i="1"/>
  <c r="L226" i="1" s="1"/>
  <c r="DK112" i="1"/>
  <c r="DL112" i="1" s="1"/>
  <c r="DK113" i="1"/>
  <c r="DL113" i="1" s="1"/>
  <c r="CX65" i="1"/>
  <c r="CY65" i="1" s="1"/>
  <c r="K148" i="1"/>
  <c r="L148" i="1" s="1"/>
  <c r="X221" i="1"/>
  <c r="Y221" i="1" s="1"/>
  <c r="DK223" i="1"/>
  <c r="DL223" i="1" s="1"/>
  <c r="X237" i="1"/>
  <c r="Y237" i="1" s="1"/>
  <c r="BX161" i="1"/>
  <c r="BY161" i="1" s="1"/>
  <c r="AX203" i="1"/>
  <c r="AY203" i="1" s="1"/>
  <c r="AX202" i="1"/>
  <c r="AY202" i="1" s="1"/>
  <c r="X214" i="1"/>
  <c r="Y214" i="1" s="1"/>
  <c r="X215" i="1"/>
  <c r="Y215" i="1" s="1"/>
  <c r="X212" i="1"/>
  <c r="Y212" i="1" s="1"/>
  <c r="AX71" i="1"/>
  <c r="AY71" i="1" s="1"/>
  <c r="AX63" i="1"/>
  <c r="AY63" i="1" s="1"/>
  <c r="AZ125" i="1" s="1" a="1"/>
  <c r="AZ125" i="1" s="1"/>
  <c r="EU90" i="1"/>
  <c r="EV90" i="1" s="1"/>
  <c r="CM242" i="1" s="1" a="1"/>
  <c r="CM242" i="1" s="1"/>
  <c r="EU88" i="1"/>
  <c r="EV88" i="1" s="1"/>
  <c r="EU89" i="1"/>
  <c r="EV89" i="1" s="1"/>
  <c r="EU196" i="1"/>
  <c r="EV196" i="1" s="1"/>
  <c r="BK104" i="1"/>
  <c r="BL104" i="1" s="1"/>
  <c r="DX124" i="1"/>
  <c r="DY124" i="1" s="1"/>
  <c r="CK226" i="1"/>
  <c r="CL226" i="1" s="1"/>
  <c r="EK190" i="1"/>
  <c r="EL190" i="1" s="1"/>
  <c r="DK87" i="1"/>
  <c r="DL87" i="1" s="1"/>
  <c r="X240" i="1"/>
  <c r="Y240" i="1" s="1"/>
  <c r="X239" i="1"/>
  <c r="Y239" i="1" s="1"/>
  <c r="DK195" i="1"/>
  <c r="DL195" i="1" s="1"/>
  <c r="DX157" i="1"/>
  <c r="DY157" i="1" s="1"/>
  <c r="CX251" i="1"/>
  <c r="CY251" i="1" s="1"/>
  <c r="CX250" i="1"/>
  <c r="CY250" i="1" s="1"/>
  <c r="DX193" i="1"/>
  <c r="DY193" i="1" s="1"/>
  <c r="DX194" i="1"/>
  <c r="DY194" i="1" s="1"/>
  <c r="AX225" i="1"/>
  <c r="AY225" i="1" s="1"/>
  <c r="AX224" i="1"/>
  <c r="AY224" i="1" s="1"/>
  <c r="DK233" i="1"/>
  <c r="DL233" i="1" s="1"/>
  <c r="DK231" i="1"/>
  <c r="DL231" i="1" s="1"/>
  <c r="DK232" i="1"/>
  <c r="DL232" i="1" s="1"/>
  <c r="DX125" i="1"/>
  <c r="DY125" i="1" s="1"/>
  <c r="AK233" i="1"/>
  <c r="AL233" i="1" s="1"/>
  <c r="AK232" i="1"/>
  <c r="AL232" i="1" s="1"/>
  <c r="AK230" i="1"/>
  <c r="AL230" i="1" s="1"/>
  <c r="BX103" i="1"/>
  <c r="BY103" i="1" s="1"/>
  <c r="AX264" i="1"/>
  <c r="AY264" i="1" s="1"/>
  <c r="CX238" i="1"/>
  <c r="CY238" i="1" s="1"/>
  <c r="K201" i="1"/>
  <c r="L201" i="1" s="1"/>
  <c r="CK110" i="1"/>
  <c r="CL110" i="1" s="1"/>
  <c r="X203" i="1"/>
  <c r="Y203" i="1" s="1"/>
  <c r="BX255" i="1"/>
  <c r="BY255" i="1" s="1"/>
  <c r="J5" i="11"/>
  <c r="I6" i="11"/>
  <c r="J20" i="16"/>
  <c r="I21" i="16"/>
  <c r="J60" i="15"/>
  <c r="I61" i="15"/>
  <c r="J40" i="11"/>
  <c r="I41" i="11"/>
  <c r="J20" i="2"/>
  <c r="I21" i="2"/>
  <c r="J65" i="9"/>
  <c r="I66" i="9"/>
  <c r="J100" i="9"/>
  <c r="I101" i="9"/>
  <c r="J90" i="12"/>
  <c r="I91" i="12"/>
  <c r="K82" i="1"/>
  <c r="L82" i="1" s="1"/>
  <c r="K83" i="1"/>
  <c r="L83" i="1" s="1"/>
  <c r="K81" i="1"/>
  <c r="L81" i="1" s="1"/>
  <c r="BX125" i="1"/>
  <c r="BY125" i="1" s="1"/>
  <c r="BX126" i="1"/>
  <c r="BY126" i="1" s="1"/>
  <c r="BX127" i="1"/>
  <c r="BY127" i="1" s="1"/>
  <c r="BX128" i="1"/>
  <c r="BY128" i="1" s="1"/>
  <c r="EU100" i="1"/>
  <c r="EV100" i="1" s="1"/>
  <c r="EU96" i="1"/>
  <c r="EV96" i="1" s="1"/>
  <c r="EU99" i="1"/>
  <c r="EV99" i="1" s="1"/>
  <c r="AM99" i="1" s="1" a="1"/>
  <c r="AM99" i="1" s="1"/>
  <c r="EU95" i="1"/>
  <c r="EV95" i="1" s="1"/>
  <c r="EK102" i="1"/>
  <c r="EL102" i="1" s="1"/>
  <c r="CK153" i="1"/>
  <c r="CL153" i="1" s="1"/>
  <c r="DX72" i="1"/>
  <c r="DY72" i="1" s="1"/>
  <c r="EU67" i="1"/>
  <c r="EV67" i="1" s="1"/>
  <c r="BK72" i="1"/>
  <c r="BL72" i="1" s="1"/>
  <c r="DX92" i="1"/>
  <c r="DY92" i="1" s="1"/>
  <c r="CX107" i="1"/>
  <c r="CY107" i="1" s="1"/>
  <c r="BK112" i="1"/>
  <c r="BL112" i="1" s="1"/>
  <c r="DK166" i="1"/>
  <c r="DL166" i="1" s="1"/>
  <c r="DK165" i="1"/>
  <c r="DL165" i="1" s="1"/>
  <c r="DK105" i="1"/>
  <c r="DL105" i="1" s="1"/>
  <c r="DK106" i="1"/>
  <c r="DL106" i="1" s="1"/>
  <c r="DK104" i="1"/>
  <c r="DL104" i="1" s="1"/>
  <c r="EU224" i="1"/>
  <c r="EV224" i="1" s="1"/>
  <c r="CX266" i="1"/>
  <c r="CY266" i="1" s="1"/>
  <c r="CX265" i="1"/>
  <c r="CY265" i="1" s="1"/>
  <c r="AK64" i="1"/>
  <c r="AL64" i="1" s="1"/>
  <c r="AK63" i="1"/>
  <c r="AL63" i="1" s="1"/>
  <c r="BX114" i="1"/>
  <c r="BY114" i="1" s="1"/>
  <c r="EU167" i="1"/>
  <c r="EV167" i="1" s="1"/>
  <c r="EU168" i="1"/>
  <c r="EV168" i="1" s="1"/>
  <c r="EK227" i="1"/>
  <c r="EL227" i="1" s="1"/>
  <c r="EK226" i="1"/>
  <c r="EL226" i="1" s="1"/>
  <c r="X112" i="1"/>
  <c r="Y112" i="1" s="1"/>
  <c r="X113" i="1"/>
  <c r="Y113" i="1" s="1"/>
  <c r="K69" i="1"/>
  <c r="L69" i="1" s="1"/>
  <c r="K62" i="1"/>
  <c r="L62" i="1" s="1"/>
  <c r="K149" i="1"/>
  <c r="L149" i="1" s="1"/>
  <c r="CK232" i="1"/>
  <c r="CL232" i="1" s="1"/>
  <c r="CK229" i="1"/>
  <c r="CL229" i="1" s="1"/>
  <c r="BK193" i="1"/>
  <c r="BL193" i="1" s="1"/>
  <c r="CX257" i="1"/>
  <c r="CY257" i="1" s="1"/>
  <c r="K160" i="1"/>
  <c r="L160" i="1" s="1"/>
  <c r="BK162" i="1"/>
  <c r="BL162" i="1" s="1"/>
  <c r="BK206" i="1"/>
  <c r="BL206" i="1" s="1"/>
  <c r="EU173" i="1"/>
  <c r="EV173" i="1" s="1"/>
  <c r="CK161" i="1"/>
  <c r="CL161" i="1" s="1"/>
  <c r="CX160" i="1"/>
  <c r="CY160" i="1" s="1"/>
  <c r="BK203" i="1"/>
  <c r="BL203" i="1" s="1"/>
  <c r="AK164" i="1"/>
  <c r="AL164" i="1" s="1"/>
  <c r="CK227" i="1"/>
  <c r="CL227" i="1" s="1"/>
  <c r="DX76" i="1"/>
  <c r="DY76" i="1" s="1"/>
  <c r="AX240" i="1"/>
  <c r="AY240" i="1" s="1"/>
  <c r="CK185" i="1"/>
  <c r="CL185" i="1" s="1"/>
  <c r="CK186" i="1"/>
  <c r="CL186" i="1" s="1"/>
  <c r="EK251" i="1"/>
  <c r="EL251" i="1" s="1"/>
  <c r="X187" i="1"/>
  <c r="Y187" i="1" s="1"/>
  <c r="AX171" i="1"/>
  <c r="AY171" i="1" s="1"/>
  <c r="DK192" i="1"/>
  <c r="DL192" i="1" s="1"/>
  <c r="DK189" i="1"/>
  <c r="DL189" i="1" s="1"/>
  <c r="DK190" i="1"/>
  <c r="DL190" i="1" s="1"/>
  <c r="X233" i="1"/>
  <c r="Y233" i="1" s="1"/>
  <c r="BX119" i="1"/>
  <c r="BY119" i="1" s="1"/>
  <c r="BX118" i="1"/>
  <c r="BY118" i="1" s="1"/>
  <c r="BX121" i="1"/>
  <c r="BY121" i="1" s="1"/>
  <c r="BX120" i="1"/>
  <c r="BY120" i="1" s="1"/>
  <c r="BX200" i="1"/>
  <c r="BY200" i="1" s="1"/>
  <c r="BX199" i="1"/>
  <c r="BY199" i="1" s="1"/>
  <c r="BK103" i="1"/>
  <c r="BL103" i="1" s="1"/>
  <c r="BK102" i="1"/>
  <c r="BL102" i="1" s="1"/>
  <c r="AX253" i="1"/>
  <c r="AY253" i="1" s="1"/>
  <c r="AK210" i="1"/>
  <c r="AL210" i="1" s="1"/>
  <c r="EK168" i="1"/>
  <c r="EL168" i="1" s="1"/>
  <c r="K140" i="1"/>
  <c r="L140" i="1" s="1"/>
  <c r="AK216" i="1"/>
  <c r="AL216" i="1" s="1"/>
  <c r="DX245" i="1"/>
  <c r="DY245" i="1" s="1"/>
  <c r="DX249" i="1"/>
  <c r="DY249" i="1" s="1"/>
  <c r="DX246" i="1"/>
  <c r="DY246" i="1" s="1"/>
  <c r="DX247" i="1"/>
  <c r="DY247" i="1" s="1"/>
  <c r="DX248" i="1"/>
  <c r="DY248" i="1" s="1"/>
  <c r="J25" i="8"/>
  <c r="I26" i="8"/>
  <c r="J5" i="13"/>
  <c r="I6" i="13"/>
  <c r="J50" i="14"/>
  <c r="I51" i="14"/>
  <c r="J75" i="10"/>
  <c r="I76" i="10"/>
  <c r="I71" i="9"/>
  <c r="J70" i="9"/>
  <c r="J100" i="2"/>
  <c r="I101" i="2"/>
  <c r="J30" i="15"/>
  <c r="I31" i="15"/>
  <c r="J55" i="15"/>
  <c r="I56" i="15"/>
  <c r="J50" i="13"/>
  <c r="I51" i="13"/>
  <c r="J50" i="15"/>
  <c r="I51" i="15"/>
  <c r="DK138" i="1"/>
  <c r="DL138" i="1" s="1"/>
  <c r="BK67" i="1"/>
  <c r="BL67" i="1" s="1"/>
  <c r="BK83" i="1"/>
  <c r="BL83" i="1" s="1"/>
  <c r="BK134" i="1"/>
  <c r="BL134" i="1" s="1"/>
  <c r="BX153" i="1"/>
  <c r="BY153" i="1" s="1"/>
  <c r="CX68" i="1"/>
  <c r="CY68" i="1" s="1"/>
  <c r="EK73" i="1"/>
  <c r="EL73" i="1" s="1"/>
  <c r="EK156" i="1"/>
  <c r="EL156" i="1" s="1"/>
  <c r="EK107" i="1"/>
  <c r="EL107" i="1" s="1"/>
  <c r="EK105" i="1"/>
  <c r="EL105" i="1" s="1"/>
  <c r="EK104" i="1"/>
  <c r="EL104" i="1" s="1"/>
  <c r="EU166" i="1"/>
  <c r="EV166" i="1" s="1"/>
  <c r="EU165" i="1"/>
  <c r="EV165" i="1" s="1"/>
  <c r="CK224" i="1"/>
  <c r="CL224" i="1" s="1"/>
  <c r="DK63" i="1"/>
  <c r="DL63" i="1" s="1"/>
  <c r="DK64" i="1"/>
  <c r="DL64" i="1" s="1"/>
  <c r="DK62" i="1"/>
  <c r="DL62" i="1" s="1"/>
  <c r="CX195" i="1"/>
  <c r="CY195" i="1" s="1"/>
  <c r="X228" i="1"/>
  <c r="Y228" i="1" s="1"/>
  <c r="AX173" i="1"/>
  <c r="AY173" i="1" s="1"/>
  <c r="BX227" i="1"/>
  <c r="BY227" i="1" s="1"/>
  <c r="BX226" i="1"/>
  <c r="BY226" i="1" s="1"/>
  <c r="CK163" i="1"/>
  <c r="CL163" i="1" s="1"/>
  <c r="X198" i="1"/>
  <c r="Y198" i="1" s="1"/>
  <c r="X199" i="1"/>
  <c r="Y199" i="1" s="1"/>
  <c r="EU243" i="1"/>
  <c r="EV243" i="1" s="1"/>
  <c r="EU242" i="1"/>
  <c r="EV242" i="1" s="1"/>
  <c r="X158" i="1"/>
  <c r="Y158" i="1" s="1"/>
  <c r="X152" i="1"/>
  <c r="Y152" i="1" s="1"/>
  <c r="AX232" i="1"/>
  <c r="AY232" i="1" s="1"/>
  <c r="AX231" i="1"/>
  <c r="AY231" i="1" s="1"/>
  <c r="AX230" i="1"/>
  <c r="AY230" i="1" s="1"/>
  <c r="AX227" i="1"/>
  <c r="AY227" i="1" s="1"/>
  <c r="AX228" i="1"/>
  <c r="AY228" i="1" s="1"/>
  <c r="AX70" i="1"/>
  <c r="AY70" i="1" s="1"/>
  <c r="AK221" i="1"/>
  <c r="AL221" i="1" s="1"/>
  <c r="CK262" i="1"/>
  <c r="CL262" i="1" s="1"/>
  <c r="CK261" i="1"/>
  <c r="CL261" i="1" s="1"/>
  <c r="CX223" i="1"/>
  <c r="CY223" i="1" s="1"/>
  <c r="CX222" i="1"/>
  <c r="CY222" i="1" s="1"/>
  <c r="CX220" i="1"/>
  <c r="CY220" i="1" s="1"/>
  <c r="CX221" i="1"/>
  <c r="CY221" i="1" s="1"/>
  <c r="X165" i="1"/>
  <c r="Y165" i="1" s="1"/>
  <c r="DK206" i="1"/>
  <c r="DL206" i="1" s="1"/>
  <c r="EU175" i="1"/>
  <c r="EV175" i="1" s="1"/>
  <c r="CK211" i="1"/>
  <c r="CL211" i="1" s="1"/>
  <c r="DX71" i="1"/>
  <c r="DY71" i="1" s="1"/>
  <c r="DX70" i="1"/>
  <c r="DY70" i="1" s="1"/>
  <c r="EU174" i="1"/>
  <c r="EV174" i="1" s="1"/>
  <c r="BK202" i="1"/>
  <c r="BL202" i="1" s="1"/>
  <c r="BX183" i="1"/>
  <c r="BY183" i="1" s="1"/>
  <c r="AX170" i="1"/>
  <c r="AY170" i="1" s="1"/>
  <c r="K123" i="1"/>
  <c r="L123" i="1" s="1"/>
  <c r="K122" i="1"/>
  <c r="L122" i="1" s="1"/>
  <c r="K119" i="1"/>
  <c r="L119" i="1" s="1"/>
  <c r="K121" i="1"/>
  <c r="L121" i="1" s="1"/>
  <c r="BK147" i="1"/>
  <c r="BL147" i="1" s="1"/>
  <c r="X246" i="1"/>
  <c r="Y246" i="1" s="1"/>
  <c r="X101" i="1"/>
  <c r="Y101" i="1" s="1"/>
  <c r="AK263" i="1"/>
  <c r="AL263" i="1" s="1"/>
  <c r="AK262" i="1"/>
  <c r="AL262" i="1" s="1"/>
  <c r="AK261" i="1"/>
  <c r="AL261" i="1" s="1"/>
  <c r="CK140" i="1"/>
  <c r="CL140" i="1" s="1"/>
  <c r="BX185" i="1"/>
  <c r="BY185" i="1" s="1"/>
  <c r="BX186" i="1"/>
  <c r="BY186" i="1" s="1"/>
  <c r="BX251" i="1"/>
  <c r="BY251" i="1" s="1"/>
  <c r="AK193" i="1"/>
  <c r="AL193" i="1" s="1"/>
  <c r="AK194" i="1"/>
  <c r="AL194" i="1" s="1"/>
  <c r="CX213" i="1"/>
  <c r="CY213" i="1" s="1"/>
  <c r="AK180" i="1"/>
  <c r="AL180" i="1" s="1"/>
  <c r="DX233" i="1"/>
  <c r="DY233" i="1" s="1"/>
  <c r="BX182" i="1"/>
  <c r="BY182" i="1" s="1"/>
  <c r="BX181" i="1"/>
  <c r="BY181" i="1" s="1"/>
  <c r="X121" i="1"/>
  <c r="Y121" i="1" s="1"/>
  <c r="X119" i="1"/>
  <c r="Y119" i="1" s="1"/>
  <c r="X200" i="1"/>
  <c r="Y200" i="1" s="1"/>
  <c r="EU103" i="1"/>
  <c r="EV103" i="1" s="1"/>
  <c r="K102" i="1"/>
  <c r="L102" i="1" s="1"/>
  <c r="BX201" i="1"/>
  <c r="BY201" i="1" s="1"/>
  <c r="EU211" i="1"/>
  <c r="EV211" i="1" s="1"/>
  <c r="AK162" i="1"/>
  <c r="AL162" i="1" s="1"/>
  <c r="EK220" i="1"/>
  <c r="EL220" i="1" s="1"/>
  <c r="DX213" i="1"/>
  <c r="DY213" i="1" s="1"/>
  <c r="J15" i="12"/>
  <c r="I16" i="12"/>
  <c r="J55" i="11"/>
  <c r="I56" i="11"/>
  <c r="J80" i="2"/>
  <c r="I81" i="2"/>
  <c r="J75" i="16"/>
  <c r="I76" i="16"/>
  <c r="J100" i="13"/>
  <c r="I101" i="13"/>
  <c r="I106" i="10"/>
  <c r="J105" i="10"/>
  <c r="J85" i="16"/>
  <c r="I86" i="16"/>
  <c r="EK147" i="1"/>
  <c r="EL147" i="1" s="1"/>
  <c r="EK148" i="1"/>
  <c r="EL148" i="1" s="1"/>
  <c r="BX148" i="1"/>
  <c r="BY148" i="1" s="1"/>
  <c r="EU83" i="1"/>
  <c r="EV83" i="1" s="1"/>
  <c r="CK127" i="1"/>
  <c r="CL127" i="1" s="1"/>
  <c r="CK128" i="1"/>
  <c r="CL128" i="1" s="1"/>
  <c r="EK68" i="1"/>
  <c r="EL68" i="1" s="1"/>
  <c r="CX153" i="1"/>
  <c r="CY153" i="1" s="1"/>
  <c r="BX95" i="1"/>
  <c r="BY95" i="1" s="1"/>
  <c r="X125" i="1"/>
  <c r="Y125" i="1" s="1"/>
  <c r="K75" i="1"/>
  <c r="L75" i="1" s="1"/>
  <c r="CK156" i="1"/>
  <c r="CL156" i="1" s="1"/>
  <c r="CK155" i="1"/>
  <c r="CL155" i="1" s="1"/>
  <c r="CK154" i="1"/>
  <c r="CL154" i="1" s="1"/>
  <c r="AX107" i="1"/>
  <c r="AY107" i="1" s="1"/>
  <c r="AX105" i="1"/>
  <c r="AY105" i="1" s="1"/>
  <c r="DK208" i="1"/>
  <c r="DL208" i="1" s="1"/>
  <c r="EU214" i="1"/>
  <c r="EV214" i="1" s="1"/>
  <c r="CK218" i="1"/>
  <c r="CL218" i="1" s="1"/>
  <c r="X63" i="1"/>
  <c r="Y63" i="1" s="1"/>
  <c r="X64" i="1"/>
  <c r="Y64" i="1" s="1"/>
  <c r="X195" i="1"/>
  <c r="Y195" i="1" s="1"/>
  <c r="EK114" i="1"/>
  <c r="EL114" i="1" s="1"/>
  <c r="DK179" i="1"/>
  <c r="DL179" i="1" s="1"/>
  <c r="K227" i="1"/>
  <c r="L227" i="1" s="1"/>
  <c r="X149" i="1"/>
  <c r="Y149" i="1" s="1"/>
  <c r="X148" i="1"/>
  <c r="Y148" i="1" s="1"/>
  <c r="X147" i="1"/>
  <c r="Y147" i="1" s="1"/>
  <c r="CX150" i="1"/>
  <c r="CY150" i="1" s="1"/>
  <c r="BK199" i="1"/>
  <c r="BL199" i="1" s="1"/>
  <c r="CX261" i="1"/>
  <c r="CY261" i="1" s="1"/>
  <c r="CX260" i="1"/>
  <c r="CY260" i="1" s="1"/>
  <c r="EK243" i="1"/>
  <c r="EL243" i="1" s="1"/>
  <c r="EK234" i="1"/>
  <c r="EL234" i="1" s="1"/>
  <c r="CK130" i="1"/>
  <c r="CL130" i="1" s="1"/>
  <c r="EK160" i="1"/>
  <c r="EL160" i="1" s="1"/>
  <c r="EK70" i="1"/>
  <c r="EL70" i="1" s="1"/>
  <c r="AK197" i="1"/>
  <c r="AL197" i="1" s="1"/>
  <c r="AX262" i="1"/>
  <c r="AY262" i="1" s="1"/>
  <c r="AX261" i="1"/>
  <c r="AY261" i="1" s="1"/>
  <c r="AK167" i="1"/>
  <c r="AL167" i="1" s="1"/>
  <c r="AX115" i="1"/>
  <c r="AY115" i="1" s="1"/>
  <c r="AX117" i="1"/>
  <c r="AY117" i="1" s="1"/>
  <c r="AX116" i="1"/>
  <c r="AY116" i="1" s="1"/>
  <c r="BX162" i="1"/>
  <c r="BY162" i="1" s="1"/>
  <c r="EU176" i="1"/>
  <c r="EV176" i="1" s="1"/>
  <c r="EU215" i="1"/>
  <c r="EV215" i="1" s="1"/>
  <c r="BK178" i="1"/>
  <c r="BL178" i="1" s="1"/>
  <c r="DX202" i="1"/>
  <c r="DY202" i="1" s="1"/>
  <c r="BK181" i="1"/>
  <c r="BL181" i="1" s="1"/>
  <c r="CX159" i="1"/>
  <c r="CY159" i="1" s="1"/>
  <c r="CK254" i="1"/>
  <c r="CL254" i="1" s="1"/>
  <c r="BK243" i="1"/>
  <c r="BL243" i="1" s="1"/>
  <c r="CK240" i="1"/>
  <c r="CL240" i="1" s="1"/>
  <c r="K219" i="1"/>
  <c r="L219" i="1" s="1"/>
  <c r="K218" i="1"/>
  <c r="L218" i="1" s="1"/>
  <c r="K216" i="1"/>
  <c r="L216" i="1" s="1"/>
  <c r="DK229" i="1"/>
  <c r="DL229" i="1" s="1"/>
  <c r="AK191" i="1"/>
  <c r="AL191" i="1" s="1"/>
  <c r="AK192" i="1"/>
  <c r="AL192" i="1" s="1"/>
  <c r="AK190" i="1"/>
  <c r="AL190" i="1" s="1"/>
  <c r="CK233" i="1"/>
  <c r="CL233" i="1" s="1"/>
  <c r="BX184" i="1"/>
  <c r="BY184" i="1" s="1"/>
  <c r="EK106" i="1"/>
  <c r="EL106" i="1" s="1"/>
  <c r="K253" i="1"/>
  <c r="L253" i="1" s="1"/>
  <c r="K252" i="1"/>
  <c r="L252" i="1" s="1"/>
  <c r="AK201" i="1"/>
  <c r="AL201" i="1" s="1"/>
  <c r="DX229" i="1"/>
  <c r="DY229" i="1" s="1"/>
  <c r="AK168" i="1"/>
  <c r="AL168" i="1" s="1"/>
  <c r="K120" i="1"/>
  <c r="L120" i="1" s="1"/>
  <c r="J25" i="7"/>
  <c r="I26" i="7"/>
  <c r="I61" i="11"/>
  <c r="J60" i="11"/>
  <c r="J80" i="10"/>
  <c r="I81" i="10"/>
  <c r="I86" i="9"/>
  <c r="J85" i="9"/>
  <c r="J100" i="12"/>
  <c r="I101" i="12"/>
  <c r="J55" i="14"/>
  <c r="I56" i="14"/>
  <c r="J60" i="13"/>
  <c r="I61" i="13"/>
  <c r="J70" i="16"/>
  <c r="I71" i="16"/>
  <c r="J35" i="10"/>
  <c r="I36" i="10"/>
  <c r="J100" i="10"/>
  <c r="I101" i="10"/>
  <c r="DX67" i="1"/>
  <c r="DY67" i="1" s="1"/>
  <c r="DX68" i="1"/>
  <c r="DY68" i="1" s="1"/>
  <c r="BX151" i="1"/>
  <c r="BY151" i="1" s="1"/>
  <c r="CX148" i="1"/>
  <c r="CY148" i="1" s="1"/>
  <c r="EU153" i="1"/>
  <c r="EV153" i="1" s="1"/>
  <c r="EK163" i="1"/>
  <c r="EL163" i="1" s="1"/>
  <c r="AK208" i="1"/>
  <c r="AL208" i="1" s="1"/>
  <c r="EU208" i="1"/>
  <c r="EV208" i="1" s="1"/>
  <c r="CK214" i="1"/>
  <c r="CL214" i="1" s="1"/>
  <c r="DK227" i="1"/>
  <c r="DL227" i="1" s="1"/>
  <c r="DK226" i="1"/>
  <c r="DL226" i="1" s="1"/>
  <c r="DK65" i="1"/>
  <c r="DL65" i="1" s="1"/>
  <c r="BK195" i="1"/>
  <c r="BL195" i="1" s="1"/>
  <c r="AX114" i="1"/>
  <c r="AY114" i="1" s="1"/>
  <c r="CK183" i="1"/>
  <c r="CL183" i="1" s="1"/>
  <c r="DK146" i="1"/>
  <c r="DL146" i="1" s="1"/>
  <c r="DK145" i="1"/>
  <c r="DL145" i="1" s="1"/>
  <c r="DK144" i="1"/>
  <c r="DL144" i="1" s="1"/>
  <c r="DK143" i="1"/>
  <c r="DL143" i="1" s="1"/>
  <c r="BX149" i="1"/>
  <c r="BY149" i="1" s="1"/>
  <c r="CX164" i="1"/>
  <c r="CY164" i="1" s="1"/>
  <c r="CX163" i="1"/>
  <c r="CY163" i="1" s="1"/>
  <c r="K144" i="1"/>
  <c r="L144" i="1" s="1"/>
  <c r="K243" i="1"/>
  <c r="L243" i="1" s="1"/>
  <c r="X110" i="1"/>
  <c r="Y110" i="1" s="1"/>
  <c r="X108" i="1"/>
  <c r="Y108" i="1" s="1"/>
  <c r="X109" i="1"/>
  <c r="Y109" i="1" s="1"/>
  <c r="BK197" i="1"/>
  <c r="BL197" i="1" s="1"/>
  <c r="CK160" i="1"/>
  <c r="CL160" i="1" s="1"/>
  <c r="AK73" i="1"/>
  <c r="AL73" i="1" s="1"/>
  <c r="BK221" i="1"/>
  <c r="BL221" i="1" s="1"/>
  <c r="BK220" i="1"/>
  <c r="BL220" i="1" s="1"/>
  <c r="BK223" i="1"/>
  <c r="BL223" i="1" s="1"/>
  <c r="BK222" i="1"/>
  <c r="BL222" i="1" s="1"/>
  <c r="EK134" i="1"/>
  <c r="EL134" i="1" s="1"/>
  <c r="EK179" i="1"/>
  <c r="EL179" i="1" s="1"/>
  <c r="EK180" i="1"/>
  <c r="EL180" i="1" s="1"/>
  <c r="DX189" i="1"/>
  <c r="DY189" i="1" s="1"/>
  <c r="X162" i="1"/>
  <c r="Y162" i="1" s="1"/>
  <c r="X161" i="1"/>
  <c r="Y161" i="1" s="1"/>
  <c r="CX210" i="1"/>
  <c r="CY210" i="1" s="1"/>
  <c r="CX208" i="1"/>
  <c r="CY208" i="1" s="1"/>
  <c r="CX209" i="1"/>
  <c r="CY209" i="1" s="1"/>
  <c r="DK174" i="1"/>
  <c r="DL174" i="1" s="1"/>
  <c r="AK131" i="1"/>
  <c r="AL131" i="1" s="1"/>
  <c r="AK129" i="1"/>
  <c r="AL129" i="1" s="1"/>
  <c r="AK130" i="1"/>
  <c r="AL130" i="1" s="1"/>
  <c r="AK127" i="1"/>
  <c r="AL127" i="1" s="1"/>
  <c r="CX207" i="1"/>
  <c r="CY207" i="1" s="1"/>
  <c r="CK193" i="1"/>
  <c r="CL193" i="1" s="1"/>
  <c r="BK260" i="1"/>
  <c r="BL260" i="1" s="1"/>
  <c r="AK101" i="1"/>
  <c r="AL101" i="1" s="1"/>
  <c r="CK170" i="1"/>
  <c r="CL170" i="1" s="1"/>
  <c r="DK237" i="1"/>
  <c r="DL237" i="1" s="1"/>
  <c r="EU207" i="1"/>
  <c r="EV207" i="1" s="1"/>
  <c r="CX177" i="1"/>
  <c r="CY177" i="1" s="1"/>
  <c r="EK268" i="1"/>
  <c r="EL268" i="1" s="1"/>
  <c r="CK108" i="1"/>
  <c r="CL108" i="1" s="1"/>
  <c r="BK97" i="1"/>
  <c r="BL97" i="1" s="1"/>
  <c r="CK201" i="1"/>
  <c r="CL201" i="1" s="1"/>
  <c r="K175" i="1"/>
  <c r="L175" i="1" s="1"/>
  <c r="X227" i="1"/>
  <c r="Y227" i="1" s="1"/>
  <c r="AK169" i="1"/>
  <c r="AL169" i="1" s="1"/>
  <c r="AK165" i="1"/>
  <c r="AL165" i="1" s="1"/>
  <c r="AK166" i="1"/>
  <c r="AL166" i="1" s="1"/>
  <c r="J5" i="16"/>
  <c r="I6" i="16"/>
  <c r="I46" i="2"/>
  <c r="J45" i="2"/>
  <c r="J5" i="2"/>
  <c r="I6" i="2"/>
  <c r="J75" i="15"/>
  <c r="I76" i="15"/>
  <c r="J105" i="12"/>
  <c r="I106" i="12"/>
  <c r="J60" i="14"/>
  <c r="I61" i="14"/>
  <c r="J80" i="7"/>
  <c r="I81" i="7"/>
  <c r="J110" i="12"/>
  <c r="I111" i="12"/>
  <c r="AK68" i="1"/>
  <c r="AL68" i="1" s="1"/>
  <c r="K79" i="1"/>
  <c r="L79" i="1" s="1"/>
  <c r="BK132" i="1"/>
  <c r="BL132" i="1" s="1"/>
  <c r="BK133" i="1"/>
  <c r="BL133" i="1" s="1"/>
  <c r="AK76" i="1"/>
  <c r="AL76" i="1" s="1"/>
  <c r="EU148" i="1"/>
  <c r="EV148" i="1" s="1"/>
  <c r="DK84" i="1"/>
  <c r="DL84" i="1" s="1"/>
  <c r="DK81" i="1"/>
  <c r="DL81" i="1" s="1"/>
  <c r="DK85" i="1"/>
  <c r="DL85" i="1" s="1"/>
  <c r="DK82" i="1"/>
  <c r="DL82" i="1" s="1"/>
  <c r="DK83" i="1"/>
  <c r="DL83" i="1" s="1"/>
  <c r="DK80" i="1"/>
  <c r="DL80" i="1" s="1"/>
  <c r="BK130" i="1"/>
  <c r="BL130" i="1" s="1"/>
  <c r="BK129" i="1"/>
  <c r="BL129" i="1" s="1"/>
  <c r="BK126" i="1"/>
  <c r="BL126" i="1" s="1"/>
  <c r="BK125" i="1"/>
  <c r="BL125" i="1" s="1"/>
  <c r="BK127" i="1"/>
  <c r="BL127" i="1" s="1"/>
  <c r="X92" i="1"/>
  <c r="Y92" i="1" s="1"/>
  <c r="X91" i="1"/>
  <c r="Y91" i="1" s="1"/>
  <c r="X93" i="1"/>
  <c r="Y93" i="1" s="1"/>
  <c r="BX65" i="1"/>
  <c r="BY65" i="1" s="1"/>
  <c r="BX63" i="1"/>
  <c r="BY63" i="1" s="1"/>
  <c r="CX74" i="1"/>
  <c r="CY74" i="1" s="1"/>
  <c r="CX75" i="1"/>
  <c r="CY75" i="1" s="1"/>
  <c r="X163" i="1"/>
  <c r="Y163" i="1" s="1"/>
  <c r="EK87" i="1"/>
  <c r="EL87" i="1" s="1"/>
  <c r="EK83" i="1"/>
  <c r="EL83" i="1" s="1"/>
  <c r="EK84" i="1"/>
  <c r="EL84" i="1" s="1"/>
  <c r="EK85" i="1"/>
  <c r="EL85" i="1" s="1"/>
  <c r="BK156" i="1"/>
  <c r="BL156" i="1" s="1"/>
  <c r="BK155" i="1"/>
  <c r="BL155" i="1" s="1"/>
  <c r="DK211" i="1"/>
  <c r="DL211" i="1" s="1"/>
  <c r="DK212" i="1"/>
  <c r="DL212" i="1" s="1"/>
  <c r="K139" i="1"/>
  <c r="L139" i="1" s="1"/>
  <c r="DX64" i="1"/>
  <c r="DY64" i="1" s="1"/>
  <c r="DX63" i="1"/>
  <c r="DY63" i="1" s="1"/>
  <c r="DX62" i="1"/>
  <c r="DY62" i="1" s="1"/>
  <c r="DK218" i="1"/>
  <c r="DL218" i="1" s="1"/>
  <c r="DK228" i="1"/>
  <c r="DL228" i="1" s="1"/>
  <c r="EU222" i="1"/>
  <c r="EV222" i="1" s="1"/>
  <c r="EU221" i="1"/>
  <c r="EV221" i="1" s="1"/>
  <c r="CK195" i="1"/>
  <c r="CL195" i="1" s="1"/>
  <c r="AK259" i="1"/>
  <c r="AL259" i="1" s="1"/>
  <c r="AX195" i="1"/>
  <c r="AY195" i="1" s="1"/>
  <c r="CX149" i="1"/>
  <c r="CY149" i="1" s="1"/>
  <c r="AK151" i="1"/>
  <c r="AL151" i="1" s="1"/>
  <c r="AK152" i="1"/>
  <c r="AL152" i="1" s="1"/>
  <c r="CX214" i="1"/>
  <c r="CY214" i="1" s="1"/>
  <c r="DK247" i="1"/>
  <c r="DL247" i="1" s="1"/>
  <c r="AK69" i="1"/>
  <c r="AL69" i="1" s="1"/>
  <c r="DK110" i="1"/>
  <c r="DL110" i="1" s="1"/>
  <c r="DK108" i="1"/>
  <c r="DL108" i="1" s="1"/>
  <c r="DK109" i="1"/>
  <c r="DL109" i="1" s="1"/>
  <c r="CK144" i="1"/>
  <c r="CL144" i="1" s="1"/>
  <c r="K232" i="1"/>
  <c r="L232" i="1" s="1"/>
  <c r="EU105" i="1"/>
  <c r="EV105" i="1" s="1"/>
  <c r="X209" i="1"/>
  <c r="Y209" i="1" s="1"/>
  <c r="X208" i="1"/>
  <c r="Y208" i="1" s="1"/>
  <c r="X206" i="1"/>
  <c r="Y206" i="1" s="1"/>
  <c r="X207" i="1"/>
  <c r="Y207" i="1" s="1"/>
  <c r="BX261" i="1"/>
  <c r="BY261" i="1" s="1"/>
  <c r="BX262" i="1"/>
  <c r="BY262" i="1" s="1"/>
  <c r="BK245" i="1"/>
  <c r="BL245" i="1" s="1"/>
  <c r="BK246" i="1"/>
  <c r="BL246" i="1" s="1"/>
  <c r="X213" i="1"/>
  <c r="Y213" i="1" s="1"/>
  <c r="AK214" i="1"/>
  <c r="AL214" i="1" s="1"/>
  <c r="CK187" i="1"/>
  <c r="CL187" i="1" s="1"/>
  <c r="CK188" i="1"/>
  <c r="CL188" i="1" s="1"/>
  <c r="BK218" i="1"/>
  <c r="BL218" i="1" s="1"/>
  <c r="EK129" i="1"/>
  <c r="EL129" i="1" s="1"/>
  <c r="EK130" i="1"/>
  <c r="EL130" i="1" s="1"/>
  <c r="EK125" i="1"/>
  <c r="EL125" i="1" s="1"/>
  <c r="EK126" i="1"/>
  <c r="EL126" i="1" s="1"/>
  <c r="EK131" i="1"/>
  <c r="EL131" i="1" s="1"/>
  <c r="EK127" i="1"/>
  <c r="EL127" i="1" s="1"/>
  <c r="EK128" i="1"/>
  <c r="EL128" i="1" s="1"/>
  <c r="AX187" i="1"/>
  <c r="AY187" i="1" s="1"/>
  <c r="AX239" i="1"/>
  <c r="AY239" i="1" s="1"/>
  <c r="AK260" i="1"/>
  <c r="AL260" i="1" s="1"/>
  <c r="X170" i="1"/>
  <c r="Y170" i="1" s="1"/>
  <c r="AX205" i="1"/>
  <c r="AY205" i="1" s="1"/>
  <c r="X219" i="1"/>
  <c r="Y219" i="1" s="1"/>
  <c r="X218" i="1"/>
  <c r="Y218" i="1" s="1"/>
  <c r="BX265" i="1"/>
  <c r="BY265" i="1" s="1"/>
  <c r="DX187" i="1"/>
  <c r="DY187" i="1" s="1"/>
  <c r="AK231" i="1"/>
  <c r="AL231" i="1" s="1"/>
  <c r="EU205" i="1"/>
  <c r="EV205" i="1" s="1"/>
  <c r="CX182" i="1"/>
  <c r="CY182" i="1" s="1"/>
  <c r="CX181" i="1"/>
  <c r="CY181" i="1" s="1"/>
  <c r="CX176" i="1"/>
  <c r="CY176" i="1" s="1"/>
  <c r="CX175" i="1"/>
  <c r="CY175" i="1" s="1"/>
  <c r="CX178" i="1"/>
  <c r="CY178" i="1" s="1"/>
  <c r="AK184" i="1"/>
  <c r="AL184" i="1" s="1"/>
  <c r="AK183" i="1"/>
  <c r="AL183" i="1" s="1"/>
  <c r="CX228" i="1"/>
  <c r="CY228" i="1" s="1"/>
  <c r="AX267" i="1"/>
  <c r="AY267" i="1" s="1"/>
  <c r="AX265" i="1"/>
  <c r="AY265" i="1" s="1"/>
  <c r="BK200" i="1"/>
  <c r="BL200" i="1" s="1"/>
  <c r="X142" i="1"/>
  <c r="Y142" i="1" s="1"/>
  <c r="X141" i="1"/>
  <c r="Y141" i="1" s="1"/>
  <c r="X140" i="1"/>
  <c r="Y140" i="1" s="1"/>
  <c r="X139" i="1"/>
  <c r="Y139" i="1" s="1"/>
  <c r="CX173" i="1"/>
  <c r="CY173" i="1" s="1"/>
  <c r="X201" i="1"/>
  <c r="Y201" i="1" s="1"/>
  <c r="AK246" i="1"/>
  <c r="AL246" i="1" s="1"/>
  <c r="CX86" i="1"/>
  <c r="CY86" i="1" s="1"/>
  <c r="CX80" i="1"/>
  <c r="CY80" i="1" s="1"/>
  <c r="CX83" i="1"/>
  <c r="CY83" i="1" s="1"/>
  <c r="CX84" i="1"/>
  <c r="CY84" i="1" s="1"/>
  <c r="CX81" i="1"/>
  <c r="CY81" i="1" s="1"/>
  <c r="CX85" i="1"/>
  <c r="CY85" i="1" s="1"/>
  <c r="CX82" i="1"/>
  <c r="CY82" i="1" s="1"/>
  <c r="EU151" i="1"/>
  <c r="EV151" i="1" s="1"/>
  <c r="X76" i="1"/>
  <c r="Y76" i="1" s="1"/>
  <c r="X72" i="1"/>
  <c r="Y72" i="1" s="1"/>
  <c r="CX133" i="1"/>
  <c r="CY133" i="1" s="1"/>
  <c r="CX134" i="1"/>
  <c r="CY134" i="1" s="1"/>
  <c r="BK65" i="1"/>
  <c r="BL65" i="1" s="1"/>
  <c r="CK73" i="1"/>
  <c r="CL73" i="1" s="1"/>
  <c r="CK74" i="1"/>
  <c r="CL74" i="1" s="1"/>
  <c r="CK75" i="1"/>
  <c r="CL75" i="1" s="1"/>
  <c r="CK72" i="1"/>
  <c r="CL72" i="1" s="1"/>
  <c r="DK66" i="1"/>
  <c r="DL66" i="1" s="1"/>
  <c r="AX86" i="1"/>
  <c r="AY86" i="1" s="1"/>
  <c r="AX87" i="1"/>
  <c r="AY87" i="1" s="1"/>
  <c r="K137" i="1"/>
  <c r="L137" i="1" s="1"/>
  <c r="DX126" i="1"/>
  <c r="DY126" i="1" s="1"/>
  <c r="AK229" i="1"/>
  <c r="AL229" i="1" s="1"/>
  <c r="AK227" i="1"/>
  <c r="AL227" i="1" s="1"/>
  <c r="BX68" i="1"/>
  <c r="BY68" i="1" s="1"/>
  <c r="AK266" i="1"/>
  <c r="AL266" i="1" s="1"/>
  <c r="AK265" i="1"/>
  <c r="AL265" i="1" s="1"/>
  <c r="EK189" i="1"/>
  <c r="EL189" i="1" s="1"/>
  <c r="EU161" i="1"/>
  <c r="EV161" i="1" s="1"/>
  <c r="EU149" i="1"/>
  <c r="EV149" i="1" s="1"/>
  <c r="DK151" i="1"/>
  <c r="DL151" i="1" s="1"/>
  <c r="DK152" i="1"/>
  <c r="DL152" i="1" s="1"/>
  <c r="BK227" i="1"/>
  <c r="BL227" i="1" s="1"/>
  <c r="K198" i="1"/>
  <c r="L198" i="1" s="1"/>
  <c r="K110" i="1"/>
  <c r="L110" i="1" s="1"/>
  <c r="K109" i="1"/>
  <c r="L109" i="1" s="1"/>
  <c r="K108" i="1"/>
  <c r="L108" i="1" s="1"/>
  <c r="BX167" i="1"/>
  <c r="BY167" i="1" s="1"/>
  <c r="EU258" i="1"/>
  <c r="EV258" i="1" s="1"/>
  <c r="AX246" i="1"/>
  <c r="AY246" i="1" s="1"/>
  <c r="EK266" i="1"/>
  <c r="EL266" i="1" s="1"/>
  <c r="DK162" i="1"/>
  <c r="DL162" i="1" s="1"/>
  <c r="DK161" i="1"/>
  <c r="DL161" i="1" s="1"/>
  <c r="AK188" i="1"/>
  <c r="AL188" i="1" s="1"/>
  <c r="AK187" i="1"/>
  <c r="AL187" i="1" s="1"/>
  <c r="AK186" i="1"/>
  <c r="AL186" i="1" s="1"/>
  <c r="AK185" i="1"/>
  <c r="AL185" i="1" s="1"/>
  <c r="BK90" i="1"/>
  <c r="BL90" i="1" s="1"/>
  <c r="BK88" i="1"/>
  <c r="BL88" i="1" s="1"/>
  <c r="CX196" i="1"/>
  <c r="CY196" i="1" s="1"/>
  <c r="CK239" i="1"/>
  <c r="CL239" i="1" s="1"/>
  <c r="DX172" i="1"/>
  <c r="DY172" i="1" s="1"/>
  <c r="DX171" i="1"/>
  <c r="DY171" i="1" s="1"/>
  <c r="X204" i="1"/>
  <c r="Y204" i="1" s="1"/>
  <c r="X202" i="1"/>
  <c r="Y202" i="1" s="1"/>
  <c r="DK175" i="1"/>
  <c r="DL175" i="1" s="1"/>
  <c r="DK268" i="1"/>
  <c r="DL268" i="1" s="1"/>
  <c r="DX188" i="1"/>
  <c r="DY188" i="1" s="1"/>
  <c r="AX211" i="1"/>
  <c r="AY211" i="1" s="1"/>
  <c r="AX181" i="1"/>
  <c r="AY181" i="1" s="1"/>
  <c r="AX182" i="1"/>
  <c r="AY182" i="1" s="1"/>
  <c r="AX179" i="1"/>
  <c r="AY179" i="1" s="1"/>
  <c r="AX180" i="1"/>
  <c r="AY180" i="1" s="1"/>
  <c r="CX184" i="1"/>
  <c r="CY184" i="1" s="1"/>
  <c r="CX183" i="1"/>
  <c r="CY183" i="1" s="1"/>
  <c r="X120" i="1"/>
  <c r="Y120" i="1" s="1"/>
  <c r="DK267" i="1"/>
  <c r="DL267" i="1" s="1"/>
  <c r="DK266" i="1"/>
  <c r="DL266" i="1" s="1"/>
  <c r="BX142" i="1"/>
  <c r="BY142" i="1" s="1"/>
  <c r="DX207" i="1"/>
  <c r="DY207" i="1" s="1"/>
  <c r="DK264" i="1"/>
  <c r="DL264" i="1" s="1"/>
  <c r="AX263" i="1"/>
  <c r="AY263" i="1" s="1"/>
  <c r="CX235" i="1"/>
  <c r="CY235" i="1" s="1"/>
  <c r="DK209" i="1"/>
  <c r="DL209" i="1" s="1"/>
  <c r="BK269" i="1"/>
  <c r="BL269" i="1" s="1"/>
  <c r="AX256" i="1"/>
  <c r="AY256" i="1" s="1"/>
  <c r="K169" i="1"/>
  <c r="L169" i="1" s="1"/>
  <c r="K166" i="1"/>
  <c r="L166" i="1" s="1"/>
  <c r="K158" i="1"/>
  <c r="L158" i="1" s="1"/>
  <c r="K161" i="1"/>
  <c r="L161" i="1" s="1"/>
  <c r="K162" i="1"/>
  <c r="L162" i="1" s="1"/>
  <c r="K157" i="1"/>
  <c r="L157" i="1" s="1"/>
  <c r="K165" i="1"/>
  <c r="L165" i="1" s="1"/>
  <c r="K159" i="1"/>
  <c r="L159" i="1" s="1"/>
  <c r="AK79" i="1"/>
  <c r="AL79" i="1" s="1"/>
  <c r="CK133" i="1"/>
  <c r="CL133" i="1" s="1"/>
  <c r="BK76" i="1"/>
  <c r="BL76" i="1" s="1"/>
  <c r="BK75" i="1"/>
  <c r="BL75" i="1" s="1"/>
  <c r="BK74" i="1"/>
  <c r="BL74" i="1" s="1"/>
  <c r="BX104" i="1"/>
  <c r="BY104" i="1" s="1"/>
  <c r="EU143" i="1"/>
  <c r="EV143" i="1" s="1"/>
  <c r="K92" i="1"/>
  <c r="L92" i="1" s="1"/>
  <c r="K93" i="1"/>
  <c r="L93" i="1" s="1"/>
  <c r="K91" i="1"/>
  <c r="L91" i="1" s="1"/>
  <c r="K88" i="1"/>
  <c r="L88" i="1" s="1"/>
  <c r="DK126" i="1"/>
  <c r="DL126" i="1" s="1"/>
  <c r="K156" i="1"/>
  <c r="L156" i="1" s="1"/>
  <c r="K143" i="1"/>
  <c r="L143" i="1" s="1"/>
  <c r="BX88" i="1"/>
  <c r="BY88" i="1" s="1"/>
  <c r="X220" i="1"/>
  <c r="Y220" i="1" s="1"/>
  <c r="BX229" i="1"/>
  <c r="BY229" i="1" s="1"/>
  <c r="BX228" i="1"/>
  <c r="BY228" i="1" s="1"/>
  <c r="K80" i="1"/>
  <c r="L80" i="1" s="1"/>
  <c r="CX202" i="1"/>
  <c r="CY202" i="1" s="1"/>
  <c r="CX161" i="1"/>
  <c r="CY161" i="1" s="1"/>
  <c r="X150" i="1"/>
  <c r="Y150" i="1" s="1"/>
  <c r="DX152" i="1"/>
  <c r="DY152" i="1" s="1"/>
  <c r="DX151" i="1"/>
  <c r="DY151" i="1" s="1"/>
  <c r="AK242" i="1"/>
  <c r="AL242" i="1" s="1"/>
  <c r="AK240" i="1"/>
  <c r="AL240" i="1" s="1"/>
  <c r="AX68" i="1"/>
  <c r="AY68" i="1" s="1"/>
  <c r="CK243" i="1"/>
  <c r="CL243" i="1" s="1"/>
  <c r="BK160" i="1"/>
  <c r="BL160" i="1" s="1"/>
  <c r="EK132" i="1"/>
  <c r="EL132" i="1" s="1"/>
  <c r="DX209" i="1"/>
  <c r="DY209" i="1" s="1"/>
  <c r="DX208" i="1"/>
  <c r="DY208" i="1" s="1"/>
  <c r="DX206" i="1"/>
  <c r="DY206" i="1" s="1"/>
  <c r="DK246" i="1"/>
  <c r="DL246" i="1" s="1"/>
  <c r="DK245" i="1"/>
  <c r="DL245" i="1" s="1"/>
  <c r="DK244" i="1"/>
  <c r="DL244" i="1" s="1"/>
  <c r="DK176" i="1"/>
  <c r="DL176" i="1" s="1"/>
  <c r="AX167" i="1"/>
  <c r="AY167" i="1" s="1"/>
  <c r="X74" i="1"/>
  <c r="Y74" i="1" s="1"/>
  <c r="BX211" i="1"/>
  <c r="BY211" i="1" s="1"/>
  <c r="BX212" i="1"/>
  <c r="BY212" i="1" s="1"/>
  <c r="BX213" i="1"/>
  <c r="BY213" i="1" s="1"/>
  <c r="BX210" i="1"/>
  <c r="BY210" i="1" s="1"/>
  <c r="X88" i="1"/>
  <c r="Y88" i="1" s="1"/>
  <c r="X90" i="1"/>
  <c r="Y90" i="1" s="1"/>
  <c r="X89" i="1"/>
  <c r="Y89" i="1" s="1"/>
  <c r="AK239" i="1"/>
  <c r="AL239" i="1" s="1"/>
  <c r="BK230" i="1"/>
  <c r="BL230" i="1" s="1"/>
  <c r="BX171" i="1"/>
  <c r="BY171" i="1" s="1"/>
  <c r="BX170" i="1"/>
  <c r="BY170" i="1" s="1"/>
  <c r="BX172" i="1"/>
  <c r="BY172" i="1" s="1"/>
  <c r="CX79" i="1"/>
  <c r="CY79" i="1" s="1"/>
  <c r="DK260" i="1"/>
  <c r="DL260" i="1" s="1"/>
  <c r="DK173" i="1"/>
  <c r="DL173" i="1" s="1"/>
  <c r="BX205" i="1"/>
  <c r="BY205" i="1" s="1"/>
  <c r="CK250" i="1"/>
  <c r="CL250" i="1" s="1"/>
  <c r="DX268" i="1"/>
  <c r="DY268" i="1" s="1"/>
  <c r="DX241" i="1"/>
  <c r="DY241" i="1" s="1"/>
  <c r="AX220" i="1"/>
  <c r="AY220" i="1" s="1"/>
  <c r="K182" i="1"/>
  <c r="L182" i="1" s="1"/>
  <c r="K179" i="1"/>
  <c r="L179" i="1" s="1"/>
  <c r="K177" i="1"/>
  <c r="L177" i="1" s="1"/>
  <c r="K178" i="1"/>
  <c r="L178" i="1" s="1"/>
  <c r="K173" i="1"/>
  <c r="L173" i="1" s="1"/>
  <c r="K176" i="1"/>
  <c r="L176" i="1" s="1"/>
  <c r="K174" i="1"/>
  <c r="L174" i="1" s="1"/>
  <c r="K180" i="1"/>
  <c r="L180" i="1" s="1"/>
  <c r="CK203" i="1"/>
  <c r="CL203" i="1" s="1"/>
  <c r="K266" i="1"/>
  <c r="L266" i="1" s="1"/>
  <c r="K267" i="1"/>
  <c r="L267" i="1" s="1"/>
  <c r="CX142" i="1"/>
  <c r="CY142" i="1" s="1"/>
  <c r="EU209" i="1"/>
  <c r="EV209" i="1" s="1"/>
  <c r="CX217" i="1"/>
  <c r="CY217" i="1" s="1"/>
  <c r="CX212" i="1"/>
  <c r="CY212" i="1" s="1"/>
  <c r="BX264" i="1"/>
  <c r="BY264" i="1" s="1"/>
  <c r="K185" i="1"/>
  <c r="L185" i="1" s="1"/>
  <c r="CX269" i="1"/>
  <c r="CY269" i="1" s="1"/>
  <c r="EU217" i="1"/>
  <c r="EV217" i="1" s="1"/>
  <c r="J10" i="14"/>
  <c r="I11" i="14"/>
  <c r="I51" i="10"/>
  <c r="J50" i="10"/>
  <c r="J65" i="13"/>
  <c r="I66" i="13"/>
  <c r="J85" i="8"/>
  <c r="I86" i="8"/>
  <c r="I101" i="14"/>
  <c r="J100" i="14"/>
  <c r="I76" i="14"/>
  <c r="J75" i="14"/>
  <c r="J30" i="16"/>
  <c r="I31" i="16"/>
  <c r="I76" i="7"/>
  <c r="J75" i="7"/>
  <c r="J10" i="8"/>
  <c r="I11" i="8"/>
  <c r="J105" i="9"/>
  <c r="I106" i="9"/>
  <c r="EU79" i="1"/>
  <c r="EV79" i="1" s="1"/>
  <c r="EU78" i="1"/>
  <c r="EV78" i="1" s="1"/>
  <c r="CK86" i="1"/>
  <c r="CL86" i="1" s="1"/>
  <c r="CK84" i="1"/>
  <c r="CL84" i="1" s="1"/>
  <c r="CK85" i="1"/>
  <c r="CL85" i="1" s="1"/>
  <c r="BX158" i="1"/>
  <c r="BY158" i="1" s="1"/>
  <c r="EU76" i="1"/>
  <c r="EV76" i="1" s="1"/>
  <c r="EU104" i="1"/>
  <c r="EV104" i="1" s="1"/>
  <c r="DX120" i="1"/>
  <c r="DY120" i="1" s="1"/>
  <c r="DX118" i="1"/>
  <c r="DY118" i="1" s="1"/>
  <c r="DX119" i="1"/>
  <c r="DY119" i="1" s="1"/>
  <c r="BX73" i="1"/>
  <c r="BY73" i="1" s="1"/>
  <c r="BX72" i="1"/>
  <c r="BY72" i="1" s="1"/>
  <c r="EU93" i="1"/>
  <c r="EV93" i="1" s="1"/>
  <c r="EU92" i="1"/>
  <c r="EV92" i="1" s="1"/>
  <c r="EU138" i="1"/>
  <c r="EV138" i="1" s="1"/>
  <c r="BK174" i="1"/>
  <c r="BL174" i="1" s="1"/>
  <c r="EK159" i="1"/>
  <c r="EL159" i="1" s="1"/>
  <c r="EK158" i="1"/>
  <c r="EL158" i="1" s="1"/>
  <c r="BX135" i="1"/>
  <c r="BY135" i="1" s="1"/>
  <c r="X157" i="1"/>
  <c r="Y157" i="1" s="1"/>
  <c r="EK202" i="1"/>
  <c r="EL202" i="1" s="1"/>
  <c r="BX146" i="1"/>
  <c r="BY146" i="1" s="1"/>
  <c r="CK152" i="1"/>
  <c r="CL152" i="1" s="1"/>
  <c r="CK151" i="1"/>
  <c r="CL151" i="1" s="1"/>
  <c r="DK242" i="1"/>
  <c r="DL242" i="1" s="1"/>
  <c r="EU244" i="1"/>
  <c r="EV244" i="1" s="1"/>
  <c r="BK110" i="1"/>
  <c r="BL110" i="1" s="1"/>
  <c r="BK108" i="1"/>
  <c r="BL108" i="1" s="1"/>
  <c r="BK109" i="1"/>
  <c r="BL109" i="1" s="1"/>
  <c r="CX247" i="1"/>
  <c r="CY247" i="1" s="1"/>
  <c r="EK149" i="1"/>
  <c r="EL149" i="1" s="1"/>
  <c r="K245" i="1"/>
  <c r="L245" i="1" s="1"/>
  <c r="K246" i="1"/>
  <c r="L246" i="1" s="1"/>
  <c r="AK170" i="1"/>
  <c r="AL170" i="1" s="1"/>
  <c r="EK247" i="1"/>
  <c r="EL247" i="1" s="1"/>
  <c r="DK131" i="1"/>
  <c r="DL131" i="1" s="1"/>
  <c r="DK128" i="1"/>
  <c r="DL128" i="1" s="1"/>
  <c r="DK129" i="1"/>
  <c r="DL129" i="1" s="1"/>
  <c r="DK127" i="1"/>
  <c r="DL127" i="1" s="1"/>
  <c r="DK130" i="1"/>
  <c r="DL130" i="1" s="1"/>
  <c r="EU239" i="1"/>
  <c r="EV239" i="1" s="1"/>
  <c r="DK167" i="1"/>
  <c r="DL167" i="1" s="1"/>
  <c r="AK171" i="1"/>
  <c r="AL171" i="1" s="1"/>
  <c r="AK172" i="1"/>
  <c r="AL172" i="1" s="1"/>
  <c r="CX90" i="1"/>
  <c r="CY90" i="1" s="1"/>
  <c r="CX204" i="1"/>
  <c r="CY204" i="1" s="1"/>
  <c r="CX203" i="1"/>
  <c r="CY203" i="1" s="1"/>
  <c r="BK242" i="1"/>
  <c r="BL242" i="1" s="1"/>
  <c r="DX263" i="1"/>
  <c r="DY263" i="1" s="1"/>
  <c r="DX262" i="1"/>
  <c r="DY262" i="1" s="1"/>
  <c r="DX261" i="1"/>
  <c r="DY261" i="1" s="1"/>
  <c r="K181" i="1"/>
  <c r="L181" i="1" s="1"/>
  <c r="DK205" i="1"/>
  <c r="DL205" i="1" s="1"/>
  <c r="DK194" i="1"/>
  <c r="DL194" i="1" s="1"/>
  <c r="DK193" i="1"/>
  <c r="DL193" i="1" s="1"/>
  <c r="AK268" i="1"/>
  <c r="AL268" i="1" s="1"/>
  <c r="DK243" i="1"/>
  <c r="DL243" i="1" s="1"/>
  <c r="EU119" i="1"/>
  <c r="EV119" i="1" s="1"/>
  <c r="CX174" i="1"/>
  <c r="CY174" i="1" s="1"/>
  <c r="K197" i="1"/>
  <c r="L197" i="1" s="1"/>
  <c r="AK222" i="1"/>
  <c r="AL222" i="1" s="1"/>
  <c r="X217" i="1"/>
  <c r="Y217" i="1" s="1"/>
  <c r="X216" i="1"/>
  <c r="Y216" i="1" s="1"/>
  <c r="EU94" i="1"/>
  <c r="EV94" i="1" s="1"/>
  <c r="DK201" i="1"/>
  <c r="DL201" i="1" s="1"/>
  <c r="AK97" i="1"/>
  <c r="AL97" i="1" s="1"/>
  <c r="DX169" i="1"/>
  <c r="DY169" i="1" s="1"/>
  <c r="CX95" i="1"/>
  <c r="CY95" i="1" s="1"/>
  <c r="CK135" i="1"/>
  <c r="CL135" i="1" s="1"/>
  <c r="EK79" i="1"/>
  <c r="EL79" i="1" s="1"/>
  <c r="EK76" i="1"/>
  <c r="EL76" i="1" s="1"/>
  <c r="CX100" i="1"/>
  <c r="CY100" i="1" s="1"/>
  <c r="CX96" i="1"/>
  <c r="CY96" i="1" s="1"/>
  <c r="EU85" i="1"/>
  <c r="EV85" i="1" s="1"/>
  <c r="DK147" i="1"/>
  <c r="DL147" i="1" s="1"/>
  <c r="EU65" i="1"/>
  <c r="EV65" i="1" s="1"/>
  <c r="EU63" i="1"/>
  <c r="EV63" i="1" s="1"/>
  <c r="CM139" i="1" s="1" a="1"/>
  <c r="CM139" i="1" s="1"/>
  <c r="BK81" i="1"/>
  <c r="BL81" i="1" s="1"/>
  <c r="BK82" i="1"/>
  <c r="BL82" i="1" s="1"/>
  <c r="BK80" i="1"/>
  <c r="BL80" i="1" s="1"/>
  <c r="BK79" i="1"/>
  <c r="BL79" i="1" s="1"/>
  <c r="CX156" i="1"/>
  <c r="CY156" i="1" s="1"/>
  <c r="DX190" i="1"/>
  <c r="DY190" i="1" s="1"/>
  <c r="DX104" i="1"/>
  <c r="DY104" i="1" s="1"/>
  <c r="CK220" i="1"/>
  <c r="CL220" i="1" s="1"/>
  <c r="X62" i="1"/>
  <c r="Y62" i="1" s="1"/>
  <c r="K134" i="1"/>
  <c r="L134" i="1" s="1"/>
  <c r="BX113" i="1"/>
  <c r="BY113" i="1" s="1"/>
  <c r="BX112" i="1"/>
  <c r="BY112" i="1" s="1"/>
  <c r="BX111" i="1"/>
  <c r="BY111" i="1" s="1"/>
  <c r="BK161" i="1"/>
  <c r="BL161" i="1" s="1"/>
  <c r="DX150" i="1"/>
  <c r="DY150" i="1" s="1"/>
  <c r="EK208" i="1"/>
  <c r="EL208" i="1" s="1"/>
  <c r="X135" i="1"/>
  <c r="Y135" i="1" s="1"/>
  <c r="CK137" i="1"/>
  <c r="CL137" i="1" s="1"/>
  <c r="EU139" i="1"/>
  <c r="EV139" i="1" s="1"/>
  <c r="EU140" i="1"/>
  <c r="EV140" i="1" s="1"/>
  <c r="EU136" i="1"/>
  <c r="EV136" i="1" s="1"/>
  <c r="EU66" i="1"/>
  <c r="EV66" i="1" s="1"/>
  <c r="CK136" i="1"/>
  <c r="CL136" i="1" s="1"/>
  <c r="EU62" i="1"/>
  <c r="EV62" i="1" s="1"/>
  <c r="CX118" i="1"/>
  <c r="CY118" i="1" s="1"/>
  <c r="DX100" i="1"/>
  <c r="DY100" i="1" s="1"/>
  <c r="DX98" i="1"/>
  <c r="DY98" i="1" s="1"/>
  <c r="DX99" i="1"/>
  <c r="DY99" i="1" s="1"/>
  <c r="DX96" i="1"/>
  <c r="DY96" i="1" s="1"/>
  <c r="DX95" i="1"/>
  <c r="DY95" i="1" s="1"/>
  <c r="AK133" i="1"/>
  <c r="AL133" i="1" s="1"/>
  <c r="AK134" i="1"/>
  <c r="AL134" i="1" s="1"/>
  <c r="AK132" i="1"/>
  <c r="AL132" i="1" s="1"/>
  <c r="X83" i="1"/>
  <c r="Y83" i="1" s="1"/>
  <c r="X84" i="1"/>
  <c r="Y84" i="1" s="1"/>
  <c r="X85" i="1"/>
  <c r="Y85" i="1" s="1"/>
  <c r="X79" i="1"/>
  <c r="Y79" i="1" s="1"/>
  <c r="X81" i="1"/>
  <c r="Y81" i="1" s="1"/>
  <c r="X82" i="1"/>
  <c r="Y82" i="1" s="1"/>
  <c r="X80" i="1"/>
  <c r="Y80" i="1" s="1"/>
  <c r="CX147" i="1"/>
  <c r="CY147" i="1" s="1"/>
  <c r="DK97" i="1"/>
  <c r="DL97" i="1" s="1"/>
  <c r="DK98" i="1"/>
  <c r="DL98" i="1" s="1"/>
  <c r="DK99" i="1"/>
  <c r="DL99" i="1" s="1"/>
  <c r="CK116" i="1"/>
  <c r="CL116" i="1" s="1"/>
  <c r="AK75" i="1"/>
  <c r="AL75" i="1" s="1"/>
  <c r="AK74" i="1"/>
  <c r="AL74" i="1" s="1"/>
  <c r="AK72" i="1"/>
  <c r="AL72" i="1" s="1"/>
  <c r="EK167" i="1"/>
  <c r="EL167" i="1" s="1"/>
  <c r="EK165" i="1"/>
  <c r="EL165" i="1" s="1"/>
  <c r="AX82" i="1"/>
  <c r="AY82" i="1" s="1"/>
  <c r="AX81" i="1"/>
  <c r="AY81" i="1" s="1"/>
  <c r="AX80" i="1"/>
  <c r="AY80" i="1" s="1"/>
  <c r="BK143" i="1"/>
  <c r="BL143" i="1" s="1"/>
  <c r="BK145" i="1"/>
  <c r="BL145" i="1" s="1"/>
  <c r="BK144" i="1"/>
  <c r="BL144" i="1" s="1"/>
  <c r="BK140" i="1"/>
  <c r="BL140" i="1" s="1"/>
  <c r="BK138" i="1"/>
  <c r="BL138" i="1" s="1"/>
  <c r="BK139" i="1"/>
  <c r="BL139" i="1" s="1"/>
  <c r="BK141" i="1"/>
  <c r="BL141" i="1" s="1"/>
  <c r="BX107" i="1"/>
  <c r="BY107" i="1" s="1"/>
  <c r="BX105" i="1"/>
  <c r="BY105" i="1" s="1"/>
  <c r="AX190" i="1"/>
  <c r="AY190" i="1" s="1"/>
  <c r="AX189" i="1"/>
  <c r="AY189" i="1" s="1"/>
  <c r="CK106" i="1"/>
  <c r="CL106" i="1" s="1"/>
  <c r="CK105" i="1"/>
  <c r="CL105" i="1" s="1"/>
  <c r="EK154" i="1"/>
  <c r="EL154" i="1" s="1"/>
  <c r="BX137" i="1"/>
  <c r="BY137" i="1" s="1"/>
  <c r="BX157" i="1"/>
  <c r="BY157" i="1" s="1"/>
  <c r="CX112" i="1"/>
  <c r="CY112" i="1" s="1"/>
  <c r="K220" i="1"/>
  <c r="L220" i="1" s="1"/>
  <c r="K222" i="1"/>
  <c r="L222" i="1" s="1"/>
  <c r="K221" i="1"/>
  <c r="L221" i="1" s="1"/>
  <c r="K112" i="1"/>
  <c r="L112" i="1" s="1"/>
  <c r="K113" i="1"/>
  <c r="L113" i="1" s="1"/>
  <c r="DX170" i="1"/>
  <c r="DY170" i="1" s="1"/>
  <c r="AK148" i="1"/>
  <c r="AL148" i="1" s="1"/>
  <c r="AK149" i="1"/>
  <c r="AL149" i="1" s="1"/>
  <c r="EK150" i="1"/>
  <c r="EL150" i="1" s="1"/>
  <c r="EK151" i="1"/>
  <c r="EL151" i="1" s="1"/>
  <c r="EK152" i="1"/>
  <c r="EL152" i="1" s="1"/>
  <c r="X265" i="1"/>
  <c r="Y265" i="1" s="1"/>
  <c r="DX140" i="1"/>
  <c r="DY140" i="1" s="1"/>
  <c r="DK111" i="1"/>
  <c r="DL111" i="1" s="1"/>
  <c r="AK177" i="1"/>
  <c r="AL177" i="1" s="1"/>
  <c r="AK178" i="1"/>
  <c r="AL178" i="1" s="1"/>
  <c r="AK173" i="1"/>
  <c r="AL173" i="1" s="1"/>
  <c r="AK174" i="1"/>
  <c r="AL174" i="1" s="1"/>
  <c r="AK175" i="1"/>
  <c r="AL175" i="1" s="1"/>
  <c r="CK248" i="1"/>
  <c r="CL248" i="1" s="1"/>
  <c r="CK246" i="1"/>
  <c r="CL246" i="1" s="1"/>
  <c r="CK245" i="1"/>
  <c r="CL245" i="1" s="1"/>
  <c r="CK247" i="1"/>
  <c r="CL247" i="1" s="1"/>
  <c r="BK190" i="1"/>
  <c r="BL190" i="1" s="1"/>
  <c r="K235" i="1"/>
  <c r="L235" i="1" s="1"/>
  <c r="BX106" i="1"/>
  <c r="BY106" i="1" s="1"/>
  <c r="EU250" i="1"/>
  <c r="EV250" i="1" s="1"/>
  <c r="DX223" i="1"/>
  <c r="DY223" i="1" s="1"/>
  <c r="DX222" i="1"/>
  <c r="DY222" i="1" s="1"/>
  <c r="EK258" i="1"/>
  <c r="EL258" i="1" s="1"/>
  <c r="EK256" i="1"/>
  <c r="EL256" i="1" s="1"/>
  <c r="CK64" i="1"/>
  <c r="CL64" i="1" s="1"/>
  <c r="CK223" i="1"/>
  <c r="CL223" i="1" s="1"/>
  <c r="DK210" i="1"/>
  <c r="DL210" i="1" s="1"/>
  <c r="DK115" i="1"/>
  <c r="DL115" i="1" s="1"/>
  <c r="DK116" i="1"/>
  <c r="DL116" i="1" s="1"/>
  <c r="DK117" i="1"/>
  <c r="DL117" i="1" s="1"/>
  <c r="AK198" i="1"/>
  <c r="AL198" i="1" s="1"/>
  <c r="EK95" i="1"/>
  <c r="EL95" i="1" s="1"/>
  <c r="DX88" i="1"/>
  <c r="DY88" i="1" s="1"/>
  <c r="BX215" i="1"/>
  <c r="BY215" i="1" s="1"/>
  <c r="AK71" i="1"/>
  <c r="AL71" i="1" s="1"/>
  <c r="AK70" i="1"/>
  <c r="AL70" i="1" s="1"/>
  <c r="AX90" i="1"/>
  <c r="AY90" i="1" s="1"/>
  <c r="AX88" i="1"/>
  <c r="AY88" i="1" s="1"/>
  <c r="CX127" i="1"/>
  <c r="CY127" i="1" s="1"/>
  <c r="CX130" i="1"/>
  <c r="CY130" i="1" s="1"/>
  <c r="CX131" i="1"/>
  <c r="CY131" i="1" s="1"/>
  <c r="CX125" i="1"/>
  <c r="CY125" i="1" s="1"/>
  <c r="CX126" i="1"/>
  <c r="CY126" i="1" s="1"/>
  <c r="CX128" i="1"/>
  <c r="CY128" i="1" s="1"/>
  <c r="CX129" i="1"/>
  <c r="CY129" i="1" s="1"/>
  <c r="K237" i="1"/>
  <c r="L237" i="1" s="1"/>
  <c r="BX70" i="1"/>
  <c r="BY70" i="1" s="1"/>
  <c r="BK239" i="1"/>
  <c r="BL239" i="1" s="1"/>
  <c r="BK229" i="1"/>
  <c r="BL229" i="1" s="1"/>
  <c r="EU123" i="1"/>
  <c r="EV123" i="1" s="1"/>
  <c r="EU122" i="1"/>
  <c r="EV122" i="1" s="1"/>
  <c r="EK101" i="1"/>
  <c r="EL101" i="1" s="1"/>
  <c r="AX207" i="1"/>
  <c r="AY207" i="1" s="1"/>
  <c r="AX151" i="1"/>
  <c r="AY151" i="1" s="1"/>
  <c r="BX195" i="1"/>
  <c r="BY195" i="1" s="1"/>
  <c r="CK244" i="1"/>
  <c r="CL244" i="1" s="1"/>
  <c r="K263" i="1"/>
  <c r="L263" i="1" s="1"/>
  <c r="DK74" i="1"/>
  <c r="DL74" i="1" s="1"/>
  <c r="DK77" i="1"/>
  <c r="DL77" i="1" s="1"/>
  <c r="DK76" i="1"/>
  <c r="DL76" i="1" s="1"/>
  <c r="DK78" i="1"/>
  <c r="DL78" i="1" s="1"/>
  <c r="DK240" i="1"/>
  <c r="DL240" i="1" s="1"/>
  <c r="AX223" i="1"/>
  <c r="AY223" i="1" s="1"/>
  <c r="BX214" i="1"/>
  <c r="BY214" i="1" s="1"/>
  <c r="EU251" i="1"/>
  <c r="EV251" i="1" s="1"/>
  <c r="AX160" i="1"/>
  <c r="AY160" i="1" s="1"/>
  <c r="BX225" i="1"/>
  <c r="BY225" i="1" s="1"/>
  <c r="BX224" i="1"/>
  <c r="BY224" i="1" s="1"/>
  <c r="BK177" i="1"/>
  <c r="BL177" i="1" s="1"/>
  <c r="AX245" i="1"/>
  <c r="AY245" i="1" s="1"/>
  <c r="DX180" i="1"/>
  <c r="DY180" i="1" s="1"/>
  <c r="BK268" i="1"/>
  <c r="BL268" i="1" s="1"/>
  <c r="K193" i="1"/>
  <c r="L193" i="1" s="1"/>
  <c r="DK121" i="1"/>
  <c r="DL121" i="1" s="1"/>
  <c r="DX224" i="1"/>
  <c r="DY224" i="1" s="1"/>
  <c r="K200" i="1"/>
  <c r="L200" i="1" s="1"/>
  <c r="AX226" i="1"/>
  <c r="AY226" i="1" s="1"/>
  <c r="BX217" i="1"/>
  <c r="BY217" i="1" s="1"/>
  <c r="BX216" i="1"/>
  <c r="BY216" i="1" s="1"/>
  <c r="AK94" i="1"/>
  <c r="AL94" i="1" s="1"/>
  <c r="AK92" i="1"/>
  <c r="AL92" i="1" s="1"/>
  <c r="AK93" i="1"/>
  <c r="AL93" i="1" s="1"/>
  <c r="AK91" i="1"/>
  <c r="AL91" i="1" s="1"/>
  <c r="DK238" i="1"/>
  <c r="DL238" i="1" s="1"/>
  <c r="DK235" i="1"/>
  <c r="DL235" i="1" s="1"/>
  <c r="BK259" i="1"/>
  <c r="BL259" i="1" s="1"/>
  <c r="CX70" i="1"/>
  <c r="CY70" i="1" s="1"/>
  <c r="BX92" i="1"/>
  <c r="BY92" i="1" s="1"/>
  <c r="BX91" i="1"/>
  <c r="BY91" i="1" s="1"/>
  <c r="CX137" i="1"/>
  <c r="CY137" i="1" s="1"/>
  <c r="K118" i="1"/>
  <c r="L118" i="1" s="1"/>
  <c r="AK100" i="1"/>
  <c r="AL100" i="1" s="1"/>
  <c r="AK96" i="1"/>
  <c r="AL96" i="1" s="1"/>
  <c r="AK95" i="1"/>
  <c r="AL95" i="1" s="1"/>
  <c r="AX133" i="1"/>
  <c r="AY133" i="1" s="1"/>
  <c r="AX134" i="1"/>
  <c r="AY134" i="1" s="1"/>
  <c r="AX132" i="1"/>
  <c r="AY132" i="1" s="1"/>
  <c r="AX85" i="1"/>
  <c r="AY85" i="1" s="1"/>
  <c r="AX84" i="1"/>
  <c r="AY84" i="1" s="1"/>
  <c r="AX83" i="1"/>
  <c r="AY83" i="1" s="1"/>
  <c r="EU147" i="1"/>
  <c r="EV147" i="1" s="1"/>
  <c r="K85" i="1"/>
  <c r="L85" i="1" s="1"/>
  <c r="CK115" i="1"/>
  <c r="CL115" i="1" s="1"/>
  <c r="EK86" i="1"/>
  <c r="EL86" i="1" s="1"/>
  <c r="X167" i="1"/>
  <c r="Y167" i="1" s="1"/>
  <c r="X107" i="1"/>
  <c r="Y107" i="1" s="1"/>
  <c r="EU189" i="1"/>
  <c r="EV189" i="1" s="1"/>
  <c r="EU190" i="1"/>
  <c r="EV190" i="1" s="1"/>
  <c r="DX105" i="1"/>
  <c r="DY105" i="1" s="1"/>
  <c r="DX106" i="1"/>
  <c r="DY106" i="1" s="1"/>
  <c r="DX166" i="1"/>
  <c r="DY166" i="1" s="1"/>
  <c r="AK153" i="1"/>
  <c r="AL153" i="1" s="1"/>
  <c r="AK154" i="1"/>
  <c r="AL154" i="1" s="1"/>
  <c r="CX157" i="1"/>
  <c r="CY157" i="1" s="1"/>
  <c r="X168" i="1"/>
  <c r="Y168" i="1" s="1"/>
  <c r="AX222" i="1"/>
  <c r="AY222" i="1" s="1"/>
  <c r="AX221" i="1"/>
  <c r="AY221" i="1" s="1"/>
  <c r="DX113" i="1"/>
  <c r="DY113" i="1" s="1"/>
  <c r="DX112" i="1"/>
  <c r="DY112" i="1" s="1"/>
  <c r="DX174" i="1"/>
  <c r="DY174" i="1" s="1"/>
  <c r="AX229" i="1"/>
  <c r="AY229" i="1" s="1"/>
  <c r="K265" i="1"/>
  <c r="L265" i="1" s="1"/>
  <c r="DX138" i="1"/>
  <c r="DY138" i="1" s="1"/>
  <c r="AK108" i="1"/>
  <c r="AL108" i="1" s="1"/>
  <c r="BK191" i="1"/>
  <c r="BL191" i="1" s="1"/>
  <c r="DX242" i="1"/>
  <c r="DY242" i="1" s="1"/>
  <c r="K167" i="1"/>
  <c r="L167" i="1" s="1"/>
  <c r="EK215" i="1"/>
  <c r="EL215" i="1" s="1"/>
  <c r="EK212" i="1"/>
  <c r="EL212" i="1" s="1"/>
  <c r="EK209" i="1"/>
  <c r="EL209" i="1" s="1"/>
  <c r="EK213" i="1"/>
  <c r="EL213" i="1" s="1"/>
  <c r="EK214" i="1"/>
  <c r="EL214" i="1" s="1"/>
  <c r="EK250" i="1"/>
  <c r="EL250" i="1" s="1"/>
  <c r="BX222" i="1"/>
  <c r="BY222" i="1" s="1"/>
  <c r="BX223" i="1"/>
  <c r="BY223" i="1" s="1"/>
  <c r="AK128" i="1"/>
  <c r="AL128" i="1" s="1"/>
  <c r="CK228" i="1"/>
  <c r="CL228" i="1" s="1"/>
  <c r="EU210" i="1"/>
  <c r="EV210" i="1" s="1"/>
  <c r="EK117" i="1"/>
  <c r="EL117" i="1" s="1"/>
  <c r="EK115" i="1"/>
  <c r="EL115" i="1" s="1"/>
  <c r="EK116" i="1"/>
  <c r="EL116" i="1" s="1"/>
  <c r="BX203" i="1"/>
  <c r="BY203" i="1" s="1"/>
  <c r="BX202" i="1"/>
  <c r="BY202" i="1" s="1"/>
  <c r="X98" i="1"/>
  <c r="Y98" i="1" s="1"/>
  <c r="BK89" i="1"/>
  <c r="BL89" i="1" s="1"/>
  <c r="K215" i="1"/>
  <c r="L215" i="1" s="1"/>
  <c r="BX71" i="1"/>
  <c r="BY71" i="1" s="1"/>
  <c r="DX90" i="1"/>
  <c r="DY90" i="1" s="1"/>
  <c r="DX89" i="1"/>
  <c r="DY89" i="1" s="1"/>
  <c r="EU125" i="1"/>
  <c r="EV125" i="1" s="1"/>
  <c r="X196" i="1"/>
  <c r="Y196" i="1" s="1"/>
  <c r="X245" i="1"/>
  <c r="Y245" i="1" s="1"/>
  <c r="K71" i="1"/>
  <c r="L71" i="1" s="1"/>
  <c r="DX122" i="1"/>
  <c r="DY122" i="1" s="1"/>
  <c r="DX123" i="1"/>
  <c r="DY123" i="1" s="1"/>
  <c r="BK137" i="1"/>
  <c r="BL137" i="1" s="1"/>
  <c r="AX215" i="1"/>
  <c r="AY215" i="1" s="1"/>
  <c r="AX92" i="1"/>
  <c r="AY92" i="1" s="1"/>
  <c r="BX198" i="1"/>
  <c r="BY198" i="1" s="1"/>
  <c r="X244" i="1"/>
  <c r="Y244" i="1" s="1"/>
  <c r="X243" i="1"/>
  <c r="Y243" i="1" s="1"/>
  <c r="CX71" i="1"/>
  <c r="CY71" i="1" s="1"/>
  <c r="X78" i="1"/>
  <c r="Y78" i="1" s="1"/>
  <c r="EU240" i="1"/>
  <c r="EV240" i="1" s="1"/>
  <c r="AK163" i="1"/>
  <c r="AL163" i="1" s="1"/>
  <c r="AK228" i="1"/>
  <c r="AL228" i="1" s="1"/>
  <c r="AK219" i="1"/>
  <c r="AL219" i="1" s="1"/>
  <c r="AK218" i="1"/>
  <c r="AL218" i="1" s="1"/>
  <c r="AX251" i="1"/>
  <c r="AY251" i="1" s="1"/>
  <c r="AX248" i="1"/>
  <c r="AY248" i="1" s="1"/>
  <c r="AX250" i="1"/>
  <c r="AY250" i="1" s="1"/>
  <c r="AK257" i="1"/>
  <c r="AL257" i="1" s="1"/>
  <c r="CX171" i="1"/>
  <c r="CY171" i="1" s="1"/>
  <c r="CX225" i="1"/>
  <c r="CY225" i="1" s="1"/>
  <c r="CX224" i="1"/>
  <c r="CY224" i="1" s="1"/>
  <c r="DX205" i="1"/>
  <c r="DY205" i="1" s="1"/>
  <c r="X252" i="1"/>
  <c r="Y252" i="1" s="1"/>
  <c r="EK204" i="1"/>
  <c r="EL204" i="1" s="1"/>
  <c r="K268" i="1"/>
  <c r="L268" i="1" s="1"/>
  <c r="BX197" i="1"/>
  <c r="BY197" i="1" s="1"/>
  <c r="AK117" i="1"/>
  <c r="AL117" i="1" s="1"/>
  <c r="AX121" i="1"/>
  <c r="AY121" i="1" s="1"/>
  <c r="DX200" i="1"/>
  <c r="DY200" i="1" s="1"/>
  <c r="DX197" i="1"/>
  <c r="DY197" i="1" s="1"/>
  <c r="EK211" i="1"/>
  <c r="EL211" i="1" s="1"/>
  <c r="EU183" i="1"/>
  <c r="EV183" i="1" s="1"/>
  <c r="CK142" i="1"/>
  <c r="CL142" i="1" s="1"/>
  <c r="CK141" i="1"/>
  <c r="CL141" i="1" s="1"/>
  <c r="DX228" i="1"/>
  <c r="DY228" i="1" s="1"/>
  <c r="DX253" i="1"/>
  <c r="DY253" i="1" s="1"/>
  <c r="DX251" i="1"/>
  <c r="DY251" i="1" s="1"/>
  <c r="AX217" i="1"/>
  <c r="AY217" i="1" s="1"/>
  <c r="CX215" i="1"/>
  <c r="CY215" i="1" s="1"/>
  <c r="AX236" i="1"/>
  <c r="AY236" i="1" s="1"/>
  <c r="AX183" i="1"/>
  <c r="AY183" i="1" s="1"/>
  <c r="EU249" i="1"/>
  <c r="EV249" i="1" s="1"/>
  <c r="BK255" i="1"/>
  <c r="BL255" i="1" s="1"/>
  <c r="CK169" i="1"/>
  <c r="CL169" i="1" s="1"/>
  <c r="CK165" i="1"/>
  <c r="CL165" i="1" s="1"/>
  <c r="EK182" i="1"/>
  <c r="EL182" i="1" s="1"/>
  <c r="EK181" i="1"/>
  <c r="EL181" i="1" s="1"/>
  <c r="CK121" i="1"/>
  <c r="CL121" i="1" s="1"/>
  <c r="CK266" i="1"/>
  <c r="CL266" i="1" s="1"/>
  <c r="CK267" i="1"/>
  <c r="CL267" i="1" s="1"/>
  <c r="CX200" i="1"/>
  <c r="CY200" i="1" s="1"/>
  <c r="BK217" i="1"/>
  <c r="BL217" i="1" s="1"/>
  <c r="EK94" i="1"/>
  <c r="EL94" i="1" s="1"/>
  <c r="EK91" i="1"/>
  <c r="EL91" i="1" s="1"/>
  <c r="EK92" i="1"/>
  <c r="EL92" i="1" s="1"/>
  <c r="EK93" i="1"/>
  <c r="EL93" i="1" s="1"/>
  <c r="AK238" i="1"/>
  <c r="AL238" i="1" s="1"/>
  <c r="EU260" i="1"/>
  <c r="EV260" i="1" s="1"/>
  <c r="EK201" i="1"/>
  <c r="EL201" i="1" s="1"/>
  <c r="K269" i="1"/>
  <c r="L269" i="1" s="1"/>
  <c r="CK249" i="1"/>
  <c r="CL249" i="1" s="1"/>
  <c r="K255" i="1"/>
  <c r="L255" i="1" s="1"/>
  <c r="BX169" i="1"/>
  <c r="BY169" i="1" s="1"/>
  <c r="J10" i="12"/>
  <c r="I11" i="12"/>
  <c r="J20" i="14"/>
  <c r="I21" i="14"/>
  <c r="J40" i="12"/>
  <c r="I41" i="12"/>
  <c r="I46" i="10"/>
  <c r="J45" i="10"/>
  <c r="J15" i="13"/>
  <c r="I16" i="13"/>
  <c r="I31" i="2"/>
  <c r="J30" i="2"/>
  <c r="I86" i="10"/>
  <c r="J85" i="10"/>
  <c r="J80" i="8"/>
  <c r="I81" i="8"/>
  <c r="J95" i="14"/>
  <c r="I96" i="14"/>
  <c r="I16" i="9"/>
  <c r="J15" i="9"/>
  <c r="J110" i="2"/>
  <c r="I111" i="2"/>
  <c r="J110" i="11"/>
  <c r="I111" i="11"/>
  <c r="I31" i="10"/>
  <c r="J30" i="10"/>
  <c r="J95" i="16"/>
  <c r="I96" i="16"/>
  <c r="J110" i="14"/>
  <c r="I111" i="14"/>
  <c r="J55" i="12"/>
  <c r="I56" i="12"/>
  <c r="J5" i="7"/>
  <c r="I6" i="7"/>
  <c r="CK91" i="1"/>
  <c r="CL91" i="1" s="1"/>
  <c r="CK92" i="1"/>
  <c r="CL92" i="1" s="1"/>
  <c r="EU86" i="1"/>
  <c r="EV86" i="1" s="1"/>
  <c r="X133" i="1"/>
  <c r="Y133" i="1" s="1"/>
  <c r="CX158" i="1"/>
  <c r="CY158" i="1" s="1"/>
  <c r="CZ158" i="1" s="1" a="1"/>
  <c r="CZ158" i="1" s="1"/>
  <c r="CX135" i="1"/>
  <c r="CY135" i="1" s="1"/>
  <c r="CX136" i="1"/>
  <c r="CY136" i="1" s="1"/>
  <c r="BX62" i="1"/>
  <c r="BY62" i="1" s="1"/>
  <c r="CK104" i="1"/>
  <c r="CL104" i="1" s="1"/>
  <c r="EU129" i="1"/>
  <c r="EV129" i="1" s="1"/>
  <c r="EU130" i="1"/>
  <c r="EV130" i="1" s="1"/>
  <c r="EU128" i="1"/>
  <c r="EV128" i="1" s="1"/>
  <c r="EU126" i="1"/>
  <c r="EV126" i="1" s="1"/>
  <c r="DK134" i="1"/>
  <c r="DL134" i="1" s="1"/>
  <c r="K65" i="1"/>
  <c r="L65" i="1" s="1"/>
  <c r="BX75" i="1"/>
  <c r="BY75" i="1" s="1"/>
  <c r="BX74" i="1"/>
  <c r="BY74" i="1" s="1"/>
  <c r="EK82" i="1"/>
  <c r="EL82" i="1" s="1"/>
  <c r="BX145" i="1"/>
  <c r="BY145" i="1" s="1"/>
  <c r="BZ145" i="1" s="1" a="1"/>
  <c r="BZ145" i="1" s="1"/>
  <c r="BX156" i="1"/>
  <c r="BY156" i="1" s="1"/>
  <c r="EU212" i="1"/>
  <c r="EV212" i="1" s="1"/>
  <c r="DX107" i="1"/>
  <c r="DY107" i="1" s="1"/>
  <c r="AX106" i="1"/>
  <c r="AY106" i="1" s="1"/>
  <c r="DX220" i="1"/>
  <c r="DY220" i="1" s="1"/>
  <c r="K230" i="1"/>
  <c r="L230" i="1" s="1"/>
  <c r="K229" i="1"/>
  <c r="L229" i="1" s="1"/>
  <c r="AX153" i="1"/>
  <c r="AY153" i="1" s="1"/>
  <c r="AX154" i="1"/>
  <c r="AY154" i="1" s="1"/>
  <c r="DK202" i="1"/>
  <c r="DL202" i="1" s="1"/>
  <c r="AX66" i="1"/>
  <c r="AY66" i="1" s="1"/>
  <c r="EU146" i="1"/>
  <c r="EV146" i="1" s="1"/>
  <c r="BK150" i="1"/>
  <c r="BL150" i="1" s="1"/>
  <c r="K151" i="1"/>
  <c r="L151" i="1" s="1"/>
  <c r="K152" i="1"/>
  <c r="L152" i="1" s="1"/>
  <c r="EU164" i="1"/>
  <c r="EV164" i="1" s="1"/>
  <c r="DX243" i="1"/>
  <c r="DY243" i="1" s="1"/>
  <c r="CK69" i="1"/>
  <c r="CL69" i="1" s="1"/>
  <c r="CK67" i="1"/>
  <c r="CL67" i="1" s="1"/>
  <c r="DX160" i="1"/>
  <c r="DY160" i="1" s="1"/>
  <c r="AX104" i="1"/>
  <c r="AY104" i="1" s="1"/>
  <c r="AK111" i="1"/>
  <c r="AL111" i="1" s="1"/>
  <c r="BX178" i="1"/>
  <c r="BY178" i="1" s="1"/>
  <c r="BX175" i="1"/>
  <c r="BY175" i="1" s="1"/>
  <c r="BX173" i="1"/>
  <c r="BY173" i="1" s="1"/>
  <c r="BX176" i="1"/>
  <c r="BY176" i="1" s="1"/>
  <c r="BX177" i="1"/>
  <c r="BY177" i="1" s="1"/>
  <c r="K247" i="1"/>
  <c r="L247" i="1" s="1"/>
  <c r="BX160" i="1"/>
  <c r="BY160" i="1" s="1"/>
  <c r="X232" i="1"/>
  <c r="Y232" i="1" s="1"/>
  <c r="X231" i="1"/>
  <c r="Y231" i="1" s="1"/>
  <c r="CK209" i="1"/>
  <c r="CL209" i="1" s="1"/>
  <c r="DK262" i="1"/>
  <c r="DL262" i="1" s="1"/>
  <c r="X223" i="1"/>
  <c r="Y223" i="1" s="1"/>
  <c r="X222" i="1"/>
  <c r="Y222" i="1" s="1"/>
  <c r="BK258" i="1"/>
  <c r="BL258" i="1" s="1"/>
  <c r="BK256" i="1"/>
  <c r="BL256" i="1" s="1"/>
  <c r="BK257" i="1"/>
  <c r="BL257" i="1" s="1"/>
  <c r="BX179" i="1"/>
  <c r="BY179" i="1" s="1"/>
  <c r="BX180" i="1"/>
  <c r="BY180" i="1" s="1"/>
  <c r="BK116" i="1"/>
  <c r="BL116" i="1" s="1"/>
  <c r="BK115" i="1"/>
  <c r="BL115" i="1" s="1"/>
  <c r="BM115" i="1" s="1" a="1"/>
  <c r="BM115" i="1" s="1"/>
  <c r="BK117" i="1"/>
  <c r="BL117" i="1" s="1"/>
  <c r="EU162" i="1"/>
  <c r="EV162" i="1" s="1"/>
  <c r="X188" i="1"/>
  <c r="Y188" i="1" s="1"/>
  <c r="AK213" i="1"/>
  <c r="AL213" i="1" s="1"/>
  <c r="AK211" i="1"/>
  <c r="AL211" i="1" s="1"/>
  <c r="BK215" i="1"/>
  <c r="BL215" i="1" s="1"/>
  <c r="EK71" i="1"/>
  <c r="EL71" i="1" s="1"/>
  <c r="AK90" i="1"/>
  <c r="AL90" i="1" s="1"/>
  <c r="AK89" i="1"/>
  <c r="AL89" i="1" s="1"/>
  <c r="AK87" i="1"/>
  <c r="AL87" i="1" s="1"/>
  <c r="K126" i="1"/>
  <c r="L126" i="1" s="1"/>
  <c r="K127" i="1"/>
  <c r="L127" i="1" s="1"/>
  <c r="K128" i="1"/>
  <c r="L128" i="1" s="1"/>
  <c r="K129" i="1"/>
  <c r="L129" i="1" s="1"/>
  <c r="K130" i="1"/>
  <c r="L130" i="1" s="1"/>
  <c r="K131" i="1"/>
  <c r="L131" i="1" s="1"/>
  <c r="AK212" i="1"/>
  <c r="AL212" i="1" s="1"/>
  <c r="K239" i="1"/>
  <c r="L239" i="1" s="1"/>
  <c r="BK234" i="1"/>
  <c r="BL234" i="1" s="1"/>
  <c r="DK171" i="1"/>
  <c r="DL171" i="1" s="1"/>
  <c r="DK172" i="1"/>
  <c r="DL172" i="1" s="1"/>
  <c r="EU124" i="1"/>
  <c r="EV124" i="1" s="1"/>
  <c r="CX101" i="1"/>
  <c r="CY101" i="1" s="1"/>
  <c r="EK240" i="1"/>
  <c r="EL240" i="1" s="1"/>
  <c r="DK170" i="1"/>
  <c r="DL170" i="1" s="1"/>
  <c r="CX186" i="1"/>
  <c r="CY186" i="1" s="1"/>
  <c r="CX185" i="1"/>
  <c r="CY185" i="1" s="1"/>
  <c r="DK219" i="1"/>
  <c r="DL219" i="1" s="1"/>
  <c r="DK251" i="1"/>
  <c r="DL251" i="1" s="1"/>
  <c r="AX194" i="1"/>
  <c r="AY194" i="1" s="1"/>
  <c r="AX193" i="1"/>
  <c r="AY193" i="1" s="1"/>
  <c r="AK225" i="1"/>
  <c r="AL225" i="1" s="1"/>
  <c r="AX192" i="1"/>
  <c r="AY192" i="1" s="1"/>
  <c r="AX191" i="1"/>
  <c r="AY191" i="1" s="1"/>
  <c r="AK241" i="1"/>
  <c r="AL241" i="1" s="1"/>
  <c r="AX233" i="1"/>
  <c r="AY233" i="1" s="1"/>
  <c r="BK182" i="1"/>
  <c r="BL182" i="1" s="1"/>
  <c r="EK239" i="1"/>
  <c r="EL239" i="1" s="1"/>
  <c r="AK267" i="1"/>
  <c r="AL267" i="1" s="1"/>
  <c r="EK200" i="1"/>
  <c r="EL200" i="1" s="1"/>
  <c r="DX102" i="1"/>
  <c r="DY102" i="1" s="1"/>
  <c r="DX103" i="1"/>
  <c r="DY103" i="1" s="1"/>
  <c r="DZ103" i="1" s="1" a="1"/>
  <c r="DZ103" i="1" s="1"/>
  <c r="DX238" i="1"/>
  <c r="DY238" i="1" s="1"/>
  <c r="CK94" i="1"/>
  <c r="CL94" i="1" s="1"/>
  <c r="X238" i="1"/>
  <c r="Y238" i="1" s="1"/>
  <c r="AX201" i="1"/>
  <c r="AY201" i="1" s="1"/>
  <c r="X249" i="1"/>
  <c r="Y249" i="1" s="1"/>
  <c r="BK169" i="1"/>
  <c r="BL169" i="1" s="1"/>
  <c r="J15" i="8"/>
  <c r="I16" i="8"/>
  <c r="J10" i="7"/>
  <c r="I11" i="7"/>
  <c r="J25" i="11"/>
  <c r="I26" i="11"/>
  <c r="J50" i="2"/>
  <c r="I51" i="2"/>
  <c r="J20" i="13"/>
  <c r="I21" i="13"/>
  <c r="J35" i="7"/>
  <c r="I36" i="7"/>
  <c r="J90" i="2"/>
  <c r="I91" i="2"/>
  <c r="I81" i="15"/>
  <c r="J80" i="15"/>
  <c r="J100" i="7"/>
  <c r="I101" i="7"/>
  <c r="J35" i="12"/>
  <c r="I36" i="12"/>
  <c r="J110" i="8"/>
  <c r="I111" i="8"/>
  <c r="J110" i="16"/>
  <c r="I111" i="16"/>
  <c r="J50" i="8"/>
  <c r="I51" i="8"/>
  <c r="J110" i="13"/>
  <c r="I111" i="13"/>
  <c r="J40" i="10"/>
  <c r="I41" i="10"/>
  <c r="J75" i="12"/>
  <c r="I76" i="12"/>
  <c r="I111" i="15"/>
  <c r="J110" i="15"/>
  <c r="X105" i="1"/>
  <c r="Y105" i="1" s="1"/>
  <c r="X106" i="1"/>
  <c r="Y106" i="1" s="1"/>
  <c r="AX168" i="1"/>
  <c r="AY168" i="1" s="1"/>
  <c r="AX166" i="1"/>
  <c r="AY166" i="1" s="1"/>
  <c r="BX230" i="1"/>
  <c r="BY230" i="1" s="1"/>
  <c r="BX231" i="1"/>
  <c r="BY231" i="1" s="1"/>
  <c r="BX154" i="1"/>
  <c r="BY154" i="1" s="1"/>
  <c r="EK157" i="1"/>
  <c r="EL157" i="1" s="1"/>
  <c r="AK150" i="1"/>
  <c r="AL150" i="1" s="1"/>
  <c r="BK152" i="1"/>
  <c r="BL152" i="1" s="1"/>
  <c r="BK151" i="1"/>
  <c r="BL151" i="1" s="1"/>
  <c r="BX256" i="1"/>
  <c r="BY256" i="1" s="1"/>
  <c r="BX69" i="1"/>
  <c r="BY69" i="1" s="1"/>
  <c r="BK111" i="1"/>
  <c r="BL111" i="1" s="1"/>
  <c r="EK173" i="1"/>
  <c r="EL173" i="1" s="1"/>
  <c r="EK174" i="1"/>
  <c r="EL174" i="1" s="1"/>
  <c r="EK178" i="1"/>
  <c r="EL178" i="1" s="1"/>
  <c r="EK177" i="1"/>
  <c r="EL177" i="1" s="1"/>
  <c r="EK175" i="1"/>
  <c r="EL175" i="1" s="1"/>
  <c r="X160" i="1"/>
  <c r="Y160" i="1" s="1"/>
  <c r="AK209" i="1"/>
  <c r="AL209" i="1" s="1"/>
  <c r="CX246" i="1"/>
  <c r="CY246" i="1" s="1"/>
  <c r="CK258" i="1"/>
  <c r="CL258" i="1" s="1"/>
  <c r="CK257" i="1"/>
  <c r="CL257" i="1" s="1"/>
  <c r="DK180" i="1"/>
  <c r="DL180" i="1" s="1"/>
  <c r="DK178" i="1"/>
  <c r="DL178" i="1" s="1"/>
  <c r="DK177" i="1"/>
  <c r="DL177" i="1" s="1"/>
  <c r="EK203" i="1"/>
  <c r="EL203" i="1" s="1"/>
  <c r="EK254" i="1"/>
  <c r="EL254" i="1" s="1"/>
  <c r="AX213" i="1"/>
  <c r="AY213" i="1" s="1"/>
  <c r="AX212" i="1"/>
  <c r="AY212" i="1" s="1"/>
  <c r="AX209" i="1"/>
  <c r="AY209" i="1" s="1"/>
  <c r="DK71" i="1"/>
  <c r="DL71" i="1" s="1"/>
  <c r="DK70" i="1"/>
  <c r="DL70" i="1" s="1"/>
  <c r="DK68" i="1"/>
  <c r="DL68" i="1" s="1"/>
  <c r="AX196" i="1"/>
  <c r="AY196" i="1" s="1"/>
  <c r="EU259" i="1"/>
  <c r="EV259" i="1" s="1"/>
  <c r="CK101" i="1"/>
  <c r="CL101" i="1" s="1"/>
  <c r="BX263" i="1"/>
  <c r="BY263" i="1" s="1"/>
  <c r="DK186" i="1"/>
  <c r="DL186" i="1" s="1"/>
  <c r="DK185" i="1"/>
  <c r="DL185" i="1" s="1"/>
  <c r="CK251" i="1"/>
  <c r="CL251" i="1" s="1"/>
  <c r="DK225" i="1"/>
  <c r="DL225" i="1" s="1"/>
  <c r="EK192" i="1"/>
  <c r="EL192" i="1" s="1"/>
  <c r="EK241" i="1"/>
  <c r="EL241" i="1" s="1"/>
  <c r="DX267" i="1"/>
  <c r="DY267" i="1" s="1"/>
  <c r="DX265" i="1"/>
  <c r="DY265" i="1" s="1"/>
  <c r="DX266" i="1"/>
  <c r="DY266" i="1" s="1"/>
  <c r="DK200" i="1"/>
  <c r="DL200" i="1" s="1"/>
  <c r="DK199" i="1"/>
  <c r="DL199" i="1" s="1"/>
  <c r="X253" i="1"/>
  <c r="Y253" i="1" s="1"/>
  <c r="AK264" i="1"/>
  <c r="AL264" i="1" s="1"/>
  <c r="BK238" i="1"/>
  <c r="BL238" i="1" s="1"/>
  <c r="DK236" i="1"/>
  <c r="DL236" i="1" s="1"/>
  <c r="AX255" i="1"/>
  <c r="AY255" i="1" s="1"/>
  <c r="J45" i="12"/>
  <c r="I46" i="12"/>
  <c r="I56" i="9"/>
  <c r="J55" i="9"/>
  <c r="J40" i="2"/>
  <c r="I41" i="2"/>
  <c r="I106" i="7"/>
  <c r="J105" i="7"/>
  <c r="J90" i="16"/>
  <c r="I91" i="16"/>
  <c r="J100" i="15"/>
  <c r="I101" i="15"/>
  <c r="J65" i="7"/>
  <c r="I66" i="7"/>
  <c r="J105" i="8"/>
  <c r="I106" i="8"/>
  <c r="DK132" i="1"/>
  <c r="DL132" i="1" s="1"/>
  <c r="DK137" i="1"/>
  <c r="DL137" i="1" s="1"/>
  <c r="DK136" i="1"/>
  <c r="DL136" i="1" s="1"/>
  <c r="AK147" i="1"/>
  <c r="AL147" i="1" s="1"/>
  <c r="CK143" i="1"/>
  <c r="CL143" i="1" s="1"/>
  <c r="AX65" i="1"/>
  <c r="AY65" i="1" s="1"/>
  <c r="DX163" i="1"/>
  <c r="DY163" i="1" s="1"/>
  <c r="DX84" i="1"/>
  <c r="DY84" i="1" s="1"/>
  <c r="DX87" i="1"/>
  <c r="DY87" i="1" s="1"/>
  <c r="DX85" i="1"/>
  <c r="DY85" i="1" s="1"/>
  <c r="CK158" i="1"/>
  <c r="CL158" i="1" s="1"/>
  <c r="CK159" i="1"/>
  <c r="CL159" i="1" s="1"/>
  <c r="DK67" i="1"/>
  <c r="DL67" i="1" s="1"/>
  <c r="K231" i="1"/>
  <c r="L231" i="1" s="1"/>
  <c r="DK114" i="1"/>
  <c r="DL114" i="1" s="1"/>
  <c r="BK198" i="1"/>
  <c r="BL198" i="1" s="1"/>
  <c r="EU113" i="1"/>
  <c r="EV113" i="1" s="1"/>
  <c r="EU112" i="1"/>
  <c r="EV112" i="1" s="1"/>
  <c r="DK150" i="1"/>
  <c r="DL150" i="1" s="1"/>
  <c r="BX152" i="1"/>
  <c r="BY152" i="1" s="1"/>
  <c r="BX257" i="1"/>
  <c r="BY257" i="1" s="1"/>
  <c r="BK214" i="1"/>
  <c r="BL214" i="1" s="1"/>
  <c r="BX248" i="1"/>
  <c r="BY248" i="1" s="1"/>
  <c r="BX247" i="1"/>
  <c r="BY247" i="1" s="1"/>
  <c r="AX109" i="1"/>
  <c r="AY109" i="1" s="1"/>
  <c r="AX110" i="1"/>
  <c r="AY110" i="1" s="1"/>
  <c r="CX109" i="1"/>
  <c r="CY109" i="1" s="1"/>
  <c r="CX111" i="1"/>
  <c r="CY111" i="1" s="1"/>
  <c r="DK197" i="1"/>
  <c r="DL197" i="1" s="1"/>
  <c r="DK158" i="1"/>
  <c r="DL158" i="1" s="1"/>
  <c r="DK160" i="1"/>
  <c r="DL160" i="1" s="1"/>
  <c r="DK159" i="1"/>
  <c r="DL159" i="1" s="1"/>
  <c r="DK157" i="1"/>
  <c r="DL157" i="1" s="1"/>
  <c r="CK235" i="1"/>
  <c r="CL235" i="1" s="1"/>
  <c r="K209" i="1"/>
  <c r="L209" i="1" s="1"/>
  <c r="K208" i="1"/>
  <c r="L208" i="1" s="1"/>
  <c r="K262" i="1"/>
  <c r="L262" i="1" s="1"/>
  <c r="X258" i="1"/>
  <c r="Y258" i="1" s="1"/>
  <c r="AX67" i="1"/>
  <c r="AY67" i="1" s="1"/>
  <c r="X180" i="1"/>
  <c r="Y180" i="1" s="1"/>
  <c r="X179" i="1"/>
  <c r="Y179" i="1" s="1"/>
  <c r="CX254" i="1"/>
  <c r="CY254" i="1" s="1"/>
  <c r="DX196" i="1"/>
  <c r="DY196" i="1" s="1"/>
  <c r="EU188" i="1"/>
  <c r="EV188" i="1" s="1"/>
  <c r="EU187" i="1"/>
  <c r="EV187" i="1" s="1"/>
  <c r="K213" i="1"/>
  <c r="L213" i="1" s="1"/>
  <c r="X70" i="1"/>
  <c r="Y70" i="1" s="1"/>
  <c r="X71" i="1"/>
  <c r="Y71" i="1" s="1"/>
  <c r="CK196" i="1"/>
  <c r="CL196" i="1" s="1"/>
  <c r="DX254" i="1"/>
  <c r="DY254" i="1" s="1"/>
  <c r="AX234" i="1"/>
  <c r="AY234" i="1" s="1"/>
  <c r="AX204" i="1"/>
  <c r="AY204" i="1" s="1"/>
  <c r="AK244" i="1"/>
  <c r="AL244" i="1" s="1"/>
  <c r="AK243" i="1"/>
  <c r="AL243" i="1" s="1"/>
  <c r="BK240" i="1"/>
  <c r="BL240" i="1" s="1"/>
  <c r="CX205" i="1"/>
  <c r="CY205" i="1" s="1"/>
  <c r="BK186" i="1"/>
  <c r="BL186" i="1" s="1"/>
  <c r="X251" i="1"/>
  <c r="Y251" i="1" s="1"/>
  <c r="X225" i="1"/>
  <c r="Y225" i="1" s="1"/>
  <c r="X159" i="1"/>
  <c r="Y159" i="1" s="1"/>
  <c r="X191" i="1"/>
  <c r="Y191" i="1" s="1"/>
  <c r="X192" i="1"/>
  <c r="Y192" i="1" s="1"/>
  <c r="BK175" i="1"/>
  <c r="BL175" i="1" s="1"/>
  <c r="BK183" i="1"/>
  <c r="BL183" i="1" s="1"/>
  <c r="BK184" i="1"/>
  <c r="BL184" i="1" s="1"/>
  <c r="BK121" i="1"/>
  <c r="BL121" i="1" s="1"/>
  <c r="BK119" i="1"/>
  <c r="BL119" i="1" s="1"/>
  <c r="K238" i="1"/>
  <c r="L238" i="1" s="1"/>
  <c r="AX139" i="1"/>
  <c r="AY139" i="1" s="1"/>
  <c r="AX138" i="1"/>
  <c r="AY138" i="1" s="1"/>
  <c r="AX140" i="1"/>
  <c r="AY140" i="1" s="1"/>
  <c r="AX141" i="1"/>
  <c r="AY141" i="1" s="1"/>
  <c r="AX142" i="1"/>
  <c r="AY142" i="1" s="1"/>
  <c r="EK253" i="1"/>
  <c r="EL253" i="1" s="1"/>
  <c r="BK264" i="1"/>
  <c r="BL264" i="1" s="1"/>
  <c r="EK238" i="1"/>
  <c r="EL238" i="1" s="1"/>
  <c r="CX201" i="1"/>
  <c r="CY201" i="1" s="1"/>
  <c r="CX236" i="1"/>
  <c r="CY236" i="1" s="1"/>
  <c r="J5" i="8"/>
  <c r="I6" i="8"/>
  <c r="J20" i="15"/>
  <c r="I21" i="15"/>
  <c r="J30" i="7"/>
  <c r="I31" i="7"/>
  <c r="I31" i="8"/>
  <c r="J30" i="8"/>
  <c r="I91" i="8"/>
  <c r="J90" i="8"/>
  <c r="J70" i="10"/>
  <c r="I71" i="10"/>
  <c r="J60" i="8"/>
  <c r="I61" i="8"/>
  <c r="J95" i="10"/>
  <c r="I96" i="10"/>
  <c r="J90" i="13"/>
  <c r="I91" i="13"/>
  <c r="X132" i="1"/>
  <c r="Y132" i="1" s="1"/>
  <c r="X137" i="1"/>
  <c r="Y137" i="1" s="1"/>
  <c r="DX66" i="1"/>
  <c r="DY66" i="1" s="1"/>
  <c r="AX73" i="1"/>
  <c r="AY73" i="1" s="1"/>
  <c r="BK153" i="1"/>
  <c r="BL153" i="1" s="1"/>
  <c r="CX98" i="1"/>
  <c r="CY98" i="1" s="1"/>
  <c r="CX99" i="1"/>
  <c r="CY99" i="1" s="1"/>
  <c r="CX97" i="1"/>
  <c r="CY97" i="1" s="1"/>
  <c r="EK74" i="1"/>
  <c r="EL74" i="1" s="1"/>
  <c r="EK75" i="1"/>
  <c r="EL75" i="1" s="1"/>
  <c r="X86" i="1"/>
  <c r="Y86" i="1" s="1"/>
  <c r="X87" i="1"/>
  <c r="Y87" i="1" s="1"/>
  <c r="CK100" i="1"/>
  <c r="CL100" i="1" s="1"/>
  <c r="DX83" i="1"/>
  <c r="DY83" i="1" s="1"/>
  <c r="K104" i="1"/>
  <c r="L104" i="1" s="1"/>
  <c r="K106" i="1"/>
  <c r="L106" i="1" s="1"/>
  <c r="K105" i="1"/>
  <c r="L105" i="1" s="1"/>
  <c r="BK224" i="1"/>
  <c r="BL224" i="1" s="1"/>
  <c r="CX64" i="1"/>
  <c r="CY64" i="1" s="1"/>
  <c r="EK81" i="1"/>
  <c r="EL81" i="1" s="1"/>
  <c r="CK216" i="1"/>
  <c r="CL216" i="1" s="1"/>
  <c r="DX168" i="1"/>
  <c r="DY168" i="1" s="1"/>
  <c r="DK198" i="1"/>
  <c r="DL198" i="1" s="1"/>
  <c r="AX113" i="1"/>
  <c r="AY113" i="1" s="1"/>
  <c r="AX112" i="1"/>
  <c r="AY112" i="1" s="1"/>
  <c r="AX146" i="1"/>
  <c r="AY146" i="1" s="1"/>
  <c r="AX144" i="1"/>
  <c r="AY144" i="1" s="1"/>
  <c r="AX145" i="1"/>
  <c r="AY145" i="1" s="1"/>
  <c r="AX148" i="1"/>
  <c r="AY148" i="1" s="1"/>
  <c r="AX149" i="1"/>
  <c r="AY149" i="1" s="1"/>
  <c r="CX152" i="1"/>
  <c r="CY152" i="1" s="1"/>
  <c r="AK199" i="1"/>
  <c r="AL199" i="1" s="1"/>
  <c r="EU248" i="1"/>
  <c r="EV248" i="1" s="1"/>
  <c r="EU245" i="1"/>
  <c r="EV245" i="1" s="1"/>
  <c r="EU247" i="1"/>
  <c r="EV247" i="1" s="1"/>
  <c r="EU246" i="1"/>
  <c r="EV246" i="1" s="1"/>
  <c r="K111" i="1"/>
  <c r="L111" i="1" s="1"/>
  <c r="X256" i="1"/>
  <c r="Y256" i="1" s="1"/>
  <c r="AX235" i="1"/>
  <c r="AY235" i="1" s="1"/>
  <c r="BK250" i="1"/>
  <c r="BL250" i="1" s="1"/>
  <c r="K258" i="1"/>
  <c r="L258" i="1" s="1"/>
  <c r="BK179" i="1"/>
  <c r="BL179" i="1" s="1"/>
  <c r="BK180" i="1"/>
  <c r="BL180" i="1" s="1"/>
  <c r="BK210" i="1"/>
  <c r="BL210" i="1" s="1"/>
  <c r="BK254" i="1"/>
  <c r="BL254" i="1" s="1"/>
  <c r="AX188" i="1"/>
  <c r="AY188" i="1" s="1"/>
  <c r="DK234" i="1"/>
  <c r="DL234" i="1" s="1"/>
  <c r="CK237" i="1"/>
  <c r="CL237" i="1" s="1"/>
  <c r="X257" i="1"/>
  <c r="Y257" i="1" s="1"/>
  <c r="EU234" i="1"/>
  <c r="EV234" i="1" s="1"/>
  <c r="BZ234" i="1" s="1" a="1"/>
  <c r="BZ234" i="1" s="1"/>
  <c r="EK136" i="1"/>
  <c r="EL136" i="1" s="1"/>
  <c r="CK124" i="1"/>
  <c r="CL124" i="1" s="1"/>
  <c r="BX259" i="1"/>
  <c r="BY259" i="1" s="1"/>
  <c r="BX260" i="1"/>
  <c r="BY260" i="1" s="1"/>
  <c r="BX258" i="1"/>
  <c r="BY258" i="1" s="1"/>
  <c r="K64" i="1"/>
  <c r="L64" i="1" s="1"/>
  <c r="EU101" i="1"/>
  <c r="EV101" i="1" s="1"/>
  <c r="EU263" i="1"/>
  <c r="EV263" i="1" s="1"/>
  <c r="K240" i="1"/>
  <c r="L240" i="1" s="1"/>
  <c r="X205" i="1"/>
  <c r="Y205" i="1" s="1"/>
  <c r="X186" i="1"/>
  <c r="Y186" i="1" s="1"/>
  <c r="X185" i="1"/>
  <c r="Y185" i="1" s="1"/>
  <c r="EU219" i="1"/>
  <c r="EV219" i="1" s="1"/>
  <c r="BK194" i="1"/>
  <c r="BL194" i="1" s="1"/>
  <c r="DX191" i="1"/>
  <c r="DY191" i="1" s="1"/>
  <c r="DX192" i="1"/>
  <c r="DY192" i="1" s="1"/>
  <c r="DK241" i="1"/>
  <c r="DL241" i="1" s="1"/>
  <c r="K233" i="1"/>
  <c r="L233" i="1" s="1"/>
  <c r="DX184" i="1"/>
  <c r="DY184" i="1" s="1"/>
  <c r="EK267" i="1"/>
  <c r="EL267" i="1" s="1"/>
  <c r="K211" i="1"/>
  <c r="L211" i="1" s="1"/>
  <c r="CK102" i="1"/>
  <c r="CL102" i="1" s="1"/>
  <c r="CK103" i="1"/>
  <c r="CL103" i="1" s="1"/>
  <c r="CK96" i="1"/>
  <c r="CL96" i="1" s="1"/>
  <c r="BK94" i="1"/>
  <c r="BL94" i="1" s="1"/>
  <c r="BK201" i="1"/>
  <c r="BL201" i="1" s="1"/>
  <c r="BK235" i="1"/>
  <c r="BL235" i="1" s="1"/>
  <c r="BK236" i="1"/>
  <c r="BL236" i="1" s="1"/>
  <c r="CX255" i="1"/>
  <c r="CY255" i="1" s="1"/>
  <c r="I6" i="15"/>
  <c r="J5" i="15"/>
  <c r="J25" i="13"/>
  <c r="I26" i="13"/>
  <c r="J35" i="2"/>
  <c r="I36" i="2"/>
  <c r="J45" i="8"/>
  <c r="I46" i="8"/>
  <c r="J90" i="15"/>
  <c r="I91" i="15"/>
  <c r="J85" i="11"/>
  <c r="I86" i="11"/>
  <c r="I101" i="8"/>
  <c r="J100" i="8"/>
  <c r="J35" i="16"/>
  <c r="I36" i="16"/>
  <c r="J70" i="2"/>
  <c r="I71" i="2"/>
  <c r="X68" i="1"/>
  <c r="Y68" i="1" s="1"/>
  <c r="X66" i="1"/>
  <c r="Y66" i="1" s="1"/>
  <c r="CX63" i="1"/>
  <c r="CY63" i="1" s="1"/>
  <c r="BX138" i="1"/>
  <c r="BY138" i="1" s="1"/>
  <c r="BX132" i="1"/>
  <c r="BY132" i="1" s="1"/>
  <c r="BX144" i="1"/>
  <c r="BY144" i="1" s="1"/>
  <c r="EK66" i="1"/>
  <c r="EL66" i="1" s="1"/>
  <c r="BX141" i="1"/>
  <c r="BY141" i="1" s="1"/>
  <c r="DK118" i="1"/>
  <c r="DL118" i="1" s="1"/>
  <c r="EK119" i="1"/>
  <c r="EL119" i="1" s="1"/>
  <c r="EK120" i="1"/>
  <c r="EL120" i="1" s="1"/>
  <c r="DX73" i="1"/>
  <c r="DY73" i="1" s="1"/>
  <c r="BX143" i="1"/>
  <c r="BY143" i="1" s="1"/>
  <c r="DX153" i="1"/>
  <c r="DY153" i="1" s="1"/>
  <c r="CK68" i="1"/>
  <c r="CL68" i="1" s="1"/>
  <c r="K99" i="1"/>
  <c r="L99" i="1" s="1"/>
  <c r="M99" i="1" s="1" a="1"/>
  <c r="M99" i="1" s="1"/>
  <c r="K97" i="1"/>
  <c r="L97" i="1" s="1"/>
  <c r="K98" i="1"/>
  <c r="L98" i="1" s="1"/>
  <c r="X75" i="1"/>
  <c r="Y75" i="1" s="1"/>
  <c r="CX165" i="1"/>
  <c r="CY165" i="1" s="1"/>
  <c r="BK86" i="1"/>
  <c r="BL86" i="1" s="1"/>
  <c r="BK87" i="1"/>
  <c r="BL87" i="1" s="1"/>
  <c r="EK166" i="1"/>
  <c r="EL166" i="1" s="1"/>
  <c r="BK107" i="1"/>
  <c r="BL107" i="1" s="1"/>
  <c r="DX86" i="1"/>
  <c r="DY86" i="1" s="1"/>
  <c r="BK208" i="1"/>
  <c r="BL208" i="1" s="1"/>
  <c r="X224" i="1"/>
  <c r="Y224" i="1" s="1"/>
  <c r="CX252" i="1"/>
  <c r="CY252" i="1" s="1"/>
  <c r="EU64" i="1"/>
  <c r="EV64" i="1" s="1"/>
  <c r="AX216" i="1"/>
  <c r="AY216" i="1" s="1"/>
  <c r="AX214" i="1"/>
  <c r="AY214" i="1" s="1"/>
  <c r="AK114" i="1"/>
  <c r="AL114" i="1" s="1"/>
  <c r="CK167" i="1"/>
  <c r="CL167" i="1" s="1"/>
  <c r="CK168" i="1"/>
  <c r="CL168" i="1" s="1"/>
  <c r="EU198" i="1"/>
  <c r="EV198" i="1" s="1"/>
  <c r="BK113" i="1"/>
  <c r="BL113" i="1" s="1"/>
  <c r="EK161" i="1"/>
  <c r="EL161" i="1" s="1"/>
  <c r="BK146" i="1"/>
  <c r="BL146" i="1" s="1"/>
  <c r="BK149" i="1"/>
  <c r="BL149" i="1" s="1"/>
  <c r="BK148" i="1"/>
  <c r="BL148" i="1" s="1"/>
  <c r="AX150" i="1"/>
  <c r="AY150" i="1" s="1"/>
  <c r="EU152" i="1"/>
  <c r="EV152" i="1" s="1"/>
  <c r="EK199" i="1"/>
  <c r="EL199" i="1" s="1"/>
  <c r="EK257" i="1"/>
  <c r="EL257" i="1" s="1"/>
  <c r="K248" i="1"/>
  <c r="L248" i="1" s="1"/>
  <c r="EU69" i="1"/>
  <c r="EV69" i="1" s="1"/>
  <c r="EU110" i="1"/>
  <c r="EV110" i="1" s="1"/>
  <c r="EU108" i="1"/>
  <c r="EV108" i="1" s="1"/>
  <c r="EU109" i="1"/>
  <c r="EV109" i="1" s="1"/>
  <c r="CK111" i="1"/>
  <c r="CL111" i="1" s="1"/>
  <c r="EK197" i="1"/>
  <c r="EL197" i="1" s="1"/>
  <c r="K256" i="1"/>
  <c r="L256" i="1" s="1"/>
  <c r="EK235" i="1"/>
  <c r="EL235" i="1" s="1"/>
  <c r="BK209" i="1"/>
  <c r="BL209" i="1" s="1"/>
  <c r="X250" i="1"/>
  <c r="Y250" i="1" s="1"/>
  <c r="EU68" i="1"/>
  <c r="EV68" i="1" s="1"/>
  <c r="CX179" i="1"/>
  <c r="CY179" i="1" s="1"/>
  <c r="CX180" i="1"/>
  <c r="CY180" i="1" s="1"/>
  <c r="CZ180" i="1" s="1" a="1"/>
  <c r="CZ180" i="1" s="1"/>
  <c r="X210" i="1"/>
  <c r="Y210" i="1" s="1"/>
  <c r="K254" i="1"/>
  <c r="L254" i="1" s="1"/>
  <c r="AX206" i="1"/>
  <c r="AY206" i="1" s="1"/>
  <c r="DK69" i="1"/>
  <c r="DL69" i="1" s="1"/>
  <c r="CX170" i="1"/>
  <c r="CY170" i="1" s="1"/>
  <c r="BK237" i="1"/>
  <c r="BL237" i="1" s="1"/>
  <c r="CK131" i="1"/>
  <c r="CL131" i="1" s="1"/>
  <c r="AK195" i="1"/>
  <c r="AL195" i="1" s="1"/>
  <c r="AK196" i="1"/>
  <c r="AL196" i="1" s="1"/>
  <c r="AX237" i="1"/>
  <c r="AY237" i="1" s="1"/>
  <c r="X234" i="1"/>
  <c r="Y234" i="1" s="1"/>
  <c r="BK122" i="1"/>
  <c r="BL122" i="1" s="1"/>
  <c r="BK123" i="1"/>
  <c r="BL123" i="1" s="1"/>
  <c r="DK203" i="1"/>
  <c r="DL203" i="1" s="1"/>
  <c r="DM203" i="1" s="1" a="1"/>
  <c r="DM203" i="1" s="1"/>
  <c r="AK124" i="1"/>
  <c r="AL124" i="1" s="1"/>
  <c r="BX204" i="1"/>
  <c r="BY204" i="1" s="1"/>
  <c r="DX259" i="1"/>
  <c r="DY259" i="1" s="1"/>
  <c r="DX260" i="1"/>
  <c r="DY260" i="1" s="1"/>
  <c r="AK86" i="1"/>
  <c r="AL86" i="1" s="1"/>
  <c r="BX244" i="1"/>
  <c r="BY244" i="1" s="1"/>
  <c r="BK262" i="1"/>
  <c r="BL262" i="1" s="1"/>
  <c r="BK263" i="1"/>
  <c r="BL263" i="1" s="1"/>
  <c r="DX78" i="1"/>
  <c r="DY78" i="1" s="1"/>
  <c r="DX77" i="1"/>
  <c r="DY77" i="1" s="1"/>
  <c r="CK205" i="1"/>
  <c r="CL205" i="1" s="1"/>
  <c r="BK219" i="1"/>
  <c r="BL219" i="1" s="1"/>
  <c r="CX193" i="1"/>
  <c r="CY193" i="1" s="1"/>
  <c r="CX194" i="1"/>
  <c r="CY194" i="1" s="1"/>
  <c r="CZ194" i="1" s="1" a="1"/>
  <c r="CZ194" i="1" s="1"/>
  <c r="BK225" i="1"/>
  <c r="BL225" i="1" s="1"/>
  <c r="EU268" i="1"/>
  <c r="EV268" i="1" s="1"/>
  <c r="EU191" i="1"/>
  <c r="EV191" i="1" s="1"/>
  <c r="EU192" i="1"/>
  <c r="EV192" i="1" s="1"/>
  <c r="BX241" i="1"/>
  <c r="BY241" i="1" s="1"/>
  <c r="EK265" i="1"/>
  <c r="EL265" i="1" s="1"/>
  <c r="AK182" i="1"/>
  <c r="AL182" i="1" s="1"/>
  <c r="AK181" i="1"/>
  <c r="AL181" i="1" s="1"/>
  <c r="X183" i="1"/>
  <c r="Y183" i="1" s="1"/>
  <c r="X184" i="1"/>
  <c r="Y184" i="1" s="1"/>
  <c r="DX121" i="1"/>
  <c r="DY121" i="1" s="1"/>
  <c r="CX267" i="1"/>
  <c r="CY267" i="1" s="1"/>
  <c r="DK141" i="1"/>
  <c r="DL141" i="1" s="1"/>
  <c r="DK142" i="1"/>
  <c r="DL142" i="1" s="1"/>
  <c r="DM142" i="1" s="1" a="1"/>
  <c r="DM142" i="1" s="1"/>
  <c r="DK140" i="1"/>
  <c r="DL140" i="1" s="1"/>
  <c r="DK139" i="1"/>
  <c r="DL139" i="1" s="1"/>
  <c r="X102" i="1"/>
  <c r="Y102" i="1" s="1"/>
  <c r="X103" i="1"/>
  <c r="Y103" i="1" s="1"/>
  <c r="BX253" i="1"/>
  <c r="BY253" i="1" s="1"/>
  <c r="BX252" i="1"/>
  <c r="BY252" i="1" s="1"/>
  <c r="EK217" i="1"/>
  <c r="EL217" i="1" s="1"/>
  <c r="X264" i="1"/>
  <c r="Y264" i="1" s="1"/>
  <c r="DK94" i="1"/>
  <c r="DL94" i="1" s="1"/>
  <c r="CK238" i="1"/>
  <c r="CL238" i="1" s="1"/>
  <c r="K206" i="1"/>
  <c r="L206" i="1" s="1"/>
  <c r="EK236" i="1"/>
  <c r="EL236" i="1" s="1"/>
  <c r="DX269" i="1"/>
  <c r="DY269" i="1" s="1"/>
  <c r="BK185" i="1"/>
  <c r="BL185" i="1" s="1"/>
  <c r="BM185" i="1" s="1" a="1"/>
  <c r="BM185" i="1" s="1"/>
  <c r="AX249" i="1"/>
  <c r="AY249" i="1" s="1"/>
  <c r="CK255" i="1"/>
  <c r="CL255" i="1" s="1"/>
  <c r="J10" i="11"/>
  <c r="I11" i="11"/>
  <c r="J10" i="9"/>
  <c r="I11" i="9"/>
  <c r="J5" i="12"/>
  <c r="I6" i="12"/>
  <c r="J30" i="14"/>
  <c r="I31" i="14"/>
  <c r="J40" i="16"/>
  <c r="I41" i="16"/>
  <c r="J60" i="16"/>
  <c r="I61" i="16"/>
  <c r="I56" i="13"/>
  <c r="J55" i="13"/>
  <c r="J50" i="16"/>
  <c r="I51" i="16"/>
  <c r="J45" i="7"/>
  <c r="I46" i="7"/>
  <c r="J75" i="11"/>
  <c r="I76" i="11"/>
  <c r="J85" i="14"/>
  <c r="I86" i="14"/>
  <c r="J60" i="7"/>
  <c r="I61" i="7"/>
  <c r="I106" i="15"/>
  <c r="J105" i="15"/>
  <c r="J105" i="11"/>
  <c r="I106" i="11"/>
  <c r="J105" i="16"/>
  <c r="I106" i="16"/>
  <c r="J80" i="12"/>
  <c r="I81" i="12"/>
  <c r="I46" i="13"/>
  <c r="J45" i="13"/>
  <c r="J75" i="9"/>
  <c r="I76" i="9"/>
  <c r="DK220" i="1"/>
  <c r="DL220" i="1" s="1"/>
  <c r="DX114" i="1"/>
  <c r="DY114" i="1" s="1"/>
  <c r="EK198" i="1"/>
  <c r="EL198" i="1" s="1"/>
  <c r="CK148" i="1"/>
  <c r="CL148" i="1" s="1"/>
  <c r="CK147" i="1"/>
  <c r="CL147" i="1" s="1"/>
  <c r="CK149" i="1"/>
  <c r="CL149" i="1" s="1"/>
  <c r="AX197" i="1"/>
  <c r="AY197" i="1" s="1"/>
  <c r="DK248" i="1"/>
  <c r="DL248" i="1" s="1"/>
  <c r="DX256" i="1"/>
  <c r="DY256" i="1" s="1"/>
  <c r="DX235" i="1"/>
  <c r="DY235" i="1" s="1"/>
  <c r="EU262" i="1"/>
  <c r="EV262" i="1" s="1"/>
  <c r="CZ262" i="1" s="1" a="1"/>
  <c r="CZ262" i="1" s="1"/>
  <c r="CK117" i="1"/>
  <c r="CL117" i="1" s="1"/>
  <c r="AX172" i="1"/>
  <c r="AY172" i="1" s="1"/>
  <c r="AZ172" i="1" s="1" a="1"/>
  <c r="AZ172" i="1" s="1"/>
  <c r="EK188" i="1"/>
  <c r="EL188" i="1" s="1"/>
  <c r="EU131" i="1"/>
  <c r="EV131" i="1" s="1"/>
  <c r="EK196" i="1"/>
  <c r="EL196" i="1" s="1"/>
  <c r="CK234" i="1"/>
  <c r="CL234" i="1" s="1"/>
  <c r="AK122" i="1"/>
  <c r="AL122" i="1" s="1"/>
  <c r="AK123" i="1"/>
  <c r="AL123" i="1" s="1"/>
  <c r="EK244" i="1"/>
  <c r="EL244" i="1" s="1"/>
  <c r="AK77" i="1"/>
  <c r="AL77" i="1" s="1"/>
  <c r="AK78" i="1"/>
  <c r="AL78" i="1" s="1"/>
  <c r="CX240" i="1"/>
  <c r="CY240" i="1" s="1"/>
  <c r="AK235" i="1"/>
  <c r="AL235" i="1" s="1"/>
  <c r="DX218" i="1"/>
  <c r="DY218" i="1" s="1"/>
  <c r="DX219" i="1"/>
  <c r="DY219" i="1" s="1"/>
  <c r="EK193" i="1"/>
  <c r="EL193" i="1" s="1"/>
  <c r="EM193" i="1" s="1" a="1"/>
  <c r="EM193" i="1" s="1"/>
  <c r="EK194" i="1"/>
  <c r="EL194" i="1" s="1"/>
  <c r="EK233" i="1"/>
  <c r="EL233" i="1" s="1"/>
  <c r="AX184" i="1"/>
  <c r="AY184" i="1" s="1"/>
  <c r="EK142" i="1"/>
  <c r="EL142" i="1" s="1"/>
  <c r="DK103" i="1"/>
  <c r="DL103" i="1" s="1"/>
  <c r="AX94" i="1"/>
  <c r="AY94" i="1" s="1"/>
  <c r="EU201" i="1"/>
  <c r="EV201" i="1" s="1"/>
  <c r="CK269" i="1"/>
  <c r="CL269" i="1" s="1"/>
  <c r="X169" i="1"/>
  <c r="Y169" i="1" s="1"/>
  <c r="J20" i="11"/>
  <c r="I21" i="11"/>
  <c r="J20" i="8"/>
  <c r="I21" i="8"/>
  <c r="J10" i="15"/>
  <c r="I11" i="15"/>
  <c r="J70" i="13"/>
  <c r="I71" i="13"/>
  <c r="J85" i="15"/>
  <c r="I86" i="15"/>
  <c r="J65" i="16"/>
  <c r="I66" i="16"/>
  <c r="J65" i="10"/>
  <c r="I66" i="10"/>
  <c r="J85" i="7"/>
  <c r="I86" i="7"/>
  <c r="I16" i="16"/>
  <c r="J15" i="16"/>
  <c r="K125" i="1"/>
  <c r="L125" i="1" s="1"/>
  <c r="CX139" i="1"/>
  <c r="CY139" i="1" s="1"/>
  <c r="CX140" i="1"/>
  <c r="CY140" i="1" s="1"/>
  <c r="AK66" i="1"/>
  <c r="AL66" i="1" s="1"/>
  <c r="AK65" i="1"/>
  <c r="AL65" i="1" s="1"/>
  <c r="CX119" i="1"/>
  <c r="CY119" i="1" s="1"/>
  <c r="CX120" i="1"/>
  <c r="CY120" i="1" s="1"/>
  <c r="BK73" i="1"/>
  <c r="BL73" i="1" s="1"/>
  <c r="BX96" i="1"/>
  <c r="BY96" i="1" s="1"/>
  <c r="BX97" i="1"/>
  <c r="BY97" i="1" s="1"/>
  <c r="BX99" i="1"/>
  <c r="BY99" i="1" s="1"/>
  <c r="BX98" i="1"/>
  <c r="BY98" i="1" s="1"/>
  <c r="EU75" i="1"/>
  <c r="EV75" i="1" s="1"/>
  <c r="EU74" i="1"/>
  <c r="EV74" i="1" s="1"/>
  <c r="DX158" i="1"/>
  <c r="DY158" i="1" s="1"/>
  <c r="DX159" i="1"/>
  <c r="DY159" i="1" s="1"/>
  <c r="CX104" i="1"/>
  <c r="CY104" i="1" s="1"/>
  <c r="CX105" i="1"/>
  <c r="CY105" i="1" s="1"/>
  <c r="CX106" i="1"/>
  <c r="CY106" i="1" s="1"/>
  <c r="EU220" i="1"/>
  <c r="EV220" i="1" s="1"/>
  <c r="BK64" i="1"/>
  <c r="BL64" i="1" s="1"/>
  <c r="BK63" i="1"/>
  <c r="BL63" i="1" s="1"/>
  <c r="BM154" i="1" s="1" a="1"/>
  <c r="BM154" i="1" s="1"/>
  <c r="CX154" i="1"/>
  <c r="CY154" i="1" s="1"/>
  <c r="DX216" i="1"/>
  <c r="DY216" i="1" s="1"/>
  <c r="DK149" i="1"/>
  <c r="DL149" i="1" s="1"/>
  <c r="DK148" i="1"/>
  <c r="DL148" i="1" s="1"/>
  <c r="DX199" i="1"/>
  <c r="DY199" i="1" s="1"/>
  <c r="AX69" i="1"/>
  <c r="AY69" i="1" s="1"/>
  <c r="CK256" i="1"/>
  <c r="CL256" i="1" s="1"/>
  <c r="DK250" i="1"/>
  <c r="DL250" i="1" s="1"/>
  <c r="DX210" i="1"/>
  <c r="DY210" i="1" s="1"/>
  <c r="BX117" i="1"/>
  <c r="BY117" i="1" s="1"/>
  <c r="BX115" i="1"/>
  <c r="BY115" i="1" s="1"/>
  <c r="BX116" i="1"/>
  <c r="BY116" i="1" s="1"/>
  <c r="DX237" i="1"/>
  <c r="DY237" i="1" s="1"/>
  <c r="DK123" i="1"/>
  <c r="DL123" i="1" s="1"/>
  <c r="EU203" i="1"/>
  <c r="EV203" i="1" s="1"/>
  <c r="CK260" i="1"/>
  <c r="CL260" i="1" s="1"/>
  <c r="BX101" i="1"/>
  <c r="BY101" i="1" s="1"/>
  <c r="BX100" i="1"/>
  <c r="BY100" i="1" s="1"/>
  <c r="DK263" i="1"/>
  <c r="DL263" i="1" s="1"/>
  <c r="CK77" i="1"/>
  <c r="CL77" i="1" s="1"/>
  <c r="CK78" i="1"/>
  <c r="CL78" i="1" s="1"/>
  <c r="CK219" i="1"/>
  <c r="CL219" i="1" s="1"/>
  <c r="BX193" i="1"/>
  <c r="BY193" i="1" s="1"/>
  <c r="BX194" i="1"/>
  <c r="BY194" i="1" s="1"/>
  <c r="X241" i="1"/>
  <c r="Y241" i="1" s="1"/>
  <c r="BX232" i="1"/>
  <c r="BY232" i="1" s="1"/>
  <c r="BX233" i="1"/>
  <c r="BY233" i="1" s="1"/>
  <c r="X267" i="1"/>
  <c r="Y267" i="1" s="1"/>
  <c r="EU200" i="1"/>
  <c r="EV200" i="1" s="1"/>
  <c r="CX103" i="1"/>
  <c r="CY103" i="1" s="1"/>
  <c r="CX102" i="1"/>
  <c r="CY102" i="1" s="1"/>
  <c r="BX93" i="1"/>
  <c r="BY93" i="1" s="1"/>
  <c r="BX94" i="1"/>
  <c r="BY94" i="1" s="1"/>
  <c r="AX269" i="1"/>
  <c r="AY269" i="1" s="1"/>
  <c r="EK255" i="1"/>
  <c r="EL255" i="1" s="1"/>
  <c r="DK168" i="1"/>
  <c r="DL168" i="1" s="1"/>
  <c r="DK169" i="1"/>
  <c r="DL169" i="1" s="1"/>
  <c r="J25" i="12"/>
  <c r="I26" i="12"/>
  <c r="J50" i="12"/>
  <c r="I51" i="12"/>
  <c r="J55" i="16"/>
  <c r="I56" i="16"/>
  <c r="J45" i="15"/>
  <c r="I46" i="15"/>
  <c r="I106" i="14"/>
  <c r="J105" i="14"/>
  <c r="J35" i="15"/>
  <c r="I36" i="15"/>
  <c r="J60" i="2"/>
  <c r="I61" i="2"/>
  <c r="J95" i="15"/>
  <c r="I96" i="15"/>
  <c r="J30" i="12"/>
  <c r="I31" i="12"/>
  <c r="K63" i="1"/>
  <c r="L63" i="1" s="1"/>
  <c r="EK141" i="1"/>
  <c r="EL141" i="1" s="1"/>
  <c r="EK133" i="1"/>
  <c r="EL133" i="1" s="1"/>
  <c r="X136" i="1"/>
  <c r="Y136" i="1" s="1"/>
  <c r="CK120" i="1"/>
  <c r="CL120" i="1" s="1"/>
  <c r="AX143" i="1"/>
  <c r="AY143" i="1" s="1"/>
  <c r="BK163" i="1"/>
  <c r="BL163" i="1" s="1"/>
  <c r="CX108" i="1"/>
  <c r="CY108" i="1" s="1"/>
  <c r="BK159" i="1"/>
  <c r="BL159" i="1" s="1"/>
  <c r="BK158" i="1"/>
  <c r="BL158" i="1" s="1"/>
  <c r="CK202" i="1"/>
  <c r="CL202" i="1" s="1"/>
  <c r="CX245" i="1"/>
  <c r="CY245" i="1" s="1"/>
  <c r="EU154" i="1"/>
  <c r="EV154" i="1" s="1"/>
  <c r="CX114" i="1"/>
  <c r="CY114" i="1" s="1"/>
  <c r="AK161" i="1"/>
  <c r="AL161" i="1" s="1"/>
  <c r="CK150" i="1"/>
  <c r="CL150" i="1" s="1"/>
  <c r="EU256" i="1"/>
  <c r="EV256" i="1" s="1"/>
  <c r="DM256" i="1" s="1" a="1"/>
  <c r="DM256" i="1" s="1"/>
  <c r="EU257" i="1"/>
  <c r="EV257" i="1" s="1"/>
  <c r="BK69" i="1"/>
  <c r="BL69" i="1" s="1"/>
  <c r="BK68" i="1"/>
  <c r="BL68" i="1" s="1"/>
  <c r="AK109" i="1"/>
  <c r="AL109" i="1" s="1"/>
  <c r="AK110" i="1"/>
  <c r="AL110" i="1" s="1"/>
  <c r="EU197" i="1"/>
  <c r="EV197" i="1" s="1"/>
  <c r="EU160" i="1"/>
  <c r="EV160" i="1" s="1"/>
  <c r="BX207" i="1"/>
  <c r="BY207" i="1" s="1"/>
  <c r="BX209" i="1"/>
  <c r="BY209" i="1" s="1"/>
  <c r="BX208" i="1"/>
  <c r="BY208" i="1" s="1"/>
  <c r="EU117" i="1"/>
  <c r="EV117" i="1" s="1"/>
  <c r="EU116" i="1"/>
  <c r="EV116" i="1" s="1"/>
  <c r="BK213" i="1"/>
  <c r="BL213" i="1" s="1"/>
  <c r="BX196" i="1"/>
  <c r="BY196" i="1" s="1"/>
  <c r="EK123" i="1"/>
  <c r="EL123" i="1" s="1"/>
  <c r="DX203" i="1"/>
  <c r="DY203" i="1" s="1"/>
  <c r="DX204" i="1"/>
  <c r="DY204" i="1" s="1"/>
  <c r="DX244" i="1"/>
  <c r="DY244" i="1" s="1"/>
  <c r="EK77" i="1"/>
  <c r="EL77" i="1" s="1"/>
  <c r="EK78" i="1"/>
  <c r="EL78" i="1" s="1"/>
  <c r="EK191" i="1"/>
  <c r="EL191" i="1" s="1"/>
  <c r="K251" i="1"/>
  <c r="L251" i="1" s="1"/>
  <c r="EK224" i="1"/>
  <c r="EL224" i="1" s="1"/>
  <c r="EK225" i="1"/>
  <c r="EL225" i="1" s="1"/>
  <c r="CK268" i="1"/>
  <c r="CL268" i="1" s="1"/>
  <c r="DX182" i="1"/>
  <c r="DY182" i="1" s="1"/>
  <c r="EU121" i="1"/>
  <c r="EV121" i="1" s="1"/>
  <c r="X129" i="1"/>
  <c r="Y129" i="1" s="1"/>
  <c r="AK140" i="1"/>
  <c r="AL140" i="1" s="1"/>
  <c r="AK141" i="1"/>
  <c r="AL141" i="1" s="1"/>
  <c r="AK142" i="1"/>
  <c r="AL142" i="1" s="1"/>
  <c r="AK137" i="1"/>
  <c r="AL137" i="1" s="1"/>
  <c r="AK139" i="1"/>
  <c r="AL139" i="1" s="1"/>
  <c r="AK253" i="1"/>
  <c r="AL253" i="1" s="1"/>
  <c r="DX264" i="1"/>
  <c r="DY264" i="1" s="1"/>
  <c r="EU237" i="1"/>
  <c r="EV237" i="1" s="1"/>
  <c r="EU238" i="1"/>
  <c r="EV238" i="1" s="1"/>
  <c r="EK269" i="1"/>
  <c r="EL269" i="1" s="1"/>
  <c r="BK249" i="1"/>
  <c r="BL249" i="1" s="1"/>
  <c r="AX169" i="1"/>
  <c r="AY169" i="1" s="1"/>
  <c r="J5" i="10"/>
  <c r="I6" i="10"/>
  <c r="J25" i="16"/>
  <c r="I26" i="16"/>
  <c r="I61" i="9"/>
  <c r="J60" i="9"/>
  <c r="J40" i="13"/>
  <c r="I41" i="13"/>
  <c r="I66" i="2"/>
  <c r="J65" i="2"/>
  <c r="I41" i="8"/>
  <c r="J40" i="8"/>
  <c r="J65" i="11"/>
  <c r="I66" i="11"/>
  <c r="I71" i="15"/>
  <c r="J70" i="15"/>
  <c r="J40" i="15"/>
  <c r="I41" i="15"/>
  <c r="K68" i="1"/>
  <c r="L68" i="1" s="1"/>
  <c r="K67" i="1"/>
  <c r="L67" i="1" s="1"/>
  <c r="K66" i="1"/>
  <c r="L66" i="1" s="1"/>
  <c r="EU72" i="1"/>
  <c r="EV72" i="1" s="1"/>
  <c r="CK138" i="1"/>
  <c r="CL138" i="1" s="1"/>
  <c r="CX144" i="1"/>
  <c r="CY144" i="1" s="1"/>
  <c r="BX66" i="1"/>
  <c r="BY66" i="1" s="1"/>
  <c r="CX141" i="1"/>
  <c r="CY141" i="1" s="1"/>
  <c r="CX73" i="1"/>
  <c r="CY73" i="1" s="1"/>
  <c r="X118" i="1"/>
  <c r="Y118" i="1" s="1"/>
  <c r="K100" i="1"/>
  <c r="L100" i="1" s="1"/>
  <c r="AX119" i="1"/>
  <c r="AY119" i="1" s="1"/>
  <c r="AX118" i="1"/>
  <c r="AY118" i="1" s="1"/>
  <c r="AX120" i="1"/>
  <c r="AY120" i="1" s="1"/>
  <c r="DK73" i="1"/>
  <c r="DL73" i="1" s="1"/>
  <c r="CX143" i="1"/>
  <c r="CY143" i="1" s="1"/>
  <c r="CK93" i="1"/>
  <c r="CL93" i="1" s="1"/>
  <c r="X153" i="1"/>
  <c r="Y153" i="1" s="1"/>
  <c r="CK99" i="1"/>
  <c r="CL99" i="1" s="1"/>
  <c r="DX75" i="1"/>
  <c r="DY75" i="1" s="1"/>
  <c r="DZ75" i="1" s="1" a="1"/>
  <c r="DZ75" i="1" s="1"/>
  <c r="DX74" i="1"/>
  <c r="DY74" i="1" s="1"/>
  <c r="DX165" i="1"/>
  <c r="DY165" i="1" s="1"/>
  <c r="EU87" i="1"/>
  <c r="EV87" i="1" s="1"/>
  <c r="CK107" i="1"/>
  <c r="CL107" i="1" s="1"/>
  <c r="X166" i="1"/>
  <c r="Y166" i="1" s="1"/>
  <c r="BK207" i="1"/>
  <c r="BL207" i="1" s="1"/>
  <c r="DK224" i="1"/>
  <c r="DL224" i="1" s="1"/>
  <c r="CX259" i="1"/>
  <c r="CY259" i="1" s="1"/>
  <c r="AX64" i="1"/>
  <c r="AY64" i="1" s="1"/>
  <c r="DK102" i="1"/>
  <c r="DL102" i="1" s="1"/>
  <c r="AK157" i="1"/>
  <c r="AL157" i="1" s="1"/>
  <c r="AK155" i="1"/>
  <c r="AL155" i="1" s="1"/>
  <c r="AK156" i="1"/>
  <c r="AL156" i="1" s="1"/>
  <c r="EK195" i="1"/>
  <c r="EL195" i="1" s="1"/>
  <c r="DK216" i="1"/>
  <c r="DL216" i="1" s="1"/>
  <c r="X114" i="1"/>
  <c r="Y114" i="1" s="1"/>
  <c r="BK168" i="1"/>
  <c r="BL168" i="1" s="1"/>
  <c r="EK216" i="1"/>
  <c r="EL216" i="1" s="1"/>
  <c r="CK112" i="1"/>
  <c r="CL112" i="1" s="1"/>
  <c r="CK113" i="1"/>
  <c r="CL113" i="1" s="1"/>
  <c r="AX161" i="1"/>
  <c r="AY161" i="1" s="1"/>
  <c r="EK146" i="1"/>
  <c r="EL146" i="1" s="1"/>
  <c r="DX148" i="1"/>
  <c r="DY148" i="1" s="1"/>
  <c r="DX147" i="1"/>
  <c r="DY147" i="1" s="1"/>
  <c r="DX149" i="1"/>
  <c r="DY149" i="1" s="1"/>
  <c r="BX150" i="1"/>
  <c r="BY150" i="1" s="1"/>
  <c r="BX159" i="1"/>
  <c r="BY159" i="1" s="1"/>
  <c r="CX199" i="1"/>
  <c r="CY199" i="1" s="1"/>
  <c r="CX198" i="1"/>
  <c r="CY198" i="1" s="1"/>
  <c r="K257" i="1"/>
  <c r="L257" i="1" s="1"/>
  <c r="BK228" i="1"/>
  <c r="BL228" i="1" s="1"/>
  <c r="CK265" i="1"/>
  <c r="CL265" i="1" s="1"/>
  <c r="EU127" i="1"/>
  <c r="EV127" i="1" s="1"/>
  <c r="EK109" i="1"/>
  <c r="EL109" i="1" s="1"/>
  <c r="EK110" i="1"/>
  <c r="EL110" i="1" s="1"/>
  <c r="EU111" i="1"/>
  <c r="EV111" i="1" s="1"/>
  <c r="CX197" i="1"/>
  <c r="CY197" i="1" s="1"/>
  <c r="BX235" i="1"/>
  <c r="BY235" i="1" s="1"/>
  <c r="BK176" i="1"/>
  <c r="BL176" i="1" s="1"/>
  <c r="BX250" i="1"/>
  <c r="BY250" i="1" s="1"/>
  <c r="EK122" i="1"/>
  <c r="EL122" i="1" s="1"/>
  <c r="EK210" i="1"/>
  <c r="EL210" i="1" s="1"/>
  <c r="AX165" i="1"/>
  <c r="AY165" i="1" s="1"/>
  <c r="AX159" i="1"/>
  <c r="AY159" i="1" s="1"/>
  <c r="EK206" i="1"/>
  <c r="EL206" i="1" s="1"/>
  <c r="X190" i="1"/>
  <c r="Y190" i="1" s="1"/>
  <c r="K89" i="1"/>
  <c r="L89" i="1" s="1"/>
  <c r="K87" i="1"/>
  <c r="L87" i="1" s="1"/>
  <c r="K90" i="1"/>
  <c r="L90" i="1" s="1"/>
  <c r="X131" i="1"/>
  <c r="Y131" i="1" s="1"/>
  <c r="BK196" i="1"/>
  <c r="BL196" i="1" s="1"/>
  <c r="EK237" i="1"/>
  <c r="EL237" i="1" s="1"/>
  <c r="K234" i="1"/>
  <c r="L234" i="1" s="1"/>
  <c r="CK122" i="1"/>
  <c r="CL122" i="1" s="1"/>
  <c r="CK123" i="1"/>
  <c r="CL123" i="1" s="1"/>
  <c r="EK139" i="1"/>
  <c r="EL139" i="1" s="1"/>
  <c r="AK203" i="1"/>
  <c r="AL203" i="1" s="1"/>
  <c r="EK124" i="1"/>
  <c r="EL124" i="1" s="1"/>
  <c r="BK204" i="1"/>
  <c r="BL204" i="1" s="1"/>
  <c r="X260" i="1"/>
  <c r="Y260" i="1" s="1"/>
  <c r="BK244" i="1"/>
  <c r="BL244" i="1" s="1"/>
  <c r="EK263" i="1"/>
  <c r="EL263" i="1" s="1"/>
  <c r="AX78" i="1"/>
  <c r="AY78" i="1" s="1"/>
  <c r="AX77" i="1"/>
  <c r="AY77" i="1" s="1"/>
  <c r="K101" i="1"/>
  <c r="L101" i="1" s="1"/>
  <c r="EK205" i="1"/>
  <c r="EL205" i="1" s="1"/>
  <c r="X193" i="1"/>
  <c r="Y193" i="1" s="1"/>
  <c r="X194" i="1"/>
  <c r="Y194" i="1" s="1"/>
  <c r="BX245" i="1"/>
  <c r="BY245" i="1" s="1"/>
  <c r="BX268" i="1"/>
  <c r="BY268" i="1" s="1"/>
  <c r="CK191" i="1"/>
  <c r="CL191" i="1" s="1"/>
  <c r="CK192" i="1"/>
  <c r="CL192" i="1" s="1"/>
  <c r="EU241" i="1"/>
  <c r="EV241" i="1" s="1"/>
  <c r="AK202" i="1"/>
  <c r="AL202" i="1" s="1"/>
  <c r="CK182" i="1"/>
  <c r="CL182" i="1" s="1"/>
  <c r="EK184" i="1"/>
  <c r="EL184" i="1" s="1"/>
  <c r="EK183" i="1"/>
  <c r="EL183" i="1" s="1"/>
  <c r="AK121" i="1"/>
  <c r="AL121" i="1" s="1"/>
  <c r="EU266" i="1"/>
  <c r="EV266" i="1" s="1"/>
  <c r="EU265" i="1"/>
  <c r="EV265" i="1" s="1"/>
  <c r="EU267" i="1"/>
  <c r="EV267" i="1" s="1"/>
  <c r="X189" i="1"/>
  <c r="Y189" i="1" s="1"/>
  <c r="BK142" i="1"/>
  <c r="BL142" i="1" s="1"/>
  <c r="EK103" i="1"/>
  <c r="EL103" i="1" s="1"/>
  <c r="CK98" i="1"/>
  <c r="CL98" i="1" s="1"/>
  <c r="CX253" i="1"/>
  <c r="CY253" i="1" s="1"/>
  <c r="DK217" i="1"/>
  <c r="DL217" i="1" s="1"/>
  <c r="CX264" i="1"/>
  <c r="CY264" i="1" s="1"/>
  <c r="X94" i="1"/>
  <c r="Y94" i="1" s="1"/>
  <c r="AX238" i="1"/>
  <c r="AY238" i="1" s="1"/>
  <c r="AK236" i="1"/>
  <c r="AL236" i="1" s="1"/>
  <c r="X269" i="1"/>
  <c r="Y269" i="1" s="1"/>
  <c r="BX249" i="1"/>
  <c r="BY249" i="1" s="1"/>
  <c r="DX255" i="1"/>
  <c r="DY255" i="1" s="1"/>
  <c r="EK207" i="1"/>
  <c r="EL207" i="1" s="1"/>
  <c r="J15" i="7"/>
  <c r="I16" i="7"/>
  <c r="J10" i="16"/>
  <c r="I11" i="16"/>
  <c r="J15" i="11"/>
  <c r="I16" i="11"/>
  <c r="J35" i="11"/>
  <c r="I36" i="11"/>
  <c r="J45" i="9"/>
  <c r="I46" i="9"/>
  <c r="J5" i="14"/>
  <c r="I6" i="14"/>
  <c r="J65" i="12"/>
  <c r="I66" i="12"/>
  <c r="I56" i="8"/>
  <c r="J55" i="8"/>
  <c r="J45" i="11"/>
  <c r="I46" i="11"/>
  <c r="J80" i="14"/>
  <c r="I81" i="14"/>
  <c r="J90" i="7"/>
  <c r="I91" i="7"/>
  <c r="I96" i="8"/>
  <c r="J95" i="8"/>
  <c r="J110" i="7"/>
  <c r="I111" i="7"/>
  <c r="I51" i="7"/>
  <c r="J50" i="7"/>
  <c r="J55" i="7"/>
  <c r="I56" i="7"/>
  <c r="J90" i="9"/>
  <c r="I91" i="9"/>
  <c r="I81" i="13"/>
  <c r="J80" i="13"/>
  <c r="J20" i="9"/>
  <c r="I21" i="9"/>
  <c r="D3" i="3"/>
  <c r="J87" i="18"/>
  <c r="L32" i="18"/>
  <c r="J123" i="18"/>
  <c r="F101" i="18"/>
  <c r="G44" i="18"/>
  <c r="C28" i="18"/>
  <c r="L4" i="18"/>
  <c r="L11" i="18"/>
  <c r="H74" i="18"/>
  <c r="G114" i="18"/>
  <c r="K71" i="18"/>
  <c r="K132" i="18"/>
  <c r="J109" i="18"/>
  <c r="M122" i="18"/>
  <c r="G83" i="18"/>
  <c r="F54" i="18"/>
  <c r="I68" i="18"/>
  <c r="E28" i="18"/>
  <c r="E3" i="3" a="1"/>
  <c r="CZ193" i="1" l="1" a="1"/>
  <c r="CZ193" i="1" s="1"/>
  <c r="DZ102" i="1" a="1"/>
  <c r="DZ102" i="1" s="1"/>
  <c r="AZ223" i="1" a="1"/>
  <c r="AZ223" i="1" s="1"/>
  <c r="EM236" i="1" a="1"/>
  <c r="EM236" i="1" s="1"/>
  <c r="BM239" i="1" a="1"/>
  <c r="BM239" i="1" s="1"/>
  <c r="Z199" i="1" a="1"/>
  <c r="Z199" i="1" s="1"/>
  <c r="CM205" i="1" a="1"/>
  <c r="CM205" i="1" s="1"/>
  <c r="BZ179" i="1" a="1"/>
  <c r="BZ179" i="1" s="1"/>
  <c r="DM147" i="1" a="1"/>
  <c r="DM147" i="1" s="1"/>
  <c r="CM189" i="1" a="1"/>
  <c r="CM189" i="1" s="1"/>
  <c r="EM240" i="1" a="1"/>
  <c r="EM240" i="1" s="1"/>
  <c r="M237" i="1" a="1"/>
  <c r="M237" i="1" s="1"/>
  <c r="CZ118" i="1" a="1"/>
  <c r="CZ118" i="1" s="1"/>
  <c r="M245" i="1" a="1"/>
  <c r="M245" i="1" s="1"/>
  <c r="EM158" i="1" a="1"/>
  <c r="EM158" i="1" s="1"/>
  <c r="CM85" i="1" a="1"/>
  <c r="CM85" i="1" s="1"/>
  <c r="J46" i="2"/>
  <c r="K45" i="2"/>
  <c r="CZ177" i="1" a="1"/>
  <c r="CZ177" i="1" s="1"/>
  <c r="CZ208" i="1" a="1"/>
  <c r="CZ208" i="1" s="1"/>
  <c r="BM197" i="1" a="1"/>
  <c r="BM197" i="1" s="1"/>
  <c r="AZ114" i="1" a="1"/>
  <c r="AZ114" i="1" s="1"/>
  <c r="BZ201" i="1" a="1"/>
  <c r="BZ201" i="1" s="1"/>
  <c r="BZ186" i="1" a="1"/>
  <c r="BZ186" i="1" s="1"/>
  <c r="BZ183" i="1" a="1"/>
  <c r="BZ183" i="1" s="1"/>
  <c r="CM262" i="1" a="1"/>
  <c r="CM262" i="1" s="1"/>
  <c r="CM163" i="1" a="1"/>
  <c r="CM163" i="1" s="1"/>
  <c r="EM107" i="1" a="1"/>
  <c r="EM107" i="1" s="1"/>
  <c r="K60" i="15"/>
  <c r="J61" i="15"/>
  <c r="AM232" i="1" a="1"/>
  <c r="AM232" i="1" s="1"/>
  <c r="Z239" i="1" a="1"/>
  <c r="Z239" i="1" s="1"/>
  <c r="EM245" i="1" a="1"/>
  <c r="EM245" i="1" s="1"/>
  <c r="CZ216" i="1" a="1"/>
  <c r="CZ216" i="1" s="1"/>
  <c r="Z255" i="1" a="1"/>
  <c r="Z255" i="1" s="1"/>
  <c r="AZ177" i="1" a="1"/>
  <c r="AZ177" i="1" s="1"/>
  <c r="AZ123" i="1" a="1"/>
  <c r="AZ123" i="1" s="1"/>
  <c r="BZ254" i="1" a="1"/>
  <c r="BZ254" i="1" s="1"/>
  <c r="BM165" i="1" a="1"/>
  <c r="BM165" i="1" s="1"/>
  <c r="EM264" i="1" a="1"/>
  <c r="EM264" i="1" s="1"/>
  <c r="CZ89" i="1" a="1"/>
  <c r="CZ89" i="1" s="1"/>
  <c r="EM231" i="1" a="1"/>
  <c r="EM231" i="1" s="1"/>
  <c r="AM269" i="1" a="1"/>
  <c r="AM269" i="1" s="1"/>
  <c r="CM87" i="1" a="1"/>
  <c r="CM87" i="1" s="1"/>
  <c r="DM164" i="1" a="1"/>
  <c r="DM164" i="1" s="1"/>
  <c r="DM133" i="1" a="1"/>
  <c r="DM133" i="1" s="1"/>
  <c r="CZ76" i="1" a="1"/>
  <c r="CZ76" i="1" s="1"/>
  <c r="CM175" i="1" a="1"/>
  <c r="CM175" i="1" s="1"/>
  <c r="Z154" i="1" a="1"/>
  <c r="Z154" i="1" s="1"/>
  <c r="CM241" i="1" a="1"/>
  <c r="CM241" i="1" s="1"/>
  <c r="BM99" i="1" a="1"/>
  <c r="BM99" i="1" s="1"/>
  <c r="Z145" i="1" a="1"/>
  <c r="Z145" i="1" s="1"/>
  <c r="CZ88" i="1" a="1"/>
  <c r="CZ88" i="1" s="1"/>
  <c r="DZ181" i="1" a="1"/>
  <c r="DZ181" i="1" s="1"/>
  <c r="M261" i="1" a="1"/>
  <c r="M261" i="1" s="1"/>
  <c r="J76" i="13"/>
  <c r="K75" i="13"/>
  <c r="J71" i="8"/>
  <c r="K70" i="8"/>
  <c r="K100" i="11"/>
  <c r="J101" i="11"/>
  <c r="EM80" i="1" a="1"/>
  <c r="EM80" i="1" s="1"/>
  <c r="M129" i="1" a="1"/>
  <c r="M129" i="1" s="1"/>
  <c r="EM195" i="1" a="1"/>
  <c r="EM195" i="1" s="1"/>
  <c r="BM123" i="1" a="1"/>
  <c r="BM123" i="1" s="1"/>
  <c r="AM147" i="1" a="1"/>
  <c r="AM147" i="1" s="1"/>
  <c r="EM82" i="1" a="1"/>
  <c r="EM82" i="1" s="1"/>
  <c r="AZ226" i="1" a="1"/>
  <c r="AZ226" i="1" s="1"/>
  <c r="Z216" i="1" a="1"/>
  <c r="Z216" i="1" s="1"/>
  <c r="BM142" i="1" a="1"/>
  <c r="BM142" i="1" s="1"/>
  <c r="DZ218" i="1" a="1"/>
  <c r="DZ218" i="1" s="1"/>
  <c r="DM136" i="1" a="1"/>
  <c r="DM136" i="1" s="1"/>
  <c r="CZ186" i="1" a="1"/>
  <c r="CZ186" i="1" s="1"/>
  <c r="CM121" i="1" a="1"/>
  <c r="CM121" i="1" s="1"/>
  <c r="BZ215" i="1" a="1"/>
  <c r="BZ215" i="1" s="1"/>
  <c r="DZ98" i="1" a="1"/>
  <c r="DZ98" i="1" s="1"/>
  <c r="AZ76" i="1" a="1"/>
  <c r="AZ76" i="1" s="1"/>
  <c r="BZ150" i="1" a="1"/>
  <c r="BZ150" i="1" s="1"/>
  <c r="AZ150" i="1" a="1"/>
  <c r="AZ150" i="1" s="1"/>
  <c r="CM249" i="1" a="1"/>
  <c r="CM249" i="1" s="1"/>
  <c r="BM89" i="1" a="1"/>
  <c r="BM89" i="1" s="1"/>
  <c r="CM115" i="1" a="1"/>
  <c r="CM115" i="1" s="1"/>
  <c r="DZ88" i="1" a="1"/>
  <c r="DZ88" i="1" s="1"/>
  <c r="BZ135" i="1" a="1"/>
  <c r="BZ135" i="1" s="1"/>
  <c r="BM211" i="1" a="1"/>
  <c r="BM211" i="1" s="1"/>
  <c r="Z211" i="1" a="1"/>
  <c r="Z211" i="1" s="1"/>
  <c r="DM255" i="1" a="1"/>
  <c r="DM255" i="1" s="1"/>
  <c r="AM157" i="1" a="1"/>
  <c r="AM157" i="1" s="1"/>
  <c r="DM197" i="1" a="1"/>
  <c r="DM197" i="1" s="1"/>
  <c r="AM87" i="1" a="1"/>
  <c r="AM87" i="1" s="1"/>
  <c r="EM209" i="1" a="1"/>
  <c r="EM209" i="1" s="1"/>
  <c r="Z82" i="1" a="1"/>
  <c r="Z82" i="1" s="1"/>
  <c r="DZ237" i="1" a="1"/>
  <c r="DZ237" i="1" s="1"/>
  <c r="CZ111" i="1" a="1"/>
  <c r="CZ111" i="1" s="1"/>
  <c r="J11" i="7"/>
  <c r="K10" i="7"/>
  <c r="M102" i="1" a="1"/>
  <c r="M102" i="1" s="1"/>
  <c r="AM258" i="1" a="1"/>
  <c r="AM258" i="1" s="1"/>
  <c r="K10" i="13"/>
  <c r="J11" i="13"/>
  <c r="BZ116" i="1" a="1"/>
  <c r="BZ116" i="1" s="1"/>
  <c r="AM223" i="1" a="1"/>
  <c r="AM223" i="1" s="1"/>
  <c r="Z86" i="1" a="1"/>
  <c r="Z86" i="1" s="1"/>
  <c r="M182" i="1" a="1"/>
  <c r="M182" i="1" s="1"/>
  <c r="DZ208" i="1" a="1"/>
  <c r="DZ208" i="1" s="1"/>
  <c r="BZ228" i="1" a="1"/>
  <c r="BZ228" i="1" s="1"/>
  <c r="BM75" i="1" a="1"/>
  <c r="BM75" i="1" s="1"/>
  <c r="DM209" i="1" a="1"/>
  <c r="DM209" i="1" s="1"/>
  <c r="AZ181" i="1" a="1"/>
  <c r="AZ181" i="1" s="1"/>
  <c r="AM186" i="1" a="1"/>
  <c r="AM186" i="1" s="1"/>
  <c r="DM152" i="1" a="1"/>
  <c r="DM152" i="1" s="1"/>
  <c r="CZ84" i="1" a="1"/>
  <c r="CZ84" i="1" s="1"/>
  <c r="CZ228" i="1" a="1"/>
  <c r="CZ228" i="1" s="1"/>
  <c r="AZ205" i="1" a="1"/>
  <c r="AZ205" i="1" s="1"/>
  <c r="CM187" i="1" a="1"/>
  <c r="CM187" i="1" s="1"/>
  <c r="DM109" i="1" a="1"/>
  <c r="DM109" i="1" s="1"/>
  <c r="DM228" i="1" a="1"/>
  <c r="DM228" i="1" s="1"/>
  <c r="Z163" i="1" a="1"/>
  <c r="Z163" i="1" s="1"/>
  <c r="DM83" i="1" a="1"/>
  <c r="DM83" i="1" s="1"/>
  <c r="K75" i="16"/>
  <c r="J76" i="16"/>
  <c r="CM232" i="1" a="1"/>
  <c r="CM232" i="1" s="1"/>
  <c r="CZ266" i="1" a="1"/>
  <c r="CZ266" i="1" s="1"/>
  <c r="EM102" i="1" a="1"/>
  <c r="EM102" i="1" s="1"/>
  <c r="BZ269" i="1" a="1"/>
  <c r="BZ269" i="1" s="1"/>
  <c r="M224" i="1" a="1"/>
  <c r="M224" i="1" s="1"/>
  <c r="M78" i="1" a="1"/>
  <c r="M78" i="1" s="1"/>
  <c r="EM89" i="1" a="1"/>
  <c r="EM89" i="1" s="1"/>
  <c r="M164" i="1" a="1"/>
  <c r="M164" i="1" s="1"/>
  <c r="M135" i="1" a="1"/>
  <c r="M135" i="1" s="1"/>
  <c r="BZ147" i="1" a="1"/>
  <c r="BZ147" i="1" s="1"/>
  <c r="BZ140" i="1" a="1"/>
  <c r="BZ140" i="1" s="1"/>
  <c r="CM217" i="1" a="1"/>
  <c r="CM217" i="1" s="1"/>
  <c r="AM205" i="1" a="1"/>
  <c r="AM205" i="1" s="1"/>
  <c r="CZ123" i="1" a="1"/>
  <c r="CZ123" i="1" s="1"/>
  <c r="BM173" i="1" a="1"/>
  <c r="BM173" i="1" s="1"/>
  <c r="AM136" i="1" a="1"/>
  <c r="AM136" i="1" s="1"/>
  <c r="DM96" i="1" a="1"/>
  <c r="DM96" i="1" s="1"/>
  <c r="M136" i="1" a="1"/>
  <c r="M136" i="1" s="1"/>
  <c r="CM198" i="1" a="1"/>
  <c r="CM198" i="1" s="1"/>
  <c r="DZ128" i="1" a="1"/>
  <c r="DZ128" i="1" s="1"/>
  <c r="Z197" i="1" a="1"/>
  <c r="Z197" i="1" s="1"/>
  <c r="BM91" i="1" a="1"/>
  <c r="BM91" i="1" s="1"/>
  <c r="BM120" i="1" a="1"/>
  <c r="BM120" i="1" s="1"/>
  <c r="M117" i="1" a="1"/>
  <c r="M117" i="1" s="1"/>
  <c r="M154" i="1" a="1"/>
  <c r="M154" i="1" s="1"/>
  <c r="DM119" i="1" a="1"/>
  <c r="DM119" i="1" s="1"/>
  <c r="CZ231" i="1" a="1"/>
  <c r="CZ231" i="1" s="1"/>
  <c r="CZ144" i="1" a="1"/>
  <c r="CZ144" i="1" s="1"/>
  <c r="EM253" i="1" a="1"/>
  <c r="EM253" i="1" s="1"/>
  <c r="DZ228" i="1" a="1"/>
  <c r="DZ228" i="1" s="1"/>
  <c r="DZ112" i="1" a="1"/>
  <c r="DZ112" i="1" s="1"/>
  <c r="EM247" i="1" a="1"/>
  <c r="EM247" i="1" s="1"/>
  <c r="CZ94" i="1" a="1"/>
  <c r="CZ94" i="1" s="1"/>
  <c r="CZ267" i="1" a="1"/>
  <c r="CZ267" i="1" s="1"/>
  <c r="DM160" i="1" a="1"/>
  <c r="DM160" i="1" s="1"/>
  <c r="K25" i="11"/>
  <c r="J26" i="11"/>
  <c r="CZ225" i="1" a="1"/>
  <c r="CZ225" i="1" s="1"/>
  <c r="EM86" i="1" a="1"/>
  <c r="EM86" i="1" s="1"/>
  <c r="Z217" i="1" a="1"/>
  <c r="Z217" i="1" s="1"/>
  <c r="CM108" i="1" a="1"/>
  <c r="CM108" i="1" s="1"/>
  <c r="CZ121" i="1" a="1"/>
  <c r="CZ121" i="1" s="1"/>
  <c r="Z194" i="1" a="1"/>
  <c r="Z194" i="1" s="1"/>
  <c r="DZ121" i="1" a="1"/>
  <c r="DZ121" i="1" s="1"/>
  <c r="BM198" i="1" a="1"/>
  <c r="BM198" i="1" s="1"/>
  <c r="BZ198" i="1" a="1"/>
  <c r="BZ198" i="1" s="1"/>
  <c r="BM143" i="1" a="1"/>
  <c r="BM143" i="1" s="1"/>
  <c r="CZ209" i="1" a="1"/>
  <c r="CZ209" i="1" s="1"/>
  <c r="DM195" i="1" a="1"/>
  <c r="DM195" i="1" s="1"/>
  <c r="M234" i="1" a="1"/>
  <c r="M234" i="1" s="1"/>
  <c r="Z267" i="1" a="1"/>
  <c r="Z267" i="1" s="1"/>
  <c r="DM132" i="1" a="1"/>
  <c r="DM132" i="1" s="1"/>
  <c r="DZ183" i="1" a="1"/>
  <c r="DZ183" i="1" s="1"/>
  <c r="CZ204" i="1" a="1"/>
  <c r="CZ204" i="1" s="1"/>
  <c r="DZ147" i="1" a="1"/>
  <c r="DZ147" i="1" s="1"/>
  <c r="CM165" i="1" a="1"/>
  <c r="CM165" i="1" s="1"/>
  <c r="BZ185" i="1" a="1"/>
  <c r="BZ185" i="1" s="1"/>
  <c r="CZ239" i="1" a="1"/>
  <c r="CZ239" i="1" s="1"/>
  <c r="AZ96" i="1" a="1"/>
  <c r="AZ96" i="1" s="1"/>
  <c r="BZ168" i="1" a="1"/>
  <c r="BZ168" i="1" s="1"/>
  <c r="Z241" i="1" a="1"/>
  <c r="Z241" i="1" s="1"/>
  <c r="J46" i="7"/>
  <c r="K45" i="7"/>
  <c r="CM124" i="1" a="1"/>
  <c r="CM124" i="1" s="1"/>
  <c r="BZ136" i="1" a="1"/>
  <c r="BZ136" i="1" s="1"/>
  <c r="AM214" i="1" a="1"/>
  <c r="AM214" i="1" s="1"/>
  <c r="DM198" i="1" a="1"/>
  <c r="DM198" i="1" s="1"/>
  <c r="DZ241" i="1" a="1"/>
  <c r="DZ241" i="1" s="1"/>
  <c r="EM132" i="1" a="1"/>
  <c r="EM132" i="1" s="1"/>
  <c r="CM133" i="1" a="1"/>
  <c r="CM133" i="1" s="1"/>
  <c r="AZ263" i="1" a="1"/>
  <c r="AZ263" i="1" s="1"/>
  <c r="DZ188" i="1" a="1"/>
  <c r="DZ188" i="1" s="1"/>
  <c r="AM188" i="1" a="1"/>
  <c r="AM188" i="1" s="1"/>
  <c r="CM75" i="1" a="1"/>
  <c r="CM75" i="1" s="1"/>
  <c r="CZ80" i="1" a="1"/>
  <c r="CZ80" i="1" s="1"/>
  <c r="AM184" i="1" a="1"/>
  <c r="AM184" i="1" s="1"/>
  <c r="AM260" i="1" a="1"/>
  <c r="AM260" i="1" s="1"/>
  <c r="Z213" i="1" a="1"/>
  <c r="Z213" i="1" s="1"/>
  <c r="DM110" i="1" a="1"/>
  <c r="DM110" i="1" s="1"/>
  <c r="DZ230" i="1" a="1"/>
  <c r="DZ230" i="1" s="1"/>
  <c r="DZ167" i="1" a="1"/>
  <c r="DZ167" i="1" s="1"/>
  <c r="CZ74" i="1" a="1"/>
  <c r="CZ74" i="1" s="1"/>
  <c r="DM85" i="1" a="1"/>
  <c r="DM85" i="1" s="1"/>
  <c r="AM192" i="1" a="1"/>
  <c r="AM192" i="1" s="1"/>
  <c r="AM176" i="1" a="1"/>
  <c r="AM176" i="1" s="1"/>
  <c r="EM176" i="1" a="1"/>
  <c r="EM176" i="1" s="1"/>
  <c r="CZ260" i="1" a="1"/>
  <c r="CZ260" i="1" s="1"/>
  <c r="DZ247" i="1" a="1"/>
  <c r="DZ247" i="1" s="1"/>
  <c r="BZ121" i="1" a="1"/>
  <c r="BZ121" i="1" s="1"/>
  <c r="CM227" i="1" a="1"/>
  <c r="CM227" i="1" s="1"/>
  <c r="M163" i="1" a="1"/>
  <c r="M163" i="1" s="1"/>
  <c r="M171" i="1" a="1"/>
  <c r="M171" i="1" s="1"/>
  <c r="DM104" i="1" a="1"/>
  <c r="DM104" i="1" s="1"/>
  <c r="K100" i="9"/>
  <c r="J101" i="9"/>
  <c r="CM236" i="1" a="1"/>
  <c r="CM236" i="1" s="1"/>
  <c r="DM214" i="1" a="1"/>
  <c r="DM214" i="1" s="1"/>
  <c r="DZ116" i="1" a="1"/>
  <c r="DZ116" i="1" s="1"/>
  <c r="M95" i="1" a="1"/>
  <c r="M95" i="1" s="1"/>
  <c r="CM134" i="1" a="1"/>
  <c r="CM134" i="1" s="1"/>
  <c r="Z261" i="1" a="1"/>
  <c r="Z261" i="1" s="1"/>
  <c r="M151" i="1" a="1"/>
  <c r="M151" i="1" s="1"/>
  <c r="Z123" i="1" a="1"/>
  <c r="Z123" i="1" s="1"/>
  <c r="J26" i="14"/>
  <c r="K25" i="14"/>
  <c r="DZ269" i="1" a="1"/>
  <c r="DZ269" i="1" s="1"/>
  <c r="M128" i="1" a="1"/>
  <c r="M128" i="1" s="1"/>
  <c r="EM250" i="1" a="1"/>
  <c r="EM250" i="1" s="1"/>
  <c r="DZ263" i="1" a="1"/>
  <c r="DZ263" i="1" s="1"/>
  <c r="AZ95" i="1" a="1"/>
  <c r="AZ95" i="1" s="1"/>
  <c r="CM99" i="1" a="1"/>
  <c r="CM99" i="1" s="1"/>
  <c r="BM122" i="1" a="1"/>
  <c r="BM122" i="1" s="1"/>
  <c r="EM200" i="1" a="1"/>
  <c r="EM200" i="1" s="1"/>
  <c r="BZ74" i="1" a="1"/>
  <c r="BZ74" i="1" s="1"/>
  <c r="DM240" i="1" a="1"/>
  <c r="DM240" i="1" s="1"/>
  <c r="AM170" i="1" a="1"/>
  <c r="AM170" i="1" s="1"/>
  <c r="M123" i="1" a="1"/>
  <c r="M123" i="1" s="1"/>
  <c r="BM253" i="1" a="1"/>
  <c r="BM253" i="1" s="1"/>
  <c r="BZ250" i="1" a="1"/>
  <c r="BZ250" i="1" s="1"/>
  <c r="AM267" i="1" a="1"/>
  <c r="AM267" i="1" s="1"/>
  <c r="AZ221" i="1" a="1"/>
  <c r="AZ221" i="1" s="1"/>
  <c r="M246" i="1" a="1"/>
  <c r="M246" i="1" s="1"/>
  <c r="AM230" i="1" a="1"/>
  <c r="AM230" i="1" s="1"/>
  <c r="Z193" i="1" a="1"/>
  <c r="Z193" i="1" s="1"/>
  <c r="DZ196" i="1" a="1"/>
  <c r="DZ196" i="1" s="1"/>
  <c r="AM257" i="1" a="1"/>
  <c r="AM257" i="1" s="1"/>
  <c r="BZ92" i="1" a="1"/>
  <c r="BZ92" i="1" s="1"/>
  <c r="BZ113" i="1" a="1"/>
  <c r="BZ113" i="1" s="1"/>
  <c r="K5" i="14"/>
  <c r="J6" i="14"/>
  <c r="AZ138" i="1" a="1"/>
  <c r="AZ138" i="1" s="1"/>
  <c r="CZ210" i="1" a="1"/>
  <c r="CZ210" i="1" s="1"/>
  <c r="AM248" i="1" a="1"/>
  <c r="AM248" i="1" s="1"/>
  <c r="Z100" i="1" a="1"/>
  <c r="Z100" i="1" s="1"/>
  <c r="M223" i="1" a="1"/>
  <c r="M223" i="1" s="1"/>
  <c r="DM241" i="1" a="1"/>
  <c r="DM241" i="1" s="1"/>
  <c r="Z256" i="1" a="1"/>
  <c r="Z256" i="1" s="1"/>
  <c r="K110" i="16"/>
  <c r="J111" i="16"/>
  <c r="AZ220" i="1" a="1"/>
  <c r="AZ220" i="1" s="1"/>
  <c r="AZ211" i="1" a="1"/>
  <c r="AZ211" i="1" s="1"/>
  <c r="M149" i="1" a="1"/>
  <c r="M149" i="1" s="1"/>
  <c r="AM142" i="1" a="1"/>
  <c r="AM142" i="1" s="1"/>
  <c r="EM136" i="1" a="1"/>
  <c r="EM136" i="1" s="1"/>
  <c r="DM185" i="1" a="1"/>
  <c r="DM185" i="1" s="1"/>
  <c r="BZ246" i="1" a="1"/>
  <c r="BZ246" i="1" s="1"/>
  <c r="BZ210" i="1" a="1"/>
  <c r="BZ210" i="1" s="1"/>
  <c r="CZ86" i="1" a="1"/>
  <c r="CZ86" i="1" s="1"/>
  <c r="K50" i="7"/>
  <c r="J51" i="7"/>
  <c r="K40" i="8"/>
  <c r="J41" i="8"/>
  <c r="EM257" i="1" a="1"/>
  <c r="EM257" i="1" s="1"/>
  <c r="DM219" i="1" a="1"/>
  <c r="DM219" i="1" s="1"/>
  <c r="DM258" i="1" a="1"/>
  <c r="DM258" i="1" s="1"/>
  <c r="K50" i="15"/>
  <c r="J51" i="15"/>
  <c r="BZ187" i="1" a="1"/>
  <c r="BZ187" i="1" s="1"/>
  <c r="EM242" i="1" a="1"/>
  <c r="EM242" i="1" s="1"/>
  <c r="EM103" i="1" a="1"/>
  <c r="EM103" i="1" s="1"/>
  <c r="EM139" i="1" a="1"/>
  <c r="EM139" i="1" s="1"/>
  <c r="CM117" i="1" a="1"/>
  <c r="CM117" i="1" s="1"/>
  <c r="K75" i="9"/>
  <c r="J76" i="9"/>
  <c r="CZ179" i="1" a="1"/>
  <c r="CZ179" i="1" s="1"/>
  <c r="Z159" i="1" a="1"/>
  <c r="Z159" i="1" s="1"/>
  <c r="CZ185" i="1" a="1"/>
  <c r="CZ185" i="1" s="1"/>
  <c r="BZ177" i="1" a="1"/>
  <c r="BZ177" i="1" s="1"/>
  <c r="Z133" i="1" a="1"/>
  <c r="Z133" i="1" s="1"/>
  <c r="Z243" i="1" a="1"/>
  <c r="Z243" i="1" s="1"/>
  <c r="Z167" i="1" a="1"/>
  <c r="Z167" i="1" s="1"/>
  <c r="DZ223" i="1" a="1"/>
  <c r="DZ223" i="1" s="1"/>
  <c r="BM144" i="1" a="1"/>
  <c r="BM144" i="1" s="1"/>
  <c r="BM161" i="1" a="1"/>
  <c r="BM161" i="1" s="1"/>
  <c r="Z104" i="1" a="1"/>
  <c r="Z104" i="1" s="1"/>
  <c r="Z122" i="1" a="1"/>
  <c r="Z122" i="1" s="1"/>
  <c r="CM173" i="1" a="1"/>
  <c r="CM173" i="1" s="1"/>
  <c r="BM164" i="1" a="1"/>
  <c r="BM164" i="1" s="1"/>
  <c r="AM159" i="1" a="1"/>
  <c r="AM159" i="1" s="1"/>
  <c r="CZ232" i="1" a="1"/>
  <c r="CZ232" i="1" s="1"/>
  <c r="BZ245" i="1" a="1"/>
  <c r="BZ245" i="1" s="1"/>
  <c r="EM122" i="1" a="1"/>
  <c r="EM122" i="1" s="1"/>
  <c r="CM138" i="1" a="1"/>
  <c r="CM138" i="1" s="1"/>
  <c r="K65" i="2"/>
  <c r="J66" i="2"/>
  <c r="J21" i="8"/>
  <c r="K20" i="8"/>
  <c r="BM219" i="1" a="1"/>
  <c r="BM219" i="1" s="1"/>
  <c r="Z225" i="1" a="1"/>
  <c r="Z225" i="1" s="1"/>
  <c r="M127" i="1" a="1"/>
  <c r="M127" i="1" s="1"/>
  <c r="M255" i="1" a="1"/>
  <c r="M255" i="1" s="1"/>
  <c r="Z244" i="1" a="1"/>
  <c r="Z244" i="1" s="1"/>
  <c r="CZ137" i="1" a="1"/>
  <c r="CZ137" i="1" s="1"/>
  <c r="DZ250" i="1" a="1"/>
  <c r="DZ250" i="1" s="1"/>
  <c r="BM145" i="1" a="1"/>
  <c r="BM145" i="1" s="1"/>
  <c r="BZ111" i="1" a="1"/>
  <c r="BZ111" i="1" s="1"/>
  <c r="Z157" i="1" a="1"/>
  <c r="Z157" i="1" s="1"/>
  <c r="AM73" i="1" a="1"/>
  <c r="AM73" i="1" s="1"/>
  <c r="AM162" i="1" a="1"/>
  <c r="AM162" i="1" s="1"/>
  <c r="BM167" i="1" a="1"/>
  <c r="BM167" i="1" s="1"/>
  <c r="BZ103" i="1" a="1"/>
  <c r="BZ103" i="1" s="1"/>
  <c r="DM196" i="1" a="1"/>
  <c r="DM196" i="1" s="1"/>
  <c r="CM176" i="1" a="1"/>
  <c r="CM176" i="1" s="1"/>
  <c r="M205" i="1" a="1"/>
  <c r="M205" i="1" s="1"/>
  <c r="AM160" i="1" a="1"/>
  <c r="AM160" i="1" s="1"/>
  <c r="Z266" i="1" a="1"/>
  <c r="Z266" i="1" s="1"/>
  <c r="J16" i="7"/>
  <c r="K15" i="7"/>
  <c r="CM122" i="1" a="1"/>
  <c r="CM122" i="1" s="1"/>
  <c r="AM155" i="1" a="1"/>
  <c r="AM155" i="1" s="1"/>
  <c r="Z224" i="1" a="1"/>
  <c r="Z224" i="1" s="1"/>
  <c r="AZ141" i="1" a="1"/>
  <c r="AZ141" i="1" s="1"/>
  <c r="DM158" i="1" a="1"/>
  <c r="DM158" i="1" s="1"/>
  <c r="BZ173" i="1" a="1"/>
  <c r="BZ173" i="1" s="1"/>
  <c r="CM92" i="1" a="1"/>
  <c r="CM92" i="1" s="1"/>
  <c r="CZ171" i="1" a="1"/>
  <c r="CZ171" i="1" s="1"/>
  <c r="DZ224" i="1" a="1"/>
  <c r="DZ224" i="1" s="1"/>
  <c r="DM78" i="1" a="1"/>
  <c r="DM78" i="1" s="1"/>
  <c r="BZ137" i="1" a="1"/>
  <c r="BZ137" i="1" s="1"/>
  <c r="Z80" i="1" a="1"/>
  <c r="Z80" i="1" s="1"/>
  <c r="BZ112" i="1" a="1"/>
  <c r="BZ112" i="1" s="1"/>
  <c r="AM222" i="1" a="1"/>
  <c r="AM222" i="1" s="1"/>
  <c r="BZ158" i="1" a="1"/>
  <c r="BZ158" i="1" s="1"/>
  <c r="CM160" i="1" a="1"/>
  <c r="CM160" i="1" s="1"/>
  <c r="CM261" i="1" a="1"/>
  <c r="CM261" i="1" s="1"/>
  <c r="EM105" i="1" a="1"/>
  <c r="EM105" i="1" s="1"/>
  <c r="BM232" i="1" a="1"/>
  <c r="BM232" i="1" s="1"/>
  <c r="DM155" i="1" a="1"/>
  <c r="DM155" i="1" s="1"/>
  <c r="AM254" i="1" a="1"/>
  <c r="AM254" i="1" s="1"/>
  <c r="Z254" i="1" a="1"/>
  <c r="Z254" i="1" s="1"/>
  <c r="AM237" i="1" a="1"/>
  <c r="AM237" i="1" s="1"/>
  <c r="Z143" i="1" a="1"/>
  <c r="Z143" i="1" s="1"/>
  <c r="AZ99" i="1" a="1"/>
  <c r="AZ99" i="1" s="1"/>
  <c r="EM207" i="1" a="1"/>
  <c r="EM207" i="1" s="1"/>
  <c r="CZ237" i="1" a="1"/>
  <c r="CZ237" i="1" s="1"/>
  <c r="AZ140" i="1" a="1"/>
  <c r="AZ140" i="1" s="1"/>
  <c r="DM114" i="1" a="1"/>
  <c r="DM114" i="1" s="1"/>
  <c r="BM257" i="1" a="1"/>
  <c r="BM257" i="1" s="1"/>
  <c r="CM91" i="1" a="1"/>
  <c r="CM91" i="1" s="1"/>
  <c r="EM182" i="1" a="1"/>
  <c r="EM182" i="1" s="1"/>
  <c r="AZ222" i="1" a="1"/>
  <c r="AZ222" i="1" s="1"/>
  <c r="DM121" i="1" a="1"/>
  <c r="DM121" i="1" s="1"/>
  <c r="DM76" i="1" a="1"/>
  <c r="DM76" i="1" s="1"/>
  <c r="EM95" i="1" a="1"/>
  <c r="EM95" i="1" s="1"/>
  <c r="EM152" i="1" a="1"/>
  <c r="EM152" i="1" s="1"/>
  <c r="AZ80" i="1" a="1"/>
  <c r="AZ80" i="1" s="1"/>
  <c r="DZ255" i="1" a="1"/>
  <c r="DZ255" i="1" s="1"/>
  <c r="EM205" i="1" a="1"/>
  <c r="EM205" i="1" s="1"/>
  <c r="CZ143" i="1" a="1"/>
  <c r="CZ143" i="1" s="1"/>
  <c r="K50" i="12"/>
  <c r="J51" i="12"/>
  <c r="CZ120" i="1" a="1"/>
  <c r="CZ120" i="1" s="1"/>
  <c r="K30" i="14"/>
  <c r="J31" i="14"/>
  <c r="J31" i="7"/>
  <c r="K30" i="7"/>
  <c r="CZ254" i="1" a="1"/>
  <c r="CZ254" i="1" s="1"/>
  <c r="EM201" i="1" a="1"/>
  <c r="EM201" i="1" s="1"/>
  <c r="M147" i="1" a="1"/>
  <c r="M147" i="1" s="1"/>
  <c r="BM195" i="1" a="1"/>
  <c r="BM195" i="1" s="1"/>
  <c r="AM221" i="1" a="1"/>
  <c r="AM221" i="1" s="1"/>
  <c r="Z240" i="1" a="1"/>
  <c r="Z240" i="1" s="1"/>
  <c r="CM222" i="1" a="1"/>
  <c r="CM222" i="1" s="1"/>
  <c r="BZ134" i="1" a="1"/>
  <c r="BZ134" i="1" s="1"/>
  <c r="CM88" i="1" a="1"/>
  <c r="CM88" i="1" s="1"/>
  <c r="BM226" i="1" a="1"/>
  <c r="BM226" i="1" s="1"/>
  <c r="DM101" i="1" a="1"/>
  <c r="DM101" i="1" s="1"/>
  <c r="M116" i="1" a="1"/>
  <c r="M116" i="1" s="1"/>
  <c r="CZ119" i="1" a="1"/>
  <c r="CZ119" i="1" s="1"/>
  <c r="AM126" i="1" a="1"/>
  <c r="AM126" i="1" s="1"/>
  <c r="BZ174" i="1" a="1"/>
  <c r="BZ174" i="1" s="1"/>
  <c r="EM249" i="1" a="1"/>
  <c r="EM249" i="1" s="1"/>
  <c r="BZ206" i="1" a="1"/>
  <c r="BZ206" i="1" s="1"/>
  <c r="BZ133" i="1" a="1"/>
  <c r="BZ133" i="1" s="1"/>
  <c r="CZ122" i="1" a="1"/>
  <c r="CZ122" i="1" s="1"/>
  <c r="AM135" i="1" a="1"/>
  <c r="AM135" i="1" s="1"/>
  <c r="CM90" i="1" a="1"/>
  <c r="CM90" i="1" s="1"/>
  <c r="DZ231" i="1" a="1"/>
  <c r="DZ231" i="1" s="1"/>
  <c r="CM231" i="1" a="1"/>
  <c r="CM231" i="1" s="1"/>
  <c r="CZ124" i="1" a="1"/>
  <c r="CZ124" i="1" s="1"/>
  <c r="BZ84" i="1" a="1"/>
  <c r="BZ84" i="1" s="1"/>
  <c r="Z111" i="1" a="1"/>
  <c r="Z111" i="1" s="1"/>
  <c r="BZ115" i="1" a="1"/>
  <c r="BZ115" i="1" s="1"/>
  <c r="CZ212" i="1" a="1"/>
  <c r="CZ212" i="1" s="1"/>
  <c r="BZ194" i="1" a="1"/>
  <c r="BZ194" i="1" s="1"/>
  <c r="EM75" i="1" a="1"/>
  <c r="EM75" i="1" s="1"/>
  <c r="K95" i="10"/>
  <c r="J96" i="10"/>
  <c r="DZ209" i="1" a="1"/>
  <c r="DZ209" i="1" s="1"/>
  <c r="BM76" i="1" a="1"/>
  <c r="BM76" i="1" s="1"/>
  <c r="DM151" i="1" a="1"/>
  <c r="DM151" i="1" s="1"/>
  <c r="Z170" i="1" a="1"/>
  <c r="Z170" i="1" s="1"/>
  <c r="DM108" i="1" a="1"/>
  <c r="DM108" i="1" s="1"/>
  <c r="DM82" i="1" a="1"/>
  <c r="DM82" i="1" s="1"/>
  <c r="K80" i="7"/>
  <c r="J81" i="7"/>
  <c r="DZ76" i="1" a="1"/>
  <c r="DZ76" i="1" s="1"/>
  <c r="DZ131" i="1" a="1"/>
  <c r="DZ131" i="1" s="1"/>
  <c r="AZ258" i="1" a="1"/>
  <c r="AZ258" i="1" s="1"/>
  <c r="AZ247" i="1" a="1"/>
  <c r="AZ247" i="1" s="1"/>
  <c r="CZ255" i="1" a="1"/>
  <c r="CZ255" i="1" s="1"/>
  <c r="AZ255" i="1" a="1"/>
  <c r="AZ255" i="1" s="1"/>
  <c r="EM140" i="1" a="1"/>
  <c r="EM140" i="1" s="1"/>
  <c r="K85" i="8"/>
  <c r="J86" i="8"/>
  <c r="Z220" i="1" a="1"/>
  <c r="Z220" i="1" s="1"/>
  <c r="J81" i="14"/>
  <c r="K80" i="14"/>
  <c r="DZ203" i="1" a="1"/>
  <c r="DZ203" i="1" s="1"/>
  <c r="CM120" i="1" a="1"/>
  <c r="CM120" i="1" s="1"/>
  <c r="K85" i="11"/>
  <c r="J86" i="11"/>
  <c r="DZ168" i="1" a="1"/>
  <c r="DZ168" i="1" s="1"/>
  <c r="DM178" i="1" a="1"/>
  <c r="DM178" i="1" s="1"/>
  <c r="K95" i="14"/>
  <c r="J96" i="14"/>
  <c r="DZ268" i="1" a="1"/>
  <c r="DZ268" i="1" s="1"/>
  <c r="BZ88" i="1" a="1"/>
  <c r="BZ88" i="1" s="1"/>
  <c r="AM79" i="1" a="1"/>
  <c r="AM79" i="1" s="1"/>
  <c r="DM264" i="1" a="1"/>
  <c r="DM264" i="1" s="1"/>
  <c r="CM74" i="1" a="1"/>
  <c r="CM74" i="1" s="1"/>
  <c r="CZ178" i="1" a="1"/>
  <c r="CZ178" i="1" s="1"/>
  <c r="BM246" i="1" a="1"/>
  <c r="BM246" i="1" s="1"/>
  <c r="DM81" i="1" a="1"/>
  <c r="DM81" i="1" s="1"/>
  <c r="BZ162" i="1" a="1"/>
  <c r="BZ162" i="1" s="1"/>
  <c r="DM208" i="1" a="1"/>
  <c r="DM208" i="1" s="1"/>
  <c r="DZ246" i="1" a="1"/>
  <c r="DZ246" i="1" s="1"/>
  <c r="AM164" i="1" a="1"/>
  <c r="AM164" i="1" s="1"/>
  <c r="DM106" i="1" a="1"/>
  <c r="DM106" i="1" s="1"/>
  <c r="CZ145" i="1" a="1"/>
  <c r="CZ145" i="1" s="1"/>
  <c r="AZ199" i="1" a="1"/>
  <c r="AZ199" i="1" s="1"/>
  <c r="DZ141" i="1" a="1"/>
  <c r="DZ141" i="1" s="1"/>
  <c r="M96" i="1" a="1"/>
  <c r="M96" i="1" s="1"/>
  <c r="Z128" i="1" a="1"/>
  <c r="Z128" i="1" s="1"/>
  <c r="K30" i="11"/>
  <c r="J31" i="11"/>
  <c r="DZ117" i="1" a="1"/>
  <c r="DZ117" i="1" s="1"/>
  <c r="AZ241" i="1" a="1"/>
  <c r="AZ241" i="1" s="1"/>
  <c r="AM140" i="1" a="1"/>
  <c r="AM140" i="1" s="1"/>
  <c r="EM123" i="1" a="1"/>
  <c r="EM123" i="1" s="1"/>
  <c r="AZ257" i="1" a="1"/>
  <c r="AZ257" i="1" s="1"/>
  <c r="DZ257" i="1" a="1"/>
  <c r="DZ257" i="1" s="1"/>
  <c r="Z136" i="1" a="1"/>
  <c r="Z136" i="1" s="1"/>
  <c r="K105" i="15"/>
  <c r="J106" i="15"/>
  <c r="CZ110" i="1" a="1"/>
  <c r="CZ110" i="1" s="1"/>
  <c r="BM235" i="1" a="1"/>
  <c r="BM235" i="1" s="1"/>
  <c r="Z257" i="1" a="1"/>
  <c r="Z257" i="1" s="1"/>
  <c r="CM216" i="1" a="1"/>
  <c r="CM216" i="1" s="1"/>
  <c r="CZ99" i="1" a="1"/>
  <c r="CZ99" i="1" s="1"/>
  <c r="BM238" i="1" a="1"/>
  <c r="BM238" i="1" s="1"/>
  <c r="BZ263" i="1" a="1"/>
  <c r="BZ263" i="1" s="1"/>
  <c r="DM180" i="1" a="1"/>
  <c r="DM180" i="1" s="1"/>
  <c r="BM151" i="1" a="1"/>
  <c r="BM151" i="1" s="1"/>
  <c r="DM229" i="1" a="1"/>
  <c r="DM229" i="1" s="1"/>
  <c r="AZ116" i="1" a="1"/>
  <c r="AZ116" i="1" s="1"/>
  <c r="BM199" i="1" a="1"/>
  <c r="BM199" i="1" s="1"/>
  <c r="AZ105" i="1" a="1"/>
  <c r="AZ105" i="1" s="1"/>
  <c r="EM148" i="1" a="1"/>
  <c r="EM148" i="1" s="1"/>
  <c r="DZ249" i="1" a="1"/>
  <c r="DZ249" i="1" s="1"/>
  <c r="BZ119" i="1" a="1"/>
  <c r="BZ119" i="1" s="1"/>
  <c r="BM203" i="1" a="1"/>
  <c r="BM203" i="1" s="1"/>
  <c r="AZ100" i="1" a="1"/>
  <c r="AZ100" i="1" s="1"/>
  <c r="DZ173" i="1" a="1"/>
  <c r="DZ173" i="1" s="1"/>
  <c r="AZ198" i="1" a="1"/>
  <c r="AZ198" i="1" s="1"/>
  <c r="DZ137" i="1" a="1"/>
  <c r="DZ137" i="1" s="1"/>
  <c r="CZ172" i="1" a="1"/>
  <c r="CZ172" i="1" s="1"/>
  <c r="DM89" i="1" a="1"/>
  <c r="DM89" i="1" s="1"/>
  <c r="K105" i="2"/>
  <c r="J106" i="2"/>
  <c r="AM206" i="1" a="1"/>
  <c r="AM206" i="1" s="1"/>
  <c r="DZ164" i="1" a="1"/>
  <c r="DZ164" i="1" s="1"/>
  <c r="AM189" i="1" a="1"/>
  <c r="AM189" i="1" s="1"/>
  <c r="DZ136" i="1" a="1"/>
  <c r="DZ136" i="1" s="1"/>
  <c r="M207" i="1" a="1"/>
  <c r="M207" i="1" s="1"/>
  <c r="EM210" i="1" a="1"/>
  <c r="EM210" i="1" s="1"/>
  <c r="M213" i="1" a="1"/>
  <c r="M213" i="1" s="1"/>
  <c r="CM266" i="1" a="1"/>
  <c r="CM266" i="1" s="1"/>
  <c r="M118" i="1" a="1"/>
  <c r="M118" i="1" s="1"/>
  <c r="Z230" i="1" a="1"/>
  <c r="Z230" i="1" s="1"/>
  <c r="BZ159" i="1" a="1"/>
  <c r="BZ159" i="1" s="1"/>
  <c r="DZ153" i="1" a="1"/>
  <c r="DZ153" i="1" s="1"/>
  <c r="BZ176" i="1" a="1"/>
  <c r="BZ176" i="1" s="1"/>
  <c r="EM214" i="1" a="1"/>
  <c r="EM214" i="1" s="1"/>
  <c r="BZ157" i="1" a="1"/>
  <c r="BZ157" i="1" s="1"/>
  <c r="AM193" i="1" a="1"/>
  <c r="AM193" i="1" s="1"/>
  <c r="DM254" i="1" a="1"/>
  <c r="DM254" i="1" s="1"/>
  <c r="M206" i="1" a="1"/>
  <c r="M206" i="1" s="1"/>
  <c r="Z250" i="1" a="1"/>
  <c r="Z250" i="1" s="1"/>
  <c r="DM170" i="1" a="1"/>
  <c r="DM170" i="1" s="1"/>
  <c r="CM142" i="1" a="1"/>
  <c r="CM142" i="1" s="1"/>
  <c r="BZ106" i="1" a="1"/>
  <c r="BZ106" i="1" s="1"/>
  <c r="BZ251" i="1" a="1"/>
  <c r="BZ251" i="1" s="1"/>
  <c r="CM225" i="1" a="1"/>
  <c r="CM225" i="1" s="1"/>
  <c r="BM176" i="1" a="1"/>
  <c r="BM176" i="1" s="1"/>
  <c r="BM73" i="1" a="1"/>
  <c r="BM73" i="1" s="1"/>
  <c r="DM202" i="1" a="1"/>
  <c r="DM202" i="1" s="1"/>
  <c r="EM154" i="1" a="1"/>
  <c r="EM154" i="1" s="1"/>
  <c r="EM237" i="1" a="1"/>
  <c r="EM237" i="1" s="1"/>
  <c r="CZ205" i="1" a="1"/>
  <c r="CZ205" i="1" s="1"/>
  <c r="EM211" i="1" a="1"/>
  <c r="EM211" i="1" s="1"/>
  <c r="EM246" i="1" a="1"/>
  <c r="EM246" i="1" s="1"/>
  <c r="M76" i="1" a="1"/>
  <c r="M76" i="1" s="1"/>
  <c r="CM97" i="1" a="1"/>
  <c r="CM97" i="1" s="1"/>
  <c r="M186" i="1" a="1"/>
  <c r="M186" i="1" s="1"/>
  <c r="K60" i="2"/>
  <c r="J61" i="2"/>
  <c r="K90" i="12"/>
  <c r="J91" i="12"/>
  <c r="AZ157" i="1" a="1"/>
  <c r="AZ157" i="1" s="1"/>
  <c r="AZ235" i="1" a="1"/>
  <c r="AZ235" i="1" s="1"/>
  <c r="CZ105" i="1" a="1"/>
  <c r="CZ105" i="1" s="1"/>
  <c r="BZ229" i="1" a="1"/>
  <c r="BZ229" i="1" s="1"/>
  <c r="DZ248" i="1" a="1"/>
  <c r="DZ248" i="1" s="1"/>
  <c r="AZ143" i="1" a="1"/>
  <c r="AZ143" i="1" s="1"/>
  <c r="K105" i="11"/>
  <c r="J106" i="11"/>
  <c r="K25" i="16"/>
  <c r="J26" i="16"/>
  <c r="DM236" i="1" a="1"/>
  <c r="DM236" i="1" s="1"/>
  <c r="DM186" i="1" a="1"/>
  <c r="DM186" i="1" s="1"/>
  <c r="BM160" i="1" a="1"/>
  <c r="BM160" i="1" s="1"/>
  <c r="DM125" i="1" a="1"/>
  <c r="DM125" i="1" s="1"/>
  <c r="Z129" i="1" a="1"/>
  <c r="Z129" i="1" s="1"/>
  <c r="CM101" i="1" a="1"/>
  <c r="CM101" i="1" s="1"/>
  <c r="M216" i="1" a="1"/>
  <c r="M216" i="1" s="1"/>
  <c r="EM147" i="1" a="1"/>
  <c r="EM147" i="1" s="1"/>
  <c r="AZ89" i="1" a="1"/>
  <c r="AZ89" i="1" s="1"/>
  <c r="Z242" i="1" a="1"/>
  <c r="Z242" i="1" s="1"/>
  <c r="BM85" i="1" a="1"/>
  <c r="BM85" i="1" s="1"/>
  <c r="CZ256" i="1" a="1"/>
  <c r="CZ256" i="1" s="1"/>
  <c r="DZ79" i="1" a="1"/>
  <c r="DZ79" i="1" s="1"/>
  <c r="AZ200" i="1" a="1"/>
  <c r="AZ200" i="1" s="1"/>
  <c r="AZ97" i="1" a="1"/>
  <c r="AZ97" i="1" s="1"/>
  <c r="J96" i="7"/>
  <c r="K95" i="7"/>
  <c r="DZ142" i="1" a="1"/>
  <c r="DZ142" i="1" s="1"/>
  <c r="BM231" i="1" a="1"/>
  <c r="BM231" i="1" s="1"/>
  <c r="DM86" i="1" a="1"/>
  <c r="DM86" i="1" s="1"/>
  <c r="J76" i="8"/>
  <c r="K75" i="8"/>
  <c r="Z181" i="1" a="1"/>
  <c r="Z181" i="1" s="1"/>
  <c r="BZ188" i="1" a="1"/>
  <c r="BZ188" i="1" s="1"/>
  <c r="DZ195" i="1" a="1"/>
  <c r="DZ195" i="1" s="1"/>
  <c r="DZ93" i="1" a="1"/>
  <c r="DZ93" i="1" s="1"/>
  <c r="AZ266" i="1" a="1"/>
  <c r="AZ266" i="1" s="1"/>
  <c r="AZ216" i="1" a="1"/>
  <c r="AZ216" i="1" s="1"/>
  <c r="M247" i="1" a="1"/>
  <c r="M247" i="1" s="1"/>
  <c r="K30" i="10"/>
  <c r="J31" i="10"/>
  <c r="CM230" i="1" a="1"/>
  <c r="CM230" i="1" s="1"/>
  <c r="CM253" i="1" a="1"/>
  <c r="CM253" i="1" s="1"/>
  <c r="BZ268" i="1" a="1"/>
  <c r="BZ268" i="1" s="1"/>
  <c r="CZ199" i="1" a="1"/>
  <c r="CZ199" i="1" s="1"/>
  <c r="DZ219" i="1" a="1"/>
  <c r="DZ219" i="1" s="1"/>
  <c r="DM141" i="1" a="1"/>
  <c r="DM141" i="1" s="1"/>
  <c r="EM199" i="1" a="1"/>
  <c r="EM199" i="1" s="1"/>
  <c r="DM159" i="1" a="1"/>
  <c r="DM159" i="1" s="1"/>
  <c r="K105" i="7"/>
  <c r="J106" i="7"/>
  <c r="BM116" i="1" a="1"/>
  <c r="BM116" i="1" s="1"/>
  <c r="BM150" i="1" a="1"/>
  <c r="BM150" i="1" s="1"/>
  <c r="BZ169" i="1" a="1"/>
  <c r="BZ169" i="1" s="1"/>
  <c r="CZ224" i="1" a="1"/>
  <c r="CZ224" i="1" s="1"/>
  <c r="BM229" i="1" a="1"/>
  <c r="BM229" i="1" s="1"/>
  <c r="DM111" i="1" a="1"/>
  <c r="DM111" i="1" s="1"/>
  <c r="CZ112" i="1" a="1"/>
  <c r="CZ112" i="1" s="1"/>
  <c r="DM97" i="1" a="1"/>
  <c r="DM97" i="1" s="1"/>
  <c r="DZ99" i="1" a="1"/>
  <c r="DZ99" i="1" s="1"/>
  <c r="EM202" i="1" a="1"/>
  <c r="EM202" i="1" s="1"/>
  <c r="K55" i="14"/>
  <c r="J56" i="14"/>
  <c r="DM113" i="1" a="1"/>
  <c r="DM113" i="1" s="1"/>
  <c r="EM99" i="1" a="1"/>
  <c r="EM99" i="1" s="1"/>
  <c r="K35" i="14"/>
  <c r="J36" i="14"/>
  <c r="M204" i="1" a="1"/>
  <c r="M204" i="1" s="1"/>
  <c r="Z95" i="1" a="1"/>
  <c r="Z95" i="1" s="1"/>
  <c r="CZ151" i="1" a="1"/>
  <c r="CZ151" i="1" s="1"/>
  <c r="BZ192" i="1" a="1"/>
  <c r="BZ192" i="1" s="1"/>
  <c r="K75" i="2"/>
  <c r="J76" i="2"/>
  <c r="M217" i="1" a="1"/>
  <c r="M217" i="1" s="1"/>
  <c r="CM123" i="1" a="1"/>
  <c r="CM123" i="1" s="1"/>
  <c r="AM156" i="1" a="1"/>
  <c r="AM156" i="1" s="1"/>
  <c r="EM262" i="1" a="1"/>
  <c r="EM262" i="1" s="1"/>
  <c r="K45" i="13"/>
  <c r="J46" i="13"/>
  <c r="K40" i="16"/>
  <c r="J41" i="16"/>
  <c r="CZ252" i="1" a="1"/>
  <c r="CZ252" i="1" s="1"/>
  <c r="AZ142" i="1" a="1"/>
  <c r="AZ142" i="1" s="1"/>
  <c r="BZ180" i="1" a="1"/>
  <c r="BZ180" i="1" s="1"/>
  <c r="M146" i="1" a="1"/>
  <c r="M146" i="1" s="1"/>
  <c r="BZ86" i="1" a="1"/>
  <c r="BZ86" i="1" s="1"/>
  <c r="CM141" i="1" a="1"/>
  <c r="CM141" i="1" s="1"/>
  <c r="M215" i="1" a="1"/>
  <c r="M215" i="1" s="1"/>
  <c r="DZ113" i="1" a="1"/>
  <c r="DZ113" i="1" s="1"/>
  <c r="M200" i="1" a="1"/>
  <c r="M200" i="1" s="1"/>
  <c r="DZ140" i="1" a="1"/>
  <c r="DZ140" i="1" s="1"/>
  <c r="CZ147" i="1" a="1"/>
  <c r="CZ147" i="1" s="1"/>
  <c r="BM242" i="1" a="1"/>
  <c r="BM242" i="1" s="1"/>
  <c r="DM174" i="1" a="1"/>
  <c r="DM174" i="1" s="1"/>
  <c r="DM146" i="1" a="1"/>
  <c r="DM146" i="1" s="1"/>
  <c r="CZ223" i="1" a="1"/>
  <c r="CZ223" i="1" s="1"/>
  <c r="EM104" i="1" a="1"/>
  <c r="EM104" i="1" s="1"/>
  <c r="DZ157" i="1" a="1"/>
  <c r="DZ157" i="1" s="1"/>
  <c r="DZ252" i="1" a="1"/>
  <c r="DZ252" i="1" s="1"/>
  <c r="Z229" i="1" a="1"/>
  <c r="Z229" i="1" s="1"/>
  <c r="Z144" i="1" a="1"/>
  <c r="Z144" i="1" s="1"/>
  <c r="AZ98" i="1" a="1"/>
  <c r="AZ98" i="1" s="1"/>
  <c r="K30" i="9"/>
  <c r="J31" i="9"/>
  <c r="CM221" i="1" a="1"/>
  <c r="CM221" i="1" s="1"/>
  <c r="Z189" i="1" a="1"/>
  <c r="Z189" i="1" s="1"/>
  <c r="Z153" i="1" a="1"/>
  <c r="Z153" i="1" s="1"/>
  <c r="Z234" i="1" a="1"/>
  <c r="Z234" i="1" s="1"/>
  <c r="BZ143" i="1" a="1"/>
  <c r="BZ143" i="1" s="1"/>
  <c r="Z251" i="1" a="1"/>
  <c r="Z251" i="1" s="1"/>
  <c r="DM137" i="1" a="1"/>
  <c r="DM137" i="1" s="1"/>
  <c r="M126" i="1" a="1"/>
  <c r="M126" i="1" s="1"/>
  <c r="BZ75" i="1" a="1"/>
  <c r="BZ75" i="1" s="1"/>
  <c r="EM181" i="1" a="1"/>
  <c r="EM181" i="1" s="1"/>
  <c r="EM213" i="1" a="1"/>
  <c r="EM213" i="1" s="1"/>
  <c r="BZ91" i="1" a="1"/>
  <c r="BZ91" i="1" s="1"/>
  <c r="Z265" i="1" a="1"/>
  <c r="Z265" i="1" s="1"/>
  <c r="DZ100" i="1" a="1"/>
  <c r="DZ100" i="1" s="1"/>
  <c r="CZ203" i="1" a="1"/>
  <c r="CZ203" i="1" s="1"/>
  <c r="EM268" i="1" a="1"/>
  <c r="EM268" i="1" s="1"/>
  <c r="CM183" i="1" a="1"/>
  <c r="CM183" i="1" s="1"/>
  <c r="AZ170" i="1" a="1"/>
  <c r="AZ170" i="1" s="1"/>
  <c r="Z198" i="1" a="1"/>
  <c r="Z198" i="1" s="1"/>
  <c r="J51" i="13"/>
  <c r="K50" i="13"/>
  <c r="Z212" i="1" a="1"/>
  <c r="Z212" i="1" s="1"/>
  <c r="CM177" i="1" a="1"/>
  <c r="CM177" i="1" s="1"/>
  <c r="M155" i="1" a="1"/>
  <c r="M155" i="1" s="1"/>
  <c r="BM96" i="1" a="1"/>
  <c r="BM96" i="1" s="1"/>
  <c r="BM233" i="1" a="1"/>
  <c r="BM233" i="1" s="1"/>
  <c r="Z73" i="1" a="1"/>
  <c r="Z73" i="1" s="1"/>
  <c r="DZ149" i="1" a="1"/>
  <c r="DZ149" i="1" s="1"/>
  <c r="CM93" i="1" a="1"/>
  <c r="CM93" i="1" s="1"/>
  <c r="DM123" i="1" a="1"/>
  <c r="DM123" i="1" s="1"/>
  <c r="K65" i="10"/>
  <c r="J66" i="10"/>
  <c r="BM186" i="1" a="1"/>
  <c r="BM186" i="1" s="1"/>
  <c r="EM239" i="1" a="1"/>
  <c r="EM239" i="1" s="1"/>
  <c r="BZ175" i="1" a="1"/>
  <c r="BZ175" i="1" s="1"/>
  <c r="M269" i="1" a="1"/>
  <c r="M269" i="1" s="1"/>
  <c r="AZ92" i="1" a="1"/>
  <c r="AZ92" i="1" s="1"/>
  <c r="Z98" i="1" a="1"/>
  <c r="Z98" i="1" s="1"/>
  <c r="M85" i="1" a="1"/>
  <c r="M85" i="1" s="1"/>
  <c r="M235" i="1" a="1"/>
  <c r="M235" i="1" s="1"/>
  <c r="M197" i="1" a="1"/>
  <c r="M197" i="1" s="1"/>
  <c r="DM265" i="1" a="1"/>
  <c r="DM265" i="1" s="1"/>
  <c r="BZ235" i="1" a="1"/>
  <c r="BZ235" i="1" s="1"/>
  <c r="DM102" i="1" a="1"/>
  <c r="DM102" i="1" s="1"/>
  <c r="BZ233" i="1" a="1"/>
  <c r="BZ233" i="1" s="1"/>
  <c r="M231" i="1" a="1"/>
  <c r="M231" i="1" s="1"/>
  <c r="K15" i="13"/>
  <c r="J16" i="13"/>
  <c r="BM252" i="1" a="1"/>
  <c r="BM252" i="1" s="1"/>
  <c r="Z109" i="1" a="1"/>
  <c r="Z109" i="1" s="1"/>
  <c r="BM202" i="1" a="1"/>
  <c r="BM202" i="1" s="1"/>
  <c r="BZ226" i="1" a="1"/>
  <c r="BZ226" i="1" s="1"/>
  <c r="EM156" i="1" a="1"/>
  <c r="EM156" i="1" s="1"/>
  <c r="AM233" i="1" a="1"/>
  <c r="AM233" i="1" s="1"/>
  <c r="BZ237" i="1" a="1"/>
  <c r="BZ237" i="1" s="1"/>
  <c r="DZ217" i="1" a="1"/>
  <c r="DZ217" i="1" s="1"/>
  <c r="CZ188" i="1" a="1"/>
  <c r="CZ188" i="1" s="1"/>
  <c r="M141" i="1" a="1"/>
  <c r="M141" i="1" s="1"/>
  <c r="CZ132" i="1" a="1"/>
  <c r="CZ132" i="1" s="1"/>
  <c r="K25" i="2"/>
  <c r="J26" i="2"/>
  <c r="K35" i="9"/>
  <c r="J36" i="9"/>
  <c r="CM264" i="1" a="1"/>
  <c r="CM264" i="1" s="1"/>
  <c r="BZ232" i="1" a="1"/>
  <c r="BZ232" i="1" s="1"/>
  <c r="BZ124" i="1" a="1"/>
  <c r="BZ124" i="1" s="1"/>
  <c r="Z151" i="1" a="1"/>
  <c r="Z151" i="1" s="1"/>
  <c r="EM252" i="1" a="1"/>
  <c r="EM252" i="1" s="1"/>
  <c r="AM249" i="1" a="1"/>
  <c r="AM249" i="1" s="1"/>
  <c r="M77" i="1" a="1"/>
  <c r="M77" i="1" s="1"/>
  <c r="EM88" i="1" a="1"/>
  <c r="EM88" i="1" s="1"/>
  <c r="DM252" i="1" a="1"/>
  <c r="DM252" i="1" s="1"/>
  <c r="CZ187" i="1" a="1"/>
  <c r="CZ187" i="1" s="1"/>
  <c r="M142" i="1" a="1"/>
  <c r="M142" i="1" s="1"/>
  <c r="DZ130" i="1" a="1"/>
  <c r="DZ130" i="1" s="1"/>
  <c r="BM92" i="1" a="1"/>
  <c r="BM92" i="1" s="1"/>
  <c r="M115" i="1" a="1"/>
  <c r="M115" i="1" s="1"/>
  <c r="DM120" i="1" a="1"/>
  <c r="DM120" i="1" s="1"/>
  <c r="CM95" i="1" a="1"/>
  <c r="CM95" i="1" s="1"/>
  <c r="K90" i="7"/>
  <c r="J91" i="7"/>
  <c r="CZ106" i="1" a="1"/>
  <c r="CZ106" i="1" s="1"/>
  <c r="BZ259" i="1" a="1"/>
  <c r="BZ259" i="1" s="1"/>
  <c r="AZ112" i="1" a="1"/>
  <c r="AZ112" i="1" s="1"/>
  <c r="J91" i="2"/>
  <c r="K90" i="2"/>
  <c r="K45" i="10"/>
  <c r="J46" i="10"/>
  <c r="Z89" i="1" a="1"/>
  <c r="Z89" i="1" s="1"/>
  <c r="K45" i="9"/>
  <c r="J46" i="9"/>
  <c r="J26" i="12"/>
  <c r="K25" i="12"/>
  <c r="BZ117" i="1" a="1"/>
  <c r="BZ117" i="1" s="1"/>
  <c r="DZ192" i="1" a="1"/>
  <c r="DZ192" i="1" s="1"/>
  <c r="AZ113" i="1" a="1"/>
  <c r="AZ113" i="1" s="1"/>
  <c r="CZ217" i="1" a="1"/>
  <c r="CZ217" i="1" s="1"/>
  <c r="Z90" i="1" a="1"/>
  <c r="Z90" i="1" s="1"/>
  <c r="CZ235" i="1" a="1"/>
  <c r="CZ235" i="1" s="1"/>
  <c r="AM187" i="1" a="1"/>
  <c r="AM187" i="1" s="1"/>
  <c r="CZ83" i="1" a="1"/>
  <c r="CZ83" i="1" s="1"/>
  <c r="AM183" i="1" a="1"/>
  <c r="AM183" i="1" s="1"/>
  <c r="DM218" i="1" a="1"/>
  <c r="DM218" i="1" s="1"/>
  <c r="CZ75" i="1" a="1"/>
  <c r="CZ75" i="1" s="1"/>
  <c r="BZ120" i="1" a="1"/>
  <c r="BZ120" i="1" s="1"/>
  <c r="DM95" i="1" a="1"/>
  <c r="DM95" i="1" s="1"/>
  <c r="K95" i="2"/>
  <c r="J96" i="2"/>
  <c r="K25" i="15"/>
  <c r="J26" i="15"/>
  <c r="J6" i="9"/>
  <c r="K5" i="9"/>
  <c r="DZ108" i="1" a="1"/>
  <c r="DZ108" i="1" s="1"/>
  <c r="BM93" i="1" a="1"/>
  <c r="BM93" i="1" s="1"/>
  <c r="K70" i="7"/>
  <c r="J71" i="7"/>
  <c r="DZ115" i="1" a="1"/>
  <c r="DZ115" i="1" s="1"/>
  <c r="M153" i="1" a="1"/>
  <c r="M153" i="1" s="1"/>
  <c r="CM81" i="1" a="1"/>
  <c r="CM81" i="1" s="1"/>
  <c r="DZ204" i="1" a="1"/>
  <c r="DZ204" i="1" s="1"/>
  <c r="K35" i="15"/>
  <c r="J36" i="15"/>
  <c r="DZ191" i="1" a="1"/>
  <c r="DZ191" i="1" s="1"/>
  <c r="M111" i="1" a="1"/>
  <c r="M111" i="1" s="1"/>
  <c r="EM74" i="1" a="1"/>
  <c r="EM74" i="1" s="1"/>
  <c r="DM177" i="1" a="1"/>
  <c r="DM177" i="1" s="1"/>
  <c r="Z88" i="1" a="1"/>
  <c r="Z88" i="1" s="1"/>
  <c r="Z127" i="1" a="1"/>
  <c r="Z127" i="1" s="1"/>
  <c r="AM141" i="1" a="1"/>
  <c r="AM141" i="1" s="1"/>
  <c r="BM236" i="1" a="1"/>
  <c r="BM236" i="1" s="1"/>
  <c r="BM194" i="1" a="1"/>
  <c r="BM194" i="1" s="1"/>
  <c r="CZ234" i="1" a="1"/>
  <c r="CZ234" i="1" s="1"/>
  <c r="AM234" i="1" a="1"/>
  <c r="AM234" i="1" s="1"/>
  <c r="CZ97" i="1" a="1"/>
  <c r="CZ97" i="1" s="1"/>
  <c r="BZ256" i="1" a="1"/>
  <c r="BZ256" i="1" s="1"/>
  <c r="CZ142" i="1" a="1"/>
  <c r="CZ142" i="1" s="1"/>
  <c r="DM268" i="1" a="1"/>
  <c r="DM268" i="1" s="1"/>
  <c r="DM161" i="1" a="1"/>
  <c r="DM161" i="1" s="1"/>
  <c r="AZ239" i="1" a="1"/>
  <c r="AZ239" i="1" s="1"/>
  <c r="AM191" i="1" a="1"/>
  <c r="AM191" i="1" s="1"/>
  <c r="CZ261" i="1" a="1"/>
  <c r="CZ261" i="1" s="1"/>
  <c r="BZ148" i="1" a="1"/>
  <c r="BZ148" i="1" s="1"/>
  <c r="BZ118" i="1" a="1"/>
  <c r="BZ118" i="1" s="1"/>
  <c r="CZ87" i="1" a="1"/>
  <c r="CZ87" i="1" s="1"/>
  <c r="K65" i="11"/>
  <c r="J66" i="11"/>
  <c r="BZ196" i="1" a="1"/>
  <c r="BZ196" i="1" s="1"/>
  <c r="AM256" i="1" a="1"/>
  <c r="AM256" i="1" s="1"/>
  <c r="EM133" i="1" a="1"/>
  <c r="EM133" i="1" s="1"/>
  <c r="M74" i="1" a="1"/>
  <c r="M74" i="1" s="1"/>
  <c r="EM233" i="1" a="1"/>
  <c r="EM233" i="1" s="1"/>
  <c r="DM220" i="1" a="1"/>
  <c r="DM220" i="1" s="1"/>
  <c r="J91" i="15"/>
  <c r="K90" i="15"/>
  <c r="AM264" i="1" a="1"/>
  <c r="AM264" i="1" s="1"/>
  <c r="CM257" i="1" a="1"/>
  <c r="CM257" i="1" s="1"/>
  <c r="BM152" i="1" a="1"/>
  <c r="BM152" i="1" s="1"/>
  <c r="CM125" i="1" a="1"/>
  <c r="CM125" i="1" s="1"/>
  <c r="K65" i="13"/>
  <c r="J66" i="13"/>
  <c r="J26" i="7"/>
  <c r="K25" i="7"/>
  <c r="AZ117" i="1" a="1"/>
  <c r="AZ117" i="1" s="1"/>
  <c r="CZ150" i="1" a="1"/>
  <c r="CZ150" i="1" s="1"/>
  <c r="AZ107" i="1" a="1"/>
  <c r="AZ107" i="1" s="1"/>
  <c r="J56" i="7"/>
  <c r="K55" i="7"/>
  <c r="K5" i="10"/>
  <c r="J6" i="10"/>
  <c r="EM121" i="1" a="1"/>
  <c r="EM121" i="1" s="1"/>
  <c r="BM213" i="1" a="1"/>
  <c r="BM213" i="1" s="1"/>
  <c r="CM150" i="1" a="1"/>
  <c r="CM150" i="1" s="1"/>
  <c r="EM141" i="1" a="1"/>
  <c r="EM141" i="1" s="1"/>
  <c r="DM75" i="1" a="1"/>
  <c r="DM75" i="1" s="1"/>
  <c r="K10" i="15"/>
  <c r="J11" i="15"/>
  <c r="EM194" i="1" a="1"/>
  <c r="EM194" i="1" s="1"/>
  <c r="EM188" i="1" a="1"/>
  <c r="EM188" i="1" s="1"/>
  <c r="AZ249" i="1" a="1"/>
  <c r="AZ249" i="1" s="1"/>
  <c r="DM140" i="1" a="1"/>
  <c r="DM140" i="1" s="1"/>
  <c r="BM225" i="1" a="1"/>
  <c r="BM225" i="1" s="1"/>
  <c r="AM124" i="1" a="1"/>
  <c r="AM124" i="1" s="1"/>
  <c r="Z210" i="1" a="1"/>
  <c r="Z210" i="1" s="1"/>
  <c r="M248" i="1" a="1"/>
  <c r="M248" i="1" s="1"/>
  <c r="AZ214" i="1" a="1"/>
  <c r="AZ214" i="1" s="1"/>
  <c r="M97" i="1" a="1"/>
  <c r="M97" i="1" s="1"/>
  <c r="K90" i="16"/>
  <c r="J91" i="16"/>
  <c r="Z253" i="1" a="1"/>
  <c r="Z253" i="1" s="1"/>
  <c r="CM259" i="1" a="1"/>
  <c r="CM259" i="1" s="1"/>
  <c r="DM259" i="1" a="1"/>
  <c r="DM259" i="1" s="1"/>
  <c r="CM258" i="1" a="1"/>
  <c r="CM258" i="1" s="1"/>
  <c r="AM150" i="1" a="1"/>
  <c r="AM150" i="1" s="1"/>
  <c r="K75" i="12"/>
  <c r="J76" i="12"/>
  <c r="K95" i="16"/>
  <c r="J96" i="16"/>
  <c r="K75" i="7"/>
  <c r="J76" i="7"/>
  <c r="M148" i="1" a="1"/>
  <c r="M148" i="1" s="1"/>
  <c r="BM84" i="1" a="1"/>
  <c r="BM84" i="1" s="1"/>
  <c r="DZ221" i="1" a="1"/>
  <c r="DZ221" i="1" s="1"/>
  <c r="DZ80" i="1" a="1"/>
  <c r="DZ80" i="1" s="1"/>
  <c r="AM179" i="1" a="1"/>
  <c r="AM179" i="1" s="1"/>
  <c r="DM184" i="1" a="1"/>
  <c r="DM184" i="1" s="1"/>
  <c r="DM213" i="1" a="1"/>
  <c r="DM213" i="1" s="1"/>
  <c r="DM88" i="1" a="1"/>
  <c r="DM88" i="1" s="1"/>
  <c r="K35" i="8"/>
  <c r="J36" i="8"/>
  <c r="BZ190" i="1" a="1"/>
  <c r="BZ190" i="1" s="1"/>
  <c r="DZ94" i="1" a="1"/>
  <c r="DZ94" i="1" s="1"/>
  <c r="M250" i="1" a="1"/>
  <c r="M250" i="1" s="1"/>
  <c r="EM259" i="1" a="1"/>
  <c r="EM259" i="1" s="1"/>
  <c r="CM238" i="1" a="1"/>
  <c r="CM238" i="1" s="1"/>
  <c r="DZ77" i="1" a="1"/>
  <c r="DZ77" i="1" s="1"/>
  <c r="BM209" i="1" a="1"/>
  <c r="BM209" i="1" s="1"/>
  <c r="BM240" i="1" a="1"/>
  <c r="BM240" i="1" s="1"/>
  <c r="CZ246" i="1" a="1"/>
  <c r="CZ246" i="1" s="1"/>
  <c r="AM89" i="1" a="1"/>
  <c r="AM89" i="1" s="1"/>
  <c r="BM256" i="1" a="1"/>
  <c r="BM256" i="1" s="1"/>
  <c r="EM215" i="1" a="1"/>
  <c r="EM215" i="1" s="1"/>
  <c r="BM259" i="1" a="1"/>
  <c r="BM259" i="1" s="1"/>
  <c r="CM106" i="1" a="1"/>
  <c r="CM106" i="1" s="1"/>
  <c r="CZ247" i="1" a="1"/>
  <c r="CZ247" i="1" s="1"/>
  <c r="Z201" i="1" a="1"/>
  <c r="Z201" i="1" s="1"/>
  <c r="CZ214" i="1" a="1"/>
  <c r="CZ214" i="1" s="1"/>
  <c r="Z110" i="1" a="1"/>
  <c r="Z110" i="1" s="1"/>
  <c r="AZ228" i="1" a="1"/>
  <c r="AZ228" i="1" s="1"/>
  <c r="M226" i="1" a="1"/>
  <c r="M226" i="1" s="1"/>
  <c r="K60" i="12"/>
  <c r="J61" i="12"/>
  <c r="DZ258" i="1" a="1"/>
  <c r="DZ258" i="1" s="1"/>
  <c r="BZ109" i="1" a="1"/>
  <c r="BZ109" i="1" s="1"/>
  <c r="BM95" i="1" a="1"/>
  <c r="BM95" i="1" s="1"/>
  <c r="DM91" i="1" a="1"/>
  <c r="DM91" i="1" s="1"/>
  <c r="Z269" i="1" a="1"/>
  <c r="Z269" i="1" s="1"/>
  <c r="EM146" i="1" a="1"/>
  <c r="EM146" i="1" s="1"/>
  <c r="AZ120" i="1" a="1"/>
  <c r="AZ120" i="1" s="1"/>
  <c r="EM235" i="1" a="1"/>
  <c r="EM235" i="1" s="1"/>
  <c r="Z180" i="1" a="1"/>
  <c r="Z180" i="1" s="1"/>
  <c r="AZ153" i="1" a="1"/>
  <c r="AZ153" i="1" s="1"/>
  <c r="M167" i="1" a="1"/>
  <c r="M167" i="1" s="1"/>
  <c r="DM243" i="1" a="1"/>
  <c r="DM243" i="1" s="1"/>
  <c r="M157" i="1" a="1"/>
  <c r="M157" i="1" s="1"/>
  <c r="CZ134" i="1" a="1"/>
  <c r="CZ134" i="1" s="1"/>
  <c r="M243" i="1" a="1"/>
  <c r="M243" i="1" s="1"/>
  <c r="Z228" i="1" a="1"/>
  <c r="Z228" i="1" s="1"/>
  <c r="DM166" i="1" a="1"/>
  <c r="DM166" i="1" s="1"/>
  <c r="DM231" i="1" a="1"/>
  <c r="DM231" i="1" s="1"/>
  <c r="AZ202" i="1" a="1"/>
  <c r="AZ202" i="1" s="1"/>
  <c r="DZ175" i="1" a="1"/>
  <c r="DZ175" i="1" s="1"/>
  <c r="BM101" i="1" a="1"/>
  <c r="BM101" i="1" s="1"/>
  <c r="AM215" i="1" a="1"/>
  <c r="AM215" i="1" s="1"/>
  <c r="AZ118" i="1" a="1"/>
  <c r="AZ118" i="1" s="1"/>
  <c r="EM225" i="1" a="1"/>
  <c r="EM225" i="1" s="1"/>
  <c r="AM181" i="1" a="1"/>
  <c r="AM181" i="1" s="1"/>
  <c r="BM146" i="1" a="1"/>
  <c r="BM146" i="1" s="1"/>
  <c r="Z160" i="1" a="1"/>
  <c r="Z160" i="1" s="1"/>
  <c r="J41" i="10"/>
  <c r="K40" i="10"/>
  <c r="K15" i="8"/>
  <c r="J16" i="8"/>
  <c r="DM172" i="1" a="1"/>
  <c r="DM172" i="1" s="1"/>
  <c r="DM238" i="1" a="1"/>
  <c r="DM238" i="1" s="1"/>
  <c r="AZ245" i="1" a="1"/>
  <c r="AZ245" i="1" s="1"/>
  <c r="AM148" i="1" a="1"/>
  <c r="AM148" i="1" s="1"/>
  <c r="AM242" i="1" a="1"/>
  <c r="AM242" i="1" s="1"/>
  <c r="AM201" i="1" a="1"/>
  <c r="AM201" i="1" s="1"/>
  <c r="CZ195" i="1" a="1"/>
  <c r="CZ195" i="1" s="1"/>
  <c r="AZ203" i="1" a="1"/>
  <c r="AZ203" i="1" s="1"/>
  <c r="K95" i="9"/>
  <c r="J96" i="9"/>
  <c r="AZ175" i="1" a="1"/>
  <c r="AZ175" i="1" s="1"/>
  <c r="EM228" i="1" a="1"/>
  <c r="EM228" i="1" s="1"/>
  <c r="CM171" i="1" a="1"/>
  <c r="CM171" i="1" s="1"/>
  <c r="DZ214" i="1" a="1"/>
  <c r="DZ214" i="1" s="1"/>
  <c r="CZ168" i="1" a="1"/>
  <c r="CZ168" i="1" s="1"/>
  <c r="AM88" i="1" a="1"/>
  <c r="AM88" i="1" s="1"/>
  <c r="DM191" i="1" a="1"/>
  <c r="DM191" i="1" s="1"/>
  <c r="AZ215" i="1" a="1"/>
  <c r="AZ215" i="1" s="1"/>
  <c r="BZ202" i="1" a="1"/>
  <c r="BZ202" i="1" s="1"/>
  <c r="Z168" i="1" a="1"/>
  <c r="Z168" i="1" s="1"/>
  <c r="M193" i="1" a="1"/>
  <c r="M193" i="1" s="1"/>
  <c r="DM77" i="1" a="1"/>
  <c r="DM77" i="1" s="1"/>
  <c r="BM190" i="1" a="1"/>
  <c r="BM190" i="1" s="1"/>
  <c r="CM105" i="1" a="1"/>
  <c r="CM105" i="1" s="1"/>
  <c r="Z81" i="1" a="1"/>
  <c r="Z81" i="1" s="1"/>
  <c r="CZ96" i="1" a="1"/>
  <c r="CZ96" i="1" s="1"/>
  <c r="CM84" i="1" a="1"/>
  <c r="CM84" i="1" s="1"/>
  <c r="BZ213" i="1" a="1"/>
  <c r="BZ213" i="1" s="1"/>
  <c r="M143" i="1" a="1"/>
  <c r="M143" i="1" s="1"/>
  <c r="M159" i="1" a="1"/>
  <c r="M159" i="1" s="1"/>
  <c r="DZ207" i="1" a="1"/>
  <c r="DZ207" i="1" s="1"/>
  <c r="DM162" i="1" a="1"/>
  <c r="DM162" i="1" s="1"/>
  <c r="CM73" i="1" a="1"/>
  <c r="CM73" i="1" s="1"/>
  <c r="BM245" i="1" a="1"/>
  <c r="BM245" i="1" s="1"/>
  <c r="DM247" i="1" a="1"/>
  <c r="DM247" i="1" s="1"/>
  <c r="DM84" i="1" a="1"/>
  <c r="DM84" i="1" s="1"/>
  <c r="Z161" i="1" a="1"/>
  <c r="Z161" i="1" s="1"/>
  <c r="M218" i="1" a="1"/>
  <c r="M218" i="1" s="1"/>
  <c r="AZ115" i="1" a="1"/>
  <c r="AZ115" i="1" s="1"/>
  <c r="Z147" i="1" a="1"/>
  <c r="Z147" i="1" s="1"/>
  <c r="Z138" i="1" a="1"/>
  <c r="Z138" i="1" s="1"/>
  <c r="DZ245" i="1" a="1"/>
  <c r="DZ245" i="1" s="1"/>
  <c r="Z233" i="1" a="1"/>
  <c r="Z233" i="1" s="1"/>
  <c r="DM105" i="1" a="1"/>
  <c r="DM105" i="1" s="1"/>
  <c r="K20" i="16"/>
  <c r="J21" i="16"/>
  <c r="CM208" i="1" a="1"/>
  <c r="CM208" i="1" s="1"/>
  <c r="DZ81" i="1" a="1"/>
  <c r="DZ81" i="1" s="1"/>
  <c r="DZ236" i="1" a="1"/>
  <c r="DZ236" i="1" s="1"/>
  <c r="DZ139" i="1" a="1"/>
  <c r="DZ139" i="1" s="1"/>
  <c r="AZ135" i="1" a="1"/>
  <c r="AZ135" i="1" s="1"/>
  <c r="DM156" i="1" a="1"/>
  <c r="DM156" i="1" s="1"/>
  <c r="M138" i="1" a="1"/>
  <c r="M138" i="1" s="1"/>
  <c r="J71" i="11"/>
  <c r="K70" i="11"/>
  <c r="CM178" i="1" a="1"/>
  <c r="CM178" i="1" s="1"/>
  <c r="BM98" i="1" a="1"/>
  <c r="BM98" i="1" s="1"/>
  <c r="DZ143" i="1" a="1"/>
  <c r="DZ143" i="1" s="1"/>
  <c r="K85" i="2"/>
  <c r="J86" i="2"/>
  <c r="EM222" i="1" a="1"/>
  <c r="EM222" i="1" s="1"/>
  <c r="EM108" i="1" a="1"/>
  <c r="EM108" i="1" s="1"/>
  <c r="DZ198" i="1" a="1"/>
  <c r="DZ198" i="1" s="1"/>
  <c r="EM221" i="1" a="1"/>
  <c r="EM221" i="1" s="1"/>
  <c r="BM248" i="1" a="1"/>
  <c r="BM248" i="1" s="1"/>
  <c r="BZ249" i="1" a="1"/>
  <c r="BZ249" i="1" s="1"/>
  <c r="M101" i="1" a="1"/>
  <c r="M101" i="1" s="1"/>
  <c r="CZ197" i="1" a="1"/>
  <c r="CZ197" i="1" s="1"/>
  <c r="AZ169" i="1" a="1"/>
  <c r="AZ169" i="1" s="1"/>
  <c r="AM161" i="1" a="1"/>
  <c r="AM161" i="1" s="1"/>
  <c r="DM169" i="1" a="1"/>
  <c r="DM169" i="1" s="1"/>
  <c r="BZ193" i="1" a="1"/>
  <c r="BZ193" i="1" s="1"/>
  <c r="CZ140" i="1" a="1"/>
  <c r="CZ140" i="1" s="1"/>
  <c r="K65" i="16"/>
  <c r="J66" i="16"/>
  <c r="DZ235" i="1" a="1"/>
  <c r="DZ235" i="1" s="1"/>
  <c r="J6" i="12"/>
  <c r="K5" i="12"/>
  <c r="Z184" i="1" a="1"/>
  <c r="Z184" i="1" s="1"/>
  <c r="BM208" i="1" a="1"/>
  <c r="BM208" i="1" s="1"/>
  <c r="CM237" i="1" a="1"/>
  <c r="CM237" i="1" s="1"/>
  <c r="EM81" i="1" a="1"/>
  <c r="EM81" i="1" s="1"/>
  <c r="J61" i="8"/>
  <c r="K60" i="8"/>
  <c r="AZ139" i="1" a="1"/>
  <c r="AZ139" i="1" s="1"/>
  <c r="CZ109" i="1" a="1"/>
  <c r="CZ109" i="1" s="1"/>
  <c r="EM157" i="1" a="1"/>
  <c r="EM157" i="1" s="1"/>
  <c r="K110" i="8"/>
  <c r="J111" i="8"/>
  <c r="CZ101" i="1" a="1"/>
  <c r="CZ101" i="1" s="1"/>
  <c r="AZ154" i="1" a="1"/>
  <c r="AZ154" i="1" s="1"/>
  <c r="DZ197" i="1" a="1"/>
  <c r="DZ197" i="1" s="1"/>
  <c r="BZ203" i="1" a="1"/>
  <c r="BZ203" i="1" s="1"/>
  <c r="CZ157" i="1" a="1"/>
  <c r="CZ157" i="1" s="1"/>
  <c r="AZ83" i="1" a="1"/>
  <c r="AZ83" i="1" s="1"/>
  <c r="DM74" i="1" a="1"/>
  <c r="DM74" i="1" s="1"/>
  <c r="DM117" i="1" a="1"/>
  <c r="DM117" i="1" s="1"/>
  <c r="CM247" i="1" a="1"/>
  <c r="CM247" i="1" s="1"/>
  <c r="CM136" i="1" a="1"/>
  <c r="CM136" i="1" s="1"/>
  <c r="AM172" i="1" a="1"/>
  <c r="AM172" i="1" s="1"/>
  <c r="BM174" i="1" a="1"/>
  <c r="BM174" i="1" s="1"/>
  <c r="BZ212" i="1" a="1"/>
  <c r="BZ212" i="1" s="1"/>
  <c r="M156" i="1" a="1"/>
  <c r="M156" i="1" s="1"/>
  <c r="Z202" i="1" a="1"/>
  <c r="Z202" i="1" s="1"/>
  <c r="EM128" i="1" a="1"/>
  <c r="EM128" i="1" s="1"/>
  <c r="BZ262" i="1" a="1"/>
  <c r="BZ262" i="1" s="1"/>
  <c r="DM226" i="1" a="1"/>
  <c r="DM226" i="1" s="1"/>
  <c r="J101" i="12"/>
  <c r="K100" i="12"/>
  <c r="AM167" i="1" a="1"/>
  <c r="AM167" i="1" s="1"/>
  <c r="Z148" i="1" a="1"/>
  <c r="Z148" i="1" s="1"/>
  <c r="K80" i="2"/>
  <c r="J81" i="2"/>
  <c r="Z200" i="1" a="1"/>
  <c r="Z200" i="1" s="1"/>
  <c r="AZ173" i="1" a="1"/>
  <c r="AZ173" i="1" s="1"/>
  <c r="CZ160" i="1" a="1"/>
  <c r="CZ160" i="1" s="1"/>
  <c r="Z112" i="1" a="1"/>
  <c r="Z112" i="1" s="1"/>
  <c r="BZ128" i="1" a="1"/>
  <c r="BZ128" i="1" s="1"/>
  <c r="DM232" i="1" a="1"/>
  <c r="DM232" i="1" s="1"/>
  <c r="Z235" i="1" a="1"/>
  <c r="Z235" i="1" s="1"/>
  <c r="CZ219" i="1" a="1"/>
  <c r="CZ219" i="1" s="1"/>
  <c r="K30" i="13"/>
  <c r="J31" i="13"/>
  <c r="AZ158" i="1" a="1"/>
  <c r="AZ158" i="1" s="1"/>
  <c r="AM245" i="1" a="1"/>
  <c r="AM245" i="1" s="1"/>
  <c r="AZ136" i="1" a="1"/>
  <c r="AZ136" i="1" s="1"/>
  <c r="CZ230" i="1" a="1"/>
  <c r="CZ230" i="1" s="1"/>
  <c r="AM143" i="1" a="1"/>
  <c r="AM143" i="1" s="1"/>
  <c r="M150" i="1" a="1"/>
  <c r="M150" i="1" s="1"/>
  <c r="K60" i="10"/>
  <c r="J61" i="10"/>
  <c r="K15" i="15"/>
  <c r="J16" i="15"/>
  <c r="Z156" i="1" a="1"/>
  <c r="Z156" i="1" s="1"/>
  <c r="CZ92" i="1" a="1"/>
  <c r="CZ92" i="1" s="1"/>
  <c r="DZ145" i="1" a="1"/>
  <c r="DZ145" i="1" s="1"/>
  <c r="CM212" i="1" a="1"/>
  <c r="CM212" i="1" s="1"/>
  <c r="DZ110" i="1" a="1"/>
  <c r="DZ110" i="1" s="1"/>
  <c r="J21" i="12"/>
  <c r="K20" i="12"/>
  <c r="BM114" i="1" a="1"/>
  <c r="BM114" i="1" s="1"/>
  <c r="DZ212" i="1" a="1"/>
  <c r="DZ212" i="1" s="1"/>
  <c r="DZ227" i="1" a="1"/>
  <c r="DZ227" i="1" s="1"/>
  <c r="DZ176" i="1" a="1"/>
  <c r="DZ176" i="1" s="1"/>
  <c r="CM83" i="1" a="1"/>
  <c r="CM83" i="1" s="1"/>
  <c r="EM137" i="1" a="1"/>
  <c r="EM137" i="1" s="1"/>
  <c r="K45" i="11"/>
  <c r="J46" i="11"/>
  <c r="AM121" i="1" a="1"/>
  <c r="AM121" i="1" s="1"/>
  <c r="CM268" i="1" a="1"/>
  <c r="CM268" i="1" s="1"/>
  <c r="DM168" i="1" a="1"/>
  <c r="DM168" i="1" s="1"/>
  <c r="CM219" i="1" a="1"/>
  <c r="CM219" i="1" s="1"/>
  <c r="CZ139" i="1" a="1"/>
  <c r="CZ139" i="1" s="1"/>
  <c r="K20" i="11"/>
  <c r="J21" i="11"/>
  <c r="DZ256" i="1" a="1"/>
  <c r="DZ256" i="1" s="1"/>
  <c r="DM94" i="1" a="1"/>
  <c r="DM94" i="1" s="1"/>
  <c r="Z183" i="1" a="1"/>
  <c r="Z183" i="1" s="1"/>
  <c r="DZ78" i="1" a="1"/>
  <c r="DZ78" i="1" s="1"/>
  <c r="BM149" i="1" a="1"/>
  <c r="BM149" i="1" s="1"/>
  <c r="BM94" i="1" a="1"/>
  <c r="BM94" i="1" s="1"/>
  <c r="Z186" i="1" a="1"/>
  <c r="Z186" i="1" s="1"/>
  <c r="M238" i="1" a="1"/>
  <c r="M238" i="1" s="1"/>
  <c r="AZ110" i="1" a="1"/>
  <c r="AZ110" i="1" s="1"/>
  <c r="CM159" i="1" a="1"/>
  <c r="CM159" i="1" s="1"/>
  <c r="K105" i="8"/>
  <c r="J106" i="8"/>
  <c r="BM258" i="1" a="1"/>
  <c r="BM258" i="1" s="1"/>
  <c r="AM238" i="1" a="1"/>
  <c r="AM238" i="1" s="1"/>
  <c r="AZ251" i="1" a="1"/>
  <c r="AZ251" i="1" s="1"/>
  <c r="AM154" i="1" a="1"/>
  <c r="AM154" i="1" s="1"/>
  <c r="M263" i="1" a="1"/>
  <c r="M263" i="1" s="1"/>
  <c r="CZ126" i="1" a="1"/>
  <c r="CZ126" i="1" s="1"/>
  <c r="DM116" i="1" a="1"/>
  <c r="DM116" i="1" s="1"/>
  <c r="CM245" i="1" a="1"/>
  <c r="CM245" i="1" s="1"/>
  <c r="AM149" i="1" a="1"/>
  <c r="AM149" i="1" s="1"/>
  <c r="EM165" i="1" a="1"/>
  <c r="EM165" i="1" s="1"/>
  <c r="Z85" i="1" a="1"/>
  <c r="Z85" i="1" s="1"/>
  <c r="CM220" i="1" a="1"/>
  <c r="CM220" i="1" s="1"/>
  <c r="EM76" i="1" a="1"/>
  <c r="EM76" i="1" s="1"/>
  <c r="BM109" i="1" a="1"/>
  <c r="BM109" i="1" s="1"/>
  <c r="K75" i="14"/>
  <c r="J76" i="14"/>
  <c r="DM173" i="1" a="1"/>
  <c r="DM173" i="1" s="1"/>
  <c r="BZ211" i="1" a="1"/>
  <c r="BZ211" i="1" s="1"/>
  <c r="Z204" i="1" a="1"/>
  <c r="Z204" i="1" s="1"/>
  <c r="AZ246" i="1" a="1"/>
  <c r="AZ246" i="1" s="1"/>
  <c r="AM266" i="1" a="1"/>
  <c r="AM266" i="1" s="1"/>
  <c r="CZ181" i="1" a="1"/>
  <c r="CZ181" i="1" s="1"/>
  <c r="EM127" i="1" a="1"/>
  <c r="EM127" i="1" s="1"/>
  <c r="AM152" i="1" a="1"/>
  <c r="AM152" i="1" s="1"/>
  <c r="Z91" i="1" a="1"/>
  <c r="Z91" i="1" s="1"/>
  <c r="AM101" i="1" a="1"/>
  <c r="AM101" i="1" s="1"/>
  <c r="DM227" i="1" a="1"/>
  <c r="DM227" i="1" s="1"/>
  <c r="K85" i="9"/>
  <c r="J86" i="9"/>
  <c r="CM240" i="1" a="1"/>
  <c r="CM240" i="1" s="1"/>
  <c r="CM156" i="1" a="1"/>
  <c r="CM156" i="1" s="1"/>
  <c r="Z119" i="1" a="1"/>
  <c r="Z119" i="1" s="1"/>
  <c r="AM262" i="1" a="1"/>
  <c r="AM262" i="1" s="1"/>
  <c r="BZ153" i="1" a="1"/>
  <c r="BZ153" i="1" s="1"/>
  <c r="J56" i="15"/>
  <c r="K55" i="15"/>
  <c r="EM226" i="1" a="1"/>
  <c r="EM226" i="1" s="1"/>
  <c r="BZ127" i="1" a="1"/>
  <c r="BZ127" i="1" s="1"/>
  <c r="K65" i="9"/>
  <c r="J66" i="9"/>
  <c r="CM109" i="1" a="1"/>
  <c r="CM109" i="1" s="1"/>
  <c r="Z236" i="1" a="1"/>
  <c r="Z236" i="1" s="1"/>
  <c r="Z263" i="1" a="1"/>
  <c r="Z263" i="1" s="1"/>
  <c r="AM247" i="1" a="1"/>
  <c r="AM247" i="1" s="1"/>
  <c r="AM105" i="1" a="1"/>
  <c r="AM105" i="1" s="1"/>
  <c r="AZ137" i="1" a="1"/>
  <c r="AZ137" i="1" s="1"/>
  <c r="Z248" i="1" a="1"/>
  <c r="Z248" i="1" s="1"/>
  <c r="BZ131" i="1" a="1"/>
  <c r="BZ131" i="1" s="1"/>
  <c r="AM145" i="1" a="1"/>
  <c r="AM145" i="1" s="1"/>
  <c r="Z172" i="1" a="1"/>
  <c r="Z172" i="1" s="1"/>
  <c r="CZ169" i="1" a="1"/>
  <c r="CZ169" i="1" s="1"/>
  <c r="BZ110" i="1" a="1"/>
  <c r="BZ110" i="1" s="1"/>
  <c r="M183" i="1" a="1"/>
  <c r="M183" i="1" s="1"/>
  <c r="CZ93" i="1" a="1"/>
  <c r="CZ93" i="1" s="1"/>
  <c r="BM124" i="1" a="1"/>
  <c r="BM124" i="1" s="1"/>
  <c r="DZ146" i="1" a="1"/>
  <c r="DZ146" i="1" s="1"/>
  <c r="J81" i="16"/>
  <c r="K80" i="16"/>
  <c r="AZ268" i="1" a="1"/>
  <c r="AZ268" i="1" s="1"/>
  <c r="BZ219" i="1" a="1"/>
  <c r="BZ219" i="1" s="1"/>
  <c r="AM200" i="1" a="1"/>
  <c r="AM200" i="1" s="1"/>
  <c r="AM80" i="1" a="1"/>
  <c r="AM80" i="1" s="1"/>
  <c r="K70" i="14"/>
  <c r="J71" i="14"/>
  <c r="AM102" i="1" a="1"/>
  <c r="AM102" i="1" s="1"/>
  <c r="AM236" i="1" a="1"/>
  <c r="AM236" i="1" s="1"/>
  <c r="EM110" i="1" a="1"/>
  <c r="EM110" i="1" s="1"/>
  <c r="DM224" i="1" a="1"/>
  <c r="DM224" i="1" s="1"/>
  <c r="BZ208" i="1" a="1"/>
  <c r="BZ208" i="1" s="1"/>
  <c r="Z169" i="1" a="1"/>
  <c r="Z169" i="1" s="1"/>
  <c r="BM263" i="1" a="1"/>
  <c r="BM263" i="1" s="1"/>
  <c r="BM107" i="1" a="1"/>
  <c r="BM107" i="1" s="1"/>
  <c r="EM119" i="1" a="1"/>
  <c r="EM119" i="1" s="1"/>
  <c r="CM96" i="1" a="1"/>
  <c r="CM96" i="1" s="1"/>
  <c r="AZ188" i="1" a="1"/>
  <c r="AZ188" i="1" s="1"/>
  <c r="AM199" i="1" a="1"/>
  <c r="AM199" i="1" s="1"/>
  <c r="BM224" i="1" a="1"/>
  <c r="BM224" i="1" s="1"/>
  <c r="AZ73" i="1" a="1"/>
  <c r="AZ73" i="1" s="1"/>
  <c r="BM119" i="1" a="1"/>
  <c r="BM119" i="1" s="1"/>
  <c r="AZ109" i="1" a="1"/>
  <c r="AZ109" i="1" s="1"/>
  <c r="K40" i="2"/>
  <c r="J41" i="2"/>
  <c r="DZ266" i="1" a="1"/>
  <c r="DZ266" i="1" s="1"/>
  <c r="BZ231" i="1" a="1"/>
  <c r="BZ231" i="1" s="1"/>
  <c r="M229" i="1" a="1"/>
  <c r="M229" i="1" s="1"/>
  <c r="J6" i="7"/>
  <c r="K5" i="7"/>
  <c r="K85" i="10"/>
  <c r="J86" i="10"/>
  <c r="K40" i="12"/>
  <c r="J41" i="12"/>
  <c r="DZ242" i="1" a="1"/>
  <c r="DZ242" i="1" s="1"/>
  <c r="CM244" i="1" a="1"/>
  <c r="CM244" i="1" s="1"/>
  <c r="DM115" i="1" a="1"/>
  <c r="DM115" i="1" s="1"/>
  <c r="EM167" i="1" a="1"/>
  <c r="EM167" i="1" s="1"/>
  <c r="Z84" i="1" a="1"/>
  <c r="Z84" i="1" s="1"/>
  <c r="DZ104" i="1" a="1"/>
  <c r="DZ104" i="1" s="1"/>
  <c r="DM167" i="1" a="1"/>
  <c r="DM167" i="1" s="1"/>
  <c r="BM108" i="1" a="1"/>
  <c r="BM108" i="1" s="1"/>
  <c r="DM260" i="1" a="1"/>
  <c r="DM260" i="1" s="1"/>
  <c r="M162" i="1" a="1"/>
  <c r="M162" i="1" s="1"/>
  <c r="Z139" i="1" a="1"/>
  <c r="Z139" i="1" s="1"/>
  <c r="AM151" i="1" a="1"/>
  <c r="AM151" i="1" s="1"/>
  <c r="DM211" i="1" a="1"/>
  <c r="DM211" i="1" s="1"/>
  <c r="Z92" i="1" a="1"/>
  <c r="Z92" i="1" s="1"/>
  <c r="BM133" i="1" a="1"/>
  <c r="BM133" i="1" s="1"/>
  <c r="EM180" i="1" a="1"/>
  <c r="EM180" i="1" s="1"/>
  <c r="CM214" i="1" a="1"/>
  <c r="CM214" i="1" s="1"/>
  <c r="J36" i="10"/>
  <c r="K35" i="10"/>
  <c r="M227" i="1" a="1"/>
  <c r="M227" i="1" s="1"/>
  <c r="AM263" i="1" a="1"/>
  <c r="AM263" i="1" s="1"/>
  <c r="CM211" i="1" a="1"/>
  <c r="CM211" i="1" s="1"/>
  <c r="EM168" i="1" a="1"/>
  <c r="EM168" i="1" s="1"/>
  <c r="DM192" i="1" a="1"/>
  <c r="DM192" i="1" s="1"/>
  <c r="BM112" i="1" a="1"/>
  <c r="BM112" i="1" s="1"/>
  <c r="BZ126" i="1" a="1"/>
  <c r="BZ126" i="1" s="1"/>
  <c r="K5" i="11"/>
  <c r="J6" i="11"/>
  <c r="DM233" i="1" a="1"/>
  <c r="DM233" i="1" s="1"/>
  <c r="CM114" i="1" a="1"/>
  <c r="CM114" i="1" s="1"/>
  <c r="BZ239" i="1" a="1"/>
  <c r="BZ239" i="1" s="1"/>
  <c r="Z99" i="1" a="1"/>
  <c r="Z99" i="1" s="1"/>
  <c r="AM112" i="1" a="1"/>
  <c r="AM112" i="1" s="1"/>
  <c r="AM217" i="1" a="1"/>
  <c r="AM217" i="1" s="1"/>
  <c r="BM265" i="1" a="1"/>
  <c r="BM265" i="1" s="1"/>
  <c r="BM241" i="1" a="1"/>
  <c r="BM241" i="1" s="1"/>
  <c r="BM77" i="1" a="1"/>
  <c r="BM77" i="1" s="1"/>
  <c r="BZ130" i="1" a="1"/>
  <c r="BZ130" i="1" s="1"/>
  <c r="AM144" i="1" a="1"/>
  <c r="AM144" i="1" s="1"/>
  <c r="AZ129" i="1" a="1"/>
  <c r="AZ129" i="1" s="1"/>
  <c r="M184" i="1" a="1"/>
  <c r="M184" i="1" s="1"/>
  <c r="EM118" i="1" a="1"/>
  <c r="EM118" i="1" s="1"/>
  <c r="BM171" i="1" a="1"/>
  <c r="BM171" i="1" s="1"/>
  <c r="K90" i="11"/>
  <c r="J91" i="11"/>
  <c r="K10" i="2"/>
  <c r="J11" i="2"/>
  <c r="M188" i="1" a="1"/>
  <c r="M188" i="1" s="1"/>
  <c r="CM76" i="1" a="1"/>
  <c r="CM76" i="1" s="1"/>
  <c r="DM253" i="1" a="1"/>
  <c r="DM253" i="1" s="1"/>
  <c r="AZ124" i="1" a="1"/>
  <c r="AZ124" i="1" s="1"/>
  <c r="DM154" i="1" a="1"/>
  <c r="DM154" i="1" s="1"/>
  <c r="DZ226" i="1" a="1"/>
  <c r="DZ226" i="1" s="1"/>
  <c r="AM82" i="1" a="1"/>
  <c r="AM82" i="1" s="1"/>
  <c r="J46" i="14"/>
  <c r="K45" i="14"/>
  <c r="AM103" i="1" a="1"/>
  <c r="AM103" i="1" s="1"/>
  <c r="AZ91" i="1" a="1"/>
  <c r="AZ91" i="1" s="1"/>
  <c r="K80" i="13"/>
  <c r="J81" i="13"/>
  <c r="K110" i="7"/>
  <c r="J111" i="7"/>
  <c r="EM263" i="1" a="1"/>
  <c r="EM263" i="1" s="1"/>
  <c r="EM109" i="1" a="1"/>
  <c r="EM109" i="1" s="1"/>
  <c r="CM113" i="1" a="1"/>
  <c r="CM113" i="1" s="1"/>
  <c r="BM207" i="1" a="1"/>
  <c r="BM207" i="1" s="1"/>
  <c r="AZ119" i="1" a="1"/>
  <c r="AZ119" i="1" s="1"/>
  <c r="K40" i="15"/>
  <c r="J41" i="15"/>
  <c r="EM224" i="1" a="1"/>
  <c r="EM224" i="1" s="1"/>
  <c r="BZ209" i="1" a="1"/>
  <c r="BZ209" i="1" s="1"/>
  <c r="CZ245" i="1" a="1"/>
  <c r="CZ245" i="1" s="1"/>
  <c r="J31" i="12"/>
  <c r="K30" i="12"/>
  <c r="CM269" i="1" a="1"/>
  <c r="CM269" i="1" s="1"/>
  <c r="AZ197" i="1" a="1"/>
  <c r="AZ197" i="1" s="1"/>
  <c r="AM182" i="1" a="1"/>
  <c r="AM182" i="1" s="1"/>
  <c r="BM262" i="1" a="1"/>
  <c r="BM262" i="1" s="1"/>
  <c r="CM131" i="1" a="1"/>
  <c r="CM131" i="1" s="1"/>
  <c r="EM166" i="1" a="1"/>
  <c r="EM166" i="1" s="1"/>
  <c r="DM118" i="1" a="1"/>
  <c r="DM118" i="1" s="1"/>
  <c r="K35" i="16"/>
  <c r="J36" i="16"/>
  <c r="CM103" i="1" a="1"/>
  <c r="CM103" i="1" s="1"/>
  <c r="AZ204" i="1" a="1"/>
  <c r="AZ204" i="1" s="1"/>
  <c r="BZ247" i="1" a="1"/>
  <c r="BZ247" i="1" s="1"/>
  <c r="DZ85" i="1" a="1"/>
  <c r="DZ85" i="1" s="1"/>
  <c r="K55" i="9"/>
  <c r="J56" i="9"/>
  <c r="DZ265" i="1" a="1"/>
  <c r="DZ265" i="1" s="1"/>
  <c r="EM175" i="1" a="1"/>
  <c r="EM175" i="1" s="1"/>
  <c r="K35" i="12"/>
  <c r="J36" i="12"/>
  <c r="BM169" i="1" a="1"/>
  <c r="BM169" i="1" s="1"/>
  <c r="DM171" i="1" a="1"/>
  <c r="DM171" i="1" s="1"/>
  <c r="Z223" i="1" a="1"/>
  <c r="Z223" i="1" s="1"/>
  <c r="DZ160" i="1" a="1"/>
  <c r="DZ160" i="1" s="1"/>
  <c r="M230" i="1" a="1"/>
  <c r="M230" i="1" s="1"/>
  <c r="K110" i="11"/>
  <c r="J111" i="11"/>
  <c r="EM92" i="1" a="1"/>
  <c r="EM92" i="1" s="1"/>
  <c r="AZ183" i="1" a="1"/>
  <c r="AZ183" i="1" s="1"/>
  <c r="AM117" i="1" a="1"/>
  <c r="AM117" i="1" s="1"/>
  <c r="AM219" i="1" a="1"/>
  <c r="AM219" i="1" s="1"/>
  <c r="EM117" i="1" a="1"/>
  <c r="EM117" i="1" s="1"/>
  <c r="DM210" i="1" a="1"/>
  <c r="DM210" i="1" s="1"/>
  <c r="CM248" i="1" a="1"/>
  <c r="CM248" i="1" s="1"/>
  <c r="DZ170" i="1" a="1"/>
  <c r="DZ170" i="1" s="1"/>
  <c r="BZ105" i="1" a="1"/>
  <c r="BZ105" i="1" s="1"/>
  <c r="Z83" i="1" a="1"/>
  <c r="Z83" i="1" s="1"/>
  <c r="CM135" i="1" a="1"/>
  <c r="CM135" i="1" s="1"/>
  <c r="DM193" i="1" a="1"/>
  <c r="DM193" i="1" s="1"/>
  <c r="AZ167" i="1" a="1"/>
  <c r="AZ167" i="1" s="1"/>
  <c r="M91" i="1" a="1"/>
  <c r="M91" i="1" s="1"/>
  <c r="Z120" i="1" a="1"/>
  <c r="Z120" i="1" s="1"/>
  <c r="DZ172" i="1" a="1"/>
  <c r="DZ172" i="1" s="1"/>
  <c r="AM227" i="1" a="1"/>
  <c r="AM227" i="1" s="1"/>
  <c r="Z140" i="1" a="1"/>
  <c r="Z140" i="1" s="1"/>
  <c r="EM126" i="1" a="1"/>
  <c r="EM126" i="1" s="1"/>
  <c r="Z206" i="1" a="1"/>
  <c r="Z206" i="1" s="1"/>
  <c r="CZ149" i="1" a="1"/>
  <c r="CZ149" i="1" s="1"/>
  <c r="BM127" i="1" a="1"/>
  <c r="BM127" i="1" s="1"/>
  <c r="BM132" i="1" a="1"/>
  <c r="BM132" i="1" s="1"/>
  <c r="K105" i="12"/>
  <c r="J106" i="12"/>
  <c r="EM179" i="1" a="1"/>
  <c r="EM179" i="1" s="1"/>
  <c r="M252" i="1" a="1"/>
  <c r="M252" i="1" s="1"/>
  <c r="CM254" i="1" a="1"/>
  <c r="CM254" i="1" s="1"/>
  <c r="DM179" i="1" a="1"/>
  <c r="DM179" i="1" s="1"/>
  <c r="Z101" i="1" a="1"/>
  <c r="Z101" i="1" s="1"/>
  <c r="AZ108" i="1" a="1"/>
  <c r="AZ108" i="1" s="1"/>
  <c r="AZ171" i="1" a="1"/>
  <c r="AZ171" i="1" s="1"/>
  <c r="BM206" i="1" a="1"/>
  <c r="BM206" i="1" s="1"/>
  <c r="BZ255" i="1" a="1"/>
  <c r="BZ255" i="1" s="1"/>
  <c r="AZ224" i="1" a="1"/>
  <c r="AZ224" i="1" s="1"/>
  <c r="DZ124" i="1" a="1"/>
  <c r="DZ124" i="1" s="1"/>
  <c r="BZ240" i="1" a="1"/>
  <c r="BZ240" i="1" s="1"/>
  <c r="Z117" i="1" a="1"/>
  <c r="Z117" i="1" s="1"/>
  <c r="AM113" i="1" a="1"/>
  <c r="AM113" i="1" s="1"/>
  <c r="DM100" i="1" a="1"/>
  <c r="DM100" i="1" s="1"/>
  <c r="AZ244" i="1" a="1"/>
  <c r="AZ244" i="1" s="1"/>
  <c r="EM97" i="1" a="1"/>
  <c r="EM97" i="1" s="1"/>
  <c r="AZ176" i="1" a="1"/>
  <c r="AZ176" i="1" s="1"/>
  <c r="EM96" i="1" a="1"/>
  <c r="EM96" i="1" s="1"/>
  <c r="AZ75" i="1" a="1"/>
  <c r="AZ75" i="1" s="1"/>
  <c r="CM263" i="1" a="1"/>
  <c r="CM263" i="1" s="1"/>
  <c r="DZ178" i="1" a="1"/>
  <c r="DZ178" i="1" s="1"/>
  <c r="Z173" i="1" a="1"/>
  <c r="Z173" i="1" s="1"/>
  <c r="BZ80" i="1" a="1"/>
  <c r="BZ80" i="1" s="1"/>
  <c r="AZ102" i="1" a="1"/>
  <c r="AZ102" i="1" s="1"/>
  <c r="M212" i="1" a="1"/>
  <c r="M212" i="1" s="1"/>
  <c r="EM229" i="1" a="1"/>
  <c r="EM229" i="1" s="1"/>
  <c r="BM172" i="1" a="1"/>
  <c r="BM172" i="1" s="1"/>
  <c r="K25" i="10"/>
  <c r="J26" i="10"/>
  <c r="AZ163" i="1" a="1"/>
  <c r="AZ163" i="1" s="1"/>
  <c r="CM179" i="1" a="1"/>
  <c r="CM179" i="1" s="1"/>
  <c r="BM118" i="1" a="1"/>
  <c r="BM118" i="1" s="1"/>
  <c r="EM153" i="1" a="1"/>
  <c r="EM153" i="1" s="1"/>
  <c r="M242" i="1" a="1"/>
  <c r="M242" i="1" s="1"/>
  <c r="AM81" i="1" a="1"/>
  <c r="AM81" i="1" s="1"/>
  <c r="K85" i="12"/>
  <c r="J86" i="12"/>
  <c r="EM248" i="1" a="1"/>
  <c r="EM248" i="1" s="1"/>
  <c r="DZ154" i="1" a="1"/>
  <c r="DZ154" i="1" s="1"/>
  <c r="DM230" i="1" a="1"/>
  <c r="DM230" i="1" s="1"/>
  <c r="Z94" i="1" a="1"/>
  <c r="Z94" i="1" s="1"/>
  <c r="CM182" i="1" a="1"/>
  <c r="CM182" i="1" s="1"/>
  <c r="M89" i="1" a="1"/>
  <c r="M89" i="1" s="1"/>
  <c r="CM112" i="1" a="1"/>
  <c r="CM112" i="1" s="1"/>
  <c r="M251" i="1" a="1"/>
  <c r="M251" i="1" s="1"/>
  <c r="BZ207" i="1" a="1"/>
  <c r="BZ207" i="1" s="1"/>
  <c r="CM202" i="1" a="1"/>
  <c r="CM202" i="1" s="1"/>
  <c r="K45" i="15"/>
  <c r="J46" i="15"/>
  <c r="BZ94" i="1" a="1"/>
  <c r="BZ94" i="1" s="1"/>
  <c r="EM244" i="1" a="1"/>
  <c r="EM244" i="1" s="1"/>
  <c r="CM149" i="1" a="1"/>
  <c r="CM149" i="1" s="1"/>
  <c r="K80" i="12"/>
  <c r="J81" i="12"/>
  <c r="K10" i="9"/>
  <c r="J11" i="9"/>
  <c r="BZ244" i="1" a="1"/>
  <c r="BZ244" i="1" s="1"/>
  <c r="CM111" i="1" a="1"/>
  <c r="CM111" i="1" s="1"/>
  <c r="BM113" i="1" a="1"/>
  <c r="BM113" i="1" s="1"/>
  <c r="BM210" i="1" a="1"/>
  <c r="BM210" i="1" s="1"/>
  <c r="AZ149" i="1" a="1"/>
  <c r="AZ149" i="1" s="1"/>
  <c r="BM184" i="1" a="1"/>
  <c r="BM184" i="1" s="1"/>
  <c r="AZ234" i="1" a="1"/>
  <c r="AZ234" i="1" s="1"/>
  <c r="M262" i="1" a="1"/>
  <c r="M262" i="1" s="1"/>
  <c r="BZ248" i="1" a="1"/>
  <c r="BZ248" i="1" s="1"/>
  <c r="DZ87" i="1" a="1"/>
  <c r="DZ87" i="1" s="1"/>
  <c r="J66" i="7"/>
  <c r="K65" i="7"/>
  <c r="DZ267" i="1" a="1"/>
  <c r="DZ267" i="1" s="1"/>
  <c r="AZ209" i="1" a="1"/>
  <c r="AZ209" i="1" s="1"/>
  <c r="AZ166" i="1" a="1"/>
  <c r="AZ166" i="1" s="1"/>
  <c r="K20" i="13"/>
  <c r="J21" i="13"/>
  <c r="Z249" i="1" a="1"/>
  <c r="Z249" i="1" s="1"/>
  <c r="BM234" i="1" a="1"/>
  <c r="BM234" i="1" s="1"/>
  <c r="DM262" i="1" a="1"/>
  <c r="DM262" i="1" s="1"/>
  <c r="DZ220" i="1" a="1"/>
  <c r="DZ220" i="1" s="1"/>
  <c r="EM91" i="1" a="1"/>
  <c r="EM91" i="1" s="1"/>
  <c r="AZ236" i="1" a="1"/>
  <c r="AZ236" i="1" s="1"/>
  <c r="AM228" i="1" a="1"/>
  <c r="AM228" i="1" s="1"/>
  <c r="Z245" i="1" a="1"/>
  <c r="Z245" i="1" s="1"/>
  <c r="DZ106" i="1" a="1"/>
  <c r="DZ106" i="1" s="1"/>
  <c r="AZ134" i="1" a="1"/>
  <c r="AZ134" i="1" s="1"/>
  <c r="AM93" i="1" a="1"/>
  <c r="AM93" i="1" s="1"/>
  <c r="BZ224" i="1" a="1"/>
  <c r="BZ224" i="1" s="1"/>
  <c r="AZ151" i="1" a="1"/>
  <c r="AZ151" i="1" s="1"/>
  <c r="CZ130" i="1" a="1"/>
  <c r="CZ130" i="1" s="1"/>
  <c r="AM175" i="1" a="1"/>
  <c r="AM175" i="1" s="1"/>
  <c r="M113" i="1" a="1"/>
  <c r="M113" i="1" s="1"/>
  <c r="CZ156" i="1" a="1"/>
  <c r="CZ156" i="1" s="1"/>
  <c r="CZ95" i="1" a="1"/>
  <c r="CZ95" i="1" s="1"/>
  <c r="DM194" i="1" a="1"/>
  <c r="DM194" i="1" s="1"/>
  <c r="DM130" i="1" a="1"/>
  <c r="DM130" i="1" s="1"/>
  <c r="J11" i="14"/>
  <c r="K10" i="14"/>
  <c r="M176" i="1" a="1"/>
  <c r="M176" i="1" s="1"/>
  <c r="BZ172" i="1" a="1"/>
  <c r="BZ172" i="1" s="1"/>
  <c r="DM176" i="1" a="1"/>
  <c r="DM176" i="1" s="1"/>
  <c r="DZ152" i="1" a="1"/>
  <c r="DZ152" i="1" s="1"/>
  <c r="M93" i="1" a="1"/>
  <c r="M93" i="1" s="1"/>
  <c r="M158" i="1" a="1"/>
  <c r="M158" i="1" s="1"/>
  <c r="CZ183" i="1" a="1"/>
  <c r="CZ183" i="1" s="1"/>
  <c r="CM239" i="1" a="1"/>
  <c r="CM239" i="1" s="1"/>
  <c r="M108" i="1" a="1"/>
  <c r="M108" i="1" s="1"/>
  <c r="Z76" i="1" a="1"/>
  <c r="Z76" i="1" s="1"/>
  <c r="AM231" i="1" a="1"/>
  <c r="AM231" i="1" s="1"/>
  <c r="EM125" i="1" a="1"/>
  <c r="EM125" i="1" s="1"/>
  <c r="Z208" i="1" a="1"/>
  <c r="Z208" i="1" s="1"/>
  <c r="BM156" i="1" a="1"/>
  <c r="BM156" i="1" s="1"/>
  <c r="BM125" i="1" a="1"/>
  <c r="BM125" i="1" s="1"/>
  <c r="M79" i="1" a="1"/>
  <c r="M79" i="1" s="1"/>
  <c r="EM134" i="1" a="1"/>
  <c r="EM134" i="1" s="1"/>
  <c r="M253" i="1" a="1"/>
  <c r="M253" i="1" s="1"/>
  <c r="CZ159" i="1" a="1"/>
  <c r="CZ159" i="1" s="1"/>
  <c r="EM114" i="1" a="1"/>
  <c r="EM114" i="1" s="1"/>
  <c r="BZ95" i="1" a="1"/>
  <c r="BZ95" i="1" s="1"/>
  <c r="BZ182" i="1" a="1"/>
  <c r="BZ182" i="1" s="1"/>
  <c r="Z246" i="1" a="1"/>
  <c r="Z246" i="1" s="1"/>
  <c r="DM206" i="1" a="1"/>
  <c r="DM206" i="1" s="1"/>
  <c r="AZ232" i="1" a="1"/>
  <c r="AZ232" i="1" s="1"/>
  <c r="BM83" i="1" a="1"/>
  <c r="BM83" i="1" s="1"/>
  <c r="K30" i="15"/>
  <c r="J31" i="15"/>
  <c r="BM162" i="1" a="1"/>
  <c r="BM162" i="1" s="1"/>
  <c r="M81" i="1" a="1"/>
  <c r="M81" i="1" s="1"/>
  <c r="J21" i="2"/>
  <c r="K20" i="2"/>
  <c r="Z203" i="1" a="1"/>
  <c r="Z203" i="1" s="1"/>
  <c r="BM104" i="1" a="1"/>
  <c r="BM104" i="1" s="1"/>
  <c r="BZ161" i="1" a="1"/>
  <c r="BZ161" i="1" s="1"/>
  <c r="J41" i="7"/>
  <c r="K40" i="7"/>
  <c r="DM90" i="1" a="1"/>
  <c r="DM90" i="1" s="1"/>
  <c r="Z116" i="1" a="1"/>
  <c r="Z116" i="1" s="1"/>
  <c r="M190" i="1" a="1"/>
  <c r="M190" i="1" s="1"/>
  <c r="EM98" i="1" a="1"/>
  <c r="EM98" i="1" s="1"/>
  <c r="CZ243" i="1" a="1"/>
  <c r="CZ243" i="1" s="1"/>
  <c r="BZ87" i="1" a="1"/>
  <c r="BZ87" i="1" s="1"/>
  <c r="DZ111" i="1" a="1"/>
  <c r="DZ111" i="1" s="1"/>
  <c r="BZ78" i="1" a="1"/>
  <c r="BZ78" i="1" s="1"/>
  <c r="Z174" i="1" a="1"/>
  <c r="Z174" i="1" s="1"/>
  <c r="AZ103" i="1" a="1"/>
  <c r="AZ103" i="1" s="1"/>
  <c r="AZ126" i="1" a="1"/>
  <c r="AZ126" i="1" s="1"/>
  <c r="CZ155" i="1" a="1"/>
  <c r="CZ155" i="1" s="1"/>
  <c r="BM216" i="1" a="1"/>
  <c r="BM216" i="1" s="1"/>
  <c r="DZ132" i="1" a="1"/>
  <c r="DZ132" i="1" s="1"/>
  <c r="AM220" i="1" a="1"/>
  <c r="AM220" i="1" s="1"/>
  <c r="DZ129" i="1" a="1"/>
  <c r="DZ129" i="1" s="1"/>
  <c r="DM221" i="1" a="1"/>
  <c r="DM221" i="1" s="1"/>
  <c r="CM180" i="1" a="1"/>
  <c r="CM180" i="1" s="1"/>
  <c r="CM207" i="1" a="1"/>
  <c r="CM207" i="1" s="1"/>
  <c r="AM207" i="1" a="1"/>
  <c r="AM207" i="1" s="1"/>
  <c r="K90" i="14"/>
  <c r="J91" i="14"/>
  <c r="M103" i="1" a="1"/>
  <c r="M103" i="1" s="1"/>
  <c r="EM170" i="1" a="1"/>
  <c r="EM170" i="1" s="1"/>
  <c r="BM166" i="1" a="1"/>
  <c r="BM166" i="1" s="1"/>
  <c r="K15" i="11"/>
  <c r="J16" i="11"/>
  <c r="CZ264" i="1" a="1"/>
  <c r="CZ264" i="1" s="1"/>
  <c r="AM202" i="1" a="1"/>
  <c r="AM202" i="1" s="1"/>
  <c r="Z260" i="1" a="1"/>
  <c r="Z260" i="1" s="1"/>
  <c r="EM216" i="1" a="1"/>
  <c r="EM216" i="1" s="1"/>
  <c r="Z118" i="1" a="1"/>
  <c r="Z118" i="1" s="1"/>
  <c r="K70" i="15"/>
  <c r="J71" i="15"/>
  <c r="J61" i="9"/>
  <c r="K60" i="9"/>
  <c r="DZ264" i="1" a="1"/>
  <c r="DZ264" i="1" s="1"/>
  <c r="BZ98" i="1" a="1"/>
  <c r="BZ98" i="1" s="1"/>
  <c r="AZ94" i="1" a="1"/>
  <c r="AZ94" i="1" s="1"/>
  <c r="CM147" i="1" a="1"/>
  <c r="CM147" i="1" s="1"/>
  <c r="K85" i="14"/>
  <c r="J86" i="14"/>
  <c r="BZ241" i="1" a="1"/>
  <c r="BZ241" i="1" s="1"/>
  <c r="BM180" i="1" a="1"/>
  <c r="BM180" i="1" s="1"/>
  <c r="AZ148" i="1" a="1"/>
  <c r="AZ148" i="1" s="1"/>
  <c r="Z132" i="1" a="1"/>
  <c r="Z132" i="1" s="1"/>
  <c r="J91" i="8"/>
  <c r="K90" i="8"/>
  <c r="CZ236" i="1" a="1"/>
  <c r="CZ236" i="1" s="1"/>
  <c r="BM183" i="1" a="1"/>
  <c r="BM183" i="1" s="1"/>
  <c r="DZ254" i="1" a="1"/>
  <c r="DZ254" i="1" s="1"/>
  <c r="M208" i="1" a="1"/>
  <c r="M208" i="1" s="1"/>
  <c r="BM214" i="1" a="1"/>
  <c r="BM214" i="1" s="1"/>
  <c r="DZ84" i="1" a="1"/>
  <c r="DZ84" i="1" s="1"/>
  <c r="AZ212" i="1" a="1"/>
  <c r="AZ212" i="1" s="1"/>
  <c r="EM178" i="1" a="1"/>
  <c r="EM178" i="1" s="1"/>
  <c r="AZ168" i="1" a="1"/>
  <c r="AZ168" i="1" s="1"/>
  <c r="K110" i="13"/>
  <c r="J111" i="13"/>
  <c r="AZ201" i="1" a="1"/>
  <c r="AZ201" i="1" s="1"/>
  <c r="AM225" i="1" a="1"/>
  <c r="AM225" i="1" s="1"/>
  <c r="M239" i="1" a="1"/>
  <c r="M239" i="1" s="1"/>
  <c r="AZ106" i="1" a="1"/>
  <c r="AZ106" i="1" s="1"/>
  <c r="K55" i="12"/>
  <c r="J56" i="12"/>
  <c r="AM163" i="1" a="1"/>
  <c r="AM163" i="1" s="1"/>
  <c r="CM228" i="1" a="1"/>
  <c r="CM228" i="1" s="1"/>
  <c r="DZ138" i="1" a="1"/>
  <c r="DZ138" i="1" s="1"/>
  <c r="AZ133" i="1" a="1"/>
  <c r="AZ133" i="1" s="1"/>
  <c r="AM92" i="1" a="1"/>
  <c r="AM92" i="1" s="1"/>
  <c r="BZ225" i="1" a="1"/>
  <c r="BZ225" i="1" s="1"/>
  <c r="CZ127" i="1" a="1"/>
  <c r="CZ127" i="1" s="1"/>
  <c r="AM174" i="1" a="1"/>
  <c r="AM174" i="1" s="1"/>
  <c r="M112" i="1" a="1"/>
  <c r="M112" i="1" s="1"/>
  <c r="BM141" i="1" a="1"/>
  <c r="BM141" i="1" s="1"/>
  <c r="AM75" i="1" a="1"/>
  <c r="AM75" i="1" s="1"/>
  <c r="AM134" i="1" a="1"/>
  <c r="AM134" i="1" s="1"/>
  <c r="CM137" i="1" a="1"/>
  <c r="CM137" i="1" s="1"/>
  <c r="BM79" i="1" a="1"/>
  <c r="BM79" i="1" s="1"/>
  <c r="DZ169" i="1" a="1"/>
  <c r="DZ169" i="1" s="1"/>
  <c r="DM205" i="1" a="1"/>
  <c r="DM205" i="1" s="1"/>
  <c r="DM127" i="1" a="1"/>
  <c r="DM127" i="1" s="1"/>
  <c r="BZ73" i="1" a="1"/>
  <c r="BZ73" i="1" s="1"/>
  <c r="K105" i="9"/>
  <c r="J106" i="9"/>
  <c r="K100" i="14"/>
  <c r="J101" i="14"/>
  <c r="M173" i="1" a="1"/>
  <c r="M173" i="1" s="1"/>
  <c r="BZ170" i="1" a="1"/>
  <c r="BZ170" i="1" s="1"/>
  <c r="DM244" i="1" a="1"/>
  <c r="DM244" i="1" s="1"/>
  <c r="Z150" i="1" a="1"/>
  <c r="Z150" i="1" s="1"/>
  <c r="M92" i="1" a="1"/>
  <c r="M92" i="1" s="1"/>
  <c r="M166" i="1" a="1"/>
  <c r="M166" i="1" s="1"/>
  <c r="CZ184" i="1" a="1"/>
  <c r="CZ184" i="1" s="1"/>
  <c r="Z227" i="1" a="1"/>
  <c r="Z227" i="1" s="1"/>
  <c r="AM127" i="1" a="1"/>
  <c r="AM127" i="1" s="1"/>
  <c r="BM222" i="1" a="1"/>
  <c r="BM222" i="1" s="1"/>
  <c r="BZ149" i="1" a="1"/>
  <c r="BZ149" i="1" s="1"/>
  <c r="Z195" i="1" a="1"/>
  <c r="Z195" i="1" s="1"/>
  <c r="DZ233" i="1" a="1"/>
  <c r="DZ233" i="1" s="1"/>
  <c r="BM147" i="1" a="1"/>
  <c r="BM147" i="1" s="1"/>
  <c r="EM251" i="1" a="1"/>
  <c r="EM251" i="1" s="1"/>
  <c r="M160" i="1" a="1"/>
  <c r="M160" i="1" s="1"/>
  <c r="BZ114" i="1" a="1"/>
  <c r="BZ114" i="1" s="1"/>
  <c r="M83" i="1" a="1"/>
  <c r="M83" i="1" s="1"/>
  <c r="DZ194" i="1" a="1"/>
  <c r="DZ194" i="1" s="1"/>
  <c r="Z237" i="1" a="1"/>
  <c r="Z237" i="1" s="1"/>
  <c r="K80" i="11"/>
  <c r="J81" i="11"/>
  <c r="M244" i="1" a="1"/>
  <c r="M244" i="1" s="1"/>
  <c r="Z115" i="1" a="1"/>
  <c r="Z115" i="1" s="1"/>
  <c r="BM205" i="1" a="1"/>
  <c r="BM205" i="1" s="1"/>
  <c r="DM135" i="1" a="1"/>
  <c r="DM135" i="1" s="1"/>
  <c r="CZ190" i="1" a="1"/>
  <c r="CZ190" i="1" s="1"/>
  <c r="BZ89" i="1" a="1"/>
  <c r="BZ89" i="1" s="1"/>
  <c r="BM189" i="1" a="1"/>
  <c r="BM189" i="1" s="1"/>
  <c r="AZ130" i="1" a="1"/>
  <c r="AZ130" i="1" s="1"/>
  <c r="CM145" i="1" a="1"/>
  <c r="CM145" i="1" s="1"/>
  <c r="EM155" i="1" a="1"/>
  <c r="EM155" i="1" s="1"/>
  <c r="BM131" i="1" a="1"/>
  <c r="BM131" i="1" s="1"/>
  <c r="AM107" i="1" a="1"/>
  <c r="AM107" i="1" s="1"/>
  <c r="AZ186" i="1" a="1"/>
  <c r="AZ186" i="1" s="1"/>
  <c r="AM252" i="1" a="1"/>
  <c r="AM252" i="1" s="1"/>
  <c r="EM186" i="1" a="1"/>
  <c r="EM186" i="1" s="1"/>
  <c r="AM146" i="1" a="1"/>
  <c r="AM146" i="1" s="1"/>
  <c r="K95" i="11"/>
  <c r="J96" i="11"/>
  <c r="K70" i="12"/>
  <c r="J71" i="12"/>
  <c r="CM181" i="1" a="1"/>
  <c r="CM181" i="1" s="1"/>
  <c r="CM210" i="1" a="1"/>
  <c r="CM210" i="1" s="1"/>
  <c r="Z126" i="1" a="1"/>
  <c r="Z126" i="1" s="1"/>
  <c r="M241" i="1" a="1"/>
  <c r="M241" i="1" s="1"/>
  <c r="EM172" i="1" a="1"/>
  <c r="EM172" i="1" s="1"/>
  <c r="K20" i="10"/>
  <c r="J21" i="10"/>
  <c r="M73" i="1" a="1"/>
  <c r="M73" i="1" s="1"/>
  <c r="BZ242" i="1" a="1"/>
  <c r="BZ242" i="1" s="1"/>
  <c r="BZ267" i="1" a="1"/>
  <c r="BZ267" i="1" s="1"/>
  <c r="CM166" i="1" a="1"/>
  <c r="CM166" i="1" s="1"/>
  <c r="DM217" i="1" a="1"/>
  <c r="DM217" i="1" s="1"/>
  <c r="BM204" i="1" a="1"/>
  <c r="BM204" i="1" s="1"/>
  <c r="EM206" i="1" a="1"/>
  <c r="EM206" i="1" s="1"/>
  <c r="BM228" i="1" a="1"/>
  <c r="BM228" i="1" s="1"/>
  <c r="BM168" i="1" a="1"/>
  <c r="BM168" i="1" s="1"/>
  <c r="CZ73" i="1" a="1"/>
  <c r="CZ73" i="1" s="1"/>
  <c r="AM253" i="1" a="1"/>
  <c r="AM253" i="1" s="1"/>
  <c r="EM78" i="1" a="1"/>
  <c r="EM78" i="1" s="1"/>
  <c r="BM159" i="1" a="1"/>
  <c r="BM159" i="1" s="1"/>
  <c r="J96" i="15"/>
  <c r="K95" i="15"/>
  <c r="CZ102" i="1" a="1"/>
  <c r="CZ102" i="1" s="1"/>
  <c r="BZ101" i="1" a="1"/>
  <c r="BZ101" i="1" s="1"/>
  <c r="DM149" i="1" a="1"/>
  <c r="DM149" i="1" s="1"/>
  <c r="BZ99" i="1" a="1"/>
  <c r="BZ99" i="1" s="1"/>
  <c r="K70" i="13"/>
  <c r="J71" i="13"/>
  <c r="DM103" i="1" a="1"/>
  <c r="DM103" i="1" s="1"/>
  <c r="AM122" i="1" a="1"/>
  <c r="AM122" i="1" s="1"/>
  <c r="CM148" i="1" a="1"/>
  <c r="CM148" i="1" s="1"/>
  <c r="J61" i="16"/>
  <c r="K60" i="16"/>
  <c r="Z103" i="1" a="1"/>
  <c r="Z103" i="1" s="1"/>
  <c r="DZ260" i="1" a="1"/>
  <c r="DZ260" i="1" s="1"/>
  <c r="CM168" i="1" a="1"/>
  <c r="CM168" i="1" s="1"/>
  <c r="CZ165" i="1" a="1"/>
  <c r="CZ165" i="1" s="1"/>
  <c r="BZ144" i="1" a="1"/>
  <c r="BZ144" i="1" s="1"/>
  <c r="EM267" i="1" a="1"/>
  <c r="EM267" i="1" s="1"/>
  <c r="BM179" i="1" a="1"/>
  <c r="BM179" i="1" s="1"/>
  <c r="AZ145" i="1" a="1"/>
  <c r="AZ145" i="1" s="1"/>
  <c r="DZ83" i="1" a="1"/>
  <c r="DZ83" i="1" s="1"/>
  <c r="CZ201" i="1" a="1"/>
  <c r="CZ201" i="1" s="1"/>
  <c r="BM175" i="1" a="1"/>
  <c r="BM175" i="1" s="1"/>
  <c r="CM196" i="1" a="1"/>
  <c r="CM196" i="1" s="1"/>
  <c r="M209" i="1" a="1"/>
  <c r="M209" i="1" s="1"/>
  <c r="BZ257" i="1" a="1"/>
  <c r="BZ257" i="1" s="1"/>
  <c r="DZ163" i="1" a="1"/>
  <c r="DZ163" i="1" s="1"/>
  <c r="EM192" i="1" a="1"/>
  <c r="EM192" i="1" s="1"/>
  <c r="AZ213" i="1" a="1"/>
  <c r="AZ213" i="1" s="1"/>
  <c r="EM174" i="1" a="1"/>
  <c r="EM174" i="1" s="1"/>
  <c r="Z106" i="1" a="1"/>
  <c r="Z106" i="1" s="1"/>
  <c r="K100" i="7"/>
  <c r="J101" i="7"/>
  <c r="Z238" i="1" a="1"/>
  <c r="Z238" i="1" s="1"/>
  <c r="AZ193" i="1" a="1"/>
  <c r="AZ193" i="1" s="1"/>
  <c r="AM212" i="1" a="1"/>
  <c r="AM212" i="1" s="1"/>
  <c r="Z188" i="1" a="1"/>
  <c r="Z188" i="1" s="1"/>
  <c r="Z231" i="1" a="1"/>
  <c r="Z231" i="1" s="1"/>
  <c r="DZ243" i="1" a="1"/>
  <c r="DZ243" i="1" s="1"/>
  <c r="DZ107" i="1" a="1"/>
  <c r="DZ107" i="1" s="1"/>
  <c r="K110" i="2"/>
  <c r="J111" i="2"/>
  <c r="BM217" i="1" a="1"/>
  <c r="BM217" i="1" s="1"/>
  <c r="AZ217" i="1" a="1"/>
  <c r="AZ217" i="1" s="1"/>
  <c r="EM204" i="1" a="1"/>
  <c r="EM204" i="1" s="1"/>
  <c r="AM128" i="1" a="1"/>
  <c r="AM128" i="1" s="1"/>
  <c r="M265" i="1" a="1"/>
  <c r="M265" i="1" s="1"/>
  <c r="AM95" i="1" a="1"/>
  <c r="AM95" i="1" s="1"/>
  <c r="AM94" i="1" a="1"/>
  <c r="AM94" i="1" s="1"/>
  <c r="AZ160" i="1" a="1"/>
  <c r="AZ160" i="1" s="1"/>
  <c r="EM101" i="1" a="1"/>
  <c r="EM101" i="1" s="1"/>
  <c r="AZ88" i="1" a="1"/>
  <c r="AZ88" i="1" s="1"/>
  <c r="EM256" i="1" a="1"/>
  <c r="EM256" i="1" s="1"/>
  <c r="AM173" i="1" a="1"/>
  <c r="AM173" i="1" s="1"/>
  <c r="M221" i="1" a="1"/>
  <c r="M221" i="1" s="1"/>
  <c r="BM139" i="1" a="1"/>
  <c r="BM139" i="1" s="1"/>
  <c r="CM116" i="1" a="1"/>
  <c r="CM116" i="1" s="1"/>
  <c r="AM133" i="1" a="1"/>
  <c r="AM133" i="1" s="1"/>
  <c r="Z135" i="1" a="1"/>
  <c r="Z135" i="1" s="1"/>
  <c r="BM80" i="1" a="1"/>
  <c r="BM80" i="1" s="1"/>
  <c r="AM97" i="1" a="1"/>
  <c r="AM97" i="1" s="1"/>
  <c r="M181" i="1" a="1"/>
  <c r="M181" i="1" s="1"/>
  <c r="DM129" i="1" a="1"/>
  <c r="DM129" i="1" s="1"/>
  <c r="CM151" i="1" a="1"/>
  <c r="CM151" i="1" s="1"/>
  <c r="DZ119" i="1" a="1"/>
  <c r="DZ119" i="1" s="1"/>
  <c r="CZ269" i="1" a="1"/>
  <c r="CZ269" i="1" s="1"/>
  <c r="M178" i="1" a="1"/>
  <c r="M178" i="1" s="1"/>
  <c r="BZ171" i="1" a="1"/>
  <c r="BZ171" i="1" s="1"/>
  <c r="DM245" i="1" a="1"/>
  <c r="DM245" i="1" s="1"/>
  <c r="CZ161" i="1" a="1"/>
  <c r="CZ161" i="1" s="1"/>
  <c r="M169" i="1" a="1"/>
  <c r="M169" i="1" s="1"/>
  <c r="AZ180" i="1" a="1"/>
  <c r="AZ180" i="1" s="1"/>
  <c r="BM88" i="1" a="1"/>
  <c r="BM88" i="1" s="1"/>
  <c r="M110" i="1" a="1"/>
  <c r="M110" i="1" s="1"/>
  <c r="M137" i="1" a="1"/>
  <c r="M137" i="1" s="1"/>
  <c r="CZ82" i="1" a="1"/>
  <c r="CZ82" i="1" s="1"/>
  <c r="BM200" i="1" a="1"/>
  <c r="BM200" i="1" s="1"/>
  <c r="BZ265" i="1" a="1"/>
  <c r="BZ265" i="1" s="1"/>
  <c r="EM129" i="1" a="1"/>
  <c r="EM129" i="1" s="1"/>
  <c r="CM195" i="1" a="1"/>
  <c r="CM195" i="1" s="1"/>
  <c r="EM84" i="1" a="1"/>
  <c r="EM84" i="1" s="1"/>
  <c r="BM129" i="1" a="1"/>
  <c r="BM129" i="1" s="1"/>
  <c r="K75" i="15"/>
  <c r="J76" i="15"/>
  <c r="M175" i="1" a="1"/>
  <c r="M175" i="1" s="1"/>
  <c r="AM130" i="1" a="1"/>
  <c r="AM130" i="1" s="1"/>
  <c r="BM223" i="1" a="1"/>
  <c r="BM223" i="1" s="1"/>
  <c r="DM143" i="1" a="1"/>
  <c r="DM143" i="1" s="1"/>
  <c r="K80" i="10"/>
  <c r="J81" i="10"/>
  <c r="BZ184" i="1" a="1"/>
  <c r="BZ184" i="1" s="1"/>
  <c r="DZ202" i="1" a="1"/>
  <c r="DZ202" i="1" s="1"/>
  <c r="CM130" i="1" a="1"/>
  <c r="CM130" i="1" s="1"/>
  <c r="K15" i="12"/>
  <c r="J16" i="12"/>
  <c r="AM180" i="1" a="1"/>
  <c r="AM180" i="1" s="1"/>
  <c r="M121" i="1" a="1"/>
  <c r="M121" i="1" s="1"/>
  <c r="CZ221" i="1" a="1"/>
  <c r="CZ221" i="1" s="1"/>
  <c r="Z158" i="1" a="1"/>
  <c r="Z158" i="1" s="1"/>
  <c r="CM224" i="1" a="1"/>
  <c r="CM224" i="1" s="1"/>
  <c r="DM138" i="1" a="1"/>
  <c r="DM138" i="1" s="1"/>
  <c r="BM103" i="1" a="1"/>
  <c r="BM103" i="1" s="1"/>
  <c r="CM186" i="1" a="1"/>
  <c r="CM186" i="1" s="1"/>
  <c r="CZ257" i="1" a="1"/>
  <c r="CZ257" i="1" s="1"/>
  <c r="M82" i="1" a="1"/>
  <c r="M82" i="1" s="1"/>
  <c r="M201" i="1" a="1"/>
  <c r="M201" i="1" s="1"/>
  <c r="DZ193" i="1" a="1"/>
  <c r="DZ193" i="1" s="1"/>
  <c r="AZ252" i="1" a="1"/>
  <c r="AZ252" i="1" s="1"/>
  <c r="CM199" i="1" a="1"/>
  <c r="CM199" i="1" s="1"/>
  <c r="CZ211" i="1" a="1"/>
  <c r="CZ211" i="1" s="1"/>
  <c r="BM106" i="1" a="1"/>
  <c r="BM106" i="1" s="1"/>
  <c r="AM255" i="1" a="1"/>
  <c r="AM255" i="1" s="1"/>
  <c r="J21" i="7"/>
  <c r="K20" i="7"/>
  <c r="Z182" i="1" a="1"/>
  <c r="Z182" i="1" s="1"/>
  <c r="BZ139" i="1" a="1"/>
  <c r="BZ139" i="1" s="1"/>
  <c r="M170" i="1" a="1"/>
  <c r="M170" i="1" s="1"/>
  <c r="CZ116" i="1" a="1"/>
  <c r="CZ116" i="1" s="1"/>
  <c r="EM111" i="1" a="1"/>
  <c r="EM111" i="1" s="1"/>
  <c r="EM145" i="1" a="1"/>
  <c r="EM145" i="1" s="1"/>
  <c r="CZ191" i="1" a="1"/>
  <c r="CZ191" i="1" s="1"/>
  <c r="CZ244" i="1" a="1"/>
  <c r="CZ244" i="1" s="1"/>
  <c r="BZ90" i="1" a="1"/>
  <c r="BZ90" i="1" s="1"/>
  <c r="CZ146" i="1" a="1"/>
  <c r="CZ146" i="1" s="1"/>
  <c r="AM116" i="1" a="1"/>
  <c r="AM116" i="1" s="1"/>
  <c r="M260" i="1" a="1"/>
  <c r="M260" i="1" s="1"/>
  <c r="Z178" i="1" a="1"/>
  <c r="Z178" i="1" s="1"/>
  <c r="BZ81" i="1" a="1"/>
  <c r="BZ81" i="1" s="1"/>
  <c r="BM188" i="1" a="1"/>
  <c r="BM188" i="1" s="1"/>
  <c r="AZ131" i="1" a="1"/>
  <c r="AZ131" i="1" s="1"/>
  <c r="CM146" i="1" a="1"/>
  <c r="CM146" i="1" s="1"/>
  <c r="M86" i="1" a="1"/>
  <c r="M86" i="1" s="1"/>
  <c r="M187" i="1" a="1"/>
  <c r="M187" i="1" s="1"/>
  <c r="EM169" i="1" a="1"/>
  <c r="EM169" i="1" s="1"/>
  <c r="CZ162" i="1" a="1"/>
  <c r="CZ162" i="1" s="1"/>
  <c r="CM89" i="1" a="1"/>
  <c r="CM89" i="1" s="1"/>
  <c r="K105" i="13"/>
  <c r="J106" i="13"/>
  <c r="M249" i="1" a="1"/>
  <c r="M249" i="1" s="1"/>
  <c r="AZ185" i="1" a="1"/>
  <c r="AZ185" i="1" s="1"/>
  <c r="DM222" i="1" a="1"/>
  <c r="DM222" i="1" s="1"/>
  <c r="K40" i="9"/>
  <c r="J41" i="9"/>
  <c r="EM162" i="1" a="1"/>
  <c r="EM162" i="1" s="1"/>
  <c r="M228" i="1" a="1"/>
  <c r="M228" i="1" s="1"/>
  <c r="J66" i="8"/>
  <c r="K65" i="8"/>
  <c r="CM184" i="1" a="1"/>
  <c r="CM184" i="1" s="1"/>
  <c r="CM213" i="1" a="1"/>
  <c r="CM213" i="1" s="1"/>
  <c r="CZ241" i="1" a="1"/>
  <c r="CZ241" i="1" s="1"/>
  <c r="EM171" i="1" a="1"/>
  <c r="EM171" i="1" s="1"/>
  <c r="M214" i="1" a="1"/>
  <c r="M214" i="1" s="1"/>
  <c r="CZ248" i="1" a="1"/>
  <c r="CZ248" i="1" s="1"/>
  <c r="BZ163" i="1" a="1"/>
  <c r="BZ163" i="1" s="1"/>
  <c r="K50" i="11"/>
  <c r="J51" i="11"/>
  <c r="CZ226" i="1" a="1"/>
  <c r="CZ226" i="1" s="1"/>
  <c r="BZ189" i="1" a="1"/>
  <c r="BZ189" i="1" s="1"/>
  <c r="AZ250" i="1" a="1"/>
  <c r="AZ250" i="1" s="1"/>
  <c r="EM212" i="1" a="1"/>
  <c r="EM212" i="1" s="1"/>
  <c r="CZ129" i="1" a="1"/>
  <c r="CZ129" i="1" s="1"/>
  <c r="EM151" i="1" a="1"/>
  <c r="EM151" i="1" s="1"/>
  <c r="CZ174" i="1" a="1"/>
  <c r="CZ174" i="1" s="1"/>
  <c r="CZ90" i="1" a="1"/>
  <c r="CZ90" i="1" s="1"/>
  <c r="EM159" i="1" a="1"/>
  <c r="EM159" i="1" s="1"/>
  <c r="CM243" i="1" a="1"/>
  <c r="CM243" i="1" s="1"/>
  <c r="DM175" i="1" a="1"/>
  <c r="DM175" i="1" s="1"/>
  <c r="CZ175" i="1" a="1"/>
  <c r="CZ175" i="1" s="1"/>
  <c r="DM237" i="1" a="1"/>
  <c r="DM237" i="1" s="1"/>
  <c r="Z108" i="1" a="1"/>
  <c r="Z108" i="1" s="1"/>
  <c r="K100" i="10"/>
  <c r="J101" i="10"/>
  <c r="M120" i="1" a="1"/>
  <c r="M120" i="1" s="1"/>
  <c r="CM154" i="1" a="1"/>
  <c r="CM154" i="1" s="1"/>
  <c r="CM140" i="1" a="1"/>
  <c r="CM140" i="1" s="1"/>
  <c r="EM73" i="1" a="1"/>
  <c r="EM73" i="1" s="1"/>
  <c r="K75" i="10"/>
  <c r="J76" i="10"/>
  <c r="AM125" i="1" a="1"/>
  <c r="AM125" i="1" s="1"/>
  <c r="Z113" i="1" a="1"/>
  <c r="Z113" i="1" s="1"/>
  <c r="DZ125" i="1" a="1"/>
  <c r="DZ125" i="1" s="1"/>
  <c r="DM87" i="1" a="1"/>
  <c r="DM87" i="1" s="1"/>
  <c r="CZ218" i="1" a="1"/>
  <c r="CZ218" i="1" s="1"/>
  <c r="M225" i="1" a="1"/>
  <c r="M225" i="1" s="1"/>
  <c r="Z262" i="1" a="1"/>
  <c r="Z262" i="1" s="1"/>
  <c r="EM90" i="1" a="1"/>
  <c r="EM90" i="1" s="1"/>
  <c r="EM135" i="1" a="1"/>
  <c r="EM135" i="1" s="1"/>
  <c r="AM85" i="1" a="1"/>
  <c r="AM85" i="1" s="1"/>
  <c r="M124" i="1" a="1"/>
  <c r="M124" i="1" s="1"/>
  <c r="DZ234" i="1" a="1"/>
  <c r="DZ234" i="1" s="1"/>
  <c r="AM138" i="1" a="1"/>
  <c r="AM138" i="1" s="1"/>
  <c r="Z247" i="1" a="1"/>
  <c r="Z247" i="1" s="1"/>
  <c r="BM170" i="1" a="1"/>
  <c r="BM170" i="1" s="1"/>
  <c r="CZ77" i="1" a="1"/>
  <c r="CZ77" i="1" s="1"/>
  <c r="Z155" i="1" a="1"/>
  <c r="Z155" i="1" s="1"/>
  <c r="CZ91" i="1" a="1"/>
  <c r="CZ91" i="1" s="1"/>
  <c r="AZ208" i="1" a="1"/>
  <c r="AZ208" i="1" s="1"/>
  <c r="DM93" i="1" a="1"/>
  <c r="DM93" i="1" s="1"/>
  <c r="DZ109" i="1" a="1"/>
  <c r="DZ109" i="1" s="1"/>
  <c r="BM128" i="1" a="1"/>
  <c r="BM128" i="1" s="1"/>
  <c r="CM252" i="1" a="1"/>
  <c r="CM252" i="1" s="1"/>
  <c r="M107" i="1" a="1"/>
  <c r="M107" i="1" s="1"/>
  <c r="CM82" i="1" a="1"/>
  <c r="CM82" i="1" s="1"/>
  <c r="EM138" i="1" a="1"/>
  <c r="EM138" i="1" s="1"/>
  <c r="BM196" i="1" a="1"/>
  <c r="BM196" i="1" s="1"/>
  <c r="DZ148" i="1" a="1"/>
  <c r="DZ148" i="1" s="1"/>
  <c r="DM73" i="1" a="1"/>
  <c r="DM73" i="1" s="1"/>
  <c r="DZ210" i="1" a="1"/>
  <c r="DZ210" i="1" s="1"/>
  <c r="CZ104" i="1" a="1"/>
  <c r="CZ104" i="1" s="1"/>
  <c r="AM235" i="1" a="1"/>
  <c r="AM235" i="1" s="1"/>
  <c r="K50" i="16"/>
  <c r="J51" i="16"/>
  <c r="AZ237" i="1" a="1"/>
  <c r="AZ237" i="1" s="1"/>
  <c r="BM148" i="1" a="1"/>
  <c r="BM148" i="1" s="1"/>
  <c r="BM201" i="1" a="1"/>
  <c r="BM201" i="1" s="1"/>
  <c r="Z185" i="1" a="1"/>
  <c r="Z185" i="1" s="1"/>
  <c r="CZ98" i="1" a="1"/>
  <c r="CZ98" i="1" s="1"/>
  <c r="Z179" i="1" a="1"/>
  <c r="Z179" i="1" s="1"/>
  <c r="DM199" i="1" a="1"/>
  <c r="DM199" i="1" s="1"/>
  <c r="BM182" i="1" a="1"/>
  <c r="BM182" i="1" s="1"/>
  <c r="BZ178" i="1" a="1"/>
  <c r="BZ178" i="1" s="1"/>
  <c r="DM134" i="1" a="1"/>
  <c r="DM134" i="1" s="1"/>
  <c r="AZ248" i="1" a="1"/>
  <c r="AZ248" i="1" s="1"/>
  <c r="BM268" i="1" a="1"/>
  <c r="BM268" i="1" s="1"/>
  <c r="EM150" i="1" a="1"/>
  <c r="EM150" i="1" s="1"/>
  <c r="Z79" i="1" a="1"/>
  <c r="Z79" i="1" s="1"/>
  <c r="CZ100" i="1" a="1"/>
  <c r="CZ100" i="1" s="1"/>
  <c r="BZ205" i="1" a="1"/>
  <c r="BZ205" i="1" s="1"/>
  <c r="M165" i="1" a="1"/>
  <c r="M165" i="1" s="1"/>
  <c r="BZ142" i="1" a="1"/>
  <c r="BZ142" i="1" s="1"/>
  <c r="EM266" i="1" a="1"/>
  <c r="EM266" i="1" s="1"/>
  <c r="AM265" i="1" a="1"/>
  <c r="AM265" i="1" s="1"/>
  <c r="CZ176" i="1" a="1"/>
  <c r="CZ176" i="1" s="1"/>
  <c r="Z93" i="1" a="1"/>
  <c r="Z93" i="1" s="1"/>
  <c r="J61" i="14"/>
  <c r="K60" i="14"/>
  <c r="Z162" i="1" a="1"/>
  <c r="Z162" i="1" s="1"/>
  <c r="AM168" i="1" a="1"/>
  <c r="AM168" i="1" s="1"/>
  <c r="M219" i="1" a="1"/>
  <c r="M219" i="1" s="1"/>
  <c r="AM261" i="1" a="1"/>
  <c r="AM261" i="1" s="1"/>
  <c r="AM216" i="1" a="1"/>
  <c r="AM216" i="1" s="1"/>
  <c r="DM165" i="1" a="1"/>
  <c r="DM165" i="1" s="1"/>
  <c r="EM190" i="1" a="1"/>
  <c r="EM190" i="1" s="1"/>
  <c r="Z214" i="1" a="1"/>
  <c r="Z214" i="1" s="1"/>
  <c r="BZ238" i="1" a="1"/>
  <c r="BZ238" i="1" s="1"/>
  <c r="Z259" i="1" a="1"/>
  <c r="Z259" i="1" s="1"/>
  <c r="AM106" i="1" a="1"/>
  <c r="AM106" i="1" s="1"/>
  <c r="AM83" i="1" a="1"/>
  <c r="AM83" i="1" s="1"/>
  <c r="DM239" i="1" a="1"/>
  <c r="DM239" i="1" s="1"/>
  <c r="BM247" i="1" a="1"/>
  <c r="BM247" i="1" s="1"/>
  <c r="Z177" i="1" a="1"/>
  <c r="Z177" i="1" s="1"/>
  <c r="CZ78" i="1" a="1"/>
  <c r="CZ78" i="1" s="1"/>
  <c r="AZ111" i="1" a="1"/>
  <c r="AZ111" i="1" s="1"/>
  <c r="DM182" i="1" a="1"/>
  <c r="DM182" i="1" s="1"/>
  <c r="M145" i="1" a="1"/>
  <c r="M145" i="1" s="1"/>
  <c r="BZ218" i="1" a="1"/>
  <c r="BZ218" i="1" s="1"/>
  <c r="EM223" i="1" a="1"/>
  <c r="EM223" i="1" s="1"/>
  <c r="BZ102" i="1" a="1"/>
  <c r="BZ102" i="1" s="1"/>
  <c r="BM251" i="1" a="1"/>
  <c r="BM251" i="1" s="1"/>
  <c r="CM129" i="1" a="1"/>
  <c r="CM129" i="1" s="1"/>
  <c r="Z131" i="1" a="1"/>
  <c r="Z131" i="1" s="1"/>
  <c r="BM249" i="1" a="1"/>
  <c r="BM249" i="1" s="1"/>
  <c r="CZ240" i="1" a="1"/>
  <c r="CZ240" i="1" s="1"/>
  <c r="AM196" i="1" a="1"/>
  <c r="AM196" i="1" s="1"/>
  <c r="DZ86" i="1" a="1"/>
  <c r="DZ86" i="1" s="1"/>
  <c r="EM120" i="1" a="1"/>
  <c r="EM120" i="1" s="1"/>
  <c r="DM234" i="1" a="1"/>
  <c r="DM234" i="1" s="1"/>
  <c r="AM243" i="1" a="1"/>
  <c r="AM243" i="1" s="1"/>
  <c r="DM200" i="1" a="1"/>
  <c r="DM200" i="1" s="1"/>
  <c r="AM209" i="1" a="1"/>
  <c r="AM209" i="1" s="1"/>
  <c r="J36" i="7"/>
  <c r="K35" i="7"/>
  <c r="BM255" i="1" a="1"/>
  <c r="BM255" i="1" s="1"/>
  <c r="DZ200" i="1" a="1"/>
  <c r="DZ200" i="1" s="1"/>
  <c r="DZ123" i="1" a="1"/>
  <c r="DZ123" i="1" s="1"/>
  <c r="EM116" i="1" a="1"/>
  <c r="EM116" i="1" s="1"/>
  <c r="AZ84" i="1" a="1"/>
  <c r="AZ84" i="1" s="1"/>
  <c r="DZ180" i="1" a="1"/>
  <c r="DZ180" i="1" s="1"/>
  <c r="AZ189" i="1" a="1"/>
  <c r="AZ189" i="1" s="1"/>
  <c r="AM171" i="1" a="1"/>
  <c r="AM171" i="1" s="1"/>
  <c r="AM240" i="1" a="1"/>
  <c r="AM240" i="1" s="1"/>
  <c r="DM126" i="1" a="1"/>
  <c r="DM126" i="1" s="1"/>
  <c r="DM266" i="1" a="1"/>
  <c r="DM266" i="1" s="1"/>
  <c r="CZ173" i="1" a="1"/>
  <c r="CZ173" i="1" s="1"/>
  <c r="DM212" i="1" a="1"/>
  <c r="DM212" i="1" s="1"/>
  <c r="AM76" i="1" a="1"/>
  <c r="AM76" i="1" s="1"/>
  <c r="K5" i="16"/>
  <c r="J6" i="16"/>
  <c r="DZ189" i="1" a="1"/>
  <c r="DZ189" i="1" s="1"/>
  <c r="AZ261" i="1" a="1"/>
  <c r="AZ261" i="1" s="1"/>
  <c r="Z149" i="1" a="1"/>
  <c r="Z149" i="1" s="1"/>
  <c r="AZ227" i="1" a="1"/>
  <c r="AZ227" i="1" s="1"/>
  <c r="M140" i="1" a="1"/>
  <c r="M140" i="1" s="1"/>
  <c r="CM161" i="1" a="1"/>
  <c r="CM161" i="1" s="1"/>
  <c r="CM226" i="1" a="1"/>
  <c r="CM226" i="1" s="1"/>
  <c r="BZ165" i="1" a="1"/>
  <c r="BZ165" i="1" s="1"/>
  <c r="CZ138" i="1" a="1"/>
  <c r="CZ138" i="1" s="1"/>
  <c r="DM122" i="1" a="1"/>
  <c r="DM122" i="1" s="1"/>
  <c r="K45" i="16"/>
  <c r="J46" i="16"/>
  <c r="M264" i="1" a="1"/>
  <c r="M264" i="1" s="1"/>
  <c r="CZ263" i="1" a="1"/>
  <c r="CZ263" i="1" s="1"/>
  <c r="DZ161" i="1" a="1"/>
  <c r="DZ161" i="1" s="1"/>
  <c r="AM204" i="1" a="1"/>
  <c r="AM204" i="1" s="1"/>
  <c r="CM164" i="1" a="1"/>
  <c r="CM164" i="1" s="1"/>
  <c r="DM92" i="1" a="1"/>
  <c r="DM92" i="1" s="1"/>
  <c r="CM174" i="1" a="1"/>
  <c r="CM174" i="1" s="1"/>
  <c r="DM153" i="1" a="1"/>
  <c r="DM153" i="1" s="1"/>
  <c r="K100" i="16"/>
  <c r="J101" i="16"/>
  <c r="K10" i="10"/>
  <c r="J11" i="10"/>
  <c r="DZ211" i="1" a="1"/>
  <c r="DZ211" i="1" s="1"/>
  <c r="BZ220" i="1" a="1"/>
  <c r="BZ220" i="1" s="1"/>
  <c r="K55" i="10"/>
  <c r="J56" i="10"/>
  <c r="DZ225" i="1" a="1"/>
  <c r="DZ225" i="1" s="1"/>
  <c r="CZ167" i="1" a="1"/>
  <c r="CZ167" i="1" s="1"/>
  <c r="CM132" i="1" a="1"/>
  <c r="CM132" i="1" s="1"/>
  <c r="J21" i="9"/>
  <c r="K20" i="9"/>
  <c r="K55" i="8"/>
  <c r="J56" i="8"/>
  <c r="J36" i="11"/>
  <c r="K35" i="11"/>
  <c r="EM183" i="1" a="1"/>
  <c r="EM183" i="1" s="1"/>
  <c r="AZ78" i="1" a="1"/>
  <c r="AZ78" i="1" s="1"/>
  <c r="M90" i="1" a="1"/>
  <c r="M90" i="1" s="1"/>
  <c r="AZ161" i="1" a="1"/>
  <c r="AZ161" i="1" s="1"/>
  <c r="EM255" i="1" a="1"/>
  <c r="EM255" i="1" s="1"/>
  <c r="CM78" i="1" a="1"/>
  <c r="CM78" i="1" s="1"/>
  <c r="DZ158" i="1" a="1"/>
  <c r="DZ158" i="1" s="1"/>
  <c r="M125" i="1" a="1"/>
  <c r="M125" i="1" s="1"/>
  <c r="AM78" i="1" a="1"/>
  <c r="AM78" i="1" s="1"/>
  <c r="DM248" i="1" a="1"/>
  <c r="DM248" i="1" s="1"/>
  <c r="J61" i="7"/>
  <c r="K60" i="7"/>
  <c r="K55" i="13"/>
  <c r="J56" i="13"/>
  <c r="Z264" i="1" a="1"/>
  <c r="Z264" i="1" s="1"/>
  <c r="AM195" i="1" a="1"/>
  <c r="AM195" i="1" s="1"/>
  <c r="M256" i="1" a="1"/>
  <c r="M256" i="1" s="1"/>
  <c r="AM244" i="1" a="1"/>
  <c r="AM244" i="1" s="1"/>
  <c r="CM158" i="1" a="1"/>
  <c r="CM158" i="1" s="1"/>
  <c r="AM241" i="1" a="1"/>
  <c r="AM241" i="1" s="1"/>
  <c r="AZ104" i="1" a="1"/>
  <c r="AZ104" i="1" s="1"/>
  <c r="EM93" i="1" a="1"/>
  <c r="EM93" i="1" s="1"/>
  <c r="AZ121" i="1" a="1"/>
  <c r="AZ121" i="1" s="1"/>
  <c r="AM218" i="1" a="1"/>
  <c r="AM218" i="1" s="1"/>
  <c r="EM115" i="1" a="1"/>
  <c r="EM115" i="1" s="1"/>
  <c r="AM153" i="1" a="1"/>
  <c r="AM153" i="1" s="1"/>
  <c r="AZ85" i="1" a="1"/>
  <c r="AZ85" i="1" s="1"/>
  <c r="CZ125" i="1" a="1"/>
  <c r="CZ125" i="1" s="1"/>
  <c r="CM246" i="1" a="1"/>
  <c r="CM246" i="1" s="1"/>
  <c r="AM268" i="1" a="1"/>
  <c r="AM268" i="1" s="1"/>
  <c r="M180" i="1" a="1"/>
  <c r="M180" i="1" s="1"/>
  <c r="Z74" i="1" a="1"/>
  <c r="Z74" i="1" s="1"/>
  <c r="M88" i="1" a="1"/>
  <c r="M88" i="1" s="1"/>
  <c r="DM267" i="1" a="1"/>
  <c r="DM267" i="1" s="1"/>
  <c r="CZ182" i="1" a="1"/>
  <c r="CZ182" i="1" s="1"/>
  <c r="EM131" i="1" a="1"/>
  <c r="EM131" i="1" s="1"/>
  <c r="Z207" i="1" a="1"/>
  <c r="Z207" i="1" s="1"/>
  <c r="AM166" i="1" a="1"/>
  <c r="AM166" i="1" s="1"/>
  <c r="BM260" i="1" a="1"/>
  <c r="BM260" i="1" s="1"/>
  <c r="M144" i="1" a="1"/>
  <c r="M144" i="1" s="1"/>
  <c r="BM243" i="1" a="1"/>
  <c r="BM243" i="1" s="1"/>
  <c r="AZ262" i="1" a="1"/>
  <c r="AZ262" i="1" s="1"/>
  <c r="M75" i="1" a="1"/>
  <c r="M75" i="1" s="1"/>
  <c r="K85" i="16"/>
  <c r="J86" i="16"/>
  <c r="Z121" i="1" a="1"/>
  <c r="Z121" i="1" s="1"/>
  <c r="AZ230" i="1" a="1"/>
  <c r="AZ230" i="1" s="1"/>
  <c r="BM134" i="1" a="1"/>
  <c r="BM134" i="1" s="1"/>
  <c r="K50" i="14"/>
  <c r="J51" i="14"/>
  <c r="EM227" i="1" a="1"/>
  <c r="EM227" i="1" s="1"/>
  <c r="AZ93" i="1" a="1"/>
  <c r="AZ93" i="1" s="1"/>
  <c r="AZ242" i="1" a="1"/>
  <c r="AZ242" i="1" s="1"/>
  <c r="CM118" i="1" a="1"/>
  <c r="CM118" i="1" s="1"/>
  <c r="K50" i="9"/>
  <c r="J51" i="9"/>
  <c r="AZ243" i="1" a="1"/>
  <c r="AZ243" i="1" s="1"/>
  <c r="AM104" i="1" a="1"/>
  <c r="AM104" i="1" s="1"/>
  <c r="DZ134" i="1" a="1"/>
  <c r="DZ134" i="1" s="1"/>
  <c r="AZ74" i="1" a="1"/>
  <c r="AZ74" i="1" s="1"/>
  <c r="DZ177" i="1" a="1"/>
  <c r="DZ177" i="1" s="1"/>
  <c r="BZ77" i="1" a="1"/>
  <c r="BZ77" i="1" s="1"/>
  <c r="Z176" i="1" a="1"/>
  <c r="Z176" i="1" s="1"/>
  <c r="M94" i="1" a="1"/>
  <c r="M94" i="1" s="1"/>
  <c r="AZ128" i="1" a="1"/>
  <c r="AZ128" i="1" s="1"/>
  <c r="BZ108" i="1" a="1"/>
  <c r="BZ108" i="1" s="1"/>
  <c r="BM100" i="1" a="1"/>
  <c r="BM100" i="1" s="1"/>
  <c r="BM261" i="1" a="1"/>
  <c r="BM261" i="1" s="1"/>
  <c r="J66" i="15"/>
  <c r="K65" i="15"/>
  <c r="AZ162" i="1" a="1"/>
  <c r="AZ162" i="1" s="1"/>
  <c r="J86" i="13"/>
  <c r="K85" i="13"/>
  <c r="K95" i="12"/>
  <c r="J96" i="12"/>
  <c r="BZ221" i="1" a="1"/>
  <c r="BZ221" i="1" s="1"/>
  <c r="J41" i="14"/>
  <c r="K40" i="14"/>
  <c r="AZ238" i="1" a="1"/>
  <c r="AZ238" i="1" s="1"/>
  <c r="EM184" i="1" a="1"/>
  <c r="EM184" i="1" s="1"/>
  <c r="M87" i="1" a="1"/>
  <c r="M87" i="1" s="1"/>
  <c r="AZ269" i="1" a="1"/>
  <c r="AZ269" i="1" s="1"/>
  <c r="CM77" i="1" a="1"/>
  <c r="CM77" i="1" s="1"/>
  <c r="K15" i="16"/>
  <c r="J16" i="16"/>
  <c r="K85" i="15"/>
  <c r="J86" i="15"/>
  <c r="AM77" i="1" a="1"/>
  <c r="AM77" i="1" s="1"/>
  <c r="EM217" i="1" a="1"/>
  <c r="EM217" i="1" s="1"/>
  <c r="EM197" i="1" a="1"/>
  <c r="EM197" i="1" s="1"/>
  <c r="EM161" i="1" a="1"/>
  <c r="EM161" i="1" s="1"/>
  <c r="M240" i="1" a="1"/>
  <c r="M240" i="1" s="1"/>
  <c r="BM254" i="1" a="1"/>
  <c r="BM254" i="1" s="1"/>
  <c r="CZ152" i="1" a="1"/>
  <c r="CZ152" i="1" s="1"/>
  <c r="M105" i="1" a="1"/>
  <c r="M105" i="1" s="1"/>
  <c r="K70" i="10"/>
  <c r="J71" i="10"/>
  <c r="K5" i="8"/>
  <c r="J6" i="8"/>
  <c r="BM121" i="1" a="1"/>
  <c r="BM121" i="1" s="1"/>
  <c r="Z258" i="1" a="1"/>
  <c r="Z258" i="1" s="1"/>
  <c r="BZ230" i="1" a="1"/>
  <c r="BZ230" i="1" s="1"/>
  <c r="AZ191" i="1" a="1"/>
  <c r="AZ191" i="1" s="1"/>
  <c r="BM215" i="1" a="1"/>
  <c r="BM215" i="1" s="1"/>
  <c r="BM191" i="1" a="1"/>
  <c r="BM191" i="1" s="1"/>
  <c r="DZ166" i="1" a="1"/>
  <c r="DZ166" i="1" s="1"/>
  <c r="AZ132" i="1" a="1"/>
  <c r="AZ132" i="1" s="1"/>
  <c r="AM91" i="1" a="1"/>
  <c r="AM91" i="1" s="1"/>
  <c r="BM177" i="1" a="1"/>
  <c r="BM177" i="1" s="1"/>
  <c r="BZ195" i="1" a="1"/>
  <c r="BZ195" i="1" s="1"/>
  <c r="CZ131" i="1" a="1"/>
  <c r="CZ131" i="1" s="1"/>
  <c r="DZ190" i="1" a="1"/>
  <c r="DZ190" i="1" s="1"/>
  <c r="BM110" i="1" a="1"/>
  <c r="BM110" i="1" s="1"/>
  <c r="M174" i="1" a="1"/>
  <c r="M174" i="1" s="1"/>
  <c r="CZ79" i="1" a="1"/>
  <c r="CZ79" i="1" s="1"/>
  <c r="DZ151" i="1" a="1"/>
  <c r="DZ151" i="1" s="1"/>
  <c r="M161" i="1" a="1"/>
  <c r="M161" i="1" s="1"/>
  <c r="BZ167" i="1" a="1"/>
  <c r="BZ167" i="1" s="1"/>
  <c r="BM155" i="1" a="1"/>
  <c r="BM155" i="1" s="1"/>
  <c r="AM165" i="1" a="1"/>
  <c r="AM165" i="1" s="1"/>
  <c r="CM193" i="1" a="1"/>
  <c r="CM193" i="1" s="1"/>
  <c r="CZ163" i="1" a="1"/>
  <c r="CZ163" i="1" s="1"/>
  <c r="AM197" i="1" a="1"/>
  <c r="AM197" i="1" s="1"/>
  <c r="Z125" i="1" a="1"/>
  <c r="Z125" i="1" s="1"/>
  <c r="K105" i="10"/>
  <c r="J106" i="10"/>
  <c r="K55" i="11"/>
  <c r="J56" i="11"/>
  <c r="BZ181" i="1" a="1"/>
  <c r="BZ181" i="1" s="1"/>
  <c r="AZ231" i="1" a="1"/>
  <c r="AZ231" i="1" s="1"/>
  <c r="AM210" i="1" a="1"/>
  <c r="AM210" i="1" s="1"/>
  <c r="CZ107" i="1" a="1"/>
  <c r="CZ107" i="1" s="1"/>
  <c r="BZ125" i="1" a="1"/>
  <c r="BZ125" i="1" s="1"/>
  <c r="EM143" i="1" a="1"/>
  <c r="EM143" i="1" s="1"/>
  <c r="J26" i="9"/>
  <c r="K25" i="9"/>
  <c r="DZ101" i="1" a="1"/>
  <c r="DZ101" i="1" s="1"/>
  <c r="EM164" i="1" a="1"/>
  <c r="EM164" i="1" s="1"/>
  <c r="AM224" i="1" a="1"/>
  <c r="AM224" i="1" s="1"/>
  <c r="BM267" i="1" a="1"/>
  <c r="BM267" i="1" s="1"/>
  <c r="CM190" i="1" a="1"/>
  <c r="CM190" i="1" s="1"/>
  <c r="CZ189" i="1" a="1"/>
  <c r="CZ189" i="1" s="1"/>
  <c r="BZ129" i="1" a="1"/>
  <c r="BZ129" i="1" s="1"/>
  <c r="BZ76" i="1" a="1"/>
  <c r="BZ76" i="1" s="1"/>
  <c r="AZ127" i="1" a="1"/>
  <c r="AZ127" i="1" s="1"/>
  <c r="M191" i="1" a="1"/>
  <c r="M191" i="1" s="1"/>
  <c r="AZ260" i="1" a="1"/>
  <c r="AZ260" i="1" s="1"/>
  <c r="BZ155" i="1" a="1"/>
  <c r="BZ155" i="1" s="1"/>
  <c r="AM250" i="1" a="1"/>
  <c r="AM250" i="1" s="1"/>
  <c r="M133" i="1" a="1"/>
  <c r="M133" i="1" s="1"/>
  <c r="CM172" i="1" a="1"/>
  <c r="CM172" i="1" s="1"/>
  <c r="DM261" i="1" a="1"/>
  <c r="DM261" i="1" s="1"/>
  <c r="DZ215" i="1" a="1"/>
  <c r="DZ215" i="1" s="1"/>
  <c r="EM218" i="1" a="1"/>
  <c r="EM218" i="1" s="1"/>
  <c r="DZ232" i="1" a="1"/>
  <c r="DZ232" i="1" s="1"/>
  <c r="Z77" i="1" a="1"/>
  <c r="Z77" i="1" s="1"/>
  <c r="BM244" i="1" a="1"/>
  <c r="BM244" i="1" s="1"/>
  <c r="Z166" i="1" a="1"/>
  <c r="Z166" i="1" s="1"/>
  <c r="M100" i="1" a="1"/>
  <c r="M100" i="1" s="1"/>
  <c r="J41" i="13"/>
  <c r="K40" i="13"/>
  <c r="DM263" i="1" a="1"/>
  <c r="DM263" i="1" s="1"/>
  <c r="DZ199" i="1" a="1"/>
  <c r="DZ199" i="1" s="1"/>
  <c r="BZ252" i="1" a="1"/>
  <c r="BZ252" i="1" s="1"/>
  <c r="EM265" i="1" a="1"/>
  <c r="EM265" i="1" s="1"/>
  <c r="BM237" i="1" a="1"/>
  <c r="BM237" i="1" s="1"/>
  <c r="BM87" i="1" a="1"/>
  <c r="BM87" i="1" s="1"/>
  <c r="BZ141" i="1" a="1"/>
  <c r="BZ141" i="1" s="1"/>
  <c r="J36" i="2"/>
  <c r="K35" i="2"/>
  <c r="CM102" i="1" a="1"/>
  <c r="CM102" i="1" s="1"/>
  <c r="M106" i="1" a="1"/>
  <c r="M106" i="1" s="1"/>
  <c r="Z137" i="1" a="1"/>
  <c r="Z137" i="1" s="1"/>
  <c r="EM177" i="1" a="1"/>
  <c r="EM177" i="1" s="1"/>
  <c r="AZ192" i="1" a="1"/>
  <c r="AZ192" i="1" s="1"/>
  <c r="AM211" i="1" a="1"/>
  <c r="AM211" i="1" s="1"/>
  <c r="J21" i="14"/>
  <c r="K20" i="14"/>
  <c r="BZ197" i="1" a="1"/>
  <c r="BZ197" i="1" s="1"/>
  <c r="AM108" i="1" a="1"/>
  <c r="AM108" i="1" s="1"/>
  <c r="CM223" i="1" a="1"/>
  <c r="CM223" i="1" s="1"/>
  <c r="BZ107" i="1" a="1"/>
  <c r="BZ107" i="1" s="1"/>
  <c r="AM74" i="1" a="1"/>
  <c r="AM74" i="1" s="1"/>
  <c r="AM132" i="1" a="1"/>
  <c r="AM132" i="1" s="1"/>
  <c r="AM229" i="1" a="1"/>
  <c r="AM229" i="1" s="1"/>
  <c r="Z141" i="1" a="1"/>
  <c r="Z141" i="1" s="1"/>
  <c r="AZ195" i="1" a="1"/>
  <c r="AZ195" i="1" s="1"/>
  <c r="AM169" i="1" a="1"/>
  <c r="AM169" i="1" s="1"/>
  <c r="CZ207" i="1" a="1"/>
  <c r="CZ207" i="1" s="1"/>
  <c r="CZ164" i="1" a="1"/>
  <c r="CZ164" i="1" s="1"/>
  <c r="AM208" i="1" a="1"/>
  <c r="AM208" i="1" s="1"/>
  <c r="AZ253" i="1" a="1"/>
  <c r="AZ253" i="1" s="1"/>
  <c r="Z187" i="1" a="1"/>
  <c r="Z187" i="1" s="1"/>
  <c r="DZ92" i="1" a="1"/>
  <c r="DZ92" i="1" s="1"/>
  <c r="AZ225" i="1" a="1"/>
  <c r="AZ225" i="1" s="1"/>
  <c r="Z226" i="1" a="1"/>
  <c r="Z226" i="1" s="1"/>
  <c r="DM79" i="1" a="1"/>
  <c r="DM79" i="1" s="1"/>
  <c r="M199" i="1" a="1"/>
  <c r="M199" i="1" s="1"/>
  <c r="AZ174" i="1" a="1"/>
  <c r="AZ174" i="1" s="1"/>
  <c r="CZ113" i="1" a="1"/>
  <c r="CZ113" i="1" s="1"/>
  <c r="AZ178" i="1" a="1"/>
  <c r="AZ178" i="1" s="1"/>
  <c r="AZ79" i="1" a="1"/>
  <c r="AZ79" i="1" s="1"/>
  <c r="CZ192" i="1" a="1"/>
  <c r="CZ192" i="1" s="1"/>
  <c r="AM118" i="1" a="1"/>
  <c r="AM118" i="1" s="1"/>
  <c r="BZ79" i="1" a="1"/>
  <c r="BZ79" i="1" s="1"/>
  <c r="Z164" i="1" a="1"/>
  <c r="Z164" i="1" s="1"/>
  <c r="M202" i="1" a="1"/>
  <c r="M202" i="1" s="1"/>
  <c r="AM251" i="1" a="1"/>
  <c r="AM251" i="1" s="1"/>
  <c r="DZ91" i="1" a="1"/>
  <c r="DZ91" i="1" s="1"/>
  <c r="M132" i="1" a="1"/>
  <c r="M132" i="1" s="1"/>
  <c r="EM185" i="1" a="1"/>
  <c r="EM185" i="1" s="1"/>
  <c r="AZ164" i="1" a="1"/>
  <c r="AZ164" i="1" s="1"/>
  <c r="K95" i="13"/>
  <c r="J96" i="13"/>
  <c r="EM219" i="1" a="1"/>
  <c r="EM219" i="1" s="1"/>
  <c r="BZ266" i="1" a="1"/>
  <c r="BZ266" i="1" s="1"/>
  <c r="CM126" i="1" a="1"/>
  <c r="CM126" i="1" s="1"/>
  <c r="AM98" i="1" a="1"/>
  <c r="AM98" i="1" s="1"/>
  <c r="K95" i="8"/>
  <c r="J96" i="8"/>
  <c r="Z190" i="1" a="1"/>
  <c r="Z190" i="1" s="1"/>
  <c r="CM265" i="1" a="1"/>
  <c r="CM265" i="1" s="1"/>
  <c r="CM107" i="1" a="1"/>
  <c r="CM107" i="1" s="1"/>
  <c r="EM191" i="1" a="1"/>
  <c r="EM191" i="1" s="1"/>
  <c r="BM158" i="1" a="1"/>
  <c r="BM158" i="1" s="1"/>
  <c r="BZ93" i="1" a="1"/>
  <c r="BZ93" i="1" s="1"/>
  <c r="BZ100" i="1" a="1"/>
  <c r="BZ100" i="1" s="1"/>
  <c r="DM148" i="1" a="1"/>
  <c r="DM148" i="1" s="1"/>
  <c r="AM123" i="1" a="1"/>
  <c r="AM123" i="1" s="1"/>
  <c r="BZ253" i="1" a="1"/>
  <c r="BZ253" i="1" s="1"/>
  <c r="AM86" i="1" a="1"/>
  <c r="AM86" i="1" s="1"/>
  <c r="CZ170" i="1" a="1"/>
  <c r="CZ170" i="1" s="1"/>
  <c r="BM86" i="1" a="1"/>
  <c r="BM86" i="1" s="1"/>
  <c r="K100" i="8"/>
  <c r="J101" i="8"/>
  <c r="M211" i="1" a="1"/>
  <c r="M211" i="1" s="1"/>
  <c r="M104" i="1" a="1"/>
  <c r="M104" i="1" s="1"/>
  <c r="EM241" i="1" a="1"/>
  <c r="EM241" i="1" s="1"/>
  <c r="AM213" i="1" a="1"/>
  <c r="AM213" i="1" s="1"/>
  <c r="CM209" i="1" a="1"/>
  <c r="CM209" i="1" s="1"/>
  <c r="CM104" i="1" a="1"/>
  <c r="CM104" i="1" s="1"/>
  <c r="K30" i="2"/>
  <c r="J31" i="2"/>
  <c r="EM94" i="1" a="1"/>
  <c r="EM94" i="1" s="1"/>
  <c r="CZ215" i="1" a="1"/>
  <c r="CZ215" i="1" s="1"/>
  <c r="M268" i="1" a="1"/>
  <c r="M268" i="1" s="1"/>
  <c r="Z196" i="1" a="1"/>
  <c r="Z196" i="1" s="1"/>
  <c r="DZ105" i="1" a="1"/>
  <c r="DZ105" i="1" s="1"/>
  <c r="AZ207" i="1" a="1"/>
  <c r="AZ207" i="1" s="1"/>
  <c r="DM242" i="1" a="1"/>
  <c r="DM242" i="1" s="1"/>
  <c r="CZ196" i="1" a="1"/>
  <c r="CZ196" i="1" s="1"/>
  <c r="M109" i="1" a="1"/>
  <c r="M109" i="1" s="1"/>
  <c r="DZ126" i="1" a="1"/>
  <c r="DZ126" i="1" s="1"/>
  <c r="Z142" i="1" a="1"/>
  <c r="Z142" i="1" s="1"/>
  <c r="DZ187" i="1" a="1"/>
  <c r="DZ187" i="1" s="1"/>
  <c r="EM130" i="1" a="1"/>
  <c r="EM130" i="1" s="1"/>
  <c r="Z209" i="1" a="1"/>
  <c r="Z209" i="1" s="1"/>
  <c r="AM259" i="1" a="1"/>
  <c r="AM259" i="1" s="1"/>
  <c r="EM85" i="1" a="1"/>
  <c r="EM85" i="1" s="1"/>
  <c r="BM126" i="1" a="1"/>
  <c r="BM126" i="1" s="1"/>
  <c r="EM163" i="1" a="1"/>
  <c r="EM163" i="1" s="1"/>
  <c r="K70" i="16"/>
  <c r="J71" i="16"/>
  <c r="EM106" i="1" a="1"/>
  <c r="EM106" i="1" s="1"/>
  <c r="BM181" i="1" a="1"/>
  <c r="BM181" i="1" s="1"/>
  <c r="EM160" i="1" a="1"/>
  <c r="EM160" i="1" s="1"/>
  <c r="CZ153" i="1" a="1"/>
  <c r="CZ153" i="1" s="1"/>
  <c r="Z165" i="1" a="1"/>
  <c r="Z165" i="1" s="1"/>
  <c r="Z152" i="1" a="1"/>
  <c r="Z152" i="1" s="1"/>
  <c r="K5" i="13"/>
  <c r="J6" i="13"/>
  <c r="BM102" i="1" a="1"/>
  <c r="BM102" i="1" s="1"/>
  <c r="CM110" i="1" a="1"/>
  <c r="CM110" i="1" s="1"/>
  <c r="CM194" i="1" a="1"/>
  <c r="CM194" i="1" s="1"/>
  <c r="BM105" i="1" a="1"/>
  <c r="BM105" i="1" s="1"/>
  <c r="AZ210" i="1" a="1"/>
  <c r="AZ210" i="1" s="1"/>
  <c r="CZ117" i="1" a="1"/>
  <c r="CZ117" i="1" s="1"/>
  <c r="M168" i="1" a="1"/>
  <c r="M168" i="1" s="1"/>
  <c r="EM144" i="1" a="1"/>
  <c r="EM144" i="1" s="1"/>
  <c r="EM100" i="1" a="1"/>
  <c r="EM100" i="1" s="1"/>
  <c r="CZ242" i="1" a="1"/>
  <c r="CZ242" i="1" s="1"/>
  <c r="AZ152" i="1" a="1"/>
  <c r="AZ152" i="1" s="1"/>
  <c r="AM115" i="1" a="1"/>
  <c r="AM115" i="1" s="1"/>
  <c r="M259" i="1" a="1"/>
  <c r="M259" i="1" s="1"/>
  <c r="Z175" i="1" a="1"/>
  <c r="Z175" i="1" s="1"/>
  <c r="BZ82" i="1" a="1"/>
  <c r="BZ82" i="1" s="1"/>
  <c r="K90" i="10"/>
  <c r="J91" i="10"/>
  <c r="M192" i="1" a="1"/>
  <c r="M192" i="1" s="1"/>
  <c r="DZ133" i="1" a="1"/>
  <c r="DZ133" i="1" s="1"/>
  <c r="J91" i="9"/>
  <c r="K90" i="9"/>
  <c r="K65" i="12"/>
  <c r="J66" i="12"/>
  <c r="CZ253" i="1" a="1"/>
  <c r="CZ253" i="1" s="1"/>
  <c r="CM192" i="1" a="1"/>
  <c r="CM192" i="1" s="1"/>
  <c r="EM124" i="1" a="1"/>
  <c r="EM124" i="1" s="1"/>
  <c r="AZ159" i="1" a="1"/>
  <c r="AZ159" i="1" s="1"/>
  <c r="M257" i="1" a="1"/>
  <c r="M257" i="1" s="1"/>
  <c r="Z114" i="1" a="1"/>
  <c r="Z114" i="1" s="1"/>
  <c r="DZ165" i="1" a="1"/>
  <c r="DZ165" i="1" s="1"/>
  <c r="CZ141" i="1" a="1"/>
  <c r="CZ141" i="1" s="1"/>
  <c r="AM139" i="1" a="1"/>
  <c r="AM139" i="1" s="1"/>
  <c r="EM77" i="1" a="1"/>
  <c r="EM77" i="1" s="1"/>
  <c r="AM110" i="1" a="1"/>
  <c r="AM110" i="1" s="1"/>
  <c r="CZ108" i="1" a="1"/>
  <c r="CZ108" i="1" s="1"/>
  <c r="K55" i="16"/>
  <c r="J56" i="16"/>
  <c r="CZ103" i="1" a="1"/>
  <c r="CZ103" i="1" s="1"/>
  <c r="CM260" i="1" a="1"/>
  <c r="CM260" i="1" s="1"/>
  <c r="DZ216" i="1" a="1"/>
  <c r="DZ216" i="1" s="1"/>
  <c r="BZ97" i="1" a="1"/>
  <c r="BZ97" i="1" s="1"/>
  <c r="EM142" i="1" a="1"/>
  <c r="EM142" i="1" s="1"/>
  <c r="CM234" i="1" a="1"/>
  <c r="CM234" i="1" s="1"/>
  <c r="EM198" i="1" a="1"/>
  <c r="EM198" i="1" s="1"/>
  <c r="J106" i="16"/>
  <c r="K105" i="16"/>
  <c r="K10" i="11"/>
  <c r="J11" i="11"/>
  <c r="Z102" i="1" a="1"/>
  <c r="Z102" i="1" s="1"/>
  <c r="DZ259" i="1" a="1"/>
  <c r="DZ259" i="1" s="1"/>
  <c r="AZ206" i="1" a="1"/>
  <c r="AZ206" i="1" s="1"/>
  <c r="CM167" i="1" a="1"/>
  <c r="CM167" i="1" s="1"/>
  <c r="Z75" i="1" a="1"/>
  <c r="Z75" i="1" s="1"/>
  <c r="BZ132" i="1" a="1"/>
  <c r="BZ132" i="1" s="1"/>
  <c r="J26" i="13"/>
  <c r="K25" i="13"/>
  <c r="DZ184" i="1" a="1"/>
  <c r="DZ184" i="1" s="1"/>
  <c r="BZ258" i="1" a="1"/>
  <c r="BZ258" i="1" s="1"/>
  <c r="M258" i="1" a="1"/>
  <c r="M258" i="1" s="1"/>
  <c r="AZ144" i="1" a="1"/>
  <c r="AZ144" i="1" s="1"/>
  <c r="CM100" i="1" a="1"/>
  <c r="CM100" i="1" s="1"/>
  <c r="EM238" i="1" a="1"/>
  <c r="EM238" i="1" s="1"/>
  <c r="Z192" i="1" a="1"/>
  <c r="Z192" i="1" s="1"/>
  <c r="CM235" i="1" a="1"/>
  <c r="CM235" i="1" s="1"/>
  <c r="BZ152" i="1" a="1"/>
  <c r="BZ152" i="1" s="1"/>
  <c r="K100" i="15"/>
  <c r="J101" i="15"/>
  <c r="DM225" i="1" a="1"/>
  <c r="DM225" i="1" s="1"/>
  <c r="EM254" i="1" a="1"/>
  <c r="EM254" i="1" s="1"/>
  <c r="EM173" i="1" a="1"/>
  <c r="EM173" i="1" s="1"/>
  <c r="Z105" i="1" a="1"/>
  <c r="Z105" i="1" s="1"/>
  <c r="K80" i="15"/>
  <c r="J81" i="15"/>
  <c r="K50" i="2"/>
  <c r="J51" i="2"/>
  <c r="CM94" i="1" a="1"/>
  <c r="CM94" i="1" s="1"/>
  <c r="AZ194" i="1" a="1"/>
  <c r="AZ194" i="1" s="1"/>
  <c r="M131" i="1" a="1"/>
  <c r="M131" i="1" s="1"/>
  <c r="Z232" i="1" a="1"/>
  <c r="Z232" i="1" s="1"/>
  <c r="CZ136" i="1" a="1"/>
  <c r="CZ136" i="1" s="1"/>
  <c r="CZ200" i="1" a="1"/>
  <c r="CZ200" i="1" s="1"/>
  <c r="DZ251" i="1" a="1"/>
  <c r="DZ251" i="1" s="1"/>
  <c r="Z252" i="1" a="1"/>
  <c r="Z252" i="1" s="1"/>
  <c r="Z78" i="1" a="1"/>
  <c r="Z78" i="1" s="1"/>
  <c r="DZ89" i="1" a="1"/>
  <c r="DZ89" i="1" s="1"/>
  <c r="BZ223" i="1" a="1"/>
  <c r="BZ223" i="1" s="1"/>
  <c r="AZ229" i="1" a="1"/>
  <c r="AZ229" i="1" s="1"/>
  <c r="AM96" i="1" a="1"/>
  <c r="AM96" i="1" s="1"/>
  <c r="BZ216" i="1" a="1"/>
  <c r="BZ216" i="1" s="1"/>
  <c r="AZ90" i="1" a="1"/>
  <c r="AZ90" i="1" s="1"/>
  <c r="EM258" i="1" a="1"/>
  <c r="EM258" i="1" s="1"/>
  <c r="AM178" i="1" a="1"/>
  <c r="AM178" i="1" s="1"/>
  <c r="M222" i="1" a="1"/>
  <c r="M222" i="1" s="1"/>
  <c r="BM138" i="1" a="1"/>
  <c r="BM138" i="1" s="1"/>
  <c r="DM99" i="1" a="1"/>
  <c r="DM99" i="1" s="1"/>
  <c r="DZ95" i="1" a="1"/>
  <c r="DZ95" i="1" s="1"/>
  <c r="EM208" i="1" a="1"/>
  <c r="EM208" i="1" s="1"/>
  <c r="BM82" i="1" a="1"/>
  <c r="BM82" i="1" s="1"/>
  <c r="DM201" i="1" a="1"/>
  <c r="DM201" i="1" s="1"/>
  <c r="DZ261" i="1" a="1"/>
  <c r="DZ261" i="1" s="1"/>
  <c r="DM128" i="1" a="1"/>
  <c r="DM128" i="1" s="1"/>
  <c r="CM152" i="1" a="1"/>
  <c r="CM152" i="1" s="1"/>
  <c r="DZ118" i="1" a="1"/>
  <c r="DZ118" i="1" s="1"/>
  <c r="M185" i="1" a="1"/>
  <c r="M185" i="1" s="1"/>
  <c r="M177" i="1" a="1"/>
  <c r="M177" i="1" s="1"/>
  <c r="BM230" i="1" a="1"/>
  <c r="BM230" i="1" s="1"/>
  <c r="DM246" i="1" a="1"/>
  <c r="DM246" i="1" s="1"/>
  <c r="CZ202" i="1" a="1"/>
  <c r="CZ202" i="1" s="1"/>
  <c r="BZ104" i="1" a="1"/>
  <c r="BZ104" i="1" s="1"/>
  <c r="AZ256" i="1" a="1"/>
  <c r="AZ256" i="1" s="1"/>
  <c r="AZ179" i="1" a="1"/>
  <c r="AZ179" i="1" s="1"/>
  <c r="BM90" i="1" a="1"/>
  <c r="BM90" i="1" s="1"/>
  <c r="M198" i="1" a="1"/>
  <c r="M198" i="1" s="1"/>
  <c r="AZ87" i="1" a="1"/>
  <c r="AZ87" i="1" s="1"/>
  <c r="CZ85" i="1" a="1"/>
  <c r="CZ85" i="1" s="1"/>
  <c r="AZ265" i="1" a="1"/>
  <c r="AZ265" i="1" s="1"/>
  <c r="Z218" i="1" a="1"/>
  <c r="Z218" i="1" s="1"/>
  <c r="BM218" i="1" a="1"/>
  <c r="BM218" i="1" s="1"/>
  <c r="M232" i="1" a="1"/>
  <c r="M232" i="1" s="1"/>
  <c r="EM83" i="1" a="1"/>
  <c r="EM83" i="1" s="1"/>
  <c r="BM130" i="1" a="1"/>
  <c r="BM130" i="1" s="1"/>
  <c r="CM201" i="1" a="1"/>
  <c r="CM201" i="1" s="1"/>
  <c r="AM129" i="1" a="1"/>
  <c r="AM129" i="1" s="1"/>
  <c r="BM220" i="1" a="1"/>
  <c r="BM220" i="1" s="1"/>
  <c r="DM144" i="1" a="1"/>
  <c r="DM144" i="1" s="1"/>
  <c r="CZ148" i="1" a="1"/>
  <c r="CZ148" i="1" s="1"/>
  <c r="CM233" i="1" a="1"/>
  <c r="CM233" i="1" s="1"/>
  <c r="BM178" i="1" a="1"/>
  <c r="BM178" i="1" s="1"/>
  <c r="EM234" i="1" a="1"/>
  <c r="EM234" i="1" s="1"/>
  <c r="CM128" i="1" a="1"/>
  <c r="CM128" i="1" s="1"/>
  <c r="DZ213" i="1" a="1"/>
  <c r="DZ213" i="1" s="1"/>
  <c r="CZ213" i="1" a="1"/>
  <c r="CZ213" i="1" s="1"/>
  <c r="M119" i="1" a="1"/>
  <c r="M119" i="1" s="1"/>
  <c r="CZ220" i="1" a="1"/>
  <c r="CZ220" i="1" s="1"/>
  <c r="J101" i="2"/>
  <c r="K100" i="2"/>
  <c r="BZ199" i="1" a="1"/>
  <c r="BZ199" i="1" s="1"/>
  <c r="CM185" i="1" a="1"/>
  <c r="CM185" i="1" s="1"/>
  <c r="BM193" i="1" a="1"/>
  <c r="BM193" i="1" s="1"/>
  <c r="J41" i="11"/>
  <c r="K40" i="11"/>
  <c r="CZ238" i="1" a="1"/>
  <c r="CZ238" i="1" s="1"/>
  <c r="CZ250" i="1" a="1"/>
  <c r="CZ250" i="1" s="1"/>
  <c r="DM223" i="1" a="1"/>
  <c r="DM223" i="1" s="1"/>
  <c r="CZ166" i="1" a="1"/>
  <c r="CZ166" i="1" s="1"/>
  <c r="K15" i="14"/>
  <c r="J16" i="14"/>
  <c r="CM197" i="1" a="1"/>
  <c r="CM197" i="1" s="1"/>
  <c r="Z171" i="1" a="1"/>
  <c r="Z171" i="1" s="1"/>
  <c r="DZ135" i="1" a="1"/>
  <c r="DZ135" i="1" s="1"/>
  <c r="CM79" i="1" a="1"/>
  <c r="CM79" i="1" s="1"/>
  <c r="DM249" i="1" a="1"/>
  <c r="DM249" i="1" s="1"/>
  <c r="AZ259" i="1" a="1"/>
  <c r="AZ259" i="1" s="1"/>
  <c r="DZ239" i="1" a="1"/>
  <c r="DZ239" i="1" s="1"/>
  <c r="M172" i="1" a="1"/>
  <c r="M172" i="1" s="1"/>
  <c r="CZ115" i="1" a="1"/>
  <c r="CZ115" i="1" s="1"/>
  <c r="EM113" i="1" a="1"/>
  <c r="EM113" i="1" s="1"/>
  <c r="BM135" i="1" a="1"/>
  <c r="BM135" i="1" s="1"/>
  <c r="DM269" i="1" a="1"/>
  <c r="DM269" i="1" s="1"/>
  <c r="Z268" i="1" a="1"/>
  <c r="Z268" i="1" s="1"/>
  <c r="CM157" i="1" a="1"/>
  <c r="CM157" i="1" s="1"/>
  <c r="AM120" i="1" a="1"/>
  <c r="AM120" i="1" s="1"/>
  <c r="BZ122" i="1" a="1"/>
  <c r="BZ122" i="1" s="1"/>
  <c r="BM212" i="1" a="1"/>
  <c r="BM212" i="1" s="1"/>
  <c r="AZ147" i="1" a="1"/>
  <c r="AZ147" i="1" s="1"/>
  <c r="BM187" i="1" a="1"/>
  <c r="BM187" i="1" s="1"/>
  <c r="DM188" i="1" a="1"/>
  <c r="DM188" i="1" s="1"/>
  <c r="DZ144" i="1" a="1"/>
  <c r="DZ144" i="1" s="1"/>
  <c r="M84" i="1" a="1"/>
  <c r="M84" i="1" s="1"/>
  <c r="M194" i="1" a="1"/>
  <c r="M194" i="1" s="1"/>
  <c r="DZ155" i="1" a="1"/>
  <c r="DZ155" i="1" s="1"/>
  <c r="AZ254" i="1" a="1"/>
  <c r="AZ254" i="1" s="1"/>
  <c r="CZ227" i="1" a="1"/>
  <c r="CZ227" i="1" s="1"/>
  <c r="DZ97" i="1" a="1"/>
  <c r="DZ97" i="1" s="1"/>
  <c r="BZ236" i="1" a="1"/>
  <c r="BZ236" i="1" s="1"/>
  <c r="DM124" i="1" a="1"/>
  <c r="DM124" i="1" s="1"/>
  <c r="AZ155" i="1" a="1"/>
  <c r="AZ155" i="1" s="1"/>
  <c r="K110" i="9"/>
  <c r="J111" i="9"/>
  <c r="AZ101" i="1" a="1"/>
  <c r="AZ101" i="1" s="1"/>
  <c r="AM226" i="1" a="1"/>
  <c r="AM226" i="1" s="1"/>
  <c r="EM260" i="1" a="1"/>
  <c r="EM260" i="1" s="1"/>
  <c r="CM215" i="1" a="1"/>
  <c r="CM215" i="1" s="1"/>
  <c r="Z130" i="1" a="1"/>
  <c r="Z130" i="1" s="1"/>
  <c r="J81" i="9"/>
  <c r="K80" i="9"/>
  <c r="AZ219" i="1" a="1"/>
  <c r="AZ219" i="1" s="1"/>
  <c r="CZ206" i="1" a="1"/>
  <c r="CZ206" i="1" s="1"/>
  <c r="DZ179" i="1" a="1"/>
  <c r="DZ179" i="1" s="1"/>
  <c r="J66" i="14"/>
  <c r="K65" i="14"/>
  <c r="CZ249" i="1" a="1"/>
  <c r="CZ249" i="1" s="1"/>
  <c r="DM257" i="1" a="1"/>
  <c r="DM257" i="1" s="1"/>
  <c r="BZ166" i="1" a="1"/>
  <c r="BZ166" i="1" s="1"/>
  <c r="Z97" i="1" a="1"/>
  <c r="Z97" i="1" s="1"/>
  <c r="K15" i="10"/>
  <c r="J16" i="10"/>
  <c r="K15" i="2"/>
  <c r="J16" i="2"/>
  <c r="CZ233" i="1" a="1"/>
  <c r="CZ233" i="1" s="1"/>
  <c r="CM204" i="1" a="1"/>
  <c r="CM204" i="1" s="1"/>
  <c r="BZ83" i="1" a="1"/>
  <c r="BZ83" i="1" s="1"/>
  <c r="AM198" i="1" a="1"/>
  <c r="AM198" i="1" s="1"/>
  <c r="AZ81" i="1" a="1"/>
  <c r="AZ81" i="1" s="1"/>
  <c r="M134" i="1" a="1"/>
  <c r="M134" i="1" s="1"/>
  <c r="EM149" i="1" a="1"/>
  <c r="EM149" i="1" s="1"/>
  <c r="M267" i="1" a="1"/>
  <c r="M267" i="1" s="1"/>
  <c r="CM250" i="1" a="1"/>
  <c r="CM250" i="1" s="1"/>
  <c r="EM189" i="1" a="1"/>
  <c r="EM189" i="1" s="1"/>
  <c r="AM246" i="1" a="1"/>
  <c r="AM246" i="1" s="1"/>
  <c r="AZ187" i="1" a="1"/>
  <c r="AZ187" i="1" s="1"/>
  <c r="BZ227" i="1" a="1"/>
  <c r="BZ227" i="1" s="1"/>
  <c r="Z215" i="1" a="1"/>
  <c r="Z215" i="1" s="1"/>
  <c r="DM112" i="1" a="1"/>
  <c r="DM112" i="1" s="1"/>
  <c r="M195" i="1" a="1"/>
  <c r="M195" i="1" s="1"/>
  <c r="M189" i="1" a="1"/>
  <c r="M189" i="1" s="1"/>
  <c r="Z146" i="1" a="1"/>
  <c r="Z146" i="1" s="1"/>
  <c r="DZ185" i="1" a="1"/>
  <c r="DZ185" i="1" s="1"/>
  <c r="DM183" i="1" a="1"/>
  <c r="DM183" i="1" s="1"/>
  <c r="DZ127" i="1" a="1"/>
  <c r="DZ127" i="1" s="1"/>
  <c r="DZ182" i="1" a="1"/>
  <c r="DZ182" i="1" s="1"/>
  <c r="K105" i="14"/>
  <c r="J106" i="14"/>
  <c r="DZ73" i="1" a="1"/>
  <c r="DZ73" i="1" s="1"/>
  <c r="J71" i="2"/>
  <c r="K70" i="2"/>
  <c r="J46" i="8"/>
  <c r="K45" i="8"/>
  <c r="AZ196" i="1" a="1"/>
  <c r="AZ196" i="1" s="1"/>
  <c r="CM169" i="1" a="1"/>
  <c r="CM169" i="1" s="1"/>
  <c r="BM137" i="1" a="1"/>
  <c r="BM137" i="1" s="1"/>
  <c r="CZ128" i="1" a="1"/>
  <c r="CZ128" i="1" s="1"/>
  <c r="AZ82" i="1" a="1"/>
  <c r="AZ82" i="1" s="1"/>
  <c r="CM86" i="1" a="1"/>
  <c r="CM86" i="1" s="1"/>
  <c r="J31" i="16"/>
  <c r="K30" i="16"/>
  <c r="J51" i="10"/>
  <c r="K50" i="10"/>
  <c r="M266" i="1" a="1"/>
  <c r="M266" i="1" s="1"/>
  <c r="M139" i="1" a="1"/>
  <c r="M139" i="1" s="1"/>
  <c r="CM170" i="1" a="1"/>
  <c r="CM170" i="1" s="1"/>
  <c r="CM155" i="1" a="1"/>
  <c r="CM155" i="1" s="1"/>
  <c r="DM190" i="1" a="1"/>
  <c r="DM190" i="1" s="1"/>
  <c r="DM215" i="1" a="1"/>
  <c r="DM215" i="1" s="1"/>
  <c r="DZ201" i="1" a="1"/>
  <c r="DZ201" i="1" s="1"/>
  <c r="M196" i="1" a="1"/>
  <c r="M196" i="1" s="1"/>
  <c r="DZ186" i="1" a="1"/>
  <c r="DZ186" i="1" s="1"/>
  <c r="AZ77" i="1" a="1"/>
  <c r="AZ77" i="1" s="1"/>
  <c r="CZ259" i="1" a="1"/>
  <c r="CZ259" i="1" s="1"/>
  <c r="CZ114" i="1" a="1"/>
  <c r="CZ114" i="1" s="1"/>
  <c r="DM250" i="1" a="1"/>
  <c r="DM250" i="1" s="1"/>
  <c r="DZ159" i="1" a="1"/>
  <c r="DZ159" i="1" s="1"/>
  <c r="BM153" i="1" a="1"/>
  <c r="BM153" i="1" s="1"/>
  <c r="K20" i="15"/>
  <c r="J21" i="15"/>
  <c r="BZ154" i="1" a="1"/>
  <c r="BZ154" i="1" s="1"/>
  <c r="AZ233" i="1" a="1"/>
  <c r="AZ233" i="1" s="1"/>
  <c r="AM90" i="1" a="1"/>
  <c r="AM90" i="1" s="1"/>
  <c r="AM111" i="1" a="1"/>
  <c r="AM111" i="1" s="1"/>
  <c r="J81" i="8"/>
  <c r="K80" i="8"/>
  <c r="DM235" i="1" a="1"/>
  <c r="DM235" i="1" s="1"/>
  <c r="CM203" i="1" a="1"/>
  <c r="CM203" i="1" s="1"/>
  <c r="BZ261" i="1" a="1"/>
  <c r="BZ261" i="1" s="1"/>
  <c r="DZ229" i="1" a="1"/>
  <c r="DZ229" i="1" s="1"/>
  <c r="DM189" i="1" a="1"/>
  <c r="DM189" i="1" s="1"/>
  <c r="BZ243" i="1" a="1"/>
  <c r="BZ243" i="1" s="1"/>
  <c r="BM266" i="1" a="1"/>
  <c r="BM266" i="1" s="1"/>
  <c r="AM84" i="1" a="1"/>
  <c r="AM84" i="1" s="1"/>
  <c r="BM78" i="1" a="1"/>
  <c r="BM78" i="1" s="1"/>
  <c r="DM181" i="1" a="1"/>
  <c r="DM181" i="1" s="1"/>
  <c r="EM269" i="1" a="1"/>
  <c r="EM269" i="1" s="1"/>
  <c r="CM256" i="1" a="1"/>
  <c r="CM256" i="1" s="1"/>
  <c r="Z205" i="1" a="1"/>
  <c r="Z205" i="1" s="1"/>
  <c r="Z222" i="1" a="1"/>
  <c r="Z222" i="1" s="1"/>
  <c r="DZ122" i="1" a="1"/>
  <c r="DZ122" i="1" s="1"/>
  <c r="AZ190" i="1" a="1"/>
  <c r="AZ190" i="1" s="1"/>
  <c r="EM79" i="1" a="1"/>
  <c r="EM79" i="1" s="1"/>
  <c r="DZ171" i="1" a="1"/>
  <c r="DZ171" i="1" s="1"/>
  <c r="CZ133" i="1" a="1"/>
  <c r="CZ133" i="1" s="1"/>
  <c r="K10" i="16"/>
  <c r="J11" i="16"/>
  <c r="CM98" i="1" a="1"/>
  <c r="CM98" i="1" s="1"/>
  <c r="CM191" i="1" a="1"/>
  <c r="CM191" i="1" s="1"/>
  <c r="AM203" i="1" a="1"/>
  <c r="AM203" i="1" s="1"/>
  <c r="AZ165" i="1" a="1"/>
  <c r="AZ165" i="1" s="1"/>
  <c r="CZ198" i="1" a="1"/>
  <c r="CZ198" i="1" s="1"/>
  <c r="DM216" i="1" a="1"/>
  <c r="DM216" i="1" s="1"/>
  <c r="DZ74" i="1" a="1"/>
  <c r="DZ74" i="1" s="1"/>
  <c r="AM137" i="1" a="1"/>
  <c r="AM137" i="1" s="1"/>
  <c r="DZ244" i="1" a="1"/>
  <c r="DZ244" i="1" s="1"/>
  <c r="AM109" i="1" a="1"/>
  <c r="AM109" i="1" s="1"/>
  <c r="BM163" i="1" a="1"/>
  <c r="BM163" i="1" s="1"/>
  <c r="CZ154" i="1" a="1"/>
  <c r="CZ154" i="1" s="1"/>
  <c r="BZ96" i="1" a="1"/>
  <c r="BZ96" i="1" s="1"/>
  <c r="K85" i="7"/>
  <c r="J86" i="7"/>
  <c r="AZ184" i="1" a="1"/>
  <c r="AZ184" i="1" s="1"/>
  <c r="EM196" i="1" a="1"/>
  <c r="EM196" i="1" s="1"/>
  <c r="DZ114" i="1" a="1"/>
  <c r="DZ114" i="1" s="1"/>
  <c r="J76" i="11"/>
  <c r="K75" i="11"/>
  <c r="CM255" i="1" a="1"/>
  <c r="CM255" i="1" s="1"/>
  <c r="DM139" i="1" a="1"/>
  <c r="DM139" i="1" s="1"/>
  <c r="BZ204" i="1" a="1"/>
  <c r="BZ204" i="1" s="1"/>
  <c r="M254" i="1" a="1"/>
  <c r="M254" i="1" s="1"/>
  <c r="AM114" i="1" a="1"/>
  <c r="AM114" i="1" s="1"/>
  <c r="M98" i="1" a="1"/>
  <c r="M98" i="1" s="1"/>
  <c r="BZ138" i="1" a="1"/>
  <c r="BZ138" i="1" s="1"/>
  <c r="K5" i="15"/>
  <c r="J6" i="15"/>
  <c r="M233" i="1" a="1"/>
  <c r="M233" i="1" s="1"/>
  <c r="BZ260" i="1" a="1"/>
  <c r="BZ260" i="1" s="1"/>
  <c r="BM250" i="1" a="1"/>
  <c r="BM250" i="1" s="1"/>
  <c r="AZ146" i="1" a="1"/>
  <c r="AZ146" i="1" s="1"/>
  <c r="Z87" i="1" a="1"/>
  <c r="Z87" i="1" s="1"/>
  <c r="K90" i="13"/>
  <c r="J91" i="13"/>
  <c r="K30" i="8"/>
  <c r="J31" i="8"/>
  <c r="BM264" i="1" a="1"/>
  <c r="BM264" i="1" s="1"/>
  <c r="Z191" i="1" a="1"/>
  <c r="Z191" i="1" s="1"/>
  <c r="DM157" i="1" a="1"/>
  <c r="DM157" i="1" s="1"/>
  <c r="DM150" i="1" a="1"/>
  <c r="DM150" i="1" s="1"/>
  <c r="CM143" i="1" a="1"/>
  <c r="CM143" i="1" s="1"/>
  <c r="K45" i="12"/>
  <c r="J46" i="12"/>
  <c r="CM251" i="1" a="1"/>
  <c r="CM251" i="1" s="1"/>
  <c r="EM203" i="1" a="1"/>
  <c r="EM203" i="1" s="1"/>
  <c r="BM111" i="1" a="1"/>
  <c r="BM111" i="1" s="1"/>
  <c r="K110" i="15"/>
  <c r="J111" i="15"/>
  <c r="J51" i="8"/>
  <c r="K50" i="8"/>
  <c r="DZ238" i="1" a="1"/>
  <c r="DZ238" i="1" s="1"/>
  <c r="DM251" i="1" a="1"/>
  <c r="DM251" i="1" s="1"/>
  <c r="M130" i="1" a="1"/>
  <c r="M130" i="1" s="1"/>
  <c r="BM117" i="1" a="1"/>
  <c r="BM117" i="1" s="1"/>
  <c r="BZ160" i="1" a="1"/>
  <c r="BZ160" i="1" s="1"/>
  <c r="M152" i="1" a="1"/>
  <c r="M152" i="1" s="1"/>
  <c r="BZ156" i="1" a="1"/>
  <c r="BZ156" i="1" s="1"/>
  <c r="CZ135" i="1" a="1"/>
  <c r="CZ135" i="1" s="1"/>
  <c r="K110" i="14"/>
  <c r="J111" i="14"/>
  <c r="K15" i="9"/>
  <c r="J16" i="9"/>
  <c r="K10" i="12"/>
  <c r="J11" i="12"/>
  <c r="CM267" i="1" a="1"/>
  <c r="CM267" i="1" s="1"/>
  <c r="DZ253" i="1" a="1"/>
  <c r="DZ253" i="1" s="1"/>
  <c r="DZ205" i="1" a="1"/>
  <c r="DZ205" i="1" s="1"/>
  <c r="DZ90" i="1" a="1"/>
  <c r="DZ90" i="1" s="1"/>
  <c r="BZ222" i="1" a="1"/>
  <c r="BZ222" i="1" s="1"/>
  <c r="DZ174" i="1" a="1"/>
  <c r="DZ174" i="1" s="1"/>
  <c r="Z107" i="1" a="1"/>
  <c r="Z107" i="1" s="1"/>
  <c r="AM100" i="1" a="1"/>
  <c r="AM100" i="1" s="1"/>
  <c r="BZ217" i="1" a="1"/>
  <c r="BZ217" i="1" s="1"/>
  <c r="BZ214" i="1" a="1"/>
  <c r="BZ214" i="1" s="1"/>
  <c r="DZ222" i="1" a="1"/>
  <c r="DZ222" i="1" s="1"/>
  <c r="AM177" i="1" a="1"/>
  <c r="AM177" i="1" s="1"/>
  <c r="M220" i="1" a="1"/>
  <c r="M220" i="1" s="1"/>
  <c r="BM140" i="1" a="1"/>
  <c r="BM140" i="1" s="1"/>
  <c r="DM98" i="1" a="1"/>
  <c r="DM98" i="1" s="1"/>
  <c r="DZ96" i="1" a="1"/>
  <c r="DZ96" i="1" s="1"/>
  <c r="DZ150" i="1" a="1"/>
  <c r="DZ150" i="1" s="1"/>
  <c r="BM81" i="1" a="1"/>
  <c r="BM81" i="1" s="1"/>
  <c r="DZ262" i="1" a="1"/>
  <c r="DZ262" i="1" s="1"/>
  <c r="DM131" i="1" a="1"/>
  <c r="DM131" i="1" s="1"/>
  <c r="BZ146" i="1" a="1"/>
  <c r="BZ146" i="1" s="1"/>
  <c r="DZ120" i="1" a="1"/>
  <c r="DZ120" i="1" s="1"/>
  <c r="K10" i="8"/>
  <c r="J11" i="8"/>
  <c r="BZ264" i="1" a="1"/>
  <c r="BZ264" i="1" s="1"/>
  <c r="M179" i="1" a="1"/>
  <c r="M179" i="1" s="1"/>
  <c r="AM239" i="1" a="1"/>
  <c r="AM239" i="1" s="1"/>
  <c r="DZ206" i="1" a="1"/>
  <c r="DZ206" i="1" s="1"/>
  <c r="M80" i="1" a="1"/>
  <c r="M80" i="1" s="1"/>
  <c r="BM74" i="1" a="1"/>
  <c r="BM74" i="1" s="1"/>
  <c r="BM269" i="1" a="1"/>
  <c r="BM269" i="1" s="1"/>
  <c r="AZ182" i="1" a="1"/>
  <c r="AZ182" i="1" s="1"/>
  <c r="AM185" i="1" a="1"/>
  <c r="AM185" i="1" s="1"/>
  <c r="BM227" i="1" a="1"/>
  <c r="BM227" i="1" s="1"/>
  <c r="AZ86" i="1" a="1"/>
  <c r="AZ86" i="1" s="1"/>
  <c r="CZ81" i="1" a="1"/>
  <c r="CZ81" i="1" s="1"/>
  <c r="AZ267" i="1" a="1"/>
  <c r="AZ267" i="1" s="1"/>
  <c r="Z219" i="1" a="1"/>
  <c r="Z219" i="1" s="1"/>
  <c r="CM188" i="1" a="1"/>
  <c r="CM188" i="1" s="1"/>
  <c r="CM144" i="1" a="1"/>
  <c r="CM144" i="1" s="1"/>
  <c r="EM87" i="1" a="1"/>
  <c r="EM87" i="1" s="1"/>
  <c r="DM80" i="1" a="1"/>
  <c r="DM80" i="1" s="1"/>
  <c r="J111" i="12"/>
  <c r="K110" i="12"/>
  <c r="J6" i="2"/>
  <c r="K5" i="2"/>
  <c r="BM97" i="1" a="1"/>
  <c r="BM97" i="1" s="1"/>
  <c r="AM131" i="1" a="1"/>
  <c r="AM131" i="1" s="1"/>
  <c r="BM221" i="1" a="1"/>
  <c r="BM221" i="1" s="1"/>
  <c r="DM145" i="1" a="1"/>
  <c r="DM145" i="1" s="1"/>
  <c r="BZ151" i="1" a="1"/>
  <c r="BZ151" i="1" s="1"/>
  <c r="K60" i="13"/>
  <c r="J61" i="13"/>
  <c r="K60" i="11"/>
  <c r="J61" i="11"/>
  <c r="AM190" i="1" a="1"/>
  <c r="AM190" i="1" s="1"/>
  <c r="EM243" i="1" a="1"/>
  <c r="EM243" i="1" s="1"/>
  <c r="CM218" i="1" a="1"/>
  <c r="CM218" i="1" s="1"/>
  <c r="CM127" i="1" a="1"/>
  <c r="CM127" i="1" s="1"/>
  <c r="J101" i="13"/>
  <c r="K100" i="13"/>
  <c r="EM220" i="1" a="1"/>
  <c r="EM220" i="1" s="1"/>
  <c r="AM194" i="1" a="1"/>
  <c r="AM194" i="1" s="1"/>
  <c r="M122" i="1" a="1"/>
  <c r="M122" i="1" s="1"/>
  <c r="CZ222" i="1" a="1"/>
  <c r="CZ222" i="1" s="1"/>
  <c r="K70" i="9"/>
  <c r="J71" i="9"/>
  <c r="K25" i="8"/>
  <c r="J26" i="8"/>
  <c r="BZ200" i="1" a="1"/>
  <c r="BZ200" i="1" s="1"/>
  <c r="AZ240" i="1" a="1"/>
  <c r="AZ240" i="1" s="1"/>
  <c r="CM229" i="1" a="1"/>
  <c r="CM229" i="1" s="1"/>
  <c r="CZ265" i="1" a="1"/>
  <c r="CZ265" i="1" s="1"/>
  <c r="CM153" i="1" a="1"/>
  <c r="CM153" i="1" s="1"/>
  <c r="AZ264" i="1" a="1"/>
  <c r="AZ264" i="1" s="1"/>
  <c r="CZ251" i="1" a="1"/>
  <c r="CZ251" i="1" s="1"/>
  <c r="Z221" i="1" a="1"/>
  <c r="Z221" i="1" s="1"/>
  <c r="K110" i="10"/>
  <c r="J111" i="10"/>
  <c r="CM200" i="1" a="1"/>
  <c r="CM200" i="1" s="1"/>
  <c r="CZ258" i="1" a="1"/>
  <c r="CZ258" i="1" s="1"/>
  <c r="DM107" i="1" a="1"/>
  <c r="DM107" i="1" s="1"/>
  <c r="K55" i="2"/>
  <c r="J56" i="2"/>
  <c r="CZ268" i="1" a="1"/>
  <c r="CZ268" i="1" s="1"/>
  <c r="DZ240" i="1" a="1"/>
  <c r="DZ240" i="1" s="1"/>
  <c r="AZ122" i="1" a="1"/>
  <c r="AZ122" i="1" s="1"/>
  <c r="M210" i="1" a="1"/>
  <c r="M210" i="1" s="1"/>
  <c r="EM112" i="1" a="1"/>
  <c r="EM112" i="1" s="1"/>
  <c r="BM136" i="1" a="1"/>
  <c r="BM136" i="1" s="1"/>
  <c r="EM261" i="1" a="1"/>
  <c r="EM261" i="1" s="1"/>
  <c r="CM162" i="1" a="1"/>
  <c r="CM162" i="1" s="1"/>
  <c r="DM204" i="1" a="1"/>
  <c r="DM204" i="1" s="1"/>
  <c r="EM230" i="1" a="1"/>
  <c r="EM230" i="1" s="1"/>
  <c r="AM119" i="1" a="1"/>
  <c r="AM119" i="1" s="1"/>
  <c r="BZ123" i="1" a="1"/>
  <c r="BZ123" i="1" s="1"/>
  <c r="DM163" i="1" a="1"/>
  <c r="DM163" i="1" s="1"/>
  <c r="K35" i="13"/>
  <c r="J36" i="13"/>
  <c r="BM192" i="1" a="1"/>
  <c r="BM192" i="1" s="1"/>
  <c r="DM187" i="1" a="1"/>
  <c r="DM187" i="1" s="1"/>
  <c r="BM157" i="1" a="1"/>
  <c r="BM157" i="1" s="1"/>
  <c r="CM80" i="1" a="1"/>
  <c r="CM80" i="1" s="1"/>
  <c r="M203" i="1" a="1"/>
  <c r="M203" i="1" s="1"/>
  <c r="EM232" i="1" a="1"/>
  <c r="EM232" i="1" s="1"/>
  <c r="DZ156" i="1" a="1"/>
  <c r="DZ156" i="1" s="1"/>
  <c r="EM187" i="1" a="1"/>
  <c r="EM187" i="1" s="1"/>
  <c r="AM158" i="1" a="1"/>
  <c r="AM158" i="1" s="1"/>
  <c r="CM119" i="1" a="1"/>
  <c r="CM119" i="1" s="1"/>
  <c r="AZ156" i="1" a="1"/>
  <c r="AZ156" i="1" s="1"/>
  <c r="Z124" i="1" a="1"/>
  <c r="Z124" i="1" s="1"/>
  <c r="DM207" i="1" a="1"/>
  <c r="DM207" i="1" s="1"/>
  <c r="BZ191" i="1" a="1"/>
  <c r="BZ191" i="1" s="1"/>
  <c r="DZ162" i="1" a="1"/>
  <c r="DZ162" i="1" s="1"/>
  <c r="Z134" i="1" a="1"/>
  <c r="Z134" i="1" s="1"/>
  <c r="AZ218" i="1" a="1"/>
  <c r="AZ218" i="1" s="1"/>
  <c r="M114" i="1" a="1"/>
  <c r="M114" i="1" s="1"/>
  <c r="M236" i="1" a="1"/>
  <c r="M236" i="1" s="1"/>
  <c r="BZ164" i="1" a="1"/>
  <c r="BZ164" i="1" s="1"/>
  <c r="Z96" i="1" a="1"/>
  <c r="Z96" i="1" s="1"/>
  <c r="CZ229" i="1" a="1"/>
  <c r="CZ229" i="1" s="1"/>
  <c r="CM206" i="1" a="1"/>
  <c r="CM206" i="1" s="1"/>
  <c r="BZ85" i="1" a="1"/>
  <c r="BZ85" i="1" s="1"/>
  <c r="E3" i="3"/>
  <c r="J106" i="18"/>
  <c r="K93" i="18"/>
  <c r="J115" i="18"/>
  <c r="H140" i="18"/>
  <c r="C65" i="18"/>
  <c r="G127" i="18"/>
  <c r="H114" i="18"/>
  <c r="I62" i="18"/>
  <c r="L140" i="18"/>
  <c r="K114" i="18"/>
  <c r="J108" i="18"/>
  <c r="I102" i="18"/>
  <c r="G96" i="18"/>
  <c r="K87" i="18"/>
  <c r="I17" i="18"/>
  <c r="E64" i="18"/>
  <c r="H123" i="18"/>
  <c r="J74" i="18"/>
  <c r="M52" i="18"/>
  <c r="G132" i="18"/>
  <c r="J34" i="18"/>
  <c r="I30" i="18"/>
  <c r="K15" i="18"/>
  <c r="K88" i="18"/>
  <c r="C75" i="18"/>
  <c r="H72" i="18"/>
  <c r="F99" i="18"/>
  <c r="K52" i="18"/>
  <c r="M85" i="18"/>
  <c r="J116" i="18"/>
  <c r="L120" i="18"/>
  <c r="I54" i="18"/>
  <c r="K69" i="18"/>
  <c r="E79" i="18"/>
  <c r="E110" i="18"/>
  <c r="F132" i="18"/>
  <c r="C122" i="18"/>
  <c r="I137" i="18"/>
  <c r="K98" i="18"/>
  <c r="K3" i="18"/>
  <c r="J21" i="18"/>
  <c r="M66" i="18"/>
  <c r="L7" i="18"/>
  <c r="J55" i="18"/>
  <c r="E34" i="18"/>
  <c r="G36" i="18"/>
  <c r="L33" i="18"/>
  <c r="E32" i="18"/>
  <c r="M95" i="18"/>
  <c r="E46" i="18"/>
  <c r="F37" i="18"/>
  <c r="M25" i="18"/>
  <c r="F92" i="18"/>
  <c r="L16" i="18"/>
  <c r="M20" i="18"/>
  <c r="K123" i="18"/>
  <c r="H111" i="18"/>
  <c r="G95" i="18"/>
  <c r="F130" i="18"/>
  <c r="C41" i="18"/>
  <c r="C102" i="18"/>
  <c r="J119" i="18"/>
  <c r="M7" i="18"/>
  <c r="J130" i="18"/>
  <c r="E57" i="18"/>
  <c r="G9" i="18"/>
  <c r="F109" i="18"/>
  <c r="C104" i="18"/>
  <c r="C50" i="18"/>
  <c r="J91" i="18"/>
  <c r="I113" i="18"/>
  <c r="M80" i="18"/>
  <c r="M2" i="18"/>
  <c r="C36" i="18"/>
  <c r="J29" i="18"/>
  <c r="K111" i="18"/>
  <c r="F118" i="18"/>
  <c r="D78" i="18"/>
  <c r="E133" i="18"/>
  <c r="C109" i="18"/>
  <c r="F91" i="18"/>
  <c r="L119" i="18"/>
  <c r="H84" i="18"/>
  <c r="D119" i="18"/>
  <c r="G15" i="18"/>
  <c r="M14" i="18"/>
  <c r="I121" i="18"/>
  <c r="I29" i="18"/>
  <c r="K57" i="18"/>
  <c r="F16" i="18"/>
  <c r="G116" i="18"/>
  <c r="F10" i="18"/>
  <c r="D75" i="18"/>
  <c r="K119" i="18"/>
  <c r="L100" i="18"/>
  <c r="E66" i="18"/>
  <c r="G40" i="18"/>
  <c r="J64" i="18"/>
  <c r="D36" i="18"/>
  <c r="H75" i="18"/>
  <c r="F15" i="18"/>
  <c r="E123" i="18"/>
  <c r="G86" i="18"/>
  <c r="H120" i="18"/>
  <c r="H14" i="18"/>
  <c r="D77" i="18"/>
  <c r="J110" i="18"/>
  <c r="E129" i="18"/>
  <c r="M46" i="18"/>
  <c r="M55" i="18"/>
  <c r="D137" i="18"/>
  <c r="K19" i="18"/>
  <c r="F23" i="18"/>
  <c r="E4" i="18"/>
  <c r="H43" i="18"/>
  <c r="G118" i="18"/>
  <c r="D32" i="18"/>
  <c r="E24" i="18"/>
  <c r="C110" i="18"/>
  <c r="J75" i="18"/>
  <c r="J19" i="18"/>
  <c r="M67" i="18"/>
  <c r="G130" i="18"/>
  <c r="M119" i="18"/>
  <c r="J96" i="18"/>
  <c r="I87" i="18"/>
  <c r="L63" i="18"/>
  <c r="D54" i="18"/>
  <c r="L128" i="18"/>
  <c r="F103" i="18"/>
  <c r="I36" i="18"/>
  <c r="M92" i="18"/>
  <c r="H11" i="18"/>
  <c r="F123" i="18"/>
  <c r="L47" i="18"/>
  <c r="L73" i="18"/>
  <c r="L130" i="18"/>
  <c r="E38" i="18"/>
  <c r="H133" i="18"/>
  <c r="G65" i="18"/>
  <c r="I104" i="18"/>
  <c r="K126" i="18"/>
  <c r="D126" i="18"/>
  <c r="E117" i="18"/>
  <c r="J15" i="18"/>
  <c r="H106" i="18"/>
  <c r="I105" i="18"/>
  <c r="M4" i="18"/>
  <c r="C25" i="18"/>
  <c r="D65" i="18"/>
  <c r="C47" i="18"/>
  <c r="H35" i="18"/>
  <c r="I26" i="18"/>
  <c r="F18" i="18"/>
  <c r="M28" i="18"/>
  <c r="G21" i="18"/>
  <c r="D19" i="18"/>
  <c r="M62" i="18"/>
  <c r="I34" i="18"/>
  <c r="M86" i="18"/>
  <c r="M56" i="18"/>
  <c r="H60" i="18"/>
  <c r="K100" i="18"/>
  <c r="D135" i="18"/>
  <c r="L107" i="18"/>
  <c r="C18" i="18"/>
  <c r="L58" i="18"/>
  <c r="C137" i="18"/>
  <c r="E63" i="18"/>
  <c r="C12" i="18"/>
  <c r="D117" i="18"/>
  <c r="K72" i="18"/>
  <c r="G35" i="18"/>
  <c r="E45" i="18"/>
  <c r="E54" i="18"/>
  <c r="G99" i="18"/>
  <c r="H71" i="18"/>
  <c r="K129" i="18"/>
  <c r="I90" i="18"/>
  <c r="I61" i="18"/>
  <c r="I101" i="18"/>
  <c r="J42" i="18"/>
  <c r="L34" i="18"/>
  <c r="I39" i="18"/>
  <c r="I57" i="18"/>
  <c r="C101" i="18"/>
  <c r="L56" i="18"/>
  <c r="J57" i="18"/>
  <c r="G92" i="18"/>
  <c r="F33" i="18"/>
  <c r="C103" i="18"/>
  <c r="I123" i="18"/>
  <c r="I96" i="18"/>
  <c r="H95" i="18"/>
  <c r="L115" i="18"/>
  <c r="I91" i="18"/>
  <c r="H79" i="18"/>
  <c r="C111" i="18"/>
  <c r="C64" i="18"/>
  <c r="D72" i="18"/>
  <c r="J48" i="18"/>
  <c r="L60" i="18"/>
  <c r="J107" i="18"/>
  <c r="H98" i="18"/>
  <c r="H4" i="18"/>
  <c r="G115" i="18"/>
  <c r="C44" i="18"/>
  <c r="E116" i="18"/>
  <c r="M70" i="18"/>
  <c r="J25" i="18"/>
  <c r="F64" i="18"/>
  <c r="F39" i="18"/>
  <c r="I5" i="18"/>
  <c r="I32" i="18"/>
  <c r="D128" i="18"/>
  <c r="J137" i="18"/>
  <c r="K62" i="18"/>
  <c r="I50" i="18"/>
  <c r="H45" i="18"/>
  <c r="F134" i="18"/>
  <c r="I127" i="18"/>
  <c r="J23" i="18"/>
  <c r="H127" i="18"/>
  <c r="C57" i="18"/>
  <c r="D29" i="18"/>
  <c r="D88" i="18"/>
  <c r="G93" i="18"/>
  <c r="H32" i="18"/>
  <c r="H102" i="18"/>
  <c r="K84" i="18"/>
  <c r="K50" i="18"/>
  <c r="I19" i="18"/>
  <c r="H17" i="18"/>
  <c r="F128" i="18"/>
  <c r="K109" i="18"/>
  <c r="F29" i="18"/>
  <c r="K99" i="18"/>
  <c r="I52" i="18"/>
  <c r="H15" i="18"/>
  <c r="D127" i="18"/>
  <c r="C71" i="18"/>
  <c r="C40" i="18"/>
  <c r="H125" i="18"/>
  <c r="K113" i="18"/>
  <c r="C86" i="18"/>
  <c r="G75" i="18"/>
  <c r="K6" i="18"/>
  <c r="K13" i="18"/>
  <c r="L10" i="18"/>
  <c r="H122" i="18"/>
  <c r="F68" i="18"/>
  <c r="K46" i="18"/>
  <c r="E96" i="18"/>
  <c r="L74" i="18"/>
  <c r="G78" i="18"/>
  <c r="K45" i="18"/>
  <c r="H82" i="18"/>
  <c r="F66" i="18"/>
  <c r="M48" i="18"/>
  <c r="K96" i="18"/>
  <c r="D28" i="18"/>
  <c r="F20" i="18"/>
  <c r="K47" i="18"/>
  <c r="D69" i="18"/>
  <c r="F4" i="18"/>
  <c r="D23" i="18"/>
  <c r="K59" i="18"/>
  <c r="M54" i="18"/>
  <c r="L61" i="18"/>
  <c r="H27" i="18"/>
  <c r="G112" i="18"/>
  <c r="G70" i="18"/>
  <c r="H99" i="18"/>
  <c r="C89" i="18"/>
  <c r="H18" i="18"/>
  <c r="I95" i="18"/>
  <c r="G88" i="18"/>
  <c r="G104" i="18"/>
  <c r="F122" i="18"/>
  <c r="E26" i="18"/>
  <c r="G17" i="18"/>
  <c r="E59" i="18"/>
  <c r="I128" i="18"/>
  <c r="H19" i="18"/>
  <c r="I18" i="18"/>
  <c r="J103" i="18"/>
  <c r="E67" i="18"/>
  <c r="I11" i="18"/>
  <c r="G77" i="18"/>
  <c r="H134" i="18"/>
  <c r="K94" i="18"/>
  <c r="C74" i="18"/>
  <c r="E100" i="18"/>
  <c r="I93" i="18"/>
  <c r="I7" i="18"/>
  <c r="D3" i="18"/>
  <c r="D50" i="18"/>
  <c r="E33" i="18"/>
  <c r="G39" i="18"/>
  <c r="E126" i="18"/>
  <c r="M106" i="18"/>
  <c r="D70" i="18"/>
  <c r="C128" i="18"/>
  <c r="M114" i="18"/>
  <c r="G55" i="18"/>
  <c r="D104" i="18"/>
  <c r="M53" i="18"/>
  <c r="J32" i="18"/>
  <c r="D31" i="18"/>
  <c r="I23" i="18"/>
  <c r="E25" i="18"/>
  <c r="I81" i="18"/>
  <c r="J14" i="18"/>
  <c r="G107" i="18"/>
  <c r="K117" i="18"/>
  <c r="C63" i="18"/>
  <c r="L114" i="18"/>
  <c r="I98" i="18"/>
  <c r="G82" i="18"/>
  <c r="K118" i="18"/>
  <c r="J62" i="18"/>
  <c r="K68" i="18"/>
  <c r="E29" i="18"/>
  <c r="L49" i="18"/>
  <c r="J10" i="18"/>
  <c r="K74" i="18"/>
  <c r="C51" i="18"/>
  <c r="M41" i="18"/>
  <c r="I9" i="18"/>
  <c r="L91" i="18"/>
  <c r="I25" i="18"/>
  <c r="E41" i="18"/>
  <c r="F100" i="18"/>
  <c r="K135" i="18"/>
  <c r="I125" i="18"/>
  <c r="C39" i="18"/>
  <c r="D87" i="18"/>
  <c r="C94" i="18"/>
  <c r="K21" i="18"/>
  <c r="L87" i="18"/>
  <c r="G50" i="18"/>
  <c r="C62" i="18"/>
  <c r="F121" i="18"/>
  <c r="F93" i="18"/>
  <c r="D125" i="18"/>
  <c r="F88" i="18"/>
  <c r="F30" i="18"/>
  <c r="M78" i="18"/>
  <c r="G66" i="18"/>
  <c r="C132" i="18"/>
  <c r="H108" i="18"/>
  <c r="M9" i="18"/>
  <c r="L27" i="18"/>
  <c r="K38" i="18"/>
  <c r="M18" i="18"/>
  <c r="K89" i="18"/>
  <c r="J138" i="18"/>
  <c r="C56" i="18"/>
  <c r="J100" i="18"/>
  <c r="M24" i="18"/>
  <c r="C45" i="18"/>
  <c r="F127" i="18"/>
  <c r="F72" i="18"/>
  <c r="G45" i="18"/>
  <c r="D73" i="18"/>
  <c r="K17" i="18"/>
  <c r="D90" i="18"/>
  <c r="F87" i="18"/>
  <c r="D115" i="18"/>
  <c r="E9" i="18"/>
  <c r="F117" i="18"/>
  <c r="H138" i="18"/>
  <c r="I108" i="18"/>
  <c r="G85" i="18"/>
  <c r="D45" i="18"/>
  <c r="I76" i="18"/>
  <c r="F35" i="18"/>
  <c r="D79" i="18"/>
  <c r="F59" i="18"/>
  <c r="C138" i="18"/>
  <c r="E23" i="18"/>
  <c r="K58" i="18"/>
  <c r="M88" i="18"/>
  <c r="D114" i="18"/>
  <c r="C54" i="18"/>
  <c r="G63" i="18"/>
  <c r="F3" i="18"/>
  <c r="M93" i="18"/>
  <c r="M120" i="18"/>
  <c r="C60" i="18"/>
  <c r="F19" i="18"/>
  <c r="C13" i="18"/>
  <c r="J111" i="18"/>
  <c r="G87" i="18"/>
  <c r="F136" i="18"/>
  <c r="D43" i="18"/>
  <c r="H81" i="18"/>
  <c r="C123" i="18"/>
  <c r="E13" i="18"/>
  <c r="E43" i="18"/>
  <c r="L85" i="18"/>
  <c r="M124" i="18"/>
  <c r="M138" i="18"/>
  <c r="D92" i="18"/>
  <c r="G49" i="18"/>
  <c r="I28" i="18"/>
  <c r="M51" i="18"/>
  <c r="E89" i="18"/>
  <c r="K7" i="18"/>
  <c r="F9" i="18"/>
  <c r="M130" i="18"/>
  <c r="I49" i="18"/>
  <c r="J101" i="18"/>
  <c r="G14" i="18"/>
  <c r="H117" i="18"/>
  <c r="C129" i="18"/>
  <c r="J117" i="18"/>
  <c r="G22" i="18"/>
  <c r="K90" i="18"/>
  <c r="K95" i="18"/>
  <c r="I100" i="18"/>
  <c r="L127" i="18"/>
  <c r="F65" i="18"/>
  <c r="D14" i="18"/>
  <c r="D20" i="18"/>
  <c r="D101" i="18"/>
  <c r="I134" i="18"/>
  <c r="G126" i="18"/>
  <c r="J5" i="18"/>
  <c r="E86" i="18"/>
  <c r="I116" i="18"/>
  <c r="C7" i="18"/>
  <c r="L57" i="18"/>
  <c r="G72" i="18"/>
  <c r="F25" i="18"/>
  <c r="L117" i="18"/>
  <c r="E121" i="18"/>
  <c r="J114" i="18"/>
  <c r="E88" i="18"/>
  <c r="K125" i="18"/>
  <c r="I21" i="18"/>
  <c r="K5" i="18"/>
  <c r="K30" i="18"/>
  <c r="E8" i="18"/>
  <c r="L70" i="18"/>
  <c r="G80" i="18"/>
  <c r="L102" i="18"/>
  <c r="I71" i="18"/>
  <c r="C5" i="18"/>
  <c r="M76" i="18"/>
  <c r="K42" i="18"/>
  <c r="E85" i="18"/>
  <c r="I70" i="18"/>
  <c r="K66" i="18"/>
  <c r="K31" i="18"/>
  <c r="L59" i="18"/>
  <c r="M3" i="18"/>
  <c r="M50" i="18"/>
  <c r="E53" i="18"/>
  <c r="E18" i="18"/>
  <c r="J63" i="18"/>
  <c r="D89" i="18"/>
  <c r="G119" i="18"/>
  <c r="J69" i="18"/>
  <c r="J38" i="18"/>
  <c r="G23" i="18"/>
  <c r="G37" i="18"/>
  <c r="G98" i="18"/>
  <c r="I111" i="18"/>
  <c r="C69" i="18"/>
  <c r="C17" i="18"/>
  <c r="L30" i="18"/>
  <c r="F124" i="18"/>
  <c r="G31" i="18"/>
  <c r="D121" i="18"/>
  <c r="K112" i="18"/>
  <c r="H80" i="18"/>
  <c r="D63" i="18"/>
  <c r="F43" i="18"/>
  <c r="E105" i="18"/>
  <c r="J71" i="18"/>
  <c r="H38" i="18"/>
  <c r="F104" i="18"/>
  <c r="I65" i="18"/>
  <c r="E78" i="18"/>
  <c r="G135" i="18"/>
  <c r="I110" i="18"/>
  <c r="C66" i="18"/>
  <c r="M100" i="18"/>
  <c r="E98" i="18"/>
  <c r="F135" i="18"/>
  <c r="C125" i="18"/>
  <c r="E6" i="18"/>
  <c r="J136" i="18"/>
  <c r="H26" i="18"/>
  <c r="C114" i="18"/>
  <c r="J44" i="18"/>
  <c r="F11" i="18"/>
  <c r="I118" i="18"/>
  <c r="J9" i="18"/>
  <c r="D122" i="18"/>
  <c r="K20" i="18"/>
  <c r="K76" i="18"/>
  <c r="D83" i="18"/>
  <c r="C58" i="18"/>
  <c r="F5" i="18"/>
  <c r="E16" i="18"/>
  <c r="D15" i="18"/>
  <c r="C93" i="18"/>
  <c r="G20" i="18"/>
  <c r="K124" i="18"/>
  <c r="H97" i="18"/>
  <c r="I4" i="18"/>
  <c r="M105" i="18"/>
  <c r="F24" i="18"/>
  <c r="H116" i="18"/>
  <c r="D62" i="18"/>
  <c r="C134" i="18"/>
  <c r="M81" i="18"/>
  <c r="L5" i="18"/>
  <c r="L132" i="18"/>
  <c r="I3" i="18"/>
  <c r="D57" i="18"/>
  <c r="L66" i="18"/>
  <c r="C115" i="18"/>
  <c r="D110" i="18"/>
  <c r="G79" i="18"/>
  <c r="L42" i="18"/>
  <c r="F27" i="18"/>
  <c r="C55" i="18"/>
  <c r="H53" i="18"/>
  <c r="L37" i="18"/>
  <c r="K106" i="18"/>
  <c r="C3" i="18"/>
  <c r="I79" i="18"/>
  <c r="G24" i="18"/>
  <c r="D10" i="18"/>
  <c r="L68" i="18"/>
  <c r="M37" i="18"/>
  <c r="E101" i="18"/>
  <c r="L39" i="18"/>
  <c r="E50" i="18"/>
  <c r="M94" i="18"/>
  <c r="E81" i="18"/>
  <c r="E74" i="18"/>
  <c r="E128" i="18"/>
  <c r="C117" i="18"/>
  <c r="J78" i="18"/>
  <c r="D102" i="18"/>
  <c r="G47" i="18"/>
  <c r="I41" i="18"/>
  <c r="L35" i="18"/>
  <c r="C105" i="18"/>
  <c r="G54" i="18"/>
  <c r="G12" i="18"/>
  <c r="C119" i="18"/>
  <c r="I66" i="18"/>
  <c r="C21" i="18"/>
  <c r="I74" i="18"/>
  <c r="J31" i="18"/>
  <c r="I97" i="18"/>
  <c r="F89" i="18"/>
  <c r="I80" i="18"/>
  <c r="J11" i="18"/>
  <c r="K67" i="18"/>
  <c r="D42" i="18"/>
  <c r="J6" i="18"/>
  <c r="G125" i="18"/>
  <c r="J27" i="18"/>
  <c r="E138" i="18"/>
  <c r="K55" i="18"/>
  <c r="I103" i="18"/>
  <c r="E7" i="18"/>
  <c r="L106" i="18"/>
  <c r="F107" i="18"/>
  <c r="I117" i="18"/>
  <c r="F106" i="18"/>
  <c r="L45" i="18"/>
  <c r="F44" i="18"/>
  <c r="G103" i="18"/>
  <c r="H130" i="18"/>
  <c r="F52" i="18"/>
  <c r="G28" i="18"/>
  <c r="G52" i="18"/>
  <c r="F79" i="18"/>
  <c r="D11" i="18"/>
  <c r="L137" i="18"/>
  <c r="K12" i="18"/>
  <c r="H76" i="18"/>
  <c r="C46" i="18"/>
  <c r="E113" i="18"/>
  <c r="C24" i="18"/>
  <c r="G51" i="18"/>
  <c r="L125" i="18"/>
  <c r="I67" i="18"/>
  <c r="J66" i="18"/>
  <c r="H66" i="18"/>
  <c r="F28" i="18"/>
  <c r="C76" i="18"/>
  <c r="J53" i="18"/>
  <c r="K18" i="18"/>
  <c r="H88" i="18"/>
  <c r="G105" i="18"/>
  <c r="L124" i="18"/>
  <c r="C133" i="18"/>
  <c r="L69" i="18"/>
  <c r="M110" i="18"/>
  <c r="I106" i="18"/>
  <c r="C70" i="18"/>
  <c r="D80" i="18"/>
  <c r="K49" i="18"/>
  <c r="D18" i="18"/>
  <c r="J12" i="18"/>
  <c r="D17" i="18"/>
  <c r="K4" i="18"/>
  <c r="C26" i="18"/>
  <c r="H119" i="18"/>
  <c r="D140" i="18"/>
  <c r="I13" i="18"/>
  <c r="D76" i="18"/>
  <c r="K85" i="18"/>
  <c r="D129" i="18"/>
  <c r="K97" i="18"/>
  <c r="I88" i="18"/>
  <c r="E30" i="18"/>
  <c r="H56" i="18"/>
  <c r="J98" i="18"/>
  <c r="E31" i="18"/>
  <c r="F2" i="18"/>
  <c r="C91" i="18"/>
  <c r="M97" i="18"/>
  <c r="G6" i="18"/>
  <c r="F133" i="18"/>
  <c r="H34" i="18"/>
  <c r="G61" i="18"/>
  <c r="L53" i="18"/>
  <c r="H136" i="18"/>
  <c r="I40" i="18"/>
  <c r="F95" i="18"/>
  <c r="E22" i="18"/>
  <c r="K105" i="18"/>
  <c r="E131" i="18"/>
  <c r="E92" i="18"/>
  <c r="L98" i="18"/>
  <c r="J113" i="18"/>
  <c r="G60" i="18"/>
  <c r="G133" i="18"/>
  <c r="K78" i="18"/>
  <c r="H73" i="18"/>
  <c r="J122" i="18"/>
  <c r="L110" i="18"/>
  <c r="G18" i="18"/>
  <c r="K138" i="18"/>
  <c r="E134" i="18"/>
  <c r="I37" i="18"/>
  <c r="J133" i="18"/>
  <c r="H65" i="18"/>
  <c r="K39" i="18"/>
  <c r="C92" i="18"/>
  <c r="C80" i="18"/>
  <c r="H42" i="18"/>
  <c r="G73" i="18"/>
  <c r="H40" i="18"/>
  <c r="I51" i="18"/>
  <c r="F69" i="18"/>
  <c r="H103" i="18"/>
  <c r="H44" i="18"/>
  <c r="G5" i="18"/>
  <c r="L97" i="18"/>
  <c r="H91" i="18"/>
  <c r="F34" i="18"/>
  <c r="E135" i="18"/>
  <c r="M83" i="18"/>
  <c r="F26" i="18"/>
  <c r="J128" i="18"/>
  <c r="J41" i="18"/>
  <c r="K103" i="18"/>
  <c r="F21" i="18"/>
  <c r="J4" i="18"/>
  <c r="C82" i="18"/>
  <c r="H77" i="18"/>
  <c r="F36" i="18"/>
  <c r="C77" i="18"/>
  <c r="D130" i="18"/>
  <c r="L104" i="18"/>
  <c r="E17" i="18"/>
  <c r="C88" i="18"/>
  <c r="D113" i="18"/>
  <c r="M57" i="18"/>
  <c r="J89" i="18"/>
  <c r="J22" i="18"/>
  <c r="F38" i="18"/>
  <c r="H55" i="18"/>
  <c r="F58" i="18"/>
  <c r="M38" i="18"/>
  <c r="K122" i="18"/>
  <c r="M108" i="18"/>
  <c r="E42" i="18"/>
  <c r="F78" i="18"/>
  <c r="J59" i="18"/>
  <c r="C87" i="18"/>
  <c r="J88" i="18"/>
  <c r="H7" i="18"/>
  <c r="E136" i="18"/>
  <c r="D47" i="18"/>
  <c r="G109" i="18"/>
  <c r="M107" i="18"/>
  <c r="F62" i="18"/>
  <c r="H2" i="18"/>
  <c r="F115" i="18"/>
  <c r="G97" i="18"/>
  <c r="G108" i="18"/>
  <c r="M103" i="18"/>
  <c r="C107" i="18"/>
  <c r="M13" i="18"/>
  <c r="I59" i="18"/>
  <c r="C11" i="18"/>
  <c r="C99" i="18"/>
  <c r="F60" i="18"/>
  <c r="M91" i="18"/>
  <c r="J33" i="18"/>
  <c r="K63" i="18"/>
  <c r="L129" i="18"/>
  <c r="E82" i="18"/>
  <c r="C73" i="18"/>
  <c r="F22" i="18"/>
  <c r="H37" i="18"/>
  <c r="F61" i="18"/>
  <c r="G84" i="18"/>
  <c r="H58" i="18"/>
  <c r="D6" i="18"/>
  <c r="E37" i="18"/>
  <c r="L21" i="18"/>
  <c r="D93" i="18"/>
  <c r="I33" i="18"/>
  <c r="D71" i="18"/>
  <c r="J82" i="18"/>
  <c r="M73" i="18"/>
  <c r="M6" i="18"/>
  <c r="M127" i="18"/>
  <c r="M102" i="18"/>
  <c r="L24" i="18"/>
  <c r="H33" i="18"/>
  <c r="F110" i="18"/>
  <c r="G102" i="18"/>
  <c r="J50" i="18"/>
  <c r="J3" i="18"/>
  <c r="I46" i="18"/>
  <c r="L138" i="18"/>
  <c r="K107" i="18"/>
  <c r="J28" i="18"/>
  <c r="K70" i="18"/>
  <c r="L28" i="18"/>
  <c r="G25" i="18"/>
  <c r="D27" i="18"/>
  <c r="G131" i="18"/>
  <c r="L44" i="18"/>
  <c r="G123" i="18"/>
  <c r="I35" i="18"/>
  <c r="M75" i="18"/>
  <c r="F131" i="18"/>
  <c r="K101" i="18"/>
  <c r="J97" i="18"/>
  <c r="C72" i="18"/>
  <c r="J126" i="18"/>
  <c r="M10" i="18"/>
  <c r="E11" i="18"/>
  <c r="F48" i="18"/>
  <c r="M82" i="18"/>
  <c r="G42" i="18"/>
  <c r="F80" i="18"/>
  <c r="C22" i="18"/>
  <c r="H30" i="18"/>
  <c r="J94" i="18"/>
  <c r="L92" i="18"/>
  <c r="L36" i="18"/>
  <c r="M58" i="18"/>
  <c r="L131" i="18"/>
  <c r="L38" i="18"/>
  <c r="J47" i="18"/>
  <c r="I92" i="18"/>
  <c r="J18" i="18"/>
  <c r="I44" i="18"/>
  <c r="E115" i="18"/>
  <c r="M31" i="18"/>
  <c r="E65" i="18"/>
  <c r="D123" i="18"/>
  <c r="I94" i="18"/>
  <c r="M61" i="18"/>
  <c r="K14" i="18"/>
  <c r="D51" i="18"/>
  <c r="M69" i="18"/>
  <c r="E93" i="18"/>
  <c r="M128" i="18"/>
  <c r="M131" i="18"/>
  <c r="H20" i="18"/>
  <c r="C14" i="18"/>
  <c r="F49" i="18"/>
  <c r="K34" i="18"/>
  <c r="I107" i="18"/>
  <c r="F98" i="18"/>
  <c r="H39" i="18"/>
  <c r="D21" i="18"/>
  <c r="C113" i="18"/>
  <c r="I131" i="18"/>
  <c r="M43" i="18"/>
  <c r="D103" i="18"/>
  <c r="M121" i="18"/>
  <c r="E102" i="18"/>
  <c r="J140" i="18"/>
  <c r="I124" i="18"/>
  <c r="J45" i="18"/>
  <c r="I75" i="18"/>
  <c r="H118" i="18"/>
  <c r="M19" i="18"/>
  <c r="G57" i="18"/>
  <c r="M79" i="18"/>
  <c r="F40" i="18"/>
  <c r="M22" i="18"/>
  <c r="M60" i="18"/>
  <c r="D105" i="18"/>
  <c r="M126" i="18"/>
  <c r="H96" i="18"/>
  <c r="H5" i="18"/>
  <c r="I31" i="18"/>
  <c r="E61" i="18"/>
  <c r="C106" i="18"/>
  <c r="J95" i="18"/>
  <c r="K140" i="18"/>
  <c r="C68" i="18"/>
  <c r="M8" i="18"/>
  <c r="F32" i="18"/>
  <c r="H28" i="18"/>
  <c r="M40" i="18"/>
  <c r="C15" i="18"/>
  <c r="M64" i="18"/>
  <c r="D8" i="18"/>
  <c r="K82" i="18"/>
  <c r="F50" i="18"/>
  <c r="D136" i="18"/>
  <c r="M90" i="18"/>
  <c r="J36" i="18"/>
  <c r="F56" i="18"/>
  <c r="D95" i="18"/>
  <c r="C33" i="18"/>
  <c r="C121" i="18"/>
  <c r="D4" i="18"/>
  <c r="J65" i="18"/>
  <c r="E107" i="18"/>
  <c r="M12" i="18"/>
  <c r="C48" i="18"/>
  <c r="I99" i="18"/>
  <c r="J132" i="18"/>
  <c r="J68" i="18"/>
  <c r="I38" i="18"/>
  <c r="H137" i="18"/>
  <c r="J85" i="18"/>
  <c r="C37" i="18"/>
  <c r="J84" i="18"/>
  <c r="D35" i="18"/>
  <c r="M36" i="18"/>
  <c r="G71" i="18"/>
  <c r="L17" i="18"/>
  <c r="C31" i="18"/>
  <c r="K81" i="18"/>
  <c r="K25" i="18"/>
  <c r="L41" i="18"/>
  <c r="L50" i="18"/>
  <c r="H13" i="18"/>
  <c r="K80" i="18"/>
  <c r="K35" i="18"/>
  <c r="E69" i="18"/>
  <c r="L22" i="18"/>
  <c r="H49" i="18"/>
  <c r="I10" i="18"/>
  <c r="L23" i="18"/>
  <c r="K120" i="18"/>
  <c r="L136" i="18"/>
  <c r="G27" i="18"/>
  <c r="E90" i="18"/>
  <c r="C112" i="18"/>
  <c r="M39" i="18"/>
  <c r="G48" i="18"/>
  <c r="G62" i="18"/>
  <c r="M47" i="18"/>
  <c r="E104" i="18"/>
  <c r="J112" i="18"/>
  <c r="H24" i="18"/>
  <c r="D132" i="18"/>
  <c r="C32" i="18"/>
  <c r="M135" i="18"/>
  <c r="C130" i="18"/>
  <c r="C49" i="18"/>
  <c r="C23" i="18"/>
  <c r="G120" i="18"/>
  <c r="C35" i="18"/>
  <c r="G34" i="18"/>
  <c r="L94" i="18"/>
  <c r="L26" i="18"/>
  <c r="K41" i="18"/>
  <c r="L88" i="18"/>
  <c r="G38" i="18"/>
  <c r="K44" i="18"/>
  <c r="L31" i="18"/>
  <c r="M87" i="18"/>
  <c r="E140" i="18"/>
  <c r="H64" i="18"/>
  <c r="J13" i="18"/>
  <c r="D40" i="18"/>
  <c r="D99" i="18"/>
  <c r="L8" i="18"/>
  <c r="L29" i="18"/>
  <c r="D2" i="18"/>
  <c r="C126" i="18"/>
  <c r="I24" i="18"/>
  <c r="K24" i="18"/>
  <c r="L133" i="18"/>
  <c r="J26" i="18"/>
  <c r="D109" i="18"/>
  <c r="G30" i="18"/>
  <c r="E77" i="18"/>
  <c r="K91" i="18"/>
  <c r="L72" i="18"/>
  <c r="M5" i="18"/>
  <c r="M109" i="18"/>
  <c r="I43" i="18"/>
  <c r="G100" i="18"/>
  <c r="H9" i="18"/>
  <c r="E10" i="18"/>
  <c r="G113" i="18"/>
  <c r="C42" i="18"/>
  <c r="G33" i="18"/>
  <c r="F55" i="18"/>
  <c r="M99" i="18"/>
  <c r="M84" i="18"/>
  <c r="D55" i="18"/>
  <c r="G68" i="18"/>
  <c r="H100" i="18"/>
  <c r="G58" i="18"/>
  <c r="L122" i="18"/>
  <c r="M74" i="18"/>
  <c r="C116" i="18"/>
  <c r="I83" i="18"/>
  <c r="E14" i="18"/>
  <c r="H94" i="18"/>
  <c r="E95" i="18"/>
  <c r="F57" i="18"/>
  <c r="L95" i="18"/>
  <c r="E94" i="18"/>
  <c r="H54" i="18"/>
  <c r="C120" i="18"/>
  <c r="C29" i="18"/>
  <c r="D66" i="18"/>
  <c r="J125" i="18"/>
  <c r="M35" i="18"/>
  <c r="L62" i="18"/>
  <c r="J70" i="18"/>
  <c r="H61" i="18"/>
  <c r="G59" i="18"/>
  <c r="I86" i="18"/>
  <c r="I133" i="18"/>
  <c r="I84" i="18"/>
  <c r="C43" i="18"/>
  <c r="I14" i="18"/>
  <c r="I16" i="18"/>
  <c r="K65" i="18"/>
  <c r="I63" i="18"/>
  <c r="M129" i="18"/>
  <c r="H21" i="18"/>
  <c r="K37" i="18"/>
  <c r="F129" i="18"/>
  <c r="L78" i="18"/>
  <c r="D39" i="18"/>
  <c r="F82" i="18"/>
  <c r="H131" i="18"/>
  <c r="I2" i="18"/>
  <c r="G53" i="18"/>
  <c r="L89" i="18"/>
  <c r="L99" i="18"/>
  <c r="G56" i="18"/>
  <c r="F31" i="18"/>
  <c r="H90" i="18"/>
  <c r="L123" i="18"/>
  <c r="H3" i="18"/>
  <c r="C78" i="18"/>
  <c r="E55" i="18"/>
  <c r="K11" i="18"/>
  <c r="L82" i="18"/>
  <c r="G2" i="18"/>
  <c r="J76" i="18"/>
  <c r="D118" i="18"/>
  <c r="I22" i="18"/>
  <c r="H46" i="18"/>
  <c r="F46" i="18"/>
  <c r="F47" i="18"/>
  <c r="E130" i="18"/>
  <c r="D97" i="18"/>
  <c r="G43" i="18"/>
  <c r="L75" i="18"/>
  <c r="M96" i="18"/>
  <c r="E71" i="18"/>
  <c r="G124" i="18"/>
  <c r="F45" i="18"/>
  <c r="H105" i="18"/>
  <c r="K131" i="18"/>
  <c r="K115" i="18"/>
  <c r="D82" i="18"/>
  <c r="I112" i="18"/>
  <c r="L121" i="18"/>
  <c r="J79" i="18"/>
  <c r="G13" i="18"/>
  <c r="L6" i="18"/>
  <c r="C96" i="18"/>
  <c r="J124" i="18"/>
  <c r="F102" i="18"/>
  <c r="E72" i="18"/>
  <c r="H50" i="18"/>
  <c r="D52" i="18"/>
  <c r="E99" i="18"/>
  <c r="M65" i="18"/>
  <c r="D9" i="18"/>
  <c r="M136" i="18"/>
  <c r="M134" i="18"/>
  <c r="G128" i="18"/>
  <c r="G89" i="18"/>
  <c r="J35" i="18"/>
  <c r="F42" i="18"/>
  <c r="M123" i="18"/>
  <c r="G138" i="18"/>
  <c r="C85" i="18"/>
  <c r="C79" i="18"/>
  <c r="K102" i="18"/>
  <c r="I85" i="18"/>
  <c r="L14" i="18"/>
  <c r="I64" i="18"/>
  <c r="G101" i="18"/>
  <c r="L83" i="18"/>
  <c r="I78" i="18"/>
  <c r="D96" i="18"/>
  <c r="H62" i="18"/>
  <c r="J39" i="18"/>
  <c r="M77" i="18"/>
  <c r="L93" i="18"/>
  <c r="E122" i="18"/>
  <c r="J134" i="18"/>
  <c r="F86" i="18"/>
  <c r="D58" i="18"/>
  <c r="D24" i="18"/>
  <c r="M17" i="18"/>
  <c r="F41" i="18"/>
  <c r="E120" i="18"/>
  <c r="E108" i="18"/>
  <c r="F83" i="18"/>
  <c r="D41" i="18"/>
  <c r="I12" i="18"/>
  <c r="D112" i="18"/>
  <c r="D133" i="18"/>
  <c r="D48" i="18"/>
  <c r="F126" i="18"/>
  <c r="F96" i="18"/>
  <c r="D44" i="18"/>
  <c r="M115" i="18"/>
  <c r="C2" i="18"/>
  <c r="K2" i="18"/>
  <c r="K128" i="18"/>
  <c r="J105" i="18"/>
  <c r="E35" i="18"/>
  <c r="D60" i="18"/>
  <c r="F90" i="18"/>
  <c r="E124" i="18"/>
  <c r="E70" i="18"/>
  <c r="H47" i="18"/>
  <c r="E111" i="18"/>
  <c r="M104" i="18"/>
  <c r="F112" i="18"/>
  <c r="L101" i="18"/>
  <c r="D30" i="18"/>
  <c r="F74" i="18"/>
  <c r="M133" i="18"/>
  <c r="D64" i="18"/>
  <c r="H107" i="18"/>
  <c r="M45" i="18"/>
  <c r="F120" i="18"/>
  <c r="C90" i="18"/>
  <c r="E3" i="18"/>
  <c r="K8" i="18"/>
  <c r="M71" i="18"/>
  <c r="J129" i="18"/>
  <c r="K28" i="18"/>
  <c r="I130" i="18"/>
  <c r="D100" i="18"/>
  <c r="H51" i="18"/>
  <c r="F84" i="18"/>
  <c r="K110" i="18"/>
  <c r="E132" i="18"/>
  <c r="I72" i="18"/>
  <c r="K27" i="18"/>
  <c r="C9" i="18"/>
  <c r="K92" i="18"/>
  <c r="F85" i="18"/>
  <c r="D46" i="18"/>
  <c r="J56" i="18"/>
  <c r="D86" i="18"/>
  <c r="E84" i="18"/>
  <c r="H87" i="18"/>
  <c r="K43" i="18"/>
  <c r="K75" i="18"/>
  <c r="E112" i="18"/>
  <c r="J16" i="18"/>
  <c r="G81" i="18"/>
  <c r="F53" i="18"/>
  <c r="I42" i="18"/>
  <c r="G8" i="18"/>
  <c r="C95" i="18"/>
  <c r="E36" i="18"/>
  <c r="M101" i="18"/>
  <c r="J2" i="18"/>
  <c r="K32" i="18"/>
  <c r="L12" i="18"/>
  <c r="K104" i="18"/>
  <c r="L54" i="18"/>
  <c r="D84" i="18"/>
  <c r="E125" i="18"/>
  <c r="F13" i="18"/>
  <c r="H6" i="18"/>
  <c r="E58" i="18"/>
  <c r="L64" i="18"/>
  <c r="E19" i="18"/>
  <c r="M140" i="18"/>
  <c r="F94" i="18"/>
  <c r="F113" i="18"/>
  <c r="C59" i="18"/>
  <c r="L25" i="18"/>
  <c r="G3" i="18"/>
  <c r="D53" i="18"/>
  <c r="E47" i="18"/>
  <c r="F116" i="18"/>
  <c r="F12" i="18"/>
  <c r="C52" i="18"/>
  <c r="F67" i="18"/>
  <c r="I89" i="18"/>
  <c r="J49" i="18"/>
  <c r="H63" i="18"/>
  <c r="L105" i="18"/>
  <c r="K23" i="18"/>
  <c r="E83" i="18"/>
  <c r="K121" i="18"/>
  <c r="H59" i="18"/>
  <c r="K83" i="18"/>
  <c r="G136" i="18"/>
  <c r="I60" i="18"/>
  <c r="E51" i="18"/>
  <c r="D107" i="18"/>
  <c r="F114" i="18"/>
  <c r="H92" i="18"/>
  <c r="J104" i="18"/>
  <c r="K16" i="18"/>
  <c r="J20" i="18"/>
  <c r="D91" i="18"/>
  <c r="D106" i="18"/>
  <c r="L15" i="18"/>
  <c r="L109" i="18"/>
  <c r="G110" i="18"/>
  <c r="J46" i="18"/>
  <c r="M137" i="18"/>
  <c r="F108" i="18"/>
  <c r="H128" i="18"/>
  <c r="I8" i="18"/>
  <c r="F76" i="18"/>
  <c r="I15" i="18"/>
  <c r="F6" i="18"/>
  <c r="E40" i="18"/>
  <c r="J127" i="18"/>
  <c r="M125" i="18"/>
  <c r="G46" i="18"/>
  <c r="L134" i="18"/>
  <c r="L79" i="18"/>
  <c r="G140" i="18"/>
  <c r="I56" i="18"/>
  <c r="M59" i="18"/>
  <c r="M32" i="18"/>
  <c r="E2" i="18"/>
  <c r="I20" i="18"/>
  <c r="F71" i="18"/>
  <c r="M33" i="18"/>
  <c r="H104" i="18"/>
  <c r="J30" i="18"/>
  <c r="D131" i="18"/>
  <c r="D68" i="18"/>
  <c r="G41" i="18"/>
  <c r="E73" i="18"/>
  <c r="L13" i="18"/>
  <c r="K134" i="18"/>
  <c r="I77" i="18"/>
  <c r="H10" i="18"/>
  <c r="F137" i="18"/>
  <c r="E97" i="18"/>
  <c r="J7" i="18"/>
  <c r="M49" i="18"/>
  <c r="C38" i="18"/>
  <c r="M89" i="18"/>
  <c r="C97" i="18"/>
  <c r="E68" i="18"/>
  <c r="L113" i="18"/>
  <c r="D34" i="18"/>
  <c r="D7" i="18"/>
  <c r="G11" i="18"/>
  <c r="G19" i="18"/>
  <c r="K73" i="18"/>
  <c r="I114" i="18"/>
  <c r="L111" i="18"/>
  <c r="D134" i="18"/>
  <c r="L43" i="18"/>
  <c r="H89" i="18"/>
  <c r="L19" i="18"/>
  <c r="G10" i="18"/>
  <c r="F111" i="18"/>
  <c r="I82" i="18"/>
  <c r="G121" i="18"/>
  <c r="K136" i="18"/>
  <c r="I135" i="18"/>
  <c r="L55" i="18"/>
  <c r="L18" i="18"/>
  <c r="K130" i="18"/>
  <c r="J77" i="18"/>
  <c r="F75" i="18"/>
  <c r="C81" i="18"/>
  <c r="E114" i="18"/>
  <c r="F51" i="18"/>
  <c r="D33" i="18"/>
  <c r="K40" i="18"/>
  <c r="H121" i="18"/>
  <c r="H23" i="18"/>
  <c r="J24" i="18"/>
  <c r="G129" i="18"/>
  <c r="H68" i="18"/>
  <c r="M113" i="18"/>
  <c r="E20" i="18"/>
  <c r="F8" i="18"/>
  <c r="M29" i="18"/>
  <c r="E39" i="18"/>
  <c r="D26" i="18"/>
  <c r="M118" i="18"/>
  <c r="M132" i="18"/>
  <c r="L103" i="18"/>
  <c r="E60" i="18"/>
  <c r="E21" i="18"/>
  <c r="G134" i="18"/>
  <c r="M30" i="18"/>
  <c r="L48" i="18"/>
  <c r="H113" i="18"/>
  <c r="G29" i="18"/>
  <c r="C34" i="18"/>
  <c r="J121" i="18"/>
  <c r="L116" i="18"/>
  <c r="F119" i="18"/>
  <c r="K127" i="18"/>
  <c r="K26" i="18"/>
  <c r="L9" i="18"/>
  <c r="C67" i="18"/>
  <c r="G137" i="18"/>
  <c r="K64" i="18"/>
  <c r="H124" i="18"/>
  <c r="E52" i="18"/>
  <c r="F81" i="18"/>
  <c r="E118" i="18"/>
  <c r="M27" i="18"/>
  <c r="F77" i="18"/>
  <c r="F14" i="18"/>
  <c r="I53" i="18"/>
  <c r="C100" i="18"/>
  <c r="M68" i="18"/>
  <c r="G90" i="18"/>
  <c r="E91" i="18"/>
  <c r="F70" i="18"/>
  <c r="M34" i="18"/>
  <c r="M111" i="18"/>
  <c r="K54" i="18"/>
  <c r="L71" i="18"/>
  <c r="J80" i="18"/>
  <c r="H109" i="18"/>
  <c r="L86" i="18"/>
  <c r="C140" i="18"/>
  <c r="D38" i="18"/>
  <c r="H57" i="18"/>
  <c r="E80" i="18"/>
  <c r="L67" i="18"/>
  <c r="K56" i="18"/>
  <c r="E56" i="18"/>
  <c r="G32" i="18"/>
  <c r="D111" i="18"/>
  <c r="D37" i="18"/>
  <c r="K22" i="18"/>
  <c r="I122" i="18"/>
  <c r="M72" i="18"/>
  <c r="H22" i="18"/>
  <c r="I138" i="18"/>
  <c r="C127" i="18"/>
  <c r="G122" i="18"/>
  <c r="L3" i="18"/>
  <c r="G26" i="18"/>
  <c r="K116" i="18"/>
  <c r="K33" i="18"/>
  <c r="L126" i="18"/>
  <c r="D5" i="18"/>
  <c r="I115" i="18"/>
  <c r="G117" i="18"/>
  <c r="J81" i="18"/>
  <c r="J92" i="18"/>
  <c r="H29" i="18"/>
  <c r="J43" i="18"/>
  <c r="L51" i="18"/>
  <c r="D16" i="18"/>
  <c r="H85" i="18"/>
  <c r="K60" i="18"/>
  <c r="F97" i="18"/>
  <c r="E75" i="18"/>
  <c r="C16" i="18"/>
  <c r="K77" i="18"/>
  <c r="D94" i="18"/>
  <c r="J37" i="18"/>
  <c r="F73" i="18"/>
  <c r="L2" i="18"/>
  <c r="I132" i="18"/>
  <c r="K48" i="18"/>
  <c r="L112" i="18"/>
  <c r="L96" i="18"/>
  <c r="J86" i="18"/>
  <c r="D124" i="18"/>
  <c r="F17" i="18"/>
  <c r="J67" i="18"/>
  <c r="I47" i="18"/>
  <c r="F140" i="18"/>
  <c r="J93" i="18"/>
  <c r="D81" i="18"/>
  <c r="C30" i="18"/>
  <c r="D12" i="18"/>
  <c r="I109" i="18"/>
  <c r="J102" i="18"/>
  <c r="H69" i="18"/>
  <c r="C83" i="18"/>
  <c r="M15" i="18"/>
  <c r="K61" i="18"/>
  <c r="H86" i="18"/>
  <c r="C84" i="18"/>
  <c r="H132" i="18"/>
  <c r="D85" i="18"/>
  <c r="H78" i="18"/>
  <c r="M44" i="18"/>
  <c r="G106" i="18"/>
  <c r="H115" i="18"/>
  <c r="D74" i="18"/>
  <c r="E76" i="18"/>
  <c r="G4" i="18"/>
  <c r="J52" i="18"/>
  <c r="J73" i="18"/>
  <c r="L76" i="18"/>
  <c r="L65" i="18"/>
  <c r="C135" i="18"/>
  <c r="D67" i="18"/>
  <c r="I136" i="18"/>
  <c r="D61" i="18"/>
  <c r="E103" i="18"/>
  <c r="G76" i="18"/>
  <c r="J58" i="18"/>
  <c r="I69" i="18"/>
  <c r="C53" i="18"/>
  <c r="H31" i="18"/>
  <c r="M112" i="18"/>
  <c r="J54" i="18"/>
  <c r="E27" i="18"/>
  <c r="E15" i="18"/>
  <c r="M23" i="18"/>
  <c r="G64" i="18"/>
  <c r="H112" i="18"/>
  <c r="G94" i="18"/>
  <c r="J17" i="18"/>
  <c r="M11" i="18"/>
  <c r="J40" i="18"/>
  <c r="K10" i="18"/>
  <c r="H48" i="18"/>
  <c r="C136" i="18"/>
  <c r="M117" i="18"/>
  <c r="F138" i="18"/>
  <c r="F63" i="18"/>
  <c r="H101" i="18"/>
  <c r="C8" i="18"/>
  <c r="C10" i="18"/>
  <c r="L40" i="18"/>
  <c r="J120" i="18"/>
  <c r="L52" i="18"/>
  <c r="L118" i="18"/>
  <c r="L90" i="18"/>
  <c r="E44" i="18"/>
  <c r="D138" i="18"/>
  <c r="E119" i="18"/>
  <c r="E127" i="18"/>
  <c r="K53" i="18"/>
  <c r="H135" i="18"/>
  <c r="K137" i="18"/>
  <c r="C20" i="18"/>
  <c r="M26" i="18"/>
  <c r="M63" i="18"/>
  <c r="L77" i="18"/>
  <c r="G111" i="18"/>
  <c r="D22" i="18"/>
  <c r="E12" i="18"/>
  <c r="D59" i="18"/>
  <c r="K79" i="18"/>
  <c r="G16" i="18"/>
  <c r="D13" i="18"/>
  <c r="I140" i="18"/>
  <c r="M21" i="18"/>
  <c r="D49" i="18"/>
  <c r="K108" i="18"/>
  <c r="F105" i="18"/>
  <c r="L81" i="18"/>
  <c r="E109" i="18"/>
  <c r="I55" i="18"/>
  <c r="I129" i="18"/>
  <c r="K133" i="18"/>
  <c r="M116" i="18"/>
  <c r="H93" i="18"/>
  <c r="K9" i="18"/>
  <c r="L108" i="18"/>
  <c r="J131" i="18"/>
  <c r="J51" i="18"/>
  <c r="J90" i="18"/>
  <c r="J99" i="18"/>
  <c r="E87" i="18"/>
  <c r="D25" i="18"/>
  <c r="D98" i="18"/>
  <c r="I45" i="18"/>
  <c r="C98" i="18"/>
  <c r="E137" i="18"/>
  <c r="H8" i="18"/>
  <c r="E106" i="18"/>
  <c r="C108" i="18"/>
  <c r="I73" i="18"/>
  <c r="K36" i="18"/>
  <c r="E48" i="18"/>
  <c r="I48" i="18"/>
  <c r="H41" i="18"/>
  <c r="J72" i="18"/>
  <c r="E62" i="18"/>
  <c r="J83" i="18"/>
  <c r="C27" i="18"/>
  <c r="D120" i="18"/>
  <c r="M16" i="18"/>
  <c r="H52" i="18"/>
  <c r="C131" i="18"/>
  <c r="H25" i="18"/>
  <c r="H67" i="18"/>
  <c r="K86" i="18"/>
  <c r="G69" i="18"/>
  <c r="L135" i="18"/>
  <c r="H129" i="18"/>
  <c r="G74" i="18"/>
  <c r="C6" i="18"/>
  <c r="I6" i="18"/>
  <c r="J60" i="18"/>
  <c r="L20" i="18"/>
  <c r="M42" i="18"/>
  <c r="L84" i="18"/>
  <c r="I27" i="18"/>
  <c r="L46" i="18"/>
  <c r="L80" i="18"/>
  <c r="K29" i="18"/>
  <c r="G91" i="18"/>
  <c r="H16" i="18"/>
  <c r="M98" i="18"/>
  <c r="D108" i="18"/>
  <c r="I58" i="18"/>
  <c r="G67" i="18"/>
  <c r="E49" i="18"/>
  <c r="H126" i="18"/>
  <c r="D116" i="18"/>
  <c r="D56" i="18"/>
  <c r="K51" i="18"/>
  <c r="C4" i="18"/>
  <c r="I119" i="18"/>
  <c r="H70" i="18"/>
  <c r="H36" i="18"/>
  <c r="C61" i="18"/>
  <c r="H83" i="18"/>
  <c r="G7" i="18"/>
  <c r="I120" i="18"/>
  <c r="J118" i="18"/>
  <c r="F125" i="18"/>
  <c r="E5" i="18"/>
  <c r="J8" i="18"/>
  <c r="J135" i="18"/>
  <c r="C118" i="18"/>
  <c r="I126" i="18"/>
  <c r="J61" i="18"/>
  <c r="F7" i="18"/>
  <c r="C124" i="18"/>
  <c r="C19" i="18"/>
  <c r="H110" i="18"/>
  <c r="H12" i="18"/>
  <c r="F3" i="3" a="1"/>
  <c r="I161" i="18" l="1"/>
  <c r="I159" i="18"/>
  <c r="I160" i="18" s="1"/>
  <c r="I157" i="18"/>
  <c r="I172" i="18"/>
  <c r="J157" i="18"/>
  <c r="J161" i="18"/>
  <c r="J159" i="18"/>
  <c r="J160" i="18" s="1"/>
  <c r="F172" i="18"/>
  <c r="L171" i="18"/>
  <c r="L147" i="18"/>
  <c r="L151" i="18"/>
  <c r="L167" i="18"/>
  <c r="L149" i="18"/>
  <c r="L150" i="18" s="1"/>
  <c r="L169" i="18"/>
  <c r="L170" i="18" s="1"/>
  <c r="F161" i="18"/>
  <c r="F157" i="18"/>
  <c r="F159" i="18"/>
  <c r="F160" i="18" s="1"/>
  <c r="C172" i="18"/>
  <c r="K157" i="18"/>
  <c r="K159" i="18"/>
  <c r="K160" i="18" s="1"/>
  <c r="K161" i="18"/>
  <c r="E161" i="18"/>
  <c r="E159" i="18"/>
  <c r="E160" i="18" s="1"/>
  <c r="E157" i="18"/>
  <c r="E147" i="18"/>
  <c r="E167" i="18"/>
  <c r="E149" i="18"/>
  <c r="E150" i="18" s="1"/>
  <c r="E151" i="18"/>
  <c r="E169" i="18"/>
  <c r="E170" i="18" s="1"/>
  <c r="E171" i="18"/>
  <c r="G172" i="18"/>
  <c r="M172" i="18"/>
  <c r="J149" i="18"/>
  <c r="J150" i="18" s="1"/>
  <c r="J169" i="18"/>
  <c r="J170" i="18" s="1"/>
  <c r="J147" i="18"/>
  <c r="J167" i="18"/>
  <c r="J171" i="18"/>
  <c r="J151" i="18"/>
  <c r="K149" i="18"/>
  <c r="K150" i="18" s="1"/>
  <c r="K169" i="18"/>
  <c r="K170" i="18" s="1"/>
  <c r="K147" i="18"/>
  <c r="K151" i="18"/>
  <c r="K167" i="18"/>
  <c r="K171" i="18"/>
  <c r="C147" i="18"/>
  <c r="C167" i="18"/>
  <c r="C151" i="18"/>
  <c r="C171" i="18"/>
  <c r="C149" i="18"/>
  <c r="C150" i="18" s="1"/>
  <c r="C169" i="18"/>
  <c r="G167" i="18"/>
  <c r="G147" i="18"/>
  <c r="G149" i="18"/>
  <c r="G150" i="18" s="1"/>
  <c r="G151" i="18"/>
  <c r="G169" i="18"/>
  <c r="G170" i="18" s="1"/>
  <c r="G171" i="18"/>
  <c r="I149" i="18"/>
  <c r="I150" i="18" s="1"/>
  <c r="I169" i="18"/>
  <c r="I170" i="18" s="1"/>
  <c r="I147" i="18"/>
  <c r="I167" i="18"/>
  <c r="I151" i="18"/>
  <c r="I171" i="18"/>
  <c r="D147" i="18"/>
  <c r="D167" i="18"/>
  <c r="D171" i="18"/>
  <c r="D151" i="18"/>
  <c r="D149" i="18"/>
  <c r="D150" i="18" s="1"/>
  <c r="D169" i="18"/>
  <c r="D170" i="18" s="1"/>
  <c r="E172" i="18"/>
  <c r="K172" i="18"/>
  <c r="J172" i="18"/>
  <c r="M159" i="18"/>
  <c r="M160" i="18" s="1"/>
  <c r="M157" i="18"/>
  <c r="M161" i="18"/>
  <c r="C159" i="18"/>
  <c r="C160" i="18" s="1"/>
  <c r="C161" i="18"/>
  <c r="C157" i="18"/>
  <c r="H147" i="18"/>
  <c r="H167" i="18"/>
  <c r="H171" i="18"/>
  <c r="H149" i="18"/>
  <c r="H150" i="18" s="1"/>
  <c r="H151" i="18"/>
  <c r="H169" i="18"/>
  <c r="H170" i="18" s="1"/>
  <c r="G157" i="18"/>
  <c r="G159" i="18"/>
  <c r="G160" i="18" s="1"/>
  <c r="G161" i="18"/>
  <c r="H161" i="18"/>
  <c r="H157" i="18"/>
  <c r="H159" i="18"/>
  <c r="H160" i="18" s="1"/>
  <c r="F147" i="18"/>
  <c r="F149" i="18"/>
  <c r="F150" i="18" s="1"/>
  <c r="F151" i="18"/>
  <c r="F169" i="18"/>
  <c r="F170" i="18" s="1"/>
  <c r="F171" i="18"/>
  <c r="F167" i="18"/>
  <c r="D172" i="18"/>
  <c r="D159" i="18"/>
  <c r="D160" i="18" s="1"/>
  <c r="D161" i="18"/>
  <c r="D157" i="18"/>
  <c r="L157" i="18"/>
  <c r="L161" i="18"/>
  <c r="L159" i="18"/>
  <c r="L160" i="18" s="1"/>
  <c r="M151" i="18"/>
  <c r="M147" i="18"/>
  <c r="M167" i="18"/>
  <c r="M171" i="18"/>
  <c r="M149" i="18"/>
  <c r="M150" i="18" s="1"/>
  <c r="M169" i="18"/>
  <c r="M170" i="18" s="1"/>
  <c r="L172" i="18"/>
  <c r="H172" i="18"/>
  <c r="K56" i="16"/>
  <c r="L55" i="16"/>
  <c r="L85" i="16"/>
  <c r="K86" i="16"/>
  <c r="K36" i="7"/>
  <c r="L35" i="7"/>
  <c r="K56" i="11"/>
  <c r="L55" i="11"/>
  <c r="K16" i="7"/>
  <c r="L15" i="7"/>
  <c r="K6" i="15"/>
  <c r="L5" i="15"/>
  <c r="K16" i="2"/>
  <c r="L15" i="2"/>
  <c r="K51" i="9"/>
  <c r="L50" i="9"/>
  <c r="K91" i="15"/>
  <c r="L90" i="15"/>
  <c r="K11" i="12"/>
  <c r="L10" i="12"/>
  <c r="K26" i="8"/>
  <c r="L25" i="8"/>
  <c r="K61" i="11"/>
  <c r="L60" i="11"/>
  <c r="K96" i="8"/>
  <c r="L95" i="8"/>
  <c r="K76" i="15"/>
  <c r="L75" i="15"/>
  <c r="K6" i="16"/>
  <c r="L5" i="16"/>
  <c r="K86" i="7"/>
  <c r="L85" i="7"/>
  <c r="K21" i="14"/>
  <c r="L20" i="14"/>
  <c r="K66" i="15"/>
  <c r="L65" i="15"/>
  <c r="K46" i="16"/>
  <c r="L45" i="16"/>
  <c r="K66" i="8"/>
  <c r="L65" i="8"/>
  <c r="K71" i="15"/>
  <c r="L70" i="15"/>
  <c r="K106" i="12"/>
  <c r="L105" i="12"/>
  <c r="K11" i="11"/>
  <c r="L10" i="11"/>
  <c r="K106" i="9"/>
  <c r="L105" i="9"/>
  <c r="K76" i="2"/>
  <c r="L75" i="2"/>
  <c r="K101" i="9"/>
  <c r="L100" i="9"/>
  <c r="K101" i="14"/>
  <c r="L100" i="14"/>
  <c r="L30" i="15"/>
  <c r="K31" i="15"/>
  <c r="K76" i="16"/>
  <c r="L75" i="16"/>
  <c r="K96" i="11"/>
  <c r="L95" i="11"/>
  <c r="K111" i="13"/>
  <c r="L110" i="13"/>
  <c r="K51" i="10"/>
  <c r="L50" i="10"/>
  <c r="K16" i="10"/>
  <c r="L15" i="10"/>
  <c r="K66" i="12"/>
  <c r="L65" i="12"/>
  <c r="K31" i="2"/>
  <c r="L30" i="2"/>
  <c r="K76" i="11"/>
  <c r="L75" i="11"/>
  <c r="L105" i="16"/>
  <c r="K106" i="16"/>
  <c r="K41" i="9"/>
  <c r="L40" i="9"/>
  <c r="K81" i="10"/>
  <c r="L80" i="10"/>
  <c r="K16" i="15"/>
  <c r="L15" i="15"/>
  <c r="K31" i="14"/>
  <c r="L30" i="14"/>
  <c r="K71" i="10"/>
  <c r="L70" i="10"/>
  <c r="K51" i="2"/>
  <c r="L50" i="2"/>
  <c r="K61" i="7"/>
  <c r="L60" i="7"/>
  <c r="K6" i="12"/>
  <c r="L5" i="12"/>
  <c r="K101" i="13"/>
  <c r="L100" i="13"/>
  <c r="K81" i="8"/>
  <c r="L80" i="8"/>
  <c r="K31" i="16"/>
  <c r="L30" i="16"/>
  <c r="K106" i="14"/>
  <c r="L105" i="14"/>
  <c r="K81" i="15"/>
  <c r="L80" i="15"/>
  <c r="K6" i="2"/>
  <c r="L5" i="2"/>
  <c r="K51" i="11"/>
  <c r="L50" i="11"/>
  <c r="K21" i="7"/>
  <c r="L20" i="7"/>
  <c r="K86" i="14"/>
  <c r="L85" i="14"/>
  <c r="K36" i="9"/>
  <c r="L35" i="9"/>
  <c r="K46" i="12"/>
  <c r="L45" i="12"/>
  <c r="K51" i="14"/>
  <c r="L50" i="14"/>
  <c r="K81" i="11"/>
  <c r="L80" i="11"/>
  <c r="K11" i="10"/>
  <c r="L10" i="10"/>
  <c r="K36" i="13"/>
  <c r="L35" i="13"/>
  <c r="K111" i="12"/>
  <c r="L110" i="12"/>
  <c r="K111" i="9"/>
  <c r="L110" i="9"/>
  <c r="K101" i="2"/>
  <c r="L100" i="2"/>
  <c r="K101" i="7"/>
  <c r="L100" i="7"/>
  <c r="K16" i="13"/>
  <c r="L15" i="13"/>
  <c r="K56" i="2"/>
  <c r="L55" i="2"/>
  <c r="K36" i="2"/>
  <c r="L35" i="2"/>
  <c r="K56" i="10"/>
  <c r="L55" i="10"/>
  <c r="K26" i="10"/>
  <c r="L25" i="10"/>
  <c r="K56" i="7"/>
  <c r="L55" i="7"/>
  <c r="K26" i="2"/>
  <c r="L25" i="2"/>
  <c r="K66" i="2"/>
  <c r="L65" i="2"/>
  <c r="K26" i="14"/>
  <c r="L25" i="14"/>
  <c r="K46" i="7"/>
  <c r="L45" i="7"/>
  <c r="K111" i="11"/>
  <c r="L110" i="11"/>
  <c r="K81" i="16"/>
  <c r="L80" i="16"/>
  <c r="K31" i="10"/>
  <c r="L30" i="10"/>
  <c r="K96" i="7"/>
  <c r="L95" i="7"/>
  <c r="K41" i="16"/>
  <c r="L40" i="16"/>
  <c r="K106" i="2"/>
  <c r="L105" i="2"/>
  <c r="K6" i="14"/>
  <c r="L5" i="14"/>
  <c r="K46" i="2"/>
  <c r="L45" i="2"/>
  <c r="K41" i="2"/>
  <c r="L40" i="2"/>
  <c r="K91" i="16"/>
  <c r="L90" i="16"/>
  <c r="K11" i="15"/>
  <c r="L10" i="15"/>
  <c r="K86" i="9"/>
  <c r="L85" i="9"/>
  <c r="K21" i="12"/>
  <c r="L20" i="12"/>
  <c r="K36" i="15"/>
  <c r="L35" i="15"/>
  <c r="K96" i="2"/>
  <c r="L95" i="2"/>
  <c r="K91" i="7"/>
  <c r="L90" i="7"/>
  <c r="K11" i="13"/>
  <c r="L10" i="13"/>
  <c r="K46" i="8"/>
  <c r="L45" i="8"/>
  <c r="K41" i="14"/>
  <c r="L40" i="14"/>
  <c r="K101" i="16"/>
  <c r="L100" i="16"/>
  <c r="K16" i="12"/>
  <c r="L15" i="12"/>
  <c r="K71" i="13"/>
  <c r="L70" i="13"/>
  <c r="K106" i="8"/>
  <c r="L105" i="8"/>
  <c r="K21" i="16"/>
  <c r="L20" i="16"/>
  <c r="K26" i="16"/>
  <c r="L25" i="16"/>
  <c r="K76" i="13"/>
  <c r="L75" i="13"/>
  <c r="K61" i="15"/>
  <c r="L60" i="15"/>
  <c r="K26" i="12"/>
  <c r="L25" i="12"/>
  <c r="K46" i="14"/>
  <c r="L45" i="14"/>
  <c r="K66" i="9"/>
  <c r="L65" i="9"/>
  <c r="K31" i="9"/>
  <c r="L30" i="9"/>
  <c r="K56" i="14"/>
  <c r="L55" i="14"/>
  <c r="K86" i="8"/>
  <c r="L85" i="8"/>
  <c r="K81" i="9"/>
  <c r="L80" i="9"/>
  <c r="K16" i="14"/>
  <c r="L15" i="14"/>
  <c r="K101" i="15"/>
  <c r="L100" i="15"/>
  <c r="K56" i="8"/>
  <c r="L55" i="8"/>
  <c r="K71" i="2"/>
  <c r="L70" i="2"/>
  <c r="K21" i="9"/>
  <c r="L20" i="9"/>
  <c r="K51" i="16"/>
  <c r="L50" i="16"/>
  <c r="K111" i="2"/>
  <c r="L110" i="2"/>
  <c r="K61" i="9"/>
  <c r="L60" i="9"/>
  <c r="K21" i="2"/>
  <c r="L20" i="2"/>
  <c r="K41" i="15"/>
  <c r="L40" i="15"/>
  <c r="K46" i="9"/>
  <c r="L45" i="9"/>
  <c r="K96" i="14"/>
  <c r="L95" i="14"/>
  <c r="K76" i="9"/>
  <c r="L75" i="9"/>
  <c r="K41" i="8"/>
  <c r="L40" i="8"/>
  <c r="K111" i="16"/>
  <c r="L110" i="16"/>
  <c r="K11" i="7"/>
  <c r="L10" i="7"/>
  <c r="K91" i="8"/>
  <c r="L90" i="8"/>
  <c r="K91" i="14"/>
  <c r="L90" i="14"/>
  <c r="K21" i="13"/>
  <c r="L20" i="13"/>
  <c r="K6" i="11"/>
  <c r="L5" i="11"/>
  <c r="K41" i="12"/>
  <c r="L40" i="12"/>
  <c r="K66" i="11"/>
  <c r="L65" i="11"/>
  <c r="K21" i="8"/>
  <c r="L20" i="8"/>
  <c r="K26" i="13"/>
  <c r="L25" i="13"/>
  <c r="K91" i="9"/>
  <c r="L90" i="9"/>
  <c r="K56" i="13"/>
  <c r="L55" i="13"/>
  <c r="K36" i="11"/>
  <c r="L35" i="11"/>
  <c r="K61" i="14"/>
  <c r="L60" i="14"/>
  <c r="K101" i="10"/>
  <c r="L100" i="10"/>
  <c r="K21" i="10"/>
  <c r="L20" i="10"/>
  <c r="K46" i="15"/>
  <c r="L45" i="15"/>
  <c r="K86" i="12"/>
  <c r="L85" i="12"/>
  <c r="K56" i="9"/>
  <c r="L55" i="9"/>
  <c r="K76" i="14"/>
  <c r="L75" i="14"/>
  <c r="K21" i="11"/>
  <c r="L20" i="11"/>
  <c r="K61" i="10"/>
  <c r="L60" i="10"/>
  <c r="K71" i="11"/>
  <c r="L70" i="11"/>
  <c r="K91" i="12"/>
  <c r="L90" i="12"/>
  <c r="K51" i="12"/>
  <c r="L50" i="12"/>
  <c r="K31" i="12"/>
  <c r="L30" i="12"/>
  <c r="K76" i="7"/>
  <c r="L75" i="7"/>
  <c r="K26" i="7"/>
  <c r="L25" i="7"/>
  <c r="K71" i="7"/>
  <c r="L70" i="7"/>
  <c r="K86" i="11"/>
  <c r="L85" i="11"/>
  <c r="K56" i="12"/>
  <c r="L55" i="12"/>
  <c r="K111" i="7"/>
  <c r="L110" i="7"/>
  <c r="K6" i="7"/>
  <c r="L5" i="7"/>
  <c r="K71" i="14"/>
  <c r="L70" i="14"/>
  <c r="K81" i="2"/>
  <c r="L80" i="2"/>
  <c r="K41" i="10"/>
  <c r="L40" i="10"/>
  <c r="K36" i="8"/>
  <c r="L35" i="8"/>
  <c r="K96" i="16"/>
  <c r="L95" i="16"/>
  <c r="K46" i="10"/>
  <c r="L45" i="10"/>
  <c r="K46" i="13"/>
  <c r="L45" i="13"/>
  <c r="K36" i="14"/>
  <c r="L35" i="14"/>
  <c r="K106" i="11"/>
  <c r="L105" i="11"/>
  <c r="K106" i="15"/>
  <c r="L105" i="15"/>
  <c r="K96" i="10"/>
  <c r="L95" i="10"/>
  <c r="K51" i="7"/>
  <c r="L50" i="7"/>
  <c r="K26" i="11"/>
  <c r="L25" i="11"/>
  <c r="K71" i="9"/>
  <c r="L70" i="9"/>
  <c r="K61" i="13"/>
  <c r="L60" i="13"/>
  <c r="K86" i="13"/>
  <c r="L85" i="13"/>
  <c r="K106" i="13"/>
  <c r="L105" i="13"/>
  <c r="K46" i="11"/>
  <c r="L45" i="11"/>
  <c r="K66" i="13"/>
  <c r="L65" i="13"/>
  <c r="K91" i="2"/>
  <c r="L90" i="2"/>
  <c r="K76" i="8"/>
  <c r="L75" i="8"/>
  <c r="K111" i="8"/>
  <c r="L110" i="8"/>
  <c r="K61" i="2"/>
  <c r="L60" i="2"/>
  <c r="K31" i="11"/>
  <c r="L30" i="11"/>
  <c r="K21" i="15"/>
  <c r="L20" i="15"/>
  <c r="K91" i="10"/>
  <c r="L90" i="10"/>
  <c r="K106" i="10"/>
  <c r="L105" i="10"/>
  <c r="K16" i="11"/>
  <c r="L15" i="11"/>
  <c r="K11" i="14"/>
  <c r="L10" i="14"/>
  <c r="K11" i="9"/>
  <c r="L10" i="9"/>
  <c r="K51" i="13"/>
  <c r="L50" i="13"/>
  <c r="K31" i="7"/>
  <c r="L30" i="7"/>
  <c r="K31" i="8"/>
  <c r="L30" i="8"/>
  <c r="K41" i="11"/>
  <c r="L40" i="11"/>
  <c r="K111" i="14"/>
  <c r="L110" i="14"/>
  <c r="K111" i="15"/>
  <c r="L110" i="15"/>
  <c r="K66" i="14"/>
  <c r="L65" i="14"/>
  <c r="K101" i="8"/>
  <c r="L100" i="8"/>
  <c r="K26" i="9"/>
  <c r="L25" i="9"/>
  <c r="K76" i="10"/>
  <c r="L75" i="10"/>
  <c r="K61" i="16"/>
  <c r="L60" i="16"/>
  <c r="K71" i="12"/>
  <c r="L70" i="12"/>
  <c r="K41" i="7"/>
  <c r="L40" i="7"/>
  <c r="K36" i="10"/>
  <c r="L35" i="10"/>
  <c r="K31" i="13"/>
  <c r="L30" i="13"/>
  <c r="K86" i="2"/>
  <c r="L85" i="2"/>
  <c r="K96" i="9"/>
  <c r="L95" i="9"/>
  <c r="K76" i="12"/>
  <c r="L75" i="12"/>
  <c r="K66" i="10"/>
  <c r="L65" i="10"/>
  <c r="K106" i="7"/>
  <c r="L105" i="7"/>
  <c r="K101" i="11"/>
  <c r="L100" i="11"/>
  <c r="K86" i="10"/>
  <c r="L85" i="10"/>
  <c r="K16" i="8"/>
  <c r="L15" i="8"/>
  <c r="K51" i="8"/>
  <c r="L50" i="8"/>
  <c r="K96" i="13"/>
  <c r="L95" i="13"/>
  <c r="K16" i="9"/>
  <c r="L15" i="9"/>
  <c r="K11" i="16"/>
  <c r="L10" i="16"/>
  <c r="K71" i="16"/>
  <c r="L70" i="16"/>
  <c r="K96" i="12"/>
  <c r="L95" i="12"/>
  <c r="K96" i="15"/>
  <c r="L95" i="15"/>
  <c r="K56" i="15"/>
  <c r="L55" i="15"/>
  <c r="K66" i="16"/>
  <c r="L65" i="16"/>
  <c r="K6" i="9"/>
  <c r="L5" i="9"/>
  <c r="K81" i="14"/>
  <c r="L80" i="14"/>
  <c r="K111" i="10"/>
  <c r="L110" i="10"/>
  <c r="K11" i="8"/>
  <c r="L10" i="8"/>
  <c r="K86" i="15"/>
  <c r="L85" i="15"/>
  <c r="K66" i="7"/>
  <c r="L65" i="7"/>
  <c r="K36" i="16"/>
  <c r="L35" i="16"/>
  <c r="K81" i="13"/>
  <c r="L80" i="13"/>
  <c r="K11" i="2"/>
  <c r="L10" i="2"/>
  <c r="K91" i="13"/>
  <c r="L90" i="13"/>
  <c r="K6" i="13"/>
  <c r="L5" i="13"/>
  <c r="K41" i="13"/>
  <c r="L40" i="13"/>
  <c r="K6" i="8"/>
  <c r="L5" i="8"/>
  <c r="K16" i="16"/>
  <c r="L15" i="16"/>
  <c r="K81" i="12"/>
  <c r="L80" i="12"/>
  <c r="K36" i="12"/>
  <c r="L35" i="12"/>
  <c r="K91" i="11"/>
  <c r="L90" i="11"/>
  <c r="K101" i="12"/>
  <c r="L100" i="12"/>
  <c r="K61" i="8"/>
  <c r="L60" i="8"/>
  <c r="K61" i="12"/>
  <c r="L60" i="12"/>
  <c r="K6" i="10"/>
  <c r="L5" i="10"/>
  <c r="L25" i="15"/>
  <c r="K26" i="15"/>
  <c r="K81" i="7"/>
  <c r="L80" i="7"/>
  <c r="K51" i="15"/>
  <c r="L50" i="15"/>
  <c r="K71" i="8"/>
  <c r="L70" i="8"/>
  <c r="F3" i="3"/>
  <c r="G3" i="3" a="1"/>
  <c r="D11" i="57" l="1"/>
  <c r="D8" i="57"/>
  <c r="D4" i="57"/>
  <c r="D9" i="57"/>
  <c r="D7" i="57"/>
  <c r="D6" i="57"/>
  <c r="D3" i="57"/>
  <c r="C170" i="18"/>
  <c r="L56" i="12"/>
  <c r="M55" i="12"/>
  <c r="L81" i="9"/>
  <c r="M80" i="9"/>
  <c r="L71" i="10"/>
  <c r="M70" i="10"/>
  <c r="L31" i="15"/>
  <c r="M30" i="15"/>
  <c r="L91" i="15"/>
  <c r="M90" i="15"/>
  <c r="L36" i="7"/>
  <c r="M35" i="7"/>
  <c r="L56" i="8"/>
  <c r="M55" i="8"/>
  <c r="L31" i="10"/>
  <c r="M30" i="10"/>
  <c r="L66" i="12"/>
  <c r="M65" i="12"/>
  <c r="L101" i="14"/>
  <c r="M100" i="14"/>
  <c r="L71" i="11"/>
  <c r="M70" i="11"/>
  <c r="L66" i="11"/>
  <c r="M65" i="11"/>
  <c r="L66" i="9"/>
  <c r="M65" i="9"/>
  <c r="L91" i="16"/>
  <c r="M90" i="16"/>
  <c r="L26" i="14"/>
  <c r="M25" i="14"/>
  <c r="L26" i="10"/>
  <c r="M25" i="10"/>
  <c r="L56" i="2"/>
  <c r="M55" i="2"/>
  <c r="L101" i="2"/>
  <c r="M100" i="2"/>
  <c r="L36" i="9"/>
  <c r="M35" i="9"/>
  <c r="L31" i="16"/>
  <c r="M30" i="16"/>
  <c r="L26" i="8"/>
  <c r="M25" i="8"/>
  <c r="L51" i="9"/>
  <c r="M50" i="9"/>
  <c r="M168" i="18"/>
  <c r="M173" i="18"/>
  <c r="D13" i="57" s="1"/>
  <c r="C158" i="18"/>
  <c r="C163" i="18"/>
  <c r="D148" i="18"/>
  <c r="D153" i="18"/>
  <c r="J153" i="18"/>
  <c r="J148" i="18"/>
  <c r="L51" i="8"/>
  <c r="M50" i="8"/>
  <c r="L66" i="10"/>
  <c r="M65" i="10"/>
  <c r="E158" i="18"/>
  <c r="E163" i="18"/>
  <c r="G173" i="18"/>
  <c r="G168" i="18"/>
  <c r="J173" i="18"/>
  <c r="J168" i="18"/>
  <c r="L86" i="8"/>
  <c r="M85" i="8"/>
  <c r="L56" i="13"/>
  <c r="M55" i="13"/>
  <c r="L106" i="12"/>
  <c r="M105" i="12"/>
  <c r="K163" i="18"/>
  <c r="K158" i="18"/>
  <c r="J158" i="18"/>
  <c r="J163" i="18"/>
  <c r="L81" i="13"/>
  <c r="M80" i="13"/>
  <c r="L6" i="11"/>
  <c r="M5" i="11"/>
  <c r="L51" i="15"/>
  <c r="M50" i="15"/>
  <c r="L6" i="8"/>
  <c r="M5" i="8"/>
  <c r="L31" i="13"/>
  <c r="M30" i="13"/>
  <c r="L31" i="11"/>
  <c r="M30" i="11"/>
  <c r="L26" i="11"/>
  <c r="M25" i="11"/>
  <c r="L71" i="2"/>
  <c r="M70" i="2"/>
  <c r="L61" i="15"/>
  <c r="M60" i="15"/>
  <c r="L96" i="2"/>
  <c r="M95" i="2"/>
  <c r="L81" i="15"/>
  <c r="M80" i="15"/>
  <c r="L21" i="14"/>
  <c r="M20" i="14"/>
  <c r="L96" i="8"/>
  <c r="M95" i="8"/>
  <c r="K148" i="18"/>
  <c r="K153" i="18"/>
  <c r="L96" i="12"/>
  <c r="M95" i="12"/>
  <c r="L56" i="9"/>
  <c r="M55" i="9"/>
  <c r="L36" i="10"/>
  <c r="M35" i="10"/>
  <c r="L76" i="13"/>
  <c r="M75" i="13"/>
  <c r="L106" i="14"/>
  <c r="M105" i="14"/>
  <c r="G153" i="18"/>
  <c r="G148" i="18"/>
  <c r="L91" i="11"/>
  <c r="M90" i="11"/>
  <c r="L71" i="14"/>
  <c r="M70" i="14"/>
  <c r="L66" i="16"/>
  <c r="M65" i="16"/>
  <c r="L106" i="10"/>
  <c r="M105" i="10"/>
  <c r="L96" i="16"/>
  <c r="M95" i="16"/>
  <c r="M148" i="18"/>
  <c r="M153" i="18"/>
  <c r="L16" i="9"/>
  <c r="M15" i="9"/>
  <c r="L71" i="12"/>
  <c r="M70" i="12"/>
  <c r="L106" i="15"/>
  <c r="M105" i="15"/>
  <c r="L91" i="8"/>
  <c r="M90" i="8"/>
  <c r="L76" i="15"/>
  <c r="M75" i="15"/>
  <c r="L21" i="9"/>
  <c r="M20" i="9"/>
  <c r="H158" i="18"/>
  <c r="H163" i="18"/>
  <c r="I173" i="18"/>
  <c r="I168" i="18"/>
  <c r="C173" i="18"/>
  <c r="C168" i="18"/>
  <c r="L96" i="9"/>
  <c r="M95" i="9"/>
  <c r="L81" i="16"/>
  <c r="M80" i="16"/>
  <c r="L76" i="7"/>
  <c r="M75" i="7"/>
  <c r="M158" i="18"/>
  <c r="M163" i="18"/>
  <c r="I153" i="18"/>
  <c r="I148" i="18"/>
  <c r="C148" i="18"/>
  <c r="C153" i="18"/>
  <c r="I158" i="18"/>
  <c r="I163" i="18"/>
  <c r="L61" i="8"/>
  <c r="M60" i="8"/>
  <c r="L76" i="14"/>
  <c r="M75" i="14"/>
  <c r="L101" i="10"/>
  <c r="M100" i="10"/>
  <c r="L26" i="13"/>
  <c r="M25" i="13"/>
  <c r="L11" i="7"/>
  <c r="M10" i="7"/>
  <c r="L46" i="9"/>
  <c r="M45" i="9"/>
  <c r="L61" i="9"/>
  <c r="M60" i="9"/>
  <c r="L46" i="2"/>
  <c r="M45" i="2"/>
  <c r="L51" i="14"/>
  <c r="M50" i="14"/>
  <c r="L76" i="11"/>
  <c r="M75" i="11"/>
  <c r="L71" i="15"/>
  <c r="M70" i="15"/>
  <c r="L6" i="15"/>
  <c r="M5" i="15"/>
  <c r="L56" i="11"/>
  <c r="M55" i="11"/>
  <c r="G158" i="18"/>
  <c r="G163" i="18"/>
  <c r="L81" i="14"/>
  <c r="M80" i="14"/>
  <c r="L11" i="14"/>
  <c r="M10" i="14"/>
  <c r="L46" i="11"/>
  <c r="M45" i="11"/>
  <c r="L81" i="2"/>
  <c r="M80" i="2"/>
  <c r="L51" i="12"/>
  <c r="M50" i="12"/>
  <c r="L31" i="9"/>
  <c r="M30" i="9"/>
  <c r="L106" i="8"/>
  <c r="M105" i="8"/>
  <c r="L36" i="2"/>
  <c r="M35" i="2"/>
  <c r="M50" i="11"/>
  <c r="L51" i="11"/>
  <c r="L6" i="12"/>
  <c r="M5" i="12"/>
  <c r="L111" i="13"/>
  <c r="M110" i="13"/>
  <c r="L173" i="18"/>
  <c r="L168" i="18"/>
  <c r="L101" i="12"/>
  <c r="M100" i="12"/>
  <c r="L61" i="2"/>
  <c r="M60" i="2"/>
  <c r="L51" i="7"/>
  <c r="M50" i="7"/>
  <c r="L86" i="11"/>
  <c r="M85" i="11"/>
  <c r="L61" i="14"/>
  <c r="M60" i="14"/>
  <c r="L21" i="13"/>
  <c r="M20" i="13"/>
  <c r="L41" i="14"/>
  <c r="M40" i="14"/>
  <c r="L6" i="14"/>
  <c r="M5" i="14"/>
  <c r="L56" i="7"/>
  <c r="M55" i="7"/>
  <c r="L101" i="7"/>
  <c r="M100" i="7"/>
  <c r="L46" i="12"/>
  <c r="M45" i="12"/>
  <c r="E153" i="18"/>
  <c r="E148" i="18"/>
  <c r="L41" i="13"/>
  <c r="M40" i="13"/>
  <c r="L26" i="9"/>
  <c r="M25" i="9"/>
  <c r="L11" i="15"/>
  <c r="M10" i="15"/>
  <c r="L66" i="8"/>
  <c r="M65" i="8"/>
  <c r="L61" i="11"/>
  <c r="M60" i="11"/>
  <c r="L86" i="10"/>
  <c r="M85" i="10"/>
  <c r="L86" i="12"/>
  <c r="M85" i="12"/>
  <c r="L26" i="15"/>
  <c r="M25" i="15"/>
  <c r="L41" i="7"/>
  <c r="M40" i="7"/>
  <c r="L96" i="10"/>
  <c r="M95" i="10"/>
  <c r="L36" i="11"/>
  <c r="M35" i="11"/>
  <c r="L91" i="14"/>
  <c r="M90" i="14"/>
  <c r="L106" i="2"/>
  <c r="M105" i="2"/>
  <c r="L11" i="10"/>
  <c r="M10" i="10"/>
  <c r="L41" i="9"/>
  <c r="M40" i="9"/>
  <c r="D173" i="18"/>
  <c r="D168" i="18"/>
  <c r="L101" i="8"/>
  <c r="M100" i="8"/>
  <c r="L31" i="7"/>
  <c r="M30" i="7"/>
  <c r="L26" i="7"/>
  <c r="M25" i="7"/>
  <c r="L51" i="16"/>
  <c r="M50" i="16"/>
  <c r="L46" i="8"/>
  <c r="M45" i="8"/>
  <c r="L36" i="12"/>
  <c r="M35" i="12"/>
  <c r="L76" i="8"/>
  <c r="M75" i="8"/>
  <c r="L46" i="15"/>
  <c r="M45" i="15"/>
  <c r="L76" i="9"/>
  <c r="M75" i="9"/>
  <c r="L101" i="15"/>
  <c r="M100" i="15"/>
  <c r="L26" i="16"/>
  <c r="M25" i="16"/>
  <c r="L21" i="12"/>
  <c r="M20" i="12"/>
  <c r="L61" i="7"/>
  <c r="M60" i="7"/>
  <c r="L31" i="14"/>
  <c r="M30" i="14"/>
  <c r="L16" i="10"/>
  <c r="M15" i="10"/>
  <c r="L46" i="16"/>
  <c r="M45" i="16"/>
  <c r="L91" i="13"/>
  <c r="M90" i="13"/>
  <c r="L86" i="15"/>
  <c r="M85" i="15"/>
  <c r="L101" i="11"/>
  <c r="M100" i="11"/>
  <c r="M60" i="13"/>
  <c r="L61" i="13"/>
  <c r="L61" i="10"/>
  <c r="M60" i="10"/>
  <c r="L51" i="13"/>
  <c r="M50" i="13"/>
  <c r="L11" i="13"/>
  <c r="M10" i="13"/>
  <c r="L66" i="2"/>
  <c r="M65" i="2"/>
  <c r="L111" i="9"/>
  <c r="M110" i="9"/>
  <c r="L86" i="14"/>
  <c r="M85" i="14"/>
  <c r="L81" i="8"/>
  <c r="M80" i="8"/>
  <c r="L16" i="7"/>
  <c r="M15" i="7"/>
  <c r="L61" i="12"/>
  <c r="M60" i="12"/>
  <c r="L11" i="8"/>
  <c r="M10" i="8"/>
  <c r="L106" i="11"/>
  <c r="M105" i="11"/>
  <c r="L41" i="12"/>
  <c r="M40" i="12"/>
  <c r="L41" i="2"/>
  <c r="M40" i="2"/>
  <c r="L56" i="10"/>
  <c r="M55" i="10"/>
  <c r="L51" i="2"/>
  <c r="M50" i="2"/>
  <c r="M105" i="16"/>
  <c r="L106" i="16"/>
  <c r="L51" i="10"/>
  <c r="M50" i="10"/>
  <c r="L16" i="2"/>
  <c r="M15" i="2"/>
  <c r="L11" i="2"/>
  <c r="M10" i="2"/>
  <c r="L96" i="13"/>
  <c r="M95" i="13"/>
  <c r="L106" i="7"/>
  <c r="M105" i="7"/>
  <c r="L86" i="2"/>
  <c r="M85" i="2"/>
  <c r="L61" i="16"/>
  <c r="M60" i="16"/>
  <c r="L71" i="9"/>
  <c r="M70" i="9"/>
  <c r="L21" i="11"/>
  <c r="M20" i="11"/>
  <c r="L91" i="9"/>
  <c r="M90" i="9"/>
  <c r="L26" i="12"/>
  <c r="M25" i="12"/>
  <c r="L21" i="16"/>
  <c r="M20" i="16"/>
  <c r="L101" i="16"/>
  <c r="M100" i="16"/>
  <c r="L91" i="7"/>
  <c r="M90" i="7"/>
  <c r="L86" i="9"/>
  <c r="M85" i="9"/>
  <c r="L16" i="13"/>
  <c r="M15" i="13"/>
  <c r="L16" i="15"/>
  <c r="M15" i="15"/>
  <c r="L76" i="16"/>
  <c r="M75" i="16"/>
  <c r="L76" i="2"/>
  <c r="M75" i="2"/>
  <c r="L11" i="12"/>
  <c r="M10" i="12"/>
  <c r="L158" i="18"/>
  <c r="L163" i="18"/>
  <c r="D12" i="57" s="1"/>
  <c r="F163" i="18"/>
  <c r="F158" i="18"/>
  <c r="L76" i="10"/>
  <c r="M75" i="10"/>
  <c r="L111" i="14"/>
  <c r="M110" i="14"/>
  <c r="L46" i="13"/>
  <c r="M45" i="13"/>
  <c r="L96" i="7"/>
  <c r="M95" i="7"/>
  <c r="L31" i="2"/>
  <c r="M30" i="2"/>
  <c r="L106" i="9"/>
  <c r="M105" i="9"/>
  <c r="L86" i="7"/>
  <c r="M85" i="7"/>
  <c r="E168" i="18"/>
  <c r="E173" i="18"/>
  <c r="L81" i="7"/>
  <c r="M80" i="7"/>
  <c r="L36" i="16"/>
  <c r="M35" i="16"/>
  <c r="L16" i="8"/>
  <c r="M15" i="8"/>
  <c r="L41" i="11"/>
  <c r="M40" i="11"/>
  <c r="L21" i="8"/>
  <c r="M20" i="8"/>
  <c r="L111" i="16"/>
  <c r="M110" i="16"/>
  <c r="L111" i="2"/>
  <c r="M110" i="2"/>
  <c r="L36" i="13"/>
  <c r="M35" i="13"/>
  <c r="L81" i="10"/>
  <c r="M80" i="10"/>
  <c r="F168" i="18"/>
  <c r="F173" i="18"/>
  <c r="L6" i="9"/>
  <c r="M5" i="9"/>
  <c r="L46" i="10"/>
  <c r="M45" i="10"/>
  <c r="L91" i="12"/>
  <c r="M90" i="12"/>
  <c r="L36" i="15"/>
  <c r="M35" i="15"/>
  <c r="L46" i="7"/>
  <c r="M45" i="7"/>
  <c r="L148" i="18"/>
  <c r="L153" i="18"/>
  <c r="L71" i="16"/>
  <c r="M70" i="16"/>
  <c r="L31" i="8"/>
  <c r="M30" i="8"/>
  <c r="L16" i="11"/>
  <c r="M15" i="11"/>
  <c r="L106" i="13"/>
  <c r="M105" i="13"/>
  <c r="L71" i="7"/>
  <c r="M70" i="7"/>
  <c r="L41" i="8"/>
  <c r="M40" i="8"/>
  <c r="L11" i="11"/>
  <c r="M10" i="11"/>
  <c r="M5" i="16"/>
  <c r="L6" i="16"/>
  <c r="H173" i="18"/>
  <c r="H168" i="18"/>
  <c r="L66" i="7"/>
  <c r="M65" i="7"/>
  <c r="L76" i="12"/>
  <c r="M75" i="12"/>
  <c r="L111" i="8"/>
  <c r="M110" i="8"/>
  <c r="L71" i="13"/>
  <c r="M70" i="13"/>
  <c r="L96" i="11"/>
  <c r="M95" i="11"/>
  <c r="H153" i="18"/>
  <c r="H148" i="18"/>
  <c r="L6" i="13"/>
  <c r="M5" i="13"/>
  <c r="L11" i="16"/>
  <c r="M10" i="16"/>
  <c r="L86" i="13"/>
  <c r="M85" i="13"/>
  <c r="L41" i="15"/>
  <c r="M40" i="15"/>
  <c r="L6" i="10"/>
  <c r="M5" i="10"/>
  <c r="L6" i="7"/>
  <c r="M5" i="7"/>
  <c r="F148" i="18"/>
  <c r="F153" i="18"/>
  <c r="L46" i="14"/>
  <c r="M45" i="14"/>
  <c r="L16" i="12"/>
  <c r="M15" i="12"/>
  <c r="L41" i="16"/>
  <c r="M40" i="16"/>
  <c r="L101" i="9"/>
  <c r="M100" i="9"/>
  <c r="L86" i="16"/>
  <c r="M85" i="16"/>
  <c r="L56" i="15"/>
  <c r="M55" i="15"/>
  <c r="L66" i="14"/>
  <c r="M65" i="14"/>
  <c r="L91" i="10"/>
  <c r="M90" i="10"/>
  <c r="L36" i="8"/>
  <c r="M35" i="8"/>
  <c r="L81" i="11"/>
  <c r="M80" i="11"/>
  <c r="L81" i="12"/>
  <c r="M80" i="12"/>
  <c r="L91" i="2"/>
  <c r="M90" i="2"/>
  <c r="L111" i="7"/>
  <c r="M110" i="7"/>
  <c r="L21" i="10"/>
  <c r="M20" i="10"/>
  <c r="L96" i="14"/>
  <c r="M95" i="14"/>
  <c r="L21" i="2"/>
  <c r="M20" i="2"/>
  <c r="L16" i="14"/>
  <c r="M15" i="14"/>
  <c r="L6" i="2"/>
  <c r="M5" i="2"/>
  <c r="L71" i="8"/>
  <c r="M70" i="8"/>
  <c r="L16" i="16"/>
  <c r="M15" i="16"/>
  <c r="L111" i="10"/>
  <c r="M110" i="10"/>
  <c r="L96" i="15"/>
  <c r="M95" i="15"/>
  <c r="L111" i="15"/>
  <c r="M110" i="15"/>
  <c r="L11" i="9"/>
  <c r="M10" i="9"/>
  <c r="L21" i="15"/>
  <c r="M20" i="15"/>
  <c r="L66" i="13"/>
  <c r="M65" i="13"/>
  <c r="L36" i="14"/>
  <c r="M35" i="14"/>
  <c r="L41" i="10"/>
  <c r="M40" i="10"/>
  <c r="L31" i="12"/>
  <c r="M30" i="12"/>
  <c r="L56" i="14"/>
  <c r="M55" i="14"/>
  <c r="L111" i="11"/>
  <c r="M110" i="11"/>
  <c r="L26" i="2"/>
  <c r="M25" i="2"/>
  <c r="L111" i="12"/>
  <c r="M110" i="12"/>
  <c r="L21" i="7"/>
  <c r="M20" i="7"/>
  <c r="L101" i="13"/>
  <c r="M100" i="13"/>
  <c r="L66" i="15"/>
  <c r="M65" i="15"/>
  <c r="L56" i="16"/>
  <c r="M55" i="16"/>
  <c r="D163" i="18"/>
  <c r="D158" i="18"/>
  <c r="K168" i="18"/>
  <c r="K173" i="18"/>
  <c r="G3" i="3"/>
  <c r="H3" i="3" a="1"/>
  <c r="D10" i="57" l="1"/>
  <c r="D5" i="57"/>
  <c r="M71" i="14"/>
  <c r="N70" i="14"/>
  <c r="N71" i="14" s="1"/>
  <c r="M96" i="2"/>
  <c r="N95" i="2"/>
  <c r="N96" i="2" s="1"/>
  <c r="N5" i="16"/>
  <c r="N6" i="16" s="1"/>
  <c r="M6" i="16"/>
  <c r="M16" i="15"/>
  <c r="N15" i="15"/>
  <c r="N16" i="15" s="1"/>
  <c r="M66" i="2"/>
  <c r="N65" i="2"/>
  <c r="N66" i="2" s="1"/>
  <c r="M101" i="7"/>
  <c r="N100" i="7"/>
  <c r="N101" i="7" s="1"/>
  <c r="M111" i="12"/>
  <c r="N110" i="12"/>
  <c r="M86" i="13"/>
  <c r="N85" i="13"/>
  <c r="M46" i="10"/>
  <c r="N45" i="10"/>
  <c r="N46" i="10" s="1"/>
  <c r="N10" i="13"/>
  <c r="M11" i="13"/>
  <c r="M26" i="15"/>
  <c r="N25" i="15"/>
  <c r="M21" i="9"/>
  <c r="N20" i="9"/>
  <c r="N21" i="9" s="1"/>
  <c r="M91" i="11"/>
  <c r="N90" i="11"/>
  <c r="M76" i="12"/>
  <c r="N75" i="12"/>
  <c r="N76" i="12" s="1"/>
  <c r="M81" i="7"/>
  <c r="N80" i="7"/>
  <c r="M61" i="12"/>
  <c r="N60" i="12"/>
  <c r="N61" i="12" s="1"/>
  <c r="M46" i="15"/>
  <c r="N45" i="15"/>
  <c r="N46" i="15" s="1"/>
  <c r="M46" i="11"/>
  <c r="N45" i="11"/>
  <c r="N46" i="11" s="1"/>
  <c r="M71" i="2"/>
  <c r="N70" i="2"/>
  <c r="N71" i="2" s="1"/>
  <c r="M91" i="14"/>
  <c r="N90" i="14"/>
  <c r="N91" i="14" s="1"/>
  <c r="M31" i="12"/>
  <c r="N30" i="12"/>
  <c r="N31" i="12" s="1"/>
  <c r="N70" i="8"/>
  <c r="N71" i="8" s="1"/>
  <c r="M71" i="8"/>
  <c r="M111" i="7"/>
  <c r="N110" i="7"/>
  <c r="N111" i="7" s="1"/>
  <c r="M41" i="16"/>
  <c r="N40" i="16"/>
  <c r="N41" i="16" s="1"/>
  <c r="N5" i="13"/>
  <c r="N6" i="13" s="1"/>
  <c r="M6" i="13"/>
  <c r="M6" i="9"/>
  <c r="N5" i="9"/>
  <c r="M86" i="9"/>
  <c r="N85" i="9"/>
  <c r="N86" i="9" s="1"/>
  <c r="M21" i="11"/>
  <c r="N20" i="11"/>
  <c r="N21" i="11" s="1"/>
  <c r="M11" i="2"/>
  <c r="N10" i="2"/>
  <c r="N11" i="2" s="1"/>
  <c r="M56" i="10"/>
  <c r="N55" i="10"/>
  <c r="N56" i="10" s="1"/>
  <c r="M16" i="7"/>
  <c r="N15" i="7"/>
  <c r="N16" i="7" s="1"/>
  <c r="M86" i="15"/>
  <c r="N85" i="15"/>
  <c r="N86" i="15" s="1"/>
  <c r="M31" i="7"/>
  <c r="N30" i="7"/>
  <c r="N31" i="7" s="1"/>
  <c r="M41" i="14"/>
  <c r="N40" i="14"/>
  <c r="N41" i="14" s="1"/>
  <c r="N50" i="11"/>
  <c r="N51" i="11" s="1"/>
  <c r="M51" i="11"/>
  <c r="N10" i="14"/>
  <c r="N11" i="14" s="1"/>
  <c r="M11" i="14"/>
  <c r="M71" i="15"/>
  <c r="N70" i="15"/>
  <c r="M61" i="9"/>
  <c r="N60" i="9"/>
  <c r="M96" i="8"/>
  <c r="N95" i="8"/>
  <c r="N96" i="8" s="1"/>
  <c r="M6" i="11"/>
  <c r="N5" i="11"/>
  <c r="M26" i="8"/>
  <c r="N25" i="8"/>
  <c r="N26" i="8" s="1"/>
  <c r="M26" i="14"/>
  <c r="N25" i="14"/>
  <c r="N26" i="14" s="1"/>
  <c r="M66" i="12"/>
  <c r="N65" i="12"/>
  <c r="N66" i="12" s="1"/>
  <c r="M71" i="10"/>
  <c r="N70" i="10"/>
  <c r="N71" i="10" s="1"/>
  <c r="M36" i="13"/>
  <c r="N35" i="13"/>
  <c r="N36" i="13" s="1"/>
  <c r="M61" i="10"/>
  <c r="N60" i="10"/>
  <c r="N61" i="10" s="1"/>
  <c r="M101" i="15"/>
  <c r="N100" i="15"/>
  <c r="N101" i="15" s="1"/>
  <c r="M41" i="9"/>
  <c r="N40" i="9"/>
  <c r="N41" i="9" s="1"/>
  <c r="M51" i="16"/>
  <c r="N50" i="16"/>
  <c r="N51" i="16" s="1"/>
  <c r="M81" i="2"/>
  <c r="N80" i="2"/>
  <c r="N81" i="2" s="1"/>
  <c r="M6" i="8"/>
  <c r="N5" i="8"/>
  <c r="M96" i="13"/>
  <c r="N95" i="13"/>
  <c r="N96" i="13" s="1"/>
  <c r="M106" i="2"/>
  <c r="N105" i="2"/>
  <c r="N106" i="2" s="1"/>
  <c r="M6" i="12"/>
  <c r="N5" i="12"/>
  <c r="N6" i="12" s="1"/>
  <c r="M101" i="9"/>
  <c r="N100" i="9"/>
  <c r="N101" i="9" s="1"/>
  <c r="M101" i="11"/>
  <c r="N100" i="11"/>
  <c r="N101" i="11" s="1"/>
  <c r="M6" i="15"/>
  <c r="N5" i="15"/>
  <c r="M51" i="15"/>
  <c r="N50" i="15"/>
  <c r="M36" i="8"/>
  <c r="N35" i="8"/>
  <c r="N36" i="8" s="1"/>
  <c r="M26" i="9"/>
  <c r="N25" i="9"/>
  <c r="N26" i="9" s="1"/>
  <c r="M61" i="2"/>
  <c r="N60" i="2"/>
  <c r="M76" i="7"/>
  <c r="N75" i="7"/>
  <c r="N76" i="7" s="1"/>
  <c r="M106" i="14"/>
  <c r="N105" i="14"/>
  <c r="N106" i="14" s="1"/>
  <c r="M16" i="12"/>
  <c r="N15" i="12"/>
  <c r="N16" i="12" s="1"/>
  <c r="M86" i="7"/>
  <c r="N85" i="7"/>
  <c r="N86" i="7" s="1"/>
  <c r="N10" i="12"/>
  <c r="N11" i="12" s="1"/>
  <c r="M11" i="12"/>
  <c r="M91" i="7"/>
  <c r="N90" i="7"/>
  <c r="N91" i="7" s="1"/>
  <c r="M71" i="9"/>
  <c r="N70" i="9"/>
  <c r="N71" i="9" s="1"/>
  <c r="M41" i="2"/>
  <c r="N40" i="2"/>
  <c r="N41" i="2" s="1"/>
  <c r="M81" i="8"/>
  <c r="N80" i="8"/>
  <c r="N81" i="8" s="1"/>
  <c r="M91" i="13"/>
  <c r="N90" i="13"/>
  <c r="M21" i="12"/>
  <c r="N20" i="12"/>
  <c r="N21" i="12" s="1"/>
  <c r="M76" i="8"/>
  <c r="N75" i="8"/>
  <c r="M101" i="8"/>
  <c r="N100" i="8"/>
  <c r="N101" i="8" s="1"/>
  <c r="M86" i="10"/>
  <c r="N85" i="10"/>
  <c r="N20" i="13"/>
  <c r="N21" i="13" s="1"/>
  <c r="M21" i="13"/>
  <c r="M76" i="11"/>
  <c r="N75" i="11"/>
  <c r="M46" i="9"/>
  <c r="N45" i="9"/>
  <c r="M86" i="8"/>
  <c r="N85" i="8"/>
  <c r="N86" i="8" s="1"/>
  <c r="M91" i="16"/>
  <c r="N90" i="16"/>
  <c r="N91" i="16" s="1"/>
  <c r="M31" i="10"/>
  <c r="N30" i="10"/>
  <c r="N31" i="10" s="1"/>
  <c r="M16" i="11"/>
  <c r="N15" i="11"/>
  <c r="N16" i="11" s="1"/>
  <c r="M76" i="10"/>
  <c r="N75" i="10"/>
  <c r="N76" i="10" s="1"/>
  <c r="M111" i="8"/>
  <c r="N110" i="8"/>
  <c r="N111" i="8" s="1"/>
  <c r="M96" i="7"/>
  <c r="N95" i="7"/>
  <c r="N96" i="7" s="1"/>
  <c r="M11" i="15"/>
  <c r="N10" i="15"/>
  <c r="N11" i="15" s="1"/>
  <c r="M16" i="16"/>
  <c r="N15" i="16"/>
  <c r="N30" i="8"/>
  <c r="M31" i="8"/>
  <c r="M11" i="16"/>
  <c r="N10" i="16"/>
  <c r="M111" i="15"/>
  <c r="N110" i="15"/>
  <c r="N111" i="15" s="1"/>
  <c r="M96" i="10"/>
  <c r="N95" i="10"/>
  <c r="N96" i="10" s="1"/>
  <c r="M106" i="8"/>
  <c r="N105" i="8"/>
  <c r="N106" i="8" s="1"/>
  <c r="M81" i="14"/>
  <c r="N80" i="14"/>
  <c r="N81" i="14" s="1"/>
  <c r="M61" i="8"/>
  <c r="N60" i="8"/>
  <c r="N95" i="9"/>
  <c r="N96" i="9" s="1"/>
  <c r="M96" i="9"/>
  <c r="M106" i="15"/>
  <c r="N105" i="15"/>
  <c r="N106" i="15" s="1"/>
  <c r="M76" i="13"/>
  <c r="N75" i="13"/>
  <c r="N76" i="13" s="1"/>
  <c r="M21" i="14"/>
  <c r="N20" i="14"/>
  <c r="N21" i="14" s="1"/>
  <c r="M81" i="13"/>
  <c r="N80" i="13"/>
  <c r="M31" i="16"/>
  <c r="N30" i="16"/>
  <c r="N31" i="16" s="1"/>
  <c r="M81" i="9"/>
  <c r="N80" i="9"/>
  <c r="M81" i="12"/>
  <c r="N80" i="12"/>
  <c r="N81" i="12" s="1"/>
  <c r="M46" i="8"/>
  <c r="N45" i="8"/>
  <c r="M66" i="8"/>
  <c r="N65" i="8"/>
  <c r="N66" i="8" s="1"/>
  <c r="M86" i="11"/>
  <c r="N85" i="11"/>
  <c r="N86" i="11" s="1"/>
  <c r="M51" i="12"/>
  <c r="N50" i="12"/>
  <c r="N51" i="12" s="1"/>
  <c r="M26" i="13"/>
  <c r="N25" i="13"/>
  <c r="N26" i="13" s="1"/>
  <c r="M26" i="12"/>
  <c r="N25" i="12"/>
  <c r="N26" i="12" s="1"/>
  <c r="M16" i="10"/>
  <c r="N15" i="10"/>
  <c r="N16" i="10" s="1"/>
  <c r="M41" i="7"/>
  <c r="N40" i="7"/>
  <c r="M16" i="9"/>
  <c r="N15" i="9"/>
  <c r="M56" i="16"/>
  <c r="N55" i="16"/>
  <c r="M66" i="13"/>
  <c r="N65" i="13"/>
  <c r="M91" i="12"/>
  <c r="N90" i="12"/>
  <c r="M76" i="9"/>
  <c r="N75" i="9"/>
  <c r="N76" i="9" s="1"/>
  <c r="M101" i="10"/>
  <c r="N100" i="10"/>
  <c r="N101" i="10" s="1"/>
  <c r="M86" i="16"/>
  <c r="N85" i="16"/>
  <c r="N86" i="16" s="1"/>
  <c r="N10" i="11"/>
  <c r="N11" i="11" s="1"/>
  <c r="M11" i="11"/>
  <c r="M91" i="9"/>
  <c r="N90" i="9"/>
  <c r="N91" i="9" s="1"/>
  <c r="M26" i="7"/>
  <c r="N25" i="7"/>
  <c r="N5" i="14"/>
  <c r="N6" i="14" s="1"/>
  <c r="M6" i="14"/>
  <c r="M56" i="13"/>
  <c r="N55" i="13"/>
  <c r="N56" i="13" s="1"/>
  <c r="M6" i="7"/>
  <c r="N5" i="7"/>
  <c r="N6" i="7" s="1"/>
  <c r="M86" i="12"/>
  <c r="N85" i="12"/>
  <c r="N86" i="12" s="1"/>
  <c r="M51" i="13"/>
  <c r="N50" i="13"/>
  <c r="N51" i="13" s="1"/>
  <c r="M36" i="11"/>
  <c r="N35" i="11"/>
  <c r="N36" i="11" s="1"/>
  <c r="M91" i="8"/>
  <c r="N90" i="8"/>
  <c r="N91" i="8" s="1"/>
  <c r="N25" i="11"/>
  <c r="N26" i="11" s="1"/>
  <c r="M26" i="11"/>
  <c r="M91" i="2"/>
  <c r="N90" i="2"/>
  <c r="N91" i="2" s="1"/>
  <c r="M6" i="10"/>
  <c r="N5" i="10"/>
  <c r="N6" i="10" s="1"/>
  <c r="M71" i="7"/>
  <c r="N70" i="7"/>
  <c r="N71" i="7" s="1"/>
  <c r="M46" i="7"/>
  <c r="N45" i="7"/>
  <c r="N46" i="7" s="1"/>
  <c r="M101" i="13"/>
  <c r="N100" i="13"/>
  <c r="M66" i="14"/>
  <c r="N65" i="14"/>
  <c r="N66" i="14" s="1"/>
  <c r="M96" i="11"/>
  <c r="N95" i="11"/>
  <c r="N96" i="11" s="1"/>
  <c r="M81" i="10"/>
  <c r="N80" i="10"/>
  <c r="N81" i="10" s="1"/>
  <c r="M46" i="13"/>
  <c r="N45" i="13"/>
  <c r="N46" i="13" s="1"/>
  <c r="M66" i="9"/>
  <c r="N65" i="9"/>
  <c r="N66" i="9" s="1"/>
  <c r="M86" i="2"/>
  <c r="N85" i="2"/>
  <c r="N86" i="2" s="1"/>
  <c r="M101" i="2"/>
  <c r="N100" i="2"/>
  <c r="N101" i="2" s="1"/>
  <c r="M111" i="10"/>
  <c r="N110" i="10"/>
  <c r="M56" i="9"/>
  <c r="N55" i="9"/>
  <c r="M36" i="16"/>
  <c r="N35" i="16"/>
  <c r="N36" i="16" s="1"/>
  <c r="M106" i="7"/>
  <c r="N105" i="7"/>
  <c r="N106" i="7" s="1"/>
  <c r="N105" i="16"/>
  <c r="N106" i="16" s="1"/>
  <c r="M106" i="16"/>
  <c r="M11" i="10"/>
  <c r="N10" i="10"/>
  <c r="N11" i="10" s="1"/>
  <c r="M111" i="13"/>
  <c r="N110" i="13"/>
  <c r="N111" i="13" s="1"/>
  <c r="N60" i="15"/>
  <c r="N61" i="15" s="1"/>
  <c r="M61" i="15"/>
  <c r="M56" i="2"/>
  <c r="N55" i="2"/>
  <c r="N56" i="2" s="1"/>
  <c r="M96" i="14"/>
  <c r="N95" i="14"/>
  <c r="N96" i="14" s="1"/>
  <c r="M81" i="11"/>
  <c r="N80" i="11"/>
  <c r="N81" i="11" s="1"/>
  <c r="M11" i="8"/>
  <c r="N10" i="8"/>
  <c r="M61" i="13"/>
  <c r="N60" i="13"/>
  <c r="M31" i="14"/>
  <c r="N30" i="14"/>
  <c r="N31" i="14" s="1"/>
  <c r="M56" i="7"/>
  <c r="N55" i="7"/>
  <c r="N56" i="7" s="1"/>
  <c r="M56" i="11"/>
  <c r="N55" i="11"/>
  <c r="N56" i="11" s="1"/>
  <c r="M106" i="12"/>
  <c r="N105" i="12"/>
  <c r="N106" i="12" s="1"/>
  <c r="M91" i="15"/>
  <c r="N90" i="15"/>
  <c r="N91" i="15" s="1"/>
  <c r="M21" i="15"/>
  <c r="N20" i="15"/>
  <c r="N21" i="15" s="1"/>
  <c r="N110" i="2"/>
  <c r="N111" i="2" s="1"/>
  <c r="M111" i="2"/>
  <c r="M101" i="14"/>
  <c r="N100" i="14"/>
  <c r="N101" i="14" s="1"/>
  <c r="M21" i="10"/>
  <c r="N20" i="10"/>
  <c r="N21" i="10" s="1"/>
  <c r="M16" i="13"/>
  <c r="N15" i="13"/>
  <c r="N16" i="13" s="1"/>
  <c r="N60" i="7"/>
  <c r="N61" i="7" s="1"/>
  <c r="M61" i="7"/>
  <c r="M76" i="14"/>
  <c r="N75" i="14"/>
  <c r="M26" i="10"/>
  <c r="N25" i="10"/>
  <c r="M66" i="15"/>
  <c r="N65" i="15"/>
  <c r="M41" i="13"/>
  <c r="N40" i="13"/>
  <c r="N41" i="13" s="1"/>
  <c r="M81" i="16"/>
  <c r="N80" i="16"/>
  <c r="N81" i="16" s="1"/>
  <c r="M41" i="11"/>
  <c r="N40" i="11"/>
  <c r="N41" i="11" s="1"/>
  <c r="N105" i="9"/>
  <c r="N106" i="9" s="1"/>
  <c r="M106" i="9"/>
  <c r="M76" i="2"/>
  <c r="N75" i="2"/>
  <c r="N76" i="2" s="1"/>
  <c r="M101" i="16"/>
  <c r="N100" i="16"/>
  <c r="N101" i="16" s="1"/>
  <c r="M16" i="2"/>
  <c r="N15" i="2"/>
  <c r="N16" i="2" s="1"/>
  <c r="M86" i="14"/>
  <c r="N85" i="14"/>
  <c r="N86" i="14" s="1"/>
  <c r="M26" i="16"/>
  <c r="N25" i="16"/>
  <c r="N26" i="16" s="1"/>
  <c r="M61" i="14"/>
  <c r="N60" i="14"/>
  <c r="N61" i="14" s="1"/>
  <c r="M101" i="12"/>
  <c r="N100" i="12"/>
  <c r="N101" i="12" s="1"/>
  <c r="M51" i="14"/>
  <c r="N50" i="14"/>
  <c r="M11" i="7"/>
  <c r="N10" i="7"/>
  <c r="M66" i="16"/>
  <c r="N65" i="16"/>
  <c r="N66" i="16" s="1"/>
  <c r="M31" i="11"/>
  <c r="N30" i="11"/>
  <c r="N31" i="11" s="1"/>
  <c r="M36" i="14"/>
  <c r="N35" i="14"/>
  <c r="N36" i="14" s="1"/>
  <c r="M96" i="15"/>
  <c r="N95" i="15"/>
  <c r="M46" i="14"/>
  <c r="N45" i="14"/>
  <c r="M36" i="15"/>
  <c r="N35" i="15"/>
  <c r="N36" i="15" s="1"/>
  <c r="M61" i="16"/>
  <c r="N60" i="16"/>
  <c r="N61" i="16" s="1"/>
  <c r="M41" i="12"/>
  <c r="N40" i="12"/>
  <c r="N41" i="12" s="1"/>
  <c r="M36" i="12"/>
  <c r="N35" i="12"/>
  <c r="N36" i="12" s="1"/>
  <c r="N60" i="11"/>
  <c r="N61" i="11" s="1"/>
  <c r="M61" i="11"/>
  <c r="M31" i="9"/>
  <c r="N30" i="9"/>
  <c r="N31" i="9" s="1"/>
  <c r="M71" i="12"/>
  <c r="N70" i="12"/>
  <c r="N71" i="12" s="1"/>
  <c r="M36" i="10"/>
  <c r="N35" i="10"/>
  <c r="N36" i="10" s="1"/>
  <c r="M81" i="15"/>
  <c r="N80" i="15"/>
  <c r="N81" i="15" s="1"/>
  <c r="M36" i="9"/>
  <c r="N35" i="9"/>
  <c r="N36" i="9" s="1"/>
  <c r="M56" i="8"/>
  <c r="N55" i="8"/>
  <c r="M56" i="12"/>
  <c r="N55" i="12"/>
  <c r="M56" i="15"/>
  <c r="N55" i="15"/>
  <c r="N56" i="15" s="1"/>
  <c r="M31" i="2"/>
  <c r="N30" i="2"/>
  <c r="N31" i="2" s="1"/>
  <c r="M21" i="2"/>
  <c r="N20" i="2"/>
  <c r="N21" i="2" s="1"/>
  <c r="M106" i="11"/>
  <c r="N105" i="11"/>
  <c r="M71" i="11"/>
  <c r="N70" i="11"/>
  <c r="N71" i="11" s="1"/>
  <c r="M36" i="7"/>
  <c r="N35" i="7"/>
  <c r="N36" i="7" s="1"/>
  <c r="M51" i="2"/>
  <c r="N50" i="2"/>
  <c r="N51" i="2" s="1"/>
  <c r="M51" i="7"/>
  <c r="N50" i="7"/>
  <c r="M46" i="2"/>
  <c r="N45" i="2"/>
  <c r="M96" i="12"/>
  <c r="N95" i="12"/>
  <c r="N96" i="12" s="1"/>
  <c r="M96" i="16"/>
  <c r="N95" i="16"/>
  <c r="N96" i="16" s="1"/>
  <c r="N65" i="10"/>
  <c r="N66" i="10" s="1"/>
  <c r="M66" i="10"/>
  <c r="M51" i="9"/>
  <c r="N50" i="9"/>
  <c r="N51" i="9" s="1"/>
  <c r="M31" i="15"/>
  <c r="N30" i="15"/>
  <c r="N31" i="15" s="1"/>
  <c r="M26" i="2"/>
  <c r="N25" i="2"/>
  <c r="M11" i="9"/>
  <c r="N10" i="9"/>
  <c r="M71" i="16"/>
  <c r="N70" i="16"/>
  <c r="N71" i="16" s="1"/>
  <c r="M111" i="16"/>
  <c r="N110" i="16"/>
  <c r="N111" i="16" s="1"/>
  <c r="N75" i="15"/>
  <c r="N76" i="15" s="1"/>
  <c r="M76" i="15"/>
  <c r="M111" i="11"/>
  <c r="N110" i="11"/>
  <c r="M66" i="7"/>
  <c r="N65" i="7"/>
  <c r="N66" i="7" s="1"/>
  <c r="N40" i="8"/>
  <c r="N41" i="8" s="1"/>
  <c r="M41" i="8"/>
  <c r="N20" i="8"/>
  <c r="N21" i="8" s="1"/>
  <c r="M21" i="8"/>
  <c r="M36" i="2"/>
  <c r="N35" i="2"/>
  <c r="N36" i="2" s="1"/>
  <c r="M106" i="10"/>
  <c r="N105" i="10"/>
  <c r="N106" i="10" s="1"/>
  <c r="M51" i="8"/>
  <c r="N50" i="8"/>
  <c r="N51" i="8" s="1"/>
  <c r="M6" i="2"/>
  <c r="N5" i="2"/>
  <c r="N6" i="2" s="1"/>
  <c r="M91" i="10"/>
  <c r="N90" i="10"/>
  <c r="N91" i="10" s="1"/>
  <c r="M41" i="10"/>
  <c r="N40" i="10"/>
  <c r="M21" i="7"/>
  <c r="N20" i="7"/>
  <c r="N21" i="7" s="1"/>
  <c r="M56" i="14"/>
  <c r="N55" i="14"/>
  <c r="M16" i="14"/>
  <c r="N15" i="14"/>
  <c r="N16" i="14" s="1"/>
  <c r="M41" i="15"/>
  <c r="N40" i="15"/>
  <c r="N41" i="15" s="1"/>
  <c r="M71" i="13"/>
  <c r="N70" i="13"/>
  <c r="N71" i="13" s="1"/>
  <c r="M106" i="13"/>
  <c r="N105" i="13"/>
  <c r="N106" i="13" s="1"/>
  <c r="M16" i="8"/>
  <c r="N15" i="8"/>
  <c r="N16" i="8" s="1"/>
  <c r="M111" i="14"/>
  <c r="N110" i="14"/>
  <c r="M76" i="16"/>
  <c r="N75" i="16"/>
  <c r="N76" i="16" s="1"/>
  <c r="M21" i="16"/>
  <c r="N20" i="16"/>
  <c r="N21" i="16" s="1"/>
  <c r="M51" i="10"/>
  <c r="N50" i="10"/>
  <c r="N51" i="10" s="1"/>
  <c r="M111" i="9"/>
  <c r="N110" i="9"/>
  <c r="N111" i="9" s="1"/>
  <c r="M46" i="16"/>
  <c r="N45" i="16"/>
  <c r="M46" i="12"/>
  <c r="N45" i="12"/>
  <c r="N46" i="12" s="1"/>
  <c r="N30" i="13"/>
  <c r="N31" i="13" s="1"/>
  <c r="M31" i="13"/>
  <c r="N65" i="11"/>
  <c r="N66" i="11" s="1"/>
  <c r="M66" i="11"/>
  <c r="H3" i="3"/>
  <c r="I3" i="3" a="1"/>
  <c r="O16" i="15" l="1"/>
  <c r="O70" i="2"/>
  <c r="O65" i="2"/>
  <c r="O30" i="9"/>
  <c r="O46" i="15"/>
  <c r="O15" i="15"/>
  <c r="O31" i="12"/>
  <c r="O15" i="12"/>
  <c r="O101" i="7"/>
  <c r="O46" i="11"/>
  <c r="O91" i="10"/>
  <c r="O50" i="10"/>
  <c r="O101" i="2"/>
  <c r="O95" i="16"/>
  <c r="O41" i="12"/>
  <c r="O35" i="2"/>
  <c r="O71" i="7"/>
  <c r="O85" i="16"/>
  <c r="O90" i="14"/>
  <c r="O110" i="8"/>
  <c r="O10" i="2"/>
  <c r="O45" i="12"/>
  <c r="O96" i="9"/>
  <c r="O30" i="14"/>
  <c r="O40" i="16"/>
  <c r="O110" i="9"/>
  <c r="O61" i="7"/>
  <c r="O80" i="12"/>
  <c r="O70" i="13"/>
  <c r="O51" i="16"/>
  <c r="O51" i="11"/>
  <c r="O35" i="7"/>
  <c r="O80" i="16"/>
  <c r="O106" i="2"/>
  <c r="O85" i="15"/>
  <c r="O75" i="12"/>
  <c r="O66" i="8"/>
  <c r="O81" i="2"/>
  <c r="O10" i="12"/>
  <c r="O51" i="9"/>
  <c r="O15" i="13"/>
  <c r="O76" i="10"/>
  <c r="O5" i="14"/>
  <c r="O76" i="7"/>
  <c r="O40" i="9"/>
  <c r="O10" i="10"/>
  <c r="O95" i="7"/>
  <c r="O85" i="8"/>
  <c r="O100" i="2"/>
  <c r="O100" i="9"/>
  <c r="O25" i="14"/>
  <c r="O90" i="10"/>
  <c r="O41" i="8"/>
  <c r="O86" i="2"/>
  <c r="O25" i="9"/>
  <c r="O25" i="8"/>
  <c r="O61" i="14"/>
  <c r="O65" i="8"/>
  <c r="O21" i="12"/>
  <c r="O86" i="7"/>
  <c r="O31" i="7"/>
  <c r="O16" i="14"/>
  <c r="O36" i="7"/>
  <c r="O81" i="10"/>
  <c r="O55" i="13"/>
  <c r="O6" i="10"/>
  <c r="O85" i="11"/>
  <c r="O25" i="11"/>
  <c r="O101" i="12"/>
  <c r="O31" i="14"/>
  <c r="O26" i="11"/>
  <c r="O16" i="10"/>
  <c r="O101" i="15"/>
  <c r="O26" i="8"/>
  <c r="O110" i="7"/>
  <c r="O110" i="16"/>
  <c r="O35" i="12"/>
  <c r="O25" i="16"/>
  <c r="O60" i="7"/>
  <c r="O90" i="15"/>
  <c r="O11" i="10"/>
  <c r="O36" i="11"/>
  <c r="O16" i="11"/>
  <c r="O41" i="2"/>
  <c r="O96" i="8"/>
  <c r="O85" i="9"/>
  <c r="O45" i="10"/>
  <c r="O5" i="16"/>
  <c r="O21" i="7"/>
  <c r="O36" i="2"/>
  <c r="O96" i="16"/>
  <c r="O31" i="11"/>
  <c r="O80" i="11"/>
  <c r="O106" i="16"/>
  <c r="O50" i="13"/>
  <c r="O51" i="12"/>
  <c r="O30" i="16"/>
  <c r="O75" i="7"/>
  <c r="O100" i="11"/>
  <c r="O105" i="13"/>
  <c r="O81" i="14"/>
  <c r="O90" i="16"/>
  <c r="O15" i="7"/>
  <c r="O95" i="2"/>
  <c r="O60" i="16"/>
  <c r="O15" i="2"/>
  <c r="O21" i="10"/>
  <c r="O66" i="11"/>
  <c r="O86" i="16"/>
  <c r="O5" i="12"/>
  <c r="O50" i="11"/>
  <c r="O76" i="13"/>
  <c r="O86" i="8"/>
  <c r="O111" i="15"/>
  <c r="O46" i="10"/>
  <c r="O36" i="8"/>
  <c r="O70" i="12"/>
  <c r="O20" i="10"/>
  <c r="O56" i="11"/>
  <c r="O106" i="7"/>
  <c r="O91" i="9"/>
  <c r="O31" i="16"/>
  <c r="O80" i="14"/>
  <c r="O30" i="10"/>
  <c r="O45" i="11"/>
  <c r="O20" i="9"/>
  <c r="O100" i="7"/>
  <c r="O96" i="2"/>
  <c r="O91" i="2"/>
  <c r="O86" i="15"/>
  <c r="O20" i="16"/>
  <c r="O31" i="15"/>
  <c r="O55" i="15"/>
  <c r="O5" i="10"/>
  <c r="O31" i="10"/>
  <c r="O70" i="9"/>
  <c r="O105" i="14"/>
  <c r="O95" i="13"/>
  <c r="O61" i="10"/>
  <c r="O96" i="11"/>
  <c r="O61" i="11"/>
  <c r="O56" i="15"/>
  <c r="O101" i="16"/>
  <c r="O55" i="2"/>
  <c r="O86" i="12"/>
  <c r="O11" i="15"/>
  <c r="O96" i="13"/>
  <c r="O30" i="7"/>
  <c r="O20" i="11"/>
  <c r="O111" i="7"/>
  <c r="O21" i="9"/>
  <c r="O66" i="10"/>
  <c r="O6" i="7"/>
  <c r="O36" i="15"/>
  <c r="O20" i="8"/>
  <c r="O91" i="15"/>
  <c r="O111" i="9"/>
  <c r="O71" i="11"/>
  <c r="O35" i="9"/>
  <c r="O100" i="12"/>
  <c r="O100" i="16"/>
  <c r="O40" i="13"/>
  <c r="O81" i="11"/>
  <c r="O91" i="8"/>
  <c r="O101" i="10"/>
  <c r="O15" i="10"/>
  <c r="O106" i="14"/>
  <c r="O36" i="13"/>
  <c r="O31" i="13"/>
  <c r="O71" i="13"/>
  <c r="O21" i="2"/>
  <c r="O36" i="12"/>
  <c r="O35" i="14"/>
  <c r="O60" i="14"/>
  <c r="O75" i="2"/>
  <c r="O96" i="14"/>
  <c r="O105" i="7"/>
  <c r="O26" i="12"/>
  <c r="O81" i="12"/>
  <c r="O80" i="2"/>
  <c r="O71" i="10"/>
  <c r="O21" i="16"/>
  <c r="O66" i="7"/>
  <c r="O30" i="15"/>
  <c r="O35" i="10"/>
  <c r="O40" i="12"/>
  <c r="O101" i="14"/>
  <c r="O56" i="7"/>
  <c r="O56" i="2"/>
  <c r="O26" i="13"/>
  <c r="O75" i="10"/>
  <c r="O101" i="9"/>
  <c r="O65" i="12"/>
  <c r="O71" i="8"/>
  <c r="O66" i="2"/>
  <c r="O30" i="11"/>
  <c r="O61" i="15"/>
  <c r="O10" i="11"/>
  <c r="O81" i="8"/>
  <c r="O106" i="9"/>
  <c r="O66" i="16"/>
  <c r="O21" i="15"/>
  <c r="O110" i="13"/>
  <c r="O95" i="11"/>
  <c r="O5" i="7"/>
  <c r="O40" i="2"/>
  <c r="O16" i="12"/>
  <c r="O41" i="9"/>
  <c r="O16" i="7"/>
  <c r="O91" i="14"/>
  <c r="O40" i="8"/>
  <c r="O75" i="15"/>
  <c r="O66" i="9"/>
  <c r="O106" i="15"/>
  <c r="O65" i="11"/>
  <c r="O50" i="9"/>
  <c r="O20" i="2"/>
  <c r="O36" i="9"/>
  <c r="O81" i="16"/>
  <c r="O36" i="16"/>
  <c r="O45" i="7"/>
  <c r="O90" i="8"/>
  <c r="O11" i="11"/>
  <c r="O50" i="12"/>
  <c r="O95" i="9"/>
  <c r="O100" i="8"/>
  <c r="O35" i="8"/>
  <c r="O6" i="12"/>
  <c r="O66" i="12"/>
  <c r="O86" i="9"/>
  <c r="O45" i="15"/>
  <c r="O71" i="14"/>
  <c r="O10" i="14"/>
  <c r="O51" i="10"/>
  <c r="O106" i="13"/>
  <c r="O51" i="2"/>
  <c r="O81" i="15"/>
  <c r="O36" i="14"/>
  <c r="O41" i="13"/>
  <c r="O111" i="13"/>
  <c r="O80" i="10"/>
  <c r="O70" i="7"/>
  <c r="O35" i="11"/>
  <c r="O11" i="14"/>
  <c r="O61" i="12"/>
  <c r="O100" i="10"/>
  <c r="O71" i="16"/>
  <c r="O56" i="10"/>
  <c r="O111" i="2"/>
  <c r="O66" i="14"/>
  <c r="O20" i="7"/>
  <c r="O25" i="13"/>
  <c r="O106" i="12"/>
  <c r="O91" i="7"/>
  <c r="O6" i="13"/>
  <c r="O105" i="9"/>
  <c r="O76" i="9"/>
  <c r="O46" i="12"/>
  <c r="O75" i="16"/>
  <c r="O40" i="15"/>
  <c r="O5" i="2"/>
  <c r="O95" i="12"/>
  <c r="O70" i="11"/>
  <c r="O70" i="8"/>
  <c r="O71" i="12"/>
  <c r="O65" i="16"/>
  <c r="O55" i="7"/>
  <c r="O95" i="14"/>
  <c r="O105" i="16"/>
  <c r="O105" i="8"/>
  <c r="O11" i="12"/>
  <c r="O101" i="11"/>
  <c r="O35" i="13"/>
  <c r="O41" i="14"/>
  <c r="O11" i="2"/>
  <c r="O71" i="2"/>
  <c r="O76" i="12"/>
  <c r="O50" i="8"/>
  <c r="O86" i="14"/>
  <c r="O51" i="8"/>
  <c r="O76" i="16"/>
  <c r="O41" i="15"/>
  <c r="O110" i="2"/>
  <c r="O85" i="2"/>
  <c r="O65" i="14"/>
  <c r="O85" i="12"/>
  <c r="O90" i="9"/>
  <c r="O25" i="12"/>
  <c r="O75" i="13"/>
  <c r="O106" i="8"/>
  <c r="O30" i="12"/>
  <c r="O20" i="13"/>
  <c r="O80" i="8"/>
  <c r="O85" i="7"/>
  <c r="N111" i="11"/>
  <c r="O111" i="11" s="1"/>
  <c r="O110" i="11"/>
  <c r="O41" i="11"/>
  <c r="O36" i="10"/>
  <c r="N46" i="8"/>
  <c r="O46" i="8" s="1"/>
  <c r="O45" i="8"/>
  <c r="N61" i="9"/>
  <c r="O61" i="9" s="1"/>
  <c r="O60" i="9"/>
  <c r="N86" i="10"/>
  <c r="O86" i="10" s="1"/>
  <c r="O85" i="10"/>
  <c r="O96" i="12"/>
  <c r="N56" i="16"/>
  <c r="O56" i="16" s="1"/>
  <c r="O55" i="16"/>
  <c r="O26" i="14"/>
  <c r="N91" i="12"/>
  <c r="O91" i="12" s="1"/>
  <c r="O90" i="12"/>
  <c r="O46" i="13"/>
  <c r="N61" i="8"/>
  <c r="O61" i="8" s="1"/>
  <c r="O60" i="8"/>
  <c r="O100" i="15"/>
  <c r="O91" i="16"/>
  <c r="N6" i="15"/>
  <c r="O6" i="15" s="1"/>
  <c r="O5" i="15"/>
  <c r="O106" i="10"/>
  <c r="N51" i="14"/>
  <c r="O51" i="14" s="1"/>
  <c r="O50" i="14"/>
  <c r="N76" i="14"/>
  <c r="O76" i="14" s="1"/>
  <c r="O75" i="14"/>
  <c r="N11" i="13"/>
  <c r="O11" i="13" s="1"/>
  <c r="O10" i="13"/>
  <c r="N81" i="7"/>
  <c r="O81" i="7" s="1"/>
  <c r="O80" i="7"/>
  <c r="O16" i="2"/>
  <c r="O21" i="13"/>
  <c r="N61" i="2"/>
  <c r="O61" i="2" s="1"/>
  <c r="O60" i="2"/>
  <c r="O76" i="15"/>
  <c r="N111" i="10"/>
  <c r="O111" i="10" s="1"/>
  <c r="O110" i="10"/>
  <c r="N66" i="13"/>
  <c r="O66" i="13" s="1"/>
  <c r="O65" i="13"/>
  <c r="O96" i="7"/>
  <c r="N86" i="13"/>
  <c r="O86" i="13" s="1"/>
  <c r="O85" i="13"/>
  <c r="O21" i="11"/>
  <c r="N106" i="11"/>
  <c r="O106" i="11" s="1"/>
  <c r="O105" i="11"/>
  <c r="N56" i="8"/>
  <c r="O56" i="8" s="1"/>
  <c r="O55" i="8"/>
  <c r="O26" i="9"/>
  <c r="N111" i="12"/>
  <c r="O111" i="12" s="1"/>
  <c r="O110" i="12"/>
  <c r="O21" i="8"/>
  <c r="O60" i="10"/>
  <c r="N111" i="14"/>
  <c r="O111" i="14" s="1"/>
  <c r="O110" i="14"/>
  <c r="O61" i="16"/>
  <c r="O76" i="2"/>
  <c r="N16" i="9"/>
  <c r="O16" i="9" s="1"/>
  <c r="O15" i="9"/>
  <c r="N76" i="8"/>
  <c r="O76" i="8" s="1"/>
  <c r="O75" i="8"/>
  <c r="O71" i="9"/>
  <c r="O30" i="13"/>
  <c r="O30" i="2"/>
  <c r="O15" i="14"/>
  <c r="O6" i="2"/>
  <c r="O65" i="7"/>
  <c r="O70" i="16"/>
  <c r="O65" i="10"/>
  <c r="O50" i="2"/>
  <c r="O60" i="11"/>
  <c r="O35" i="15"/>
  <c r="O26" i="16"/>
  <c r="N66" i="15"/>
  <c r="O66" i="15" s="1"/>
  <c r="O65" i="15"/>
  <c r="N11" i="8"/>
  <c r="O11" i="8" s="1"/>
  <c r="O10" i="8"/>
  <c r="O60" i="15"/>
  <c r="O90" i="2"/>
  <c r="O51" i="13"/>
  <c r="O6" i="14"/>
  <c r="N41" i="7"/>
  <c r="O41" i="7" s="1"/>
  <c r="O40" i="7"/>
  <c r="N81" i="9"/>
  <c r="O81" i="9" s="1"/>
  <c r="O80" i="9"/>
  <c r="O105" i="15"/>
  <c r="O95" i="10"/>
  <c r="N16" i="16"/>
  <c r="O16" i="16" s="1"/>
  <c r="O15" i="16"/>
  <c r="O15" i="11"/>
  <c r="N46" i="9"/>
  <c r="O46" i="9" s="1"/>
  <c r="O45" i="9"/>
  <c r="O20" i="12"/>
  <c r="O90" i="7"/>
  <c r="O50" i="16"/>
  <c r="N6" i="11"/>
  <c r="O6" i="11" s="1"/>
  <c r="O5" i="11"/>
  <c r="N56" i="14"/>
  <c r="O56" i="14" s="1"/>
  <c r="O55" i="14"/>
  <c r="N11" i="9"/>
  <c r="O11" i="9" s="1"/>
  <c r="O10" i="9"/>
  <c r="N46" i="14"/>
  <c r="O46" i="14" s="1"/>
  <c r="O45" i="14"/>
  <c r="N91" i="13"/>
  <c r="O91" i="13" s="1"/>
  <c r="O90" i="13"/>
  <c r="N26" i="2"/>
  <c r="O26" i="2" s="1"/>
  <c r="O25" i="2"/>
  <c r="N96" i="15"/>
  <c r="O96" i="15" s="1"/>
  <c r="O95" i="15"/>
  <c r="N56" i="9"/>
  <c r="O56" i="9" s="1"/>
  <c r="O55" i="9"/>
  <c r="O46" i="7"/>
  <c r="N41" i="10"/>
  <c r="O41" i="10" s="1"/>
  <c r="O40" i="10"/>
  <c r="O41" i="16"/>
  <c r="N56" i="12"/>
  <c r="O56" i="12" s="1"/>
  <c r="O55" i="12"/>
  <c r="N71" i="15"/>
  <c r="O71" i="15" s="1"/>
  <c r="O70" i="15"/>
  <c r="N46" i="16"/>
  <c r="O46" i="16" s="1"/>
  <c r="O45" i="16"/>
  <c r="O21" i="14"/>
  <c r="O111" i="8"/>
  <c r="N91" i="11"/>
  <c r="O91" i="11" s="1"/>
  <c r="O90" i="11"/>
  <c r="O16" i="13"/>
  <c r="O101" i="8"/>
  <c r="O6" i="16"/>
  <c r="O31" i="9"/>
  <c r="N61" i="13"/>
  <c r="O61" i="13" s="1"/>
  <c r="O60" i="13"/>
  <c r="O20" i="14"/>
  <c r="O111" i="16"/>
  <c r="O110" i="15"/>
  <c r="N31" i="8"/>
  <c r="O31" i="8" s="1"/>
  <c r="O30" i="8"/>
  <c r="N6" i="9"/>
  <c r="O6" i="9" s="1"/>
  <c r="O5" i="9"/>
  <c r="O15" i="8"/>
  <c r="O80" i="15"/>
  <c r="O85" i="14"/>
  <c r="O105" i="12"/>
  <c r="O65" i="9"/>
  <c r="N26" i="7"/>
  <c r="O26" i="7" s="1"/>
  <c r="O25" i="7"/>
  <c r="O75" i="9"/>
  <c r="O86" i="11"/>
  <c r="O96" i="10"/>
  <c r="N51" i="15"/>
  <c r="O51" i="15" s="1"/>
  <c r="O50" i="15"/>
  <c r="O55" i="10"/>
  <c r="O5" i="13"/>
  <c r="N26" i="15"/>
  <c r="O26" i="15" s="1"/>
  <c r="O25" i="15"/>
  <c r="O70" i="14"/>
  <c r="O20" i="15"/>
  <c r="O105" i="10"/>
  <c r="N81" i="13"/>
  <c r="O81" i="13" s="1"/>
  <c r="O80" i="13"/>
  <c r="N46" i="2"/>
  <c r="O46" i="2" s="1"/>
  <c r="O45" i="2"/>
  <c r="N11" i="16"/>
  <c r="O11" i="16" s="1"/>
  <c r="O10" i="16"/>
  <c r="N6" i="8"/>
  <c r="O6" i="8" s="1"/>
  <c r="O5" i="8"/>
  <c r="N51" i="7"/>
  <c r="O51" i="7" s="1"/>
  <c r="O50" i="7"/>
  <c r="O56" i="13"/>
  <c r="O16" i="8"/>
  <c r="O31" i="2"/>
  <c r="N11" i="7"/>
  <c r="O11" i="7" s="1"/>
  <c r="O10" i="7"/>
  <c r="O40" i="11"/>
  <c r="N26" i="10"/>
  <c r="O26" i="10" s="1"/>
  <c r="O25" i="10"/>
  <c r="O100" i="14"/>
  <c r="O35" i="16"/>
  <c r="N101" i="13"/>
  <c r="O101" i="13" s="1"/>
  <c r="O100" i="13"/>
  <c r="O10" i="15"/>
  <c r="N76" i="11"/>
  <c r="O76" i="11" s="1"/>
  <c r="O75" i="11"/>
  <c r="O105" i="2"/>
  <c r="O70" i="10"/>
  <c r="O95" i="8"/>
  <c r="O40" i="14"/>
  <c r="O60" i="12"/>
  <c r="O45" i="13"/>
  <c r="O55" i="11"/>
  <c r="I3" i="3"/>
  <c r="J3" i="3" a="1"/>
  <c r="J3" i="3" l="1"/>
  <c r="K3" i="3" a="1"/>
  <c r="K3" i="3" l="1"/>
  <c r="L3" i="3" a="1"/>
  <c r="L3" i="3" l="1"/>
  <c r="M3" i="3" a="1"/>
  <c r="M3" i="3" l="1"/>
  <c r="N3" i="3" a="1"/>
  <c r="N3" i="3" l="1"/>
  <c r="O3" i="3" a="1"/>
  <c r="O3" i="3" l="1"/>
  <c r="P3" i="3" a="1"/>
  <c r="P3" i="3" l="1"/>
  <c r="Q3" i="3" a="1"/>
  <c r="Q3" i="3" l="1"/>
  <c r="R3" i="3" a="1"/>
  <c r="R3" i="3" l="1"/>
  <c r="S3" i="3" a="1"/>
  <c r="S3" i="3" l="1"/>
  <c r="T3" i="3" a="1"/>
  <c r="T3" i="3" l="1"/>
  <c r="U3" i="3" a="1"/>
  <c r="U3" i="3" l="1"/>
  <c r="V3" i="3" a="1"/>
  <c r="V3" i="3" l="1"/>
  <c r="W3" i="3" a="1"/>
  <c r="W3" i="3" l="1"/>
  <c r="X3" i="3" a="1"/>
  <c r="X3" i="3" l="1"/>
  <c r="C3" i="57" s="1"/>
  <c r="F3" i="57" s="1"/>
  <c r="C4" i="3" a="1"/>
  <c r="C4" i="3" l="1"/>
  <c r="D4" i="3" a="1"/>
  <c r="D4" i="3" l="1"/>
  <c r="E4" i="3" a="1"/>
  <c r="E4" i="3" l="1"/>
  <c r="F4" i="3" a="1"/>
  <c r="F4" i="3"/>
  <c r="G4" i="3" a="1"/>
  <c r="G4" i="3"/>
  <c r="H4" i="3" a="1"/>
  <c r="H4" i="3"/>
  <c r="I4" i="3" a="1"/>
  <c r="I4" i="3"/>
  <c r="J4" i="3" a="1"/>
  <c r="J4" i="3"/>
  <c r="K4" i="3" a="1"/>
  <c r="K4" i="3"/>
  <c r="L4" i="3" a="1"/>
  <c r="L4" i="3"/>
  <c r="M4" i="3" a="1"/>
  <c r="M4" i="3"/>
  <c r="N4" i="3" a="1"/>
  <c r="N4" i="3"/>
  <c r="O4" i="3" a="1"/>
  <c r="O4" i="3"/>
  <c r="P4" i="3" a="1"/>
  <c r="P4" i="3"/>
  <c r="Q4" i="3" a="1"/>
  <c r="Q4" i="3"/>
  <c r="R4" i="3" a="1"/>
  <c r="R4" i="3"/>
  <c r="S4" i="3" a="1"/>
  <c r="S4" i="3"/>
  <c r="T4" i="3" a="1"/>
  <c r="T4" i="3"/>
  <c r="U4" i="3" a="1"/>
  <c r="U4" i="3"/>
  <c r="V4" i="3" a="1"/>
  <c r="V4" i="3"/>
  <c r="W4" i="3" a="1"/>
  <c r="W4" i="3"/>
  <c r="X4" i="3" a="1"/>
  <c r="X4" i="3"/>
  <c r="C4" i="57" s="1"/>
  <c r="F4" i="57" s="1"/>
  <c r="C5" i="3" a="1"/>
  <c r="C5" i="3" l="1"/>
  <c r="D5" i="3" a="1"/>
  <c r="D5" i="3"/>
  <c r="E5" i="3" a="1"/>
  <c r="E5" i="3"/>
  <c r="F5" i="3" a="1"/>
  <c r="F5" i="3"/>
  <c r="G5" i="3" a="1"/>
  <c r="G5" i="3"/>
  <c r="H5" i="3" a="1"/>
  <c r="H5" i="3"/>
  <c r="I5" i="3" a="1"/>
  <c r="I5" i="3"/>
  <c r="J5" i="3" a="1"/>
  <c r="J5" i="3"/>
  <c r="K5" i="3" a="1"/>
  <c r="K5" i="3"/>
  <c r="L5" i="3" a="1"/>
  <c r="L5" i="3"/>
  <c r="M5" i="3" a="1"/>
  <c r="M5" i="3"/>
  <c r="N5" i="3" a="1"/>
  <c r="N5" i="3"/>
  <c r="O5" i="3" a="1"/>
  <c r="O5" i="3"/>
  <c r="P5" i="3" a="1"/>
  <c r="P5" i="3"/>
  <c r="Q5" i="3" a="1"/>
  <c r="Q5" i="3"/>
  <c r="R5" i="3" a="1"/>
  <c r="R5" i="3"/>
  <c r="S5" i="3" a="1"/>
  <c r="S5" i="3"/>
  <c r="T5" i="3" a="1"/>
  <c r="T5" i="3"/>
  <c r="U5" i="3" a="1"/>
  <c r="U5" i="3"/>
  <c r="V5" i="3" a="1"/>
  <c r="V5" i="3"/>
  <c r="W5" i="3" a="1"/>
  <c r="W5" i="3"/>
  <c r="X5" i="3" a="1"/>
  <c r="X5" i="3"/>
  <c r="C5" i="57" s="1"/>
  <c r="F5" i="57" s="1"/>
  <c r="C6" i="3" a="1"/>
  <c r="C6" i="3" l="1"/>
  <c r="D6" i="3" a="1"/>
  <c r="D6" i="3"/>
  <c r="E6" i="3" a="1"/>
  <c r="E6" i="3"/>
  <c r="F6" i="3" a="1"/>
  <c r="F6" i="3"/>
  <c r="G6" i="3" a="1"/>
  <c r="G6" i="3"/>
  <c r="H6" i="3" a="1"/>
  <c r="H6" i="3"/>
  <c r="I6" i="3" a="1"/>
  <c r="I6" i="3"/>
  <c r="J6" i="3" a="1"/>
  <c r="J6" i="3"/>
  <c r="K6" i="3" a="1"/>
  <c r="K6" i="3"/>
  <c r="L6" i="3" a="1"/>
  <c r="L6" i="3"/>
  <c r="M6" i="3" a="1"/>
  <c r="M6" i="3"/>
  <c r="N6" i="3" a="1"/>
  <c r="N6" i="3"/>
  <c r="O6" i="3" a="1"/>
  <c r="O6" i="3"/>
  <c r="P6" i="3" a="1"/>
  <c r="P6" i="3"/>
  <c r="Q6" i="3" a="1"/>
  <c r="Q6" i="3"/>
  <c r="R6" i="3" a="1"/>
  <c r="R6" i="3"/>
  <c r="S6" i="3" a="1"/>
  <c r="S6" i="3"/>
  <c r="T6" i="3" a="1"/>
  <c r="T6" i="3"/>
  <c r="U6" i="3" a="1"/>
  <c r="U6" i="3"/>
  <c r="V6" i="3" a="1"/>
  <c r="V6" i="3"/>
  <c r="W6" i="3" a="1"/>
  <c r="W6" i="3"/>
  <c r="X6" i="3" a="1"/>
  <c r="X6" i="3"/>
  <c r="C6" i="57" s="1"/>
  <c r="F6" i="57" s="1"/>
  <c r="C7" i="3" a="1"/>
  <c r="C7" i="3" l="1"/>
  <c r="D7" i="3" a="1"/>
  <c r="D7" i="3"/>
  <c r="E7" i="3" a="1"/>
  <c r="E7" i="3"/>
  <c r="F7" i="3" a="1"/>
  <c r="F7" i="3"/>
  <c r="G7" i="3" a="1"/>
  <c r="G7" i="3"/>
  <c r="H7" i="3" a="1"/>
  <c r="H7" i="3"/>
  <c r="I7" i="3" a="1"/>
  <c r="I7" i="3"/>
  <c r="J7" i="3" a="1"/>
  <c r="J7" i="3"/>
  <c r="K7" i="3" a="1"/>
  <c r="K7" i="3"/>
  <c r="L7" i="3" a="1"/>
  <c r="L7" i="3"/>
  <c r="M7" i="3" a="1"/>
  <c r="M7" i="3"/>
  <c r="N7" i="3" a="1"/>
  <c r="N7" i="3"/>
  <c r="O7" i="3" a="1"/>
  <c r="O7" i="3"/>
  <c r="P7" i="3" a="1"/>
  <c r="P7" i="3"/>
  <c r="Q7" i="3" a="1"/>
  <c r="Q7" i="3"/>
  <c r="R7" i="3" a="1"/>
  <c r="R7" i="3"/>
  <c r="S7" i="3" a="1"/>
  <c r="S7" i="3"/>
  <c r="T7" i="3" a="1"/>
  <c r="T7" i="3"/>
  <c r="U7" i="3" a="1"/>
  <c r="U7" i="3"/>
  <c r="V7" i="3" a="1"/>
  <c r="V7" i="3"/>
  <c r="W7" i="3" a="1"/>
  <c r="W7" i="3"/>
  <c r="X7" i="3" a="1"/>
  <c r="X7" i="3"/>
  <c r="C7" i="57" s="1"/>
  <c r="F7" i="57" s="1"/>
  <c r="C8" i="3" a="1"/>
  <c r="C8" i="3" l="1"/>
  <c r="D8" i="3" a="1"/>
  <c r="D8" i="3"/>
  <c r="E8" i="3" a="1"/>
  <c r="E8" i="3"/>
  <c r="F8" i="3" a="1"/>
  <c r="F8" i="3"/>
  <c r="G8" i="3" a="1"/>
  <c r="G8" i="3"/>
  <c r="H8" i="3" a="1"/>
  <c r="H8" i="3"/>
  <c r="I8" i="3" a="1"/>
  <c r="I8" i="3"/>
  <c r="J8" i="3" a="1"/>
  <c r="J8" i="3"/>
  <c r="K8" i="3" a="1"/>
  <c r="K8" i="3"/>
  <c r="L8" i="3" a="1"/>
  <c r="L8" i="3"/>
  <c r="M8" i="3" a="1"/>
  <c r="M8" i="3"/>
  <c r="N8" i="3" a="1"/>
  <c r="N8" i="3"/>
  <c r="O8" i="3" a="1"/>
  <c r="O8" i="3"/>
  <c r="P8" i="3" a="1"/>
  <c r="P8" i="3"/>
  <c r="Q8" i="3" a="1"/>
  <c r="Q8" i="3"/>
  <c r="R8" i="3" a="1"/>
  <c r="R8" i="3"/>
  <c r="S8" i="3" a="1"/>
  <c r="S8" i="3"/>
  <c r="T8" i="3" a="1"/>
  <c r="T8" i="3"/>
  <c r="U8" i="3" a="1"/>
  <c r="U8" i="3"/>
  <c r="V8" i="3" a="1"/>
  <c r="V8" i="3"/>
  <c r="W8" i="3" a="1"/>
  <c r="W8" i="3"/>
  <c r="X8" i="3" a="1"/>
  <c r="X8" i="3"/>
  <c r="C8" i="57" s="1"/>
  <c r="F8" i="57" s="1"/>
  <c r="C9" i="3" a="1"/>
  <c r="C9" i="3" l="1"/>
  <c r="D9" i="3" a="1"/>
  <c r="D9" i="3"/>
  <c r="E9" i="3" a="1"/>
  <c r="E9" i="3"/>
  <c r="F9" i="3" a="1"/>
  <c r="F9" i="3"/>
  <c r="G9" i="3" a="1"/>
  <c r="G9" i="3"/>
  <c r="H9" i="3" a="1"/>
  <c r="H9" i="3"/>
  <c r="I9" i="3" a="1"/>
  <c r="I9" i="3"/>
  <c r="J9" i="3" a="1"/>
  <c r="J9" i="3"/>
  <c r="K9" i="3" a="1"/>
  <c r="K9" i="3"/>
  <c r="L9" i="3" a="1"/>
  <c r="L9" i="3"/>
  <c r="M9" i="3" a="1"/>
  <c r="M9" i="3"/>
  <c r="N9" i="3" a="1"/>
  <c r="N9" i="3"/>
  <c r="O9" i="3" a="1"/>
  <c r="O9" i="3"/>
  <c r="P9" i="3" a="1"/>
  <c r="P9" i="3"/>
  <c r="Q9" i="3" a="1"/>
  <c r="Q9" i="3"/>
  <c r="R9" i="3" a="1"/>
  <c r="R9" i="3"/>
  <c r="S9" i="3" a="1"/>
  <c r="S9" i="3"/>
  <c r="T9" i="3" a="1"/>
  <c r="T9" i="3"/>
  <c r="U9" i="3" a="1"/>
  <c r="U9" i="3"/>
  <c r="V9" i="3" a="1"/>
  <c r="V9" i="3"/>
  <c r="W9" i="3" a="1"/>
  <c r="W9" i="3"/>
  <c r="X9" i="3" a="1"/>
  <c r="X9" i="3"/>
  <c r="C9" i="57" s="1"/>
  <c r="F9" i="57" s="1"/>
  <c r="C10" i="3" a="1"/>
  <c r="C10" i="3" l="1"/>
  <c r="D10" i="3" a="1"/>
  <c r="D10" i="3"/>
  <c r="E10" i="3" a="1"/>
  <c r="E10" i="3"/>
  <c r="F10" i="3" a="1"/>
  <c r="F10" i="3"/>
  <c r="G10" i="3" a="1"/>
  <c r="G10" i="3"/>
  <c r="H10" i="3" a="1"/>
  <c r="H10" i="3"/>
  <c r="I10" i="3" a="1"/>
  <c r="I10" i="3"/>
  <c r="J10" i="3" a="1"/>
  <c r="J10" i="3"/>
  <c r="K10" i="3" a="1"/>
  <c r="K10" i="3"/>
  <c r="L10" i="3" a="1"/>
  <c r="L10" i="3"/>
  <c r="M10" i="3" a="1"/>
  <c r="M10" i="3"/>
  <c r="N10" i="3" a="1"/>
  <c r="N10" i="3"/>
  <c r="O10" i="3" a="1"/>
  <c r="O10" i="3"/>
  <c r="P10" i="3" a="1"/>
  <c r="P10" i="3"/>
  <c r="Q10" i="3" a="1"/>
  <c r="Q10" i="3"/>
  <c r="R10" i="3" a="1"/>
  <c r="R10" i="3"/>
  <c r="S10" i="3" a="1"/>
  <c r="S10" i="3"/>
  <c r="T10" i="3" a="1"/>
  <c r="T10" i="3"/>
  <c r="U10" i="3" a="1"/>
  <c r="U10" i="3"/>
  <c r="V10" i="3" a="1"/>
  <c r="V10" i="3"/>
  <c r="W10" i="3" a="1"/>
  <c r="W10" i="3"/>
  <c r="X10" i="3" a="1"/>
  <c r="X10" i="3"/>
  <c r="C10" i="57" s="1"/>
  <c r="F10" i="57" s="1"/>
  <c r="C11" i="3" a="1"/>
  <c r="C11" i="3" l="1"/>
  <c r="D11" i="3" a="1"/>
  <c r="D11" i="3"/>
  <c r="E11" i="3" a="1"/>
  <c r="E11" i="3"/>
  <c r="F11" i="3" a="1"/>
  <c r="F11" i="3"/>
  <c r="G11" i="3" a="1"/>
  <c r="G11" i="3"/>
  <c r="H11" i="3" a="1"/>
  <c r="H11" i="3"/>
  <c r="I11" i="3" a="1"/>
  <c r="I11" i="3"/>
  <c r="J11" i="3" a="1"/>
  <c r="J11" i="3"/>
  <c r="K11" i="3" a="1"/>
  <c r="K11" i="3"/>
  <c r="L11" i="3" a="1"/>
  <c r="L11" i="3"/>
  <c r="M11" i="3" a="1"/>
  <c r="M11" i="3"/>
  <c r="N11" i="3" a="1"/>
  <c r="N11" i="3"/>
  <c r="O11" i="3" a="1"/>
  <c r="O11" i="3"/>
  <c r="P11" i="3" a="1"/>
  <c r="P11" i="3"/>
  <c r="Q11" i="3" a="1"/>
  <c r="Q11" i="3"/>
  <c r="R11" i="3" a="1"/>
  <c r="R11" i="3"/>
  <c r="S11" i="3" a="1"/>
  <c r="S11" i="3"/>
  <c r="T11" i="3" a="1"/>
  <c r="T11" i="3"/>
  <c r="U11" i="3" a="1"/>
  <c r="U11" i="3"/>
  <c r="V11" i="3" a="1"/>
  <c r="V11" i="3"/>
  <c r="W11" i="3" a="1"/>
  <c r="W11" i="3"/>
  <c r="X11" i="3" a="1"/>
  <c r="X11" i="3"/>
  <c r="C11" i="57" s="1"/>
  <c r="F11" i="57" s="1"/>
  <c r="C12" i="3" a="1"/>
  <c r="C12" i="3" l="1"/>
  <c r="D12" i="3" a="1"/>
  <c r="D12" i="3"/>
  <c r="E12" i="3" a="1"/>
  <c r="E12" i="3"/>
  <c r="F12" i="3" a="1"/>
  <c r="F12" i="3"/>
  <c r="G12" i="3" a="1"/>
  <c r="G12" i="3"/>
  <c r="H12" i="3" a="1"/>
  <c r="H12" i="3"/>
  <c r="I12" i="3" a="1"/>
  <c r="I12" i="3"/>
  <c r="J12" i="3" a="1"/>
  <c r="J12" i="3"/>
  <c r="K12" i="3" a="1"/>
  <c r="K12" i="3"/>
  <c r="L12" i="3" a="1"/>
  <c r="L12" i="3"/>
  <c r="M12" i="3" a="1"/>
  <c r="M12" i="3"/>
  <c r="N12" i="3" a="1"/>
  <c r="N12" i="3"/>
  <c r="O12" i="3" a="1"/>
  <c r="O12" i="3"/>
  <c r="P12" i="3" a="1"/>
  <c r="P12" i="3"/>
  <c r="Q12" i="3" a="1"/>
  <c r="Q12" i="3"/>
  <c r="R12" i="3" a="1"/>
  <c r="R12" i="3"/>
  <c r="S12" i="3" a="1"/>
  <c r="S12" i="3"/>
  <c r="T12" i="3" a="1"/>
  <c r="T12" i="3"/>
  <c r="U12" i="3" a="1"/>
  <c r="U12" i="3"/>
  <c r="V12" i="3" a="1"/>
  <c r="V12" i="3"/>
  <c r="W12" i="3" a="1"/>
  <c r="W12" i="3"/>
  <c r="X12" i="3" a="1"/>
  <c r="X12" i="3"/>
  <c r="C12" i="57" s="1"/>
  <c r="F12" i="57" s="1"/>
  <c r="C13" i="3" a="1"/>
  <c r="C13" i="3" l="1"/>
  <c r="D13" i="3" a="1"/>
  <c r="D13" i="3"/>
  <c r="E13" i="3" a="1"/>
  <c r="E13" i="3"/>
  <c r="F13" i="3" a="1"/>
  <c r="F13" i="3"/>
  <c r="G13" i="3" a="1"/>
  <c r="G13" i="3"/>
  <c r="H13" i="3" a="1"/>
  <c r="H13" i="3"/>
  <c r="I13" i="3" a="1"/>
  <c r="I13" i="3"/>
  <c r="J13" i="3" a="1"/>
  <c r="J13" i="3"/>
  <c r="K13" i="3" a="1"/>
  <c r="K13" i="3"/>
  <c r="L13" i="3" a="1"/>
  <c r="L13" i="3"/>
  <c r="M13" i="3" a="1"/>
  <c r="M13" i="3"/>
  <c r="N13" i="3" a="1"/>
  <c r="N13" i="3"/>
  <c r="O13" i="3" a="1"/>
  <c r="O13" i="3"/>
  <c r="P13" i="3" a="1"/>
  <c r="P13" i="3"/>
  <c r="Q13" i="3" a="1"/>
  <c r="Q13" i="3"/>
  <c r="R13" i="3" a="1"/>
  <c r="R13" i="3"/>
  <c r="S13" i="3" a="1"/>
  <c r="S13" i="3"/>
  <c r="T13" i="3" a="1"/>
  <c r="T13" i="3"/>
  <c r="U13" i="3" a="1"/>
  <c r="U13" i="3"/>
  <c r="V13" i="3" a="1"/>
  <c r="V13" i="3"/>
  <c r="W13" i="3" a="1"/>
  <c r="W13" i="3"/>
  <c r="X13" i="3" a="1"/>
  <c r="X13" i="3"/>
  <c r="C13" i="57" s="1"/>
  <c r="F13" i="57" s="1"/>
  <c r="C14" i="3"/>
  <c r="D14" i="3"/>
  <c r="E14" i="3"/>
  <c r="F14" i="3"/>
  <c r="G14" i="3"/>
  <c r="H14" i="3"/>
  <c r="I14" i="3"/>
  <c r="J14" i="3"/>
  <c r="K14" i="3"/>
  <c r="L14" i="3"/>
  <c r="M14" i="3"/>
  <c r="N14" i="3"/>
  <c r="O14" i="3"/>
  <c r="P14" i="3"/>
  <c r="Q14" i="3"/>
  <c r="R14" i="3"/>
  <c r="S14" i="3"/>
  <c r="T14" i="3"/>
  <c r="U14" i="3"/>
  <c r="V14" i="3"/>
  <c r="W14" i="3"/>
  <c r="D23" i="3"/>
  <c r="E23" i="3" s="1"/>
  <c r="F23" i="3" s="1"/>
  <c r="G23" i="3" s="1"/>
  <c r="H23" i="3" s="1"/>
  <c r="I23" i="3" s="1"/>
  <c r="J23" i="3" s="1"/>
  <c r="K23" i="3" s="1"/>
  <c r="L23" i="3" s="1"/>
  <c r="M23" i="3" s="1"/>
  <c r="N23" i="3" s="1"/>
  <c r="O23" i="3" s="1"/>
  <c r="P23" i="3" s="1"/>
  <c r="Q23" i="3" s="1"/>
  <c r="R23" i="3" s="1"/>
  <c r="S23" i="3" s="1"/>
  <c r="T23" i="3" s="1"/>
  <c r="U23" i="3" s="1"/>
  <c r="V23" i="3" s="1"/>
  <c r="W23" i="3" s="1"/>
  <c r="C24" i="3" a="1"/>
  <c r="X14" i="3" l="1"/>
  <c r="C24" i="3"/>
  <c r="D24" i="3" a="1"/>
  <c r="D24" i="3"/>
  <c r="E24" i="3" a="1"/>
  <c r="E24" i="3"/>
  <c r="F24" i="3" a="1"/>
  <c r="F24" i="3"/>
  <c r="G24" i="3" a="1"/>
  <c r="G24" i="3"/>
  <c r="H24" i="3" a="1"/>
  <c r="H24" i="3"/>
  <c r="I24" i="3" a="1"/>
  <c r="I24" i="3"/>
  <c r="J24" i="3" a="1"/>
  <c r="J24" i="3"/>
  <c r="K24" i="3" a="1"/>
  <c r="K24" i="3"/>
  <c r="L24" i="3" a="1"/>
  <c r="L24" i="3"/>
  <c r="M24" i="3" a="1"/>
  <c r="M24" i="3"/>
  <c r="N24" i="3" a="1"/>
  <c r="N24" i="3"/>
  <c r="O24" i="3" a="1"/>
  <c r="O24" i="3"/>
  <c r="P24" i="3" a="1"/>
  <c r="P24" i="3"/>
  <c r="Q24" i="3" a="1"/>
  <c r="Q24" i="3"/>
  <c r="R24" i="3" a="1"/>
  <c r="R24" i="3"/>
  <c r="S24" i="3" a="1"/>
  <c r="S24" i="3"/>
  <c r="T24" i="3" a="1"/>
  <c r="T24" i="3"/>
  <c r="U24" i="3" a="1"/>
  <c r="U24" i="3"/>
  <c r="V24" i="3" a="1"/>
  <c r="V24" i="3"/>
  <c r="W24" i="3" a="1"/>
  <c r="W24" i="3"/>
  <c r="X24" i="3" a="1"/>
  <c r="X24" i="3"/>
  <c r="C25" i="3" a="1"/>
  <c r="C25" i="3"/>
  <c r="D25" i="3" a="1"/>
  <c r="D25" i="3"/>
  <c r="E25" i="3" a="1"/>
  <c r="E25" i="3"/>
  <c r="F25" i="3" a="1"/>
  <c r="F25" i="3"/>
  <c r="G25" i="3" a="1"/>
  <c r="G25" i="3"/>
  <c r="H25" i="3" a="1"/>
  <c r="H25" i="3"/>
  <c r="I25" i="3" a="1"/>
  <c r="I25" i="3"/>
  <c r="J25" i="3" a="1"/>
  <c r="J25" i="3"/>
  <c r="K25" i="3" a="1"/>
  <c r="K25" i="3"/>
  <c r="L25" i="3" a="1"/>
  <c r="L25" i="3"/>
  <c r="M25" i="3" a="1"/>
  <c r="M25" i="3"/>
  <c r="N25" i="3" a="1"/>
  <c r="N25" i="3"/>
  <c r="O25" i="3" a="1"/>
  <c r="O25" i="3"/>
  <c r="P25" i="3" a="1"/>
  <c r="P25" i="3"/>
  <c r="Q25" i="3" a="1"/>
  <c r="Q25" i="3"/>
  <c r="R25" i="3" a="1"/>
  <c r="R25" i="3"/>
  <c r="S25" i="3" a="1"/>
  <c r="S25" i="3"/>
  <c r="T25" i="3" a="1"/>
  <c r="T25" i="3"/>
  <c r="U25" i="3" a="1"/>
  <c r="U25" i="3"/>
  <c r="V25" i="3" a="1"/>
  <c r="V25" i="3"/>
  <c r="W25" i="3" a="1"/>
  <c r="W25" i="3"/>
  <c r="X25" i="3" a="1"/>
  <c r="X25" i="3"/>
  <c r="C26" i="3" a="1"/>
  <c r="C26" i="3"/>
  <c r="D26" i="3" a="1"/>
  <c r="D26" i="3"/>
  <c r="E26" i="3" a="1"/>
  <c r="E26" i="3"/>
  <c r="F26" i="3" a="1"/>
  <c r="F26" i="3"/>
  <c r="G26" i="3" a="1"/>
  <c r="G26" i="3"/>
  <c r="H26" i="3" a="1"/>
  <c r="H26" i="3"/>
  <c r="I26" i="3" a="1"/>
  <c r="I26" i="3"/>
  <c r="J26" i="3" a="1"/>
  <c r="J26" i="3"/>
  <c r="K26" i="3" a="1"/>
  <c r="K26" i="3"/>
  <c r="L26" i="3" a="1"/>
  <c r="L26" i="3"/>
  <c r="M26" i="3" a="1"/>
  <c r="M26" i="3"/>
  <c r="N26" i="3" a="1"/>
  <c r="N26" i="3"/>
  <c r="O26" i="3" a="1"/>
  <c r="O26" i="3"/>
  <c r="P26" i="3" a="1"/>
  <c r="P26" i="3"/>
  <c r="Q26" i="3" a="1"/>
  <c r="Q26" i="3"/>
  <c r="R26" i="3" a="1"/>
  <c r="R26" i="3"/>
  <c r="S26" i="3" a="1"/>
  <c r="S26" i="3"/>
  <c r="T26" i="3" a="1"/>
  <c r="T26" i="3"/>
  <c r="U26" i="3" a="1"/>
  <c r="U26" i="3"/>
  <c r="V26" i="3" a="1"/>
  <c r="V26" i="3"/>
  <c r="W26" i="3" a="1"/>
  <c r="W26" i="3"/>
  <c r="X26" i="3" a="1"/>
  <c r="X26" i="3"/>
  <c r="C27" i="3" a="1"/>
  <c r="C27" i="3"/>
  <c r="D27" i="3" a="1"/>
  <c r="D27" i="3"/>
  <c r="E27" i="3" a="1"/>
  <c r="E27" i="3"/>
  <c r="F27" i="3" a="1"/>
  <c r="F27" i="3"/>
  <c r="G27" i="3" a="1"/>
  <c r="G27" i="3"/>
  <c r="H27" i="3" a="1"/>
  <c r="H27" i="3"/>
  <c r="I27" i="3" a="1"/>
  <c r="I27" i="3"/>
  <c r="J27" i="3" a="1"/>
  <c r="J27" i="3"/>
  <c r="K27" i="3" a="1"/>
  <c r="K27" i="3"/>
  <c r="L27" i="3" a="1"/>
  <c r="L27" i="3"/>
  <c r="M27" i="3" a="1"/>
  <c r="M27" i="3"/>
  <c r="N27" i="3" a="1"/>
  <c r="N27" i="3"/>
  <c r="O27" i="3" a="1"/>
  <c r="O27" i="3"/>
  <c r="P27" i="3" a="1"/>
  <c r="P27" i="3"/>
  <c r="Q27" i="3" a="1"/>
  <c r="Q27" i="3"/>
  <c r="R27" i="3" a="1"/>
  <c r="R27" i="3"/>
  <c r="S27" i="3" a="1"/>
  <c r="S27" i="3"/>
  <c r="T27" i="3" a="1"/>
  <c r="T27" i="3"/>
  <c r="U27" i="3" a="1"/>
  <c r="U27" i="3"/>
  <c r="V27" i="3" a="1"/>
  <c r="V27" i="3"/>
  <c r="W27" i="3" a="1"/>
  <c r="W27" i="3"/>
  <c r="X27" i="3" a="1"/>
  <c r="X27" i="3"/>
  <c r="C28" i="3" a="1"/>
  <c r="C28" i="3"/>
  <c r="D28" i="3" a="1"/>
  <c r="D28" i="3"/>
  <c r="E28" i="3" a="1"/>
  <c r="E28" i="3"/>
  <c r="F28" i="3" a="1"/>
  <c r="F28" i="3"/>
  <c r="G28" i="3" a="1"/>
  <c r="G28" i="3"/>
  <c r="H28" i="3" a="1"/>
  <c r="H28" i="3"/>
  <c r="I28" i="3" a="1"/>
  <c r="I28" i="3"/>
  <c r="J28" i="3" a="1"/>
  <c r="J28" i="3"/>
  <c r="K28" i="3" a="1"/>
  <c r="K28" i="3"/>
  <c r="L28" i="3" a="1"/>
  <c r="L28" i="3"/>
  <c r="M28" i="3" a="1"/>
  <c r="M28" i="3"/>
  <c r="N28" i="3" a="1"/>
  <c r="N28" i="3"/>
  <c r="O28" i="3" a="1"/>
  <c r="O28" i="3"/>
  <c r="P28" i="3" a="1"/>
  <c r="P28" i="3"/>
  <c r="Q28" i="3" a="1"/>
  <c r="Q28" i="3"/>
  <c r="R28" i="3" a="1"/>
  <c r="R28" i="3"/>
  <c r="S28" i="3" a="1"/>
  <c r="S28" i="3"/>
  <c r="T28" i="3" a="1"/>
  <c r="T28" i="3"/>
  <c r="U28" i="3" a="1"/>
  <c r="U28" i="3"/>
  <c r="V28" i="3" a="1"/>
  <c r="V28" i="3"/>
  <c r="W28" i="3" a="1"/>
  <c r="W28" i="3"/>
  <c r="X28" i="3" a="1"/>
  <c r="X28" i="3"/>
  <c r="C29" i="3" a="1"/>
  <c r="C29" i="3"/>
  <c r="D29" i="3" a="1"/>
  <c r="D29" i="3"/>
  <c r="E29" i="3" a="1"/>
  <c r="E29" i="3"/>
  <c r="F29" i="3" a="1"/>
  <c r="F29" i="3"/>
  <c r="G29" i="3" a="1"/>
  <c r="G29" i="3"/>
  <c r="H29" i="3" a="1"/>
  <c r="H29" i="3"/>
  <c r="I29" i="3" a="1"/>
  <c r="I29" i="3"/>
  <c r="J29" i="3" a="1"/>
  <c r="J29" i="3"/>
  <c r="K29" i="3" a="1"/>
  <c r="K29" i="3"/>
  <c r="L29" i="3" a="1"/>
  <c r="L29" i="3"/>
  <c r="M29" i="3" a="1"/>
  <c r="M29" i="3"/>
  <c r="N29" i="3" a="1"/>
  <c r="N29" i="3"/>
  <c r="O29" i="3" a="1"/>
  <c r="O29" i="3"/>
  <c r="P29" i="3" a="1"/>
  <c r="P29" i="3"/>
  <c r="Q29" i="3" a="1"/>
  <c r="Q29" i="3"/>
  <c r="R29" i="3" a="1"/>
  <c r="R29" i="3"/>
  <c r="S29" i="3" a="1"/>
  <c r="S29" i="3"/>
  <c r="T29" i="3" a="1"/>
  <c r="T29" i="3"/>
  <c r="U29" i="3" a="1"/>
  <c r="U29" i="3"/>
  <c r="V29" i="3" a="1"/>
  <c r="V29" i="3"/>
  <c r="W29" i="3" a="1"/>
  <c r="W29" i="3"/>
  <c r="X29" i="3" a="1"/>
  <c r="X29" i="3"/>
  <c r="C30" i="3" a="1"/>
  <c r="C30" i="3"/>
  <c r="D30" i="3" a="1"/>
  <c r="D30" i="3"/>
  <c r="E30" i="3" a="1"/>
  <c r="E30" i="3"/>
  <c r="F30" i="3" a="1"/>
  <c r="F30" i="3"/>
  <c r="G30" i="3" a="1"/>
  <c r="G30" i="3"/>
  <c r="H30" i="3" a="1"/>
  <c r="H30" i="3"/>
  <c r="I30" i="3" a="1"/>
  <c r="I30" i="3"/>
  <c r="J30" i="3" a="1"/>
  <c r="J30" i="3"/>
  <c r="K30" i="3" a="1"/>
  <c r="K30" i="3"/>
  <c r="L30" i="3" a="1"/>
  <c r="L30" i="3"/>
  <c r="M30" i="3" a="1"/>
  <c r="M30" i="3"/>
  <c r="N30" i="3" a="1"/>
  <c r="N30" i="3"/>
  <c r="O30" i="3" a="1"/>
  <c r="O30" i="3"/>
  <c r="P30" i="3" a="1"/>
  <c r="P30" i="3"/>
  <c r="Q30" i="3" a="1"/>
  <c r="Q30" i="3"/>
  <c r="R30" i="3" a="1"/>
  <c r="R30" i="3"/>
  <c r="S30" i="3" a="1"/>
  <c r="S30" i="3"/>
  <c r="T30" i="3" a="1"/>
  <c r="T30" i="3"/>
  <c r="U30" i="3" a="1"/>
  <c r="U30" i="3"/>
  <c r="V30" i="3" a="1"/>
  <c r="V30" i="3"/>
  <c r="W30" i="3" a="1"/>
  <c r="W30" i="3"/>
  <c r="X30" i="3" a="1"/>
  <c r="X30" i="3"/>
  <c r="C31" i="3" a="1"/>
  <c r="C31" i="3"/>
  <c r="D31" i="3" a="1"/>
  <c r="D31" i="3"/>
  <c r="E31" i="3" a="1"/>
  <c r="E31" i="3"/>
  <c r="F31" i="3" a="1"/>
  <c r="F31" i="3"/>
  <c r="G31" i="3" a="1"/>
  <c r="G31" i="3"/>
  <c r="H31" i="3" a="1"/>
  <c r="H31" i="3"/>
  <c r="I31" i="3" a="1"/>
  <c r="I31" i="3"/>
  <c r="J31" i="3" a="1"/>
  <c r="J31" i="3"/>
  <c r="K31" i="3" a="1"/>
  <c r="K31" i="3"/>
  <c r="L31" i="3" a="1"/>
  <c r="L31" i="3"/>
  <c r="M31" i="3" a="1"/>
  <c r="M31" i="3"/>
  <c r="N31" i="3" a="1"/>
  <c r="N31" i="3"/>
  <c r="O31" i="3" a="1"/>
  <c r="O31" i="3"/>
  <c r="P31" i="3" a="1"/>
  <c r="P31" i="3"/>
  <c r="Q31" i="3" a="1"/>
  <c r="Q31" i="3"/>
  <c r="R31" i="3" a="1"/>
  <c r="R31" i="3"/>
  <c r="S31" i="3" a="1"/>
  <c r="S31" i="3"/>
  <c r="T31" i="3" a="1"/>
  <c r="T31" i="3"/>
  <c r="U31" i="3" a="1"/>
  <c r="U31" i="3"/>
  <c r="V31" i="3" a="1"/>
  <c r="V31" i="3"/>
  <c r="W31" i="3" a="1"/>
  <c r="W31" i="3"/>
  <c r="X31" i="3" a="1"/>
  <c r="X31" i="3"/>
  <c r="C32" i="3" a="1"/>
  <c r="C32" i="3"/>
  <c r="D32" i="3" a="1"/>
  <c r="D32" i="3"/>
  <c r="E32" i="3" a="1"/>
  <c r="E32" i="3"/>
  <c r="F32" i="3" a="1"/>
  <c r="F32" i="3"/>
  <c r="G32" i="3" a="1"/>
  <c r="G32" i="3"/>
  <c r="H32" i="3" a="1"/>
  <c r="H32" i="3"/>
  <c r="I32" i="3" a="1"/>
  <c r="I32" i="3"/>
  <c r="J32" i="3" a="1"/>
  <c r="J32" i="3"/>
  <c r="K32" i="3" a="1"/>
  <c r="K32" i="3"/>
  <c r="L32" i="3" a="1"/>
  <c r="L32" i="3"/>
  <c r="M32" i="3" a="1"/>
  <c r="M32" i="3"/>
  <c r="N32" i="3" a="1"/>
  <c r="N32" i="3"/>
  <c r="O32" i="3" a="1"/>
  <c r="O32" i="3"/>
  <c r="P32" i="3" a="1"/>
  <c r="P32" i="3"/>
  <c r="Q32" i="3" a="1"/>
  <c r="Q32" i="3"/>
  <c r="R32" i="3" a="1"/>
  <c r="R32" i="3"/>
  <c r="S32" i="3" a="1"/>
  <c r="S32" i="3"/>
  <c r="T32" i="3" a="1"/>
  <c r="T32" i="3"/>
  <c r="U32" i="3" a="1"/>
  <c r="U32" i="3"/>
  <c r="V32" i="3" a="1"/>
  <c r="V32" i="3"/>
  <c r="W32" i="3" a="1"/>
  <c r="W32" i="3"/>
  <c r="X32" i="3" a="1"/>
  <c r="X32" i="3"/>
  <c r="C33" i="3" a="1"/>
  <c r="C33" i="3"/>
  <c r="D33" i="3" a="1"/>
  <c r="D33" i="3"/>
  <c r="E33" i="3" a="1"/>
  <c r="E33" i="3"/>
  <c r="F33" i="3" a="1"/>
  <c r="F33" i="3"/>
  <c r="G33" i="3" a="1"/>
  <c r="G33" i="3"/>
  <c r="H33" i="3" a="1"/>
  <c r="H33" i="3"/>
  <c r="I33" i="3" a="1"/>
  <c r="I33" i="3"/>
  <c r="J33" i="3" a="1"/>
  <c r="J33" i="3"/>
  <c r="K33" i="3" a="1"/>
  <c r="K33" i="3"/>
  <c r="L33" i="3" a="1"/>
  <c r="L33" i="3"/>
  <c r="M33" i="3" a="1"/>
  <c r="M33" i="3"/>
  <c r="N33" i="3" a="1"/>
  <c r="N33" i="3"/>
  <c r="O33" i="3" a="1"/>
  <c r="O33" i="3"/>
  <c r="P33" i="3" a="1"/>
  <c r="P33" i="3"/>
  <c r="Q33" i="3" a="1"/>
  <c r="Q33" i="3"/>
  <c r="R33" i="3" a="1"/>
  <c r="R33" i="3"/>
  <c r="S33" i="3" a="1"/>
  <c r="S33" i="3"/>
  <c r="T33" i="3" a="1"/>
  <c r="T33" i="3"/>
  <c r="U33" i="3" a="1"/>
  <c r="U33" i="3"/>
  <c r="V33" i="3" a="1"/>
  <c r="V33" i="3"/>
  <c r="W33" i="3" a="1"/>
  <c r="W33" i="3"/>
  <c r="X33" i="3" a="1"/>
  <c r="X33" i="3"/>
  <c r="C34" i="3" a="1"/>
  <c r="C34" i="3"/>
  <c r="D34" i="3" a="1"/>
  <c r="D34" i="3"/>
  <c r="E34" i="3" a="1"/>
  <c r="E34" i="3"/>
  <c r="F34" i="3" a="1"/>
  <c r="F34" i="3"/>
  <c r="G34" i="3" a="1"/>
  <c r="G34" i="3"/>
  <c r="H34" i="3" a="1"/>
  <c r="H34" i="3"/>
  <c r="I34" i="3" a="1"/>
  <c r="I34" i="3"/>
  <c r="J34" i="3" a="1"/>
  <c r="J34" i="3"/>
  <c r="K34" i="3" a="1"/>
  <c r="K34" i="3"/>
  <c r="L34" i="3" a="1"/>
  <c r="L34" i="3"/>
  <c r="M34" i="3" a="1"/>
  <c r="M34" i="3"/>
  <c r="N34" i="3" a="1"/>
  <c r="N34" i="3"/>
  <c r="O34" i="3" a="1"/>
  <c r="O34" i="3"/>
  <c r="P34" i="3" a="1"/>
  <c r="P34" i="3"/>
  <c r="Q34" i="3" a="1"/>
  <c r="Q34" i="3"/>
  <c r="R34" i="3" a="1"/>
  <c r="R34" i="3"/>
  <c r="S34" i="3" a="1"/>
  <c r="S34" i="3"/>
  <c r="T34" i="3" a="1"/>
  <c r="T34" i="3"/>
  <c r="U34" i="3" a="1"/>
  <c r="U34" i="3"/>
  <c r="V34" i="3" a="1"/>
  <c r="V34" i="3"/>
  <c r="W34" i="3" a="1"/>
  <c r="W34" i="3"/>
  <c r="X34" i="3" a="1"/>
  <c r="X34" i="3"/>
  <c r="X35" i="3" s="1"/>
  <c r="C35" i="3"/>
  <c r="D35" i="3"/>
  <c r="E35" i="3"/>
  <c r="F35" i="3"/>
  <c r="G35" i="3"/>
  <c r="H35" i="3"/>
  <c r="I35" i="3"/>
  <c r="J35" i="3"/>
  <c r="K35" i="3"/>
  <c r="L35" i="3"/>
  <c r="M35" i="3"/>
  <c r="N35" i="3"/>
  <c r="O35" i="3"/>
  <c r="P35" i="3"/>
  <c r="Q35" i="3"/>
  <c r="R35" i="3"/>
  <c r="S35" i="3"/>
  <c r="T35" i="3"/>
  <c r="U35" i="3"/>
  <c r="V35" i="3"/>
  <c r="W35" i="3"/>
  <c r="D41" i="3"/>
  <c r="E41" i="3" s="1"/>
  <c r="F41" i="3" s="1"/>
  <c r="G41" i="3" s="1"/>
  <c r="H41" i="3" s="1"/>
  <c r="I41" i="3" s="1"/>
  <c r="J41" i="3" s="1"/>
  <c r="K41" i="3" s="1"/>
  <c r="L41" i="3" s="1"/>
  <c r="M41" i="3" s="1"/>
  <c r="N41" i="3" s="1"/>
  <c r="O41" i="3" s="1"/>
  <c r="P41" i="3" s="1"/>
  <c r="Q41" i="3" s="1"/>
  <c r="R41" i="3" s="1"/>
  <c r="S41" i="3" s="1"/>
  <c r="T41" i="3" s="1"/>
  <c r="U41" i="3" s="1"/>
  <c r="V41" i="3" s="1"/>
  <c r="W41" i="3" s="1"/>
  <c r="AC42" i="3"/>
  <c r="AD42" i="3" a="1"/>
  <c r="AD42" i="3"/>
  <c r="C42" i="3"/>
  <c r="D42" i="3"/>
  <c r="G42" i="3"/>
  <c r="J42" i="3"/>
  <c r="E42" i="3"/>
  <c r="F42" i="3"/>
  <c r="H42" i="3"/>
  <c r="I42" i="3"/>
  <c r="K42" i="3"/>
  <c r="L42" i="3"/>
  <c r="M42" i="3"/>
  <c r="AC43" i="3"/>
  <c r="AD43" i="3" a="1"/>
  <c r="AD43" i="3"/>
  <c r="AC44" i="3"/>
  <c r="C43" i="3"/>
  <c r="D43" i="3"/>
  <c r="E43" i="3"/>
  <c r="F43" i="3"/>
  <c r="G43" i="3"/>
  <c r="H43" i="3"/>
  <c r="I43" i="3"/>
  <c r="J43" i="3"/>
  <c r="K43" i="3"/>
  <c r="L43" i="3"/>
  <c r="M43" i="3"/>
  <c r="AD44" i="3" a="1"/>
  <c r="AD44" i="3"/>
  <c r="AC45" i="3"/>
  <c r="D44" i="3"/>
  <c r="J44" i="3"/>
  <c r="C44" i="3"/>
  <c r="E44" i="3"/>
  <c r="F44" i="3"/>
  <c r="G44" i="3"/>
  <c r="H44" i="3"/>
  <c r="I44" i="3"/>
  <c r="K44" i="3"/>
  <c r="L44" i="3"/>
  <c r="M44" i="3"/>
  <c r="AD45" i="3" a="1"/>
  <c r="AD45" i="3"/>
  <c r="AC46" i="3"/>
  <c r="D45" i="3"/>
  <c r="I45" i="3"/>
  <c r="L45" i="3"/>
  <c r="C45" i="3"/>
  <c r="E45" i="3"/>
  <c r="F45" i="3"/>
  <c r="G45" i="3"/>
  <c r="H45" i="3"/>
  <c r="J45" i="3"/>
  <c r="K45" i="3"/>
  <c r="M45" i="3"/>
  <c r="AD46" i="3" a="1"/>
  <c r="AD46" i="3"/>
  <c r="AC47" i="3"/>
  <c r="C46" i="3"/>
  <c r="F46" i="3"/>
  <c r="J46" i="3"/>
  <c r="M46" i="3"/>
  <c r="D46" i="3"/>
  <c r="E46" i="3"/>
  <c r="G46" i="3"/>
  <c r="H46" i="3"/>
  <c r="I46" i="3"/>
  <c r="K46" i="3"/>
  <c r="L46" i="3"/>
  <c r="AD47" i="3" a="1"/>
  <c r="AD47" i="3"/>
  <c r="AC48" i="3"/>
  <c r="C47" i="3"/>
  <c r="F47" i="3"/>
  <c r="H47" i="3"/>
  <c r="K47" i="3"/>
  <c r="M47" i="3"/>
  <c r="D47" i="3"/>
  <c r="E47" i="3"/>
  <c r="G47" i="3"/>
  <c r="I47" i="3"/>
  <c r="J47" i="3"/>
  <c r="L47" i="3"/>
  <c r="AD48" i="3" a="1"/>
  <c r="AD48" i="3"/>
  <c r="AC49" i="3"/>
  <c r="C48" i="3"/>
  <c r="D48" i="3"/>
  <c r="E48" i="3"/>
  <c r="F48" i="3"/>
  <c r="G48" i="3"/>
  <c r="H48" i="3"/>
  <c r="I48" i="3"/>
  <c r="J48" i="3"/>
  <c r="K48" i="3"/>
  <c r="L48" i="3"/>
  <c r="M48" i="3"/>
  <c r="AD49" i="3" a="1"/>
  <c r="AD49" i="3"/>
  <c r="AC50" i="3"/>
  <c r="C49" i="3"/>
  <c r="F49" i="3"/>
  <c r="H49" i="3"/>
  <c r="K49" i="3"/>
  <c r="M49" i="3"/>
  <c r="D49" i="3"/>
  <c r="E49" i="3"/>
  <c r="G49" i="3"/>
  <c r="I49" i="3"/>
  <c r="J49" i="3"/>
  <c r="L49" i="3"/>
  <c r="AD50" i="3" a="1"/>
  <c r="AD50" i="3"/>
  <c r="AC51" i="3"/>
  <c r="C50" i="3"/>
  <c r="D50" i="3"/>
  <c r="E50" i="3"/>
  <c r="F50" i="3"/>
  <c r="G50" i="3"/>
  <c r="H50" i="3"/>
  <c r="I50" i="3"/>
  <c r="J50" i="3"/>
  <c r="K50" i="3"/>
  <c r="L50" i="3"/>
  <c r="M50" i="3"/>
  <c r="AD51" i="3" a="1"/>
  <c r="AD51" i="3"/>
  <c r="AC52" i="3"/>
  <c r="C51" i="3"/>
  <c r="D51" i="3"/>
  <c r="E51" i="3"/>
  <c r="F51" i="3"/>
  <c r="G51" i="3"/>
  <c r="H51" i="3"/>
  <c r="I51" i="3"/>
  <c r="J51" i="3"/>
  <c r="K51" i="3"/>
  <c r="L51" i="3"/>
  <c r="M51" i="3"/>
  <c r="AD52" i="3" a="1"/>
  <c r="AD52" i="3"/>
  <c r="D55" i="3"/>
  <c r="E55" i="3"/>
  <c r="F55" i="3" s="1"/>
  <c r="G55" i="3" s="1"/>
  <c r="H55" i="3" s="1"/>
  <c r="I55" i="3" s="1"/>
  <c r="J55" i="3" s="1"/>
  <c r="K55" i="3" s="1"/>
  <c r="L55" i="3" s="1"/>
  <c r="M55" i="3" s="1"/>
  <c r="C56" i="3"/>
  <c r="D56" i="3"/>
  <c r="E56" i="3"/>
  <c r="F56" i="3"/>
  <c r="G56" i="3"/>
  <c r="H56" i="3"/>
  <c r="I56" i="3"/>
  <c r="J56" i="3"/>
  <c r="K56" i="3"/>
  <c r="L56" i="3"/>
  <c r="M56" i="3"/>
  <c r="C57" i="3"/>
  <c r="D57" i="3"/>
  <c r="E57" i="3"/>
  <c r="F57" i="3"/>
  <c r="G57" i="3"/>
  <c r="H57" i="3"/>
  <c r="I57" i="3"/>
  <c r="J57" i="3"/>
  <c r="K57" i="3"/>
  <c r="L57" i="3"/>
  <c r="M57" i="3"/>
  <c r="C58" i="3"/>
  <c r="D58" i="3"/>
  <c r="E58" i="3"/>
  <c r="F58" i="3"/>
  <c r="G58" i="3"/>
  <c r="H58" i="3"/>
  <c r="I58" i="3"/>
  <c r="J58" i="3"/>
  <c r="K58" i="3"/>
  <c r="L58" i="3"/>
  <c r="M58" i="3"/>
  <c r="C59" i="3"/>
  <c r="D59" i="3"/>
  <c r="E59" i="3"/>
  <c r="F59" i="3"/>
  <c r="G59" i="3"/>
  <c r="H59" i="3"/>
  <c r="I59" i="3"/>
  <c r="J59" i="3"/>
  <c r="K59" i="3"/>
  <c r="L59" i="3"/>
  <c r="M59" i="3"/>
  <c r="C60" i="3"/>
  <c r="D60" i="3"/>
  <c r="E60" i="3"/>
  <c r="F60" i="3"/>
  <c r="G60" i="3"/>
  <c r="H60" i="3"/>
  <c r="I60" i="3"/>
  <c r="J60" i="3"/>
  <c r="K60" i="3"/>
  <c r="L60" i="3"/>
  <c r="M60" i="3"/>
  <c r="C61" i="3"/>
  <c r="D61" i="3"/>
  <c r="E61" i="3"/>
  <c r="F61" i="3"/>
  <c r="G61" i="3"/>
  <c r="H61" i="3"/>
  <c r="I61" i="3"/>
  <c r="J61" i="3"/>
  <c r="K61" i="3"/>
  <c r="L61" i="3"/>
  <c r="M61" i="3"/>
  <c r="C62" i="3"/>
  <c r="D62" i="3"/>
  <c r="E62" i="3"/>
  <c r="F62" i="3"/>
  <c r="G62" i="3"/>
  <c r="H62" i="3"/>
  <c r="I62" i="3"/>
  <c r="J62" i="3"/>
  <c r="K62" i="3"/>
  <c r="L62" i="3"/>
  <c r="M62" i="3"/>
  <c r="C63" i="3"/>
  <c r="D63" i="3"/>
  <c r="E63" i="3"/>
  <c r="F63" i="3"/>
  <c r="G63" i="3"/>
  <c r="H63" i="3"/>
  <c r="I63" i="3"/>
  <c r="J63" i="3"/>
  <c r="K63" i="3"/>
  <c r="L63" i="3"/>
  <c r="M63" i="3"/>
  <c r="C64" i="3"/>
  <c r="D64" i="3"/>
  <c r="E64" i="3"/>
  <c r="F64" i="3"/>
  <c r="G64" i="3"/>
  <c r="H64" i="3"/>
  <c r="I64" i="3"/>
  <c r="J64" i="3"/>
  <c r="K64" i="3"/>
  <c r="L64" i="3"/>
  <c r="M64" i="3"/>
  <c r="C65" i="3"/>
  <c r="D65" i="3"/>
  <c r="E65" i="3"/>
  <c r="F65" i="3"/>
  <c r="G65" i="3"/>
  <c r="H65" i="3"/>
  <c r="I65" i="3"/>
  <c r="J65" i="3"/>
  <c r="K65" i="3"/>
  <c r="L65" i="3"/>
  <c r="M65" i="3"/>
  <c r="D74" i="3"/>
  <c r="E74" i="3"/>
  <c r="F74" i="3"/>
  <c r="G74" i="3"/>
  <c r="H74" i="3"/>
  <c r="I74" i="3"/>
  <c r="J74" i="3"/>
  <c r="K74" i="3"/>
  <c r="L74" i="3"/>
  <c r="M74" i="3"/>
  <c r="N74" i="3"/>
  <c r="O74" i="3"/>
  <c r="P74" i="3" s="1"/>
  <c r="Q74" i="3" s="1"/>
  <c r="R74" i="3" s="1"/>
  <c r="S74" i="3" s="1"/>
  <c r="T74" i="3" s="1"/>
  <c r="U74" i="3" s="1"/>
  <c r="V74" i="3" s="1"/>
  <c r="W74" i="3" s="1"/>
  <c r="J75" i="3"/>
  <c r="K75" i="3"/>
  <c r="D52" i="3"/>
  <c r="L75" i="3"/>
  <c r="M75" i="3"/>
  <c r="F52" i="3"/>
  <c r="N75" i="3"/>
  <c r="G52" i="3"/>
  <c r="O75" i="3"/>
  <c r="H52" i="3"/>
  <c r="P75" i="3"/>
  <c r="C75" i="3"/>
  <c r="J52" i="3"/>
  <c r="R75" i="3"/>
  <c r="K52" i="3"/>
  <c r="E75" i="3"/>
  <c r="L52" i="3"/>
  <c r="F75" i="3"/>
  <c r="M52" i="3"/>
  <c r="G75" i="3"/>
  <c r="H75" i="3"/>
  <c r="I75" i="3"/>
  <c r="C52" i="3"/>
  <c r="E52" i="3"/>
  <c r="I52" i="3"/>
  <c r="Q75" i="3"/>
  <c r="D75" i="3"/>
  <c r="S75" i="3"/>
  <c r="T75" i="3"/>
  <c r="U75" i="3"/>
  <c r="V75" i="3"/>
  <c r="W75" i="3"/>
  <c r="N62" i="3" l="1"/>
  <c r="N58" i="3"/>
  <c r="G5" i="57" s="1"/>
  <c r="N59" i="3"/>
  <c r="G6" i="57" s="1"/>
  <c r="N65" i="3"/>
  <c r="G12" i="57" s="1"/>
  <c r="N63" i="3"/>
  <c r="N61" i="3"/>
  <c r="G8" i="57" s="1"/>
  <c r="N60" i="3"/>
  <c r="G7" i="57" s="1"/>
  <c r="N64" i="3"/>
  <c r="G11" i="57" s="1"/>
  <c r="N57" i="3"/>
  <c r="G4" i="57" s="1"/>
  <c r="N56" i="3"/>
  <c r="G3" i="57" s="1"/>
  <c r="I66" i="3"/>
  <c r="E66" i="3"/>
  <c r="C66" i="3"/>
  <c r="M66" i="3"/>
  <c r="L66" i="3"/>
  <c r="K66" i="3"/>
  <c r="J66" i="3"/>
  <c r="H66" i="3"/>
  <c r="G66" i="3"/>
  <c r="F66" i="3"/>
  <c r="D66" i="3"/>
  <c r="G10" i="57"/>
  <c r="G9" i="57"/>
  <c r="X75" i="3"/>
  <c r="H3" i="57" s="1"/>
  <c r="H76" i="3"/>
  <c r="V76" i="3"/>
  <c r="N77" i="3"/>
  <c r="F78" i="3"/>
  <c r="T78" i="3"/>
  <c r="L79" i="3"/>
  <c r="D80" i="3"/>
  <c r="R80" i="3"/>
  <c r="J81" i="3"/>
  <c r="P82" i="3"/>
  <c r="H83" i="3"/>
  <c r="V83" i="3"/>
  <c r="N84" i="3"/>
  <c r="F85" i="3"/>
  <c r="T85" i="3"/>
  <c r="P77" i="3"/>
  <c r="V78" i="3"/>
  <c r="F80" i="3"/>
  <c r="L81" i="3"/>
  <c r="R82" i="3"/>
  <c r="P84" i="3"/>
  <c r="O79" i="3"/>
  <c r="E82" i="3"/>
  <c r="K83" i="3"/>
  <c r="Q84" i="3"/>
  <c r="W85" i="3"/>
  <c r="J78" i="3"/>
  <c r="H80" i="3"/>
  <c r="F82" i="3"/>
  <c r="D84" i="3"/>
  <c r="J85" i="3"/>
  <c r="M76" i="3"/>
  <c r="S77" i="3"/>
  <c r="C79" i="3"/>
  <c r="W80" i="3"/>
  <c r="U82" i="3"/>
  <c r="S84" i="3"/>
  <c r="H79" i="3"/>
  <c r="I76" i="3"/>
  <c r="W76" i="3"/>
  <c r="O77" i="3"/>
  <c r="G78" i="3"/>
  <c r="U78" i="3"/>
  <c r="M79" i="3"/>
  <c r="E80" i="3"/>
  <c r="S80" i="3"/>
  <c r="K81" i="3"/>
  <c r="C82" i="3"/>
  <c r="Q82" i="3"/>
  <c r="I83" i="3"/>
  <c r="W83" i="3"/>
  <c r="O84" i="3"/>
  <c r="G85" i="3"/>
  <c r="U85" i="3"/>
  <c r="J76" i="3"/>
  <c r="H78" i="3"/>
  <c r="N79" i="3"/>
  <c r="T80" i="3"/>
  <c r="D82" i="3"/>
  <c r="J83" i="3"/>
  <c r="H85" i="3"/>
  <c r="V85" i="3"/>
  <c r="K76" i="3"/>
  <c r="C77" i="3"/>
  <c r="Q77" i="3"/>
  <c r="I78" i="3"/>
  <c r="W78" i="3"/>
  <c r="G80" i="3"/>
  <c r="U80" i="3"/>
  <c r="M81" i="3"/>
  <c r="S82" i="3"/>
  <c r="C84" i="3"/>
  <c r="I85" i="3"/>
  <c r="L76" i="3"/>
  <c r="D77" i="3"/>
  <c r="R77" i="3"/>
  <c r="P79" i="3"/>
  <c r="V80" i="3"/>
  <c r="N81" i="3"/>
  <c r="T82" i="3"/>
  <c r="L83" i="3"/>
  <c r="R84" i="3"/>
  <c r="E77" i="3"/>
  <c r="K78" i="3"/>
  <c r="Q79" i="3"/>
  <c r="I80" i="3"/>
  <c r="O81" i="3"/>
  <c r="G82" i="3"/>
  <c r="M83" i="3"/>
  <c r="E84" i="3"/>
  <c r="K85" i="3"/>
  <c r="N76" i="3"/>
  <c r="F77" i="3"/>
  <c r="T77" i="3"/>
  <c r="L78" i="3"/>
  <c r="D79" i="3"/>
  <c r="R79" i="3"/>
  <c r="J80" i="3"/>
  <c r="P81" i="3"/>
  <c r="H82" i="3"/>
  <c r="V82" i="3"/>
  <c r="N83" i="3"/>
  <c r="F84" i="3"/>
  <c r="T84" i="3"/>
  <c r="L85" i="3"/>
  <c r="O76" i="3"/>
  <c r="G77" i="3"/>
  <c r="U77" i="3"/>
  <c r="M78" i="3"/>
  <c r="E79" i="3"/>
  <c r="S79" i="3"/>
  <c r="K80" i="3"/>
  <c r="C81" i="3"/>
  <c r="Q81" i="3"/>
  <c r="I82" i="3"/>
  <c r="W82" i="3"/>
  <c r="O83" i="3"/>
  <c r="G84" i="3"/>
  <c r="U84" i="3"/>
  <c r="M85" i="3"/>
  <c r="P76" i="3"/>
  <c r="H77" i="3"/>
  <c r="V77" i="3"/>
  <c r="N78" i="3"/>
  <c r="F79" i="3"/>
  <c r="T79" i="3"/>
  <c r="L80" i="3"/>
  <c r="D81" i="3"/>
  <c r="R81" i="3"/>
  <c r="J82" i="3"/>
  <c r="P83" i="3"/>
  <c r="H84" i="3"/>
  <c r="V84" i="3"/>
  <c r="N85" i="3"/>
  <c r="C76" i="3"/>
  <c r="Q76" i="3"/>
  <c r="I77" i="3"/>
  <c r="W77" i="3"/>
  <c r="O78" i="3"/>
  <c r="G79" i="3"/>
  <c r="U79" i="3"/>
  <c r="M80" i="3"/>
  <c r="E81" i="3"/>
  <c r="S81" i="3"/>
  <c r="K82" i="3"/>
  <c r="C83" i="3"/>
  <c r="Q83" i="3"/>
  <c r="I84" i="3"/>
  <c r="W84" i="3"/>
  <c r="O85" i="3"/>
  <c r="D76" i="3"/>
  <c r="R76" i="3"/>
  <c r="J77" i="3"/>
  <c r="P78" i="3"/>
  <c r="V79" i="3"/>
  <c r="K77" i="3"/>
  <c r="C80" i="3"/>
  <c r="M82" i="3"/>
  <c r="M84" i="3"/>
  <c r="L77" i="3"/>
  <c r="N80" i="3"/>
  <c r="N82" i="3"/>
  <c r="M77" i="3"/>
  <c r="O80" i="3"/>
  <c r="O82" i="3"/>
  <c r="C85" i="3"/>
  <c r="C78" i="3"/>
  <c r="P80" i="3"/>
  <c r="D83" i="3"/>
  <c r="D85" i="3"/>
  <c r="D78" i="3"/>
  <c r="Q80" i="3"/>
  <c r="E83" i="3"/>
  <c r="E85" i="3"/>
  <c r="E78" i="3"/>
  <c r="F81" i="3"/>
  <c r="F83" i="3"/>
  <c r="P85" i="3"/>
  <c r="Q78" i="3"/>
  <c r="G81" i="3"/>
  <c r="G83" i="3"/>
  <c r="Q85" i="3"/>
  <c r="R78" i="3"/>
  <c r="H81" i="3"/>
  <c r="R83" i="3"/>
  <c r="R85" i="3"/>
  <c r="E76" i="3"/>
  <c r="S78" i="3"/>
  <c r="I81" i="3"/>
  <c r="S83" i="3"/>
  <c r="S85" i="3"/>
  <c r="F76" i="3"/>
  <c r="I79" i="3"/>
  <c r="T81" i="3"/>
  <c r="T83" i="3"/>
  <c r="G76" i="3"/>
  <c r="J79" i="3"/>
  <c r="U81" i="3"/>
  <c r="U83" i="3"/>
  <c r="S76" i="3"/>
  <c r="K79" i="3"/>
  <c r="V81" i="3"/>
  <c r="J84" i="3"/>
  <c r="T76" i="3"/>
  <c r="W79" i="3"/>
  <c r="W81" i="3"/>
  <c r="K84" i="3"/>
  <c r="U76" i="3"/>
  <c r="L82" i="3"/>
  <c r="L84" i="3"/>
  <c r="N66" i="3" l="1"/>
  <c r="G13" i="57" s="1"/>
  <c r="X78" i="3"/>
  <c r="H6" i="57" s="1"/>
  <c r="X85" i="3"/>
  <c r="H13" i="57" s="1"/>
  <c r="X80" i="3"/>
  <c r="H8" i="57" s="1"/>
  <c r="X83" i="3"/>
  <c r="H11" i="57" s="1"/>
  <c r="X76" i="3"/>
  <c r="H4" i="57" s="1"/>
  <c r="X81" i="3"/>
  <c r="H9" i="57" s="1"/>
  <c r="X84" i="3"/>
  <c r="H12" i="57" s="1"/>
  <c r="X77" i="3"/>
  <c r="H5" i="57" s="1"/>
  <c r="X82" i="3"/>
  <c r="H10" i="57" s="1"/>
  <c r="X79" i="3"/>
  <c r="H7" i="57" s="1"/>
  <c r="K4" i="60"/>
  <c r="L4" i="60"/>
  <c r="M4" i="60"/>
  <c r="N4" i="60"/>
  <c r="O4" i="60"/>
  <c r="C4" i="60"/>
  <c r="P4" i="60"/>
  <c r="X4" i="60"/>
  <c r="Q4" i="60"/>
  <c r="D4" i="60"/>
  <c r="R4" i="60"/>
  <c r="E4" i="60"/>
  <c r="S4" i="60"/>
  <c r="F4" i="60"/>
  <c r="U4" i="60"/>
  <c r="G4" i="60"/>
  <c r="T4" i="60"/>
  <c r="E5" i="60"/>
  <c r="S5" i="60"/>
  <c r="F5" i="60"/>
  <c r="T5" i="60"/>
  <c r="G5" i="60"/>
  <c r="U5" i="60"/>
  <c r="H5" i="60"/>
  <c r="V5" i="60"/>
  <c r="I5" i="60"/>
  <c r="W5" i="60"/>
  <c r="J5" i="60"/>
  <c r="J4" i="60"/>
  <c r="K5" i="60"/>
  <c r="W4" i="60"/>
  <c r="L5" i="60"/>
  <c r="I4" i="60"/>
  <c r="M5" i="60"/>
  <c r="V4" i="60"/>
  <c r="N5" i="60"/>
  <c r="H4" i="60"/>
  <c r="O5" i="60"/>
  <c r="Y4" i="60" l="1"/>
  <c r="X5" i="60"/>
  <c r="X6" i="60"/>
  <c r="Q6" i="60"/>
  <c r="D6" i="60"/>
  <c r="R6" i="60"/>
  <c r="E6" i="60"/>
  <c r="S6" i="60"/>
  <c r="F6" i="60"/>
  <c r="T6" i="60"/>
  <c r="G6" i="60"/>
  <c r="U6" i="60"/>
  <c r="H6" i="60"/>
  <c r="V6" i="60"/>
  <c r="I6" i="60"/>
  <c r="W6" i="60"/>
  <c r="J6" i="60"/>
  <c r="R5" i="60"/>
  <c r="K6" i="60"/>
  <c r="C5" i="60"/>
  <c r="L6" i="60"/>
  <c r="Q5" i="60"/>
  <c r="M6" i="60"/>
  <c r="D5" i="60"/>
  <c r="N6" i="60"/>
  <c r="P5" i="60"/>
  <c r="O6" i="60"/>
  <c r="Y6" i="60" l="1"/>
  <c r="Y5" i="60"/>
  <c r="P6" i="60"/>
  <c r="C6" i="60"/>
  <c r="M7" i="60"/>
  <c r="N7" i="60"/>
  <c r="S7" i="60"/>
  <c r="C8" i="60"/>
  <c r="Q8" i="60"/>
  <c r="R7" i="60"/>
  <c r="I8" i="60"/>
  <c r="L7" i="60"/>
  <c r="K8" i="60"/>
  <c r="H7" i="60"/>
  <c r="J7" i="60"/>
  <c r="G7" i="60"/>
  <c r="M8" i="60"/>
  <c r="F7" i="60"/>
  <c r="U7" i="60"/>
  <c r="E7" i="60"/>
  <c r="T7" i="60"/>
  <c r="D7" i="60"/>
  <c r="D8" i="60"/>
  <c r="R8" i="60"/>
  <c r="Q7" i="60"/>
  <c r="E8" i="60"/>
  <c r="S8" i="60"/>
  <c r="C7" i="60"/>
  <c r="F8" i="60"/>
  <c r="T8" i="60"/>
  <c r="P7" i="60"/>
  <c r="G8" i="60"/>
  <c r="U8" i="60"/>
  <c r="X7" i="60"/>
  <c r="H8" i="60"/>
  <c r="V8" i="60"/>
  <c r="O7" i="60"/>
  <c r="W8" i="60"/>
  <c r="W7" i="60"/>
  <c r="J8" i="60"/>
  <c r="I7" i="60"/>
  <c r="K7" i="60"/>
  <c r="L8" i="60"/>
  <c r="V7" i="60"/>
  <c r="N8" i="60"/>
  <c r="O8" i="60"/>
  <c r="X8" i="60"/>
  <c r="Y8" i="60" l="1"/>
  <c r="Y7" i="60"/>
  <c r="M9" i="60"/>
  <c r="P8" i="60"/>
  <c r="N9" i="60"/>
  <c r="R9" i="60"/>
  <c r="C10" i="60"/>
  <c r="Q10" i="60"/>
  <c r="D9" i="60"/>
  <c r="R10" i="60"/>
  <c r="S10" i="60"/>
  <c r="F10" i="60"/>
  <c r="O9" i="60"/>
  <c r="U10" i="60"/>
  <c r="H10" i="60"/>
  <c r="J9" i="60"/>
  <c r="I10" i="60"/>
  <c r="V9" i="60"/>
  <c r="L9" i="60"/>
  <c r="H9" i="60"/>
  <c r="W9" i="60"/>
  <c r="G9" i="60"/>
  <c r="I9" i="60"/>
  <c r="F9" i="60"/>
  <c r="M10" i="60"/>
  <c r="E9" i="60"/>
  <c r="T9" i="60"/>
  <c r="Q9" i="60"/>
  <c r="S9" i="60"/>
  <c r="P9" i="60"/>
  <c r="D10" i="60"/>
  <c r="C9" i="60"/>
  <c r="E10" i="60"/>
  <c r="X9" i="60"/>
  <c r="T10" i="60"/>
  <c r="G10" i="60"/>
  <c r="K9" i="60"/>
  <c r="V10" i="60"/>
  <c r="W10" i="60"/>
  <c r="J10" i="60"/>
  <c r="K10" i="60"/>
  <c r="L10" i="60"/>
  <c r="U9" i="60"/>
  <c r="N10" i="60"/>
  <c r="O10" i="60"/>
  <c r="X10" i="60"/>
  <c r="Y10" i="60" l="1"/>
  <c r="Y9" i="60"/>
  <c r="P10" i="60"/>
  <c r="M11" i="60"/>
  <c r="N11" i="60"/>
  <c r="H11" i="60"/>
  <c r="D12" i="60"/>
  <c r="Q12" i="60"/>
  <c r="U11" i="60"/>
  <c r="G11" i="60"/>
  <c r="S12" i="60"/>
  <c r="F12" i="60"/>
  <c r="F11" i="60"/>
  <c r="U12" i="60"/>
  <c r="H12" i="60"/>
  <c r="E11" i="60"/>
  <c r="I12" i="60"/>
  <c r="R11" i="60"/>
  <c r="L11" i="60"/>
  <c r="K12" i="60"/>
  <c r="Q11" i="60"/>
  <c r="J11" i="60"/>
  <c r="C11" i="60"/>
  <c r="W11" i="60"/>
  <c r="N12" i="60"/>
  <c r="X11" i="60"/>
  <c r="O12" i="60"/>
  <c r="O11" i="60"/>
  <c r="C12" i="60"/>
  <c r="R12" i="60"/>
  <c r="E12" i="60"/>
  <c r="T11" i="60"/>
  <c r="T12" i="60"/>
  <c r="G12" i="60"/>
  <c r="S11" i="60"/>
  <c r="V12" i="60"/>
  <c r="W12" i="60"/>
  <c r="J12" i="60"/>
  <c r="D11" i="60"/>
  <c r="K11" i="60"/>
  <c r="L12" i="60"/>
  <c r="M12" i="60"/>
  <c r="P11" i="60"/>
  <c r="I11" i="60"/>
  <c r="V11" i="60"/>
  <c r="X12" i="60"/>
  <c r="Y12" i="60" l="1"/>
  <c r="Y11" i="60"/>
  <c r="P12" i="60"/>
  <c r="L13" i="60"/>
  <c r="M13" i="60"/>
  <c r="N13" i="60"/>
  <c r="U13" i="60"/>
  <c r="G13" i="60"/>
  <c r="E13" i="60"/>
  <c r="K13" i="60"/>
  <c r="J13" i="60"/>
  <c r="W13" i="60"/>
  <c r="I13" i="60"/>
  <c r="V13" i="60"/>
  <c r="H13" i="60"/>
  <c r="T13" i="60"/>
  <c r="F13" i="60"/>
  <c r="S13" i="60"/>
  <c r="R13" i="60"/>
  <c r="C13" i="60"/>
  <c r="Q13" i="60"/>
  <c r="D13" i="60"/>
  <c r="P13" i="60"/>
  <c r="X13" i="60"/>
  <c r="O13" i="60"/>
  <c r="C14" i="60"/>
  <c r="Y13" i="60" l="1"/>
  <c r="T14" i="60"/>
  <c r="S14" i="60"/>
  <c r="O14" i="60"/>
  <c r="E27" i="60"/>
  <c r="V14" i="60"/>
  <c r="U14" i="60"/>
  <c r="U27" i="60"/>
  <c r="V27" i="60"/>
  <c r="H14" i="60"/>
  <c r="F14" i="60"/>
  <c r="P14" i="60"/>
  <c r="X14" i="60"/>
  <c r="E14" i="60"/>
  <c r="L27" i="60"/>
  <c r="N14" i="60"/>
  <c r="R14" i="60"/>
  <c r="M27" i="60"/>
  <c r="M14" i="60"/>
  <c r="D14" i="60"/>
  <c r="N27" i="60"/>
  <c r="L14" i="60"/>
  <c r="Q14" i="60"/>
  <c r="O27" i="60"/>
  <c r="K14" i="60"/>
  <c r="X27" i="60"/>
  <c r="P27" i="60"/>
  <c r="J14" i="60"/>
  <c r="C27" i="60"/>
  <c r="Q27" i="60"/>
  <c r="W14" i="60"/>
  <c r="D27" i="60"/>
  <c r="R27" i="60"/>
  <c r="I14" i="60"/>
  <c r="S27" i="60"/>
  <c r="F27" i="60"/>
  <c r="T27" i="60"/>
  <c r="G27" i="60"/>
  <c r="G14" i="60"/>
  <c r="H27" i="60"/>
  <c r="I27" i="60"/>
  <c r="Y27" i="60" l="1"/>
  <c r="Y14" i="60"/>
  <c r="J27" i="60"/>
  <c r="K27" i="60"/>
  <c r="W27" i="60"/>
  <c r="L28" i="60"/>
  <c r="I28" i="60"/>
  <c r="R28" i="60"/>
  <c r="H28" i="60"/>
  <c r="Q28" i="60"/>
  <c r="F28" i="60"/>
  <c r="C28" i="60"/>
  <c r="K29" i="60"/>
  <c r="L29" i="60"/>
  <c r="O28" i="60"/>
  <c r="M29" i="60"/>
  <c r="N28" i="60"/>
  <c r="K28" i="60"/>
  <c r="M28" i="60"/>
  <c r="J28" i="60"/>
  <c r="P29" i="60"/>
  <c r="W28" i="60"/>
  <c r="Q29" i="60"/>
  <c r="V28" i="60"/>
  <c r="R29" i="60"/>
  <c r="U28" i="60"/>
  <c r="S29" i="60"/>
  <c r="F29" i="60"/>
  <c r="T28" i="60"/>
  <c r="U29" i="60"/>
  <c r="H29" i="60"/>
  <c r="V29" i="60"/>
  <c r="E28" i="60"/>
  <c r="X28" i="60"/>
  <c r="D28" i="60"/>
  <c r="P28" i="60"/>
  <c r="N29" i="60"/>
  <c r="O29" i="60"/>
  <c r="C29" i="60"/>
  <c r="X29" i="60"/>
  <c r="D29" i="60"/>
  <c r="E29" i="60"/>
  <c r="G28" i="60"/>
  <c r="T29" i="60"/>
  <c r="G29" i="60"/>
  <c r="S28" i="60"/>
  <c r="I29" i="60"/>
  <c r="Y29" i="60" l="1"/>
  <c r="Y28" i="60"/>
  <c r="J29" i="60"/>
  <c r="W29" i="60"/>
  <c r="M30" i="60"/>
  <c r="N30" i="60"/>
  <c r="O30" i="60"/>
  <c r="H30" i="60"/>
  <c r="U30" i="60"/>
  <c r="G30" i="60"/>
  <c r="T30" i="60"/>
  <c r="S30" i="60"/>
  <c r="E30" i="60"/>
  <c r="L30" i="60"/>
  <c r="K30" i="60"/>
  <c r="X30" i="60"/>
  <c r="P30" i="60"/>
  <c r="I30" i="60"/>
  <c r="C30" i="60"/>
  <c r="V30" i="60"/>
  <c r="F30" i="60"/>
  <c r="R30" i="60"/>
  <c r="D30" i="60"/>
  <c r="Q30" i="60"/>
  <c r="J30" i="60"/>
  <c r="W30" i="60"/>
  <c r="X31" i="60"/>
  <c r="Y30" i="60" l="1"/>
  <c r="J31" i="60"/>
  <c r="O31" i="60"/>
  <c r="N31" i="60"/>
  <c r="H31" i="60"/>
  <c r="T31" i="60"/>
  <c r="M32" i="60"/>
  <c r="F31" i="60"/>
  <c r="S31" i="60"/>
  <c r="E31" i="60"/>
  <c r="O32" i="60"/>
  <c r="P32" i="60"/>
  <c r="X32" i="60"/>
  <c r="D32" i="60"/>
  <c r="M31" i="60"/>
  <c r="S32" i="60"/>
  <c r="F32" i="60"/>
  <c r="K31" i="60"/>
  <c r="U32" i="60"/>
  <c r="W31" i="60"/>
  <c r="V31" i="60"/>
  <c r="P31" i="60"/>
  <c r="U31" i="60"/>
  <c r="I31" i="60"/>
  <c r="G31" i="60"/>
  <c r="N32" i="60"/>
  <c r="D31" i="60"/>
  <c r="R31" i="60"/>
  <c r="C32" i="60"/>
  <c r="Q31" i="60"/>
  <c r="Q32" i="60"/>
  <c r="C31" i="60"/>
  <c r="R32" i="60"/>
  <c r="E32" i="60"/>
  <c r="L31" i="60"/>
  <c r="T32" i="60"/>
  <c r="G32" i="60"/>
  <c r="H32" i="60"/>
  <c r="Y32" i="60" l="1"/>
  <c r="Y31" i="60"/>
  <c r="J32" i="60"/>
  <c r="V32" i="60"/>
  <c r="X33" i="60"/>
  <c r="Q33" i="60"/>
  <c r="F33" i="60"/>
  <c r="U33" i="60"/>
  <c r="V33" i="60"/>
  <c r="I33" i="60"/>
  <c r="J33" i="60"/>
  <c r="L32" i="60"/>
  <c r="K32" i="60"/>
  <c r="L33" i="60"/>
  <c r="M33" i="60"/>
  <c r="D33" i="60"/>
  <c r="R33" i="60"/>
  <c r="E33" i="60"/>
  <c r="S33" i="60"/>
  <c r="T33" i="60"/>
  <c r="G33" i="60"/>
  <c r="H33" i="60"/>
  <c r="W33" i="60"/>
  <c r="K33" i="60"/>
  <c r="W32" i="60"/>
  <c r="I32" i="60"/>
  <c r="N33" i="60"/>
  <c r="Y33" i="60" l="1"/>
  <c r="P33" i="60"/>
  <c r="O33" i="60"/>
  <c r="N34" i="60"/>
  <c r="C33" i="60"/>
  <c r="O34" i="60"/>
  <c r="U34" i="60"/>
  <c r="C35" i="60"/>
  <c r="Q35" i="60"/>
  <c r="T34" i="60"/>
  <c r="D35" i="60"/>
  <c r="R35" i="60"/>
  <c r="F34" i="60"/>
  <c r="E35" i="60"/>
  <c r="S35" i="60"/>
  <c r="E34" i="60"/>
  <c r="F35" i="60"/>
  <c r="T35" i="60"/>
  <c r="R34" i="60"/>
  <c r="G35" i="60"/>
  <c r="U35" i="60"/>
  <c r="Q34" i="60"/>
  <c r="H35" i="60"/>
  <c r="V35" i="60"/>
  <c r="X34" i="60"/>
  <c r="I35" i="60"/>
  <c r="W35" i="60"/>
  <c r="P34" i="60"/>
  <c r="J35" i="60"/>
  <c r="M34" i="60"/>
  <c r="C34" i="60"/>
  <c r="K35" i="60"/>
  <c r="L34" i="60"/>
  <c r="W34" i="60"/>
  <c r="L35" i="60"/>
  <c r="K34" i="60"/>
  <c r="H34" i="60"/>
  <c r="M35" i="60"/>
  <c r="J34" i="60"/>
  <c r="G34" i="60"/>
  <c r="N35" i="60"/>
  <c r="I34" i="60"/>
  <c r="S34" i="60"/>
  <c r="O35" i="60"/>
  <c r="V34" i="60"/>
  <c r="D34" i="60"/>
  <c r="X35" i="60"/>
  <c r="Y35" i="60" l="1"/>
  <c r="Y34" i="60"/>
  <c r="L36" i="60"/>
  <c r="M36" i="60"/>
  <c r="P35" i="60"/>
  <c r="N36" i="60"/>
  <c r="T36" i="60"/>
  <c r="S36" i="60"/>
  <c r="E36" i="60"/>
  <c r="R36" i="60"/>
  <c r="C36" i="60"/>
  <c r="Q36" i="60"/>
  <c r="D36" i="60"/>
  <c r="P36" i="60"/>
  <c r="J36" i="60"/>
  <c r="X36" i="60"/>
  <c r="W36" i="60"/>
  <c r="O36" i="60"/>
  <c r="V36" i="60"/>
  <c r="K36" i="60"/>
  <c r="H36" i="60"/>
  <c r="I36" i="60"/>
  <c r="U36" i="60"/>
  <c r="F36" i="60"/>
  <c r="G36" i="60"/>
  <c r="C37" i="60"/>
  <c r="Y36" i="60" l="1"/>
  <c r="F37" i="60"/>
  <c r="E37" i="60"/>
  <c r="M37" i="60"/>
  <c r="L37" i="60"/>
  <c r="D37" i="60"/>
  <c r="M50" i="60"/>
  <c r="K37" i="60"/>
  <c r="N50" i="60"/>
  <c r="X37" i="60"/>
  <c r="C50" i="60"/>
  <c r="X50" i="60"/>
  <c r="E50" i="60"/>
  <c r="H37" i="60"/>
  <c r="S50" i="60"/>
  <c r="F50" i="60"/>
  <c r="G37" i="60"/>
  <c r="U50" i="60"/>
  <c r="V50" i="60"/>
  <c r="O37" i="60"/>
  <c r="S37" i="60"/>
  <c r="P37" i="60"/>
  <c r="N37" i="60"/>
  <c r="R37" i="60"/>
  <c r="L50" i="60"/>
  <c r="Q37" i="60"/>
  <c r="J37" i="60"/>
  <c r="O50" i="60"/>
  <c r="W37" i="60"/>
  <c r="P50" i="60"/>
  <c r="I37" i="60"/>
  <c r="Q50" i="60"/>
  <c r="V37" i="60"/>
  <c r="R50" i="60"/>
  <c r="D50" i="60"/>
  <c r="U37" i="60"/>
  <c r="T50" i="60"/>
  <c r="G50" i="60"/>
  <c r="T37" i="60"/>
  <c r="H50" i="60"/>
  <c r="I50" i="60"/>
  <c r="Y50" i="60" l="1"/>
  <c r="Y37" i="60"/>
  <c r="K50" i="60"/>
  <c r="J50" i="60"/>
  <c r="W50" i="60"/>
  <c r="N51" i="60"/>
  <c r="M51" i="60"/>
  <c r="R51" i="60"/>
  <c r="L51" i="60"/>
  <c r="D51" i="60"/>
  <c r="K51" i="60"/>
  <c r="Q51" i="60"/>
  <c r="K52" i="60"/>
  <c r="W51" i="60"/>
  <c r="M52" i="60"/>
  <c r="X51" i="60"/>
  <c r="V51" i="60"/>
  <c r="O52" i="60"/>
  <c r="H51" i="60"/>
  <c r="E52" i="60"/>
  <c r="S52" i="60"/>
  <c r="F52" i="60"/>
  <c r="S51" i="60"/>
  <c r="G52" i="60"/>
  <c r="E51" i="60"/>
  <c r="H52" i="60"/>
  <c r="J51" i="60"/>
  <c r="C51" i="60"/>
  <c r="L52" i="60"/>
  <c r="P51" i="60"/>
  <c r="I51" i="60"/>
  <c r="N52" i="60"/>
  <c r="O51" i="60"/>
  <c r="D52" i="60"/>
  <c r="P52" i="60"/>
  <c r="U51" i="60"/>
  <c r="X52" i="60"/>
  <c r="Q52" i="60"/>
  <c r="G51" i="60"/>
  <c r="C52" i="60"/>
  <c r="R52" i="60"/>
  <c r="T51" i="60"/>
  <c r="F51" i="60"/>
  <c r="T52" i="60"/>
  <c r="U52" i="60"/>
  <c r="V52" i="60"/>
  <c r="I52" i="60"/>
  <c r="Y52" i="60" l="1"/>
  <c r="Y51" i="60"/>
  <c r="W52" i="60"/>
  <c r="J52" i="60"/>
  <c r="M53" i="60"/>
  <c r="N53" i="60"/>
  <c r="L53" i="60"/>
  <c r="I53" i="60"/>
  <c r="G54" i="60"/>
  <c r="U54" i="60"/>
  <c r="H54" i="60"/>
  <c r="G53" i="60"/>
  <c r="W54" i="60"/>
  <c r="K53" i="60"/>
  <c r="K54" i="60"/>
  <c r="L54" i="60"/>
  <c r="M54" i="60"/>
  <c r="N54" i="60"/>
  <c r="O54" i="60"/>
  <c r="D54" i="60"/>
  <c r="X54" i="60"/>
  <c r="X53" i="60"/>
  <c r="R54" i="60"/>
  <c r="W53" i="60"/>
  <c r="H53" i="60"/>
  <c r="V54" i="60"/>
  <c r="I54" i="60"/>
  <c r="F53" i="60"/>
  <c r="J54" i="60"/>
  <c r="D53" i="60"/>
  <c r="J53" i="60"/>
  <c r="E53" i="60"/>
  <c r="V53" i="60"/>
  <c r="Q53" i="60"/>
  <c r="U53" i="60"/>
  <c r="P53" i="60"/>
  <c r="T53" i="60"/>
  <c r="O53" i="60"/>
  <c r="S53" i="60"/>
  <c r="P54" i="60"/>
  <c r="R53" i="60"/>
  <c r="Q54" i="60"/>
  <c r="C54" i="60"/>
  <c r="C53" i="60"/>
  <c r="E54" i="60"/>
  <c r="Y53" i="60" l="1"/>
  <c r="T54" i="60"/>
  <c r="F54" i="60"/>
  <c r="S54" i="60"/>
  <c r="N55" i="60"/>
  <c r="Y54" i="60" l="1"/>
  <c r="E55" i="60"/>
  <c r="M55" i="60"/>
  <c r="R55" i="60"/>
  <c r="L55" i="60"/>
  <c r="C55" i="60"/>
  <c r="K55" i="60"/>
  <c r="Q55" i="60"/>
  <c r="K56" i="60"/>
  <c r="P55" i="60"/>
  <c r="X55" i="60"/>
  <c r="V55" i="60"/>
  <c r="O56" i="60"/>
  <c r="H55" i="60"/>
  <c r="P56" i="60"/>
  <c r="U55" i="60"/>
  <c r="Q56" i="60"/>
  <c r="E56" i="60"/>
  <c r="R56" i="60"/>
  <c r="T55" i="60"/>
  <c r="D56" i="60"/>
  <c r="F55" i="60"/>
  <c r="T56" i="60"/>
  <c r="G56" i="60"/>
  <c r="U56" i="60"/>
  <c r="J55" i="60"/>
  <c r="D55" i="60"/>
  <c r="L56" i="60"/>
  <c r="W55" i="60"/>
  <c r="M56" i="60"/>
  <c r="I55" i="60"/>
  <c r="N56" i="60"/>
  <c r="O55" i="60"/>
  <c r="X56" i="60"/>
  <c r="C56" i="60"/>
  <c r="G55" i="60"/>
  <c r="S56" i="60"/>
  <c r="F56" i="60"/>
  <c r="S55" i="60"/>
  <c r="H56" i="60"/>
  <c r="Y56" i="60" l="1"/>
  <c r="Y55" i="60"/>
  <c r="O57" i="60"/>
  <c r="P57" i="60"/>
  <c r="C57" i="60"/>
  <c r="E57" i="60"/>
  <c r="D57" i="60"/>
  <c r="F57" i="60"/>
  <c r="T57" i="60"/>
  <c r="U57" i="60"/>
  <c r="H57" i="60"/>
  <c r="I57" i="60"/>
  <c r="J57" i="60"/>
  <c r="K57" i="60"/>
  <c r="L57" i="60"/>
  <c r="I56" i="60"/>
  <c r="V56" i="60"/>
  <c r="X57" i="60"/>
  <c r="Q57" i="60"/>
  <c r="R57" i="60"/>
  <c r="S57" i="60"/>
  <c r="G57" i="60"/>
  <c r="V57" i="60"/>
  <c r="W57" i="60"/>
  <c r="J56" i="60"/>
  <c r="W56" i="60"/>
  <c r="M57" i="60"/>
  <c r="N57" i="60"/>
  <c r="Y57" i="60" l="1"/>
  <c r="K58" i="60"/>
  <c r="L58" i="60"/>
  <c r="M58" i="60"/>
  <c r="N58" i="60"/>
  <c r="O58" i="60"/>
  <c r="G58" i="60"/>
  <c r="T58" i="60"/>
  <c r="F58" i="60"/>
  <c r="S58" i="60"/>
  <c r="D58" i="60"/>
  <c r="R58" i="60"/>
  <c r="E58" i="60"/>
  <c r="J58" i="60"/>
  <c r="X58" i="60"/>
  <c r="W58" i="60"/>
  <c r="I58" i="60"/>
  <c r="V58" i="60"/>
  <c r="H58" i="60"/>
  <c r="Q58" i="60"/>
  <c r="P58" i="60"/>
  <c r="C58" i="60"/>
  <c r="O59" i="60"/>
  <c r="U58" i="60"/>
  <c r="D59" i="60"/>
  <c r="Y58" i="60" l="1"/>
  <c r="D174" i="3"/>
  <c r="E174" i="3"/>
  <c r="F174" i="3" s="1"/>
  <c r="G174" i="3" s="1"/>
  <c r="H174" i="3" s="1"/>
  <c r="I174" i="3" s="1"/>
  <c r="J174" i="3" s="1"/>
  <c r="K174" i="3" s="1"/>
  <c r="L174" i="3" s="1"/>
  <c r="M174" i="3" s="1"/>
  <c r="N174" i="3" s="1"/>
  <c r="O174" i="3" s="1"/>
  <c r="P174" i="3" s="1"/>
  <c r="Q174" i="3" s="1"/>
  <c r="R174" i="3" s="1"/>
  <c r="S174" i="3" s="1"/>
  <c r="T174" i="3" s="1"/>
  <c r="U174" i="3" s="1"/>
  <c r="V174" i="3" s="1"/>
  <c r="W174" i="3" s="1"/>
  <c r="AC175" i="3"/>
  <c r="W59" i="60"/>
  <c r="P59" i="60"/>
  <c r="Q60" i="60"/>
  <c r="R60" i="60"/>
  <c r="E60" i="60"/>
  <c r="F60" i="60"/>
  <c r="G60" i="60"/>
  <c r="T59" i="60"/>
  <c r="V60" i="60"/>
  <c r="I60" i="60"/>
  <c r="J60" i="60"/>
  <c r="K60" i="60"/>
  <c r="L60" i="60"/>
  <c r="X59" i="60"/>
  <c r="K59" i="60"/>
  <c r="J59" i="60"/>
  <c r="I59" i="60"/>
  <c r="C60" i="60"/>
  <c r="V59" i="60"/>
  <c r="D60" i="60"/>
  <c r="H59" i="60"/>
  <c r="S60" i="60"/>
  <c r="U59" i="60"/>
  <c r="T60" i="60"/>
  <c r="G59" i="60"/>
  <c r="U60" i="60"/>
  <c r="H60" i="60"/>
  <c r="F59" i="60"/>
  <c r="W60" i="60"/>
  <c r="S59" i="60"/>
  <c r="N59" i="60"/>
  <c r="E59" i="60"/>
  <c r="M59" i="60"/>
  <c r="R59" i="60"/>
  <c r="L59" i="60"/>
  <c r="M60" i="60"/>
  <c r="Q59" i="60"/>
  <c r="N60" i="60"/>
  <c r="C59" i="60"/>
  <c r="O60" i="60"/>
  <c r="AD175" i="3" a="1"/>
  <c r="Y59" i="60" l="1"/>
  <c r="AD175" i="3"/>
  <c r="P60" i="60"/>
  <c r="X60" i="60"/>
  <c r="C175" i="3"/>
  <c r="Y60" i="60" l="1"/>
  <c r="AC176" i="3"/>
  <c r="Q175" i="3"/>
  <c r="D175" i="3"/>
  <c r="R175" i="3"/>
  <c r="E175" i="3"/>
  <c r="S175" i="3"/>
  <c r="F175" i="3"/>
  <c r="T175" i="3"/>
  <c r="G175" i="3"/>
  <c r="U175" i="3"/>
  <c r="H175" i="3"/>
  <c r="V175" i="3"/>
  <c r="I175" i="3"/>
  <c r="W175" i="3"/>
  <c r="X175" i="3"/>
  <c r="K175" i="3"/>
  <c r="L175" i="3"/>
  <c r="M175" i="3"/>
  <c r="N175" i="3"/>
  <c r="O175" i="3"/>
  <c r="P175" i="3"/>
  <c r="J175" i="3"/>
  <c r="AD176" i="3" a="1"/>
  <c r="AD176" i="3"/>
  <c r="AC177" i="3"/>
  <c r="P176" i="3"/>
  <c r="C176" i="3"/>
  <c r="Q176" i="3"/>
  <c r="D176" i="3"/>
  <c r="R176" i="3"/>
  <c r="E176" i="3"/>
  <c r="S176" i="3"/>
  <c r="F176" i="3"/>
  <c r="T176" i="3"/>
  <c r="G176" i="3"/>
  <c r="U176" i="3"/>
  <c r="H176" i="3"/>
  <c r="V176" i="3"/>
  <c r="I176" i="3"/>
  <c r="W176" i="3"/>
  <c r="J176" i="3"/>
  <c r="X176" i="3"/>
  <c r="K176" i="3"/>
  <c r="M176" i="3"/>
  <c r="N176" i="3"/>
  <c r="O176" i="3"/>
  <c r="L176" i="3"/>
  <c r="AD177" i="3" a="1"/>
  <c r="AD177" i="3"/>
  <c r="AC178" i="3"/>
  <c r="P177" i="3"/>
  <c r="C177" i="3"/>
  <c r="D177" i="3"/>
  <c r="E177" i="3"/>
  <c r="F177" i="3"/>
  <c r="G177" i="3"/>
  <c r="V177" i="3"/>
  <c r="J177" i="3"/>
  <c r="K177" i="3"/>
  <c r="N177" i="3"/>
  <c r="Q177" i="3"/>
  <c r="R177" i="3"/>
  <c r="S177" i="3"/>
  <c r="T177" i="3"/>
  <c r="U177" i="3"/>
  <c r="H177" i="3"/>
  <c r="I177" i="3"/>
  <c r="W177" i="3"/>
  <c r="X177" i="3"/>
  <c r="L177" i="3"/>
  <c r="M177" i="3"/>
  <c r="O177" i="3"/>
  <c r="AD178" i="3" a="1"/>
  <c r="AD178" i="3"/>
  <c r="AC179" i="3"/>
  <c r="P178" i="3"/>
  <c r="Q178" i="3"/>
  <c r="R178" i="3"/>
  <c r="F178" i="3"/>
  <c r="G178" i="3"/>
  <c r="V178" i="3"/>
  <c r="W178" i="3"/>
  <c r="K178" i="3"/>
  <c r="M178" i="3"/>
  <c r="C178" i="3"/>
  <c r="D178" i="3"/>
  <c r="E178" i="3"/>
  <c r="S178" i="3"/>
  <c r="T178" i="3"/>
  <c r="U178" i="3"/>
  <c r="H178" i="3"/>
  <c r="I178" i="3"/>
  <c r="J178" i="3"/>
  <c r="X178" i="3"/>
  <c r="L178" i="3"/>
  <c r="N178" i="3"/>
  <c r="O178" i="3"/>
  <c r="AD179" i="3" a="1"/>
  <c r="AD179" i="3"/>
  <c r="AC180" i="3"/>
  <c r="P179" i="3"/>
  <c r="Q179" i="3"/>
  <c r="R179" i="3"/>
  <c r="F179" i="3"/>
  <c r="U179" i="3"/>
  <c r="V179" i="3"/>
  <c r="J179" i="3"/>
  <c r="K179" i="3"/>
  <c r="N179" i="3"/>
  <c r="C179" i="3"/>
  <c r="D179" i="3"/>
  <c r="E179" i="3"/>
  <c r="S179" i="3"/>
  <c r="T179" i="3"/>
  <c r="G179" i="3"/>
  <c r="H179" i="3"/>
  <c r="I179" i="3"/>
  <c r="W179" i="3"/>
  <c r="X179" i="3"/>
  <c r="L179" i="3"/>
  <c r="M179" i="3"/>
  <c r="O179" i="3"/>
  <c r="AD180" i="3" a="1"/>
  <c r="AD180" i="3"/>
  <c r="AC181" i="3"/>
  <c r="P180" i="3"/>
  <c r="Q180" i="3"/>
  <c r="D180" i="3"/>
  <c r="R180" i="3"/>
  <c r="S180" i="3"/>
  <c r="G180" i="3"/>
  <c r="H180" i="3"/>
  <c r="I180" i="3"/>
  <c r="X180" i="3"/>
  <c r="L180" i="3"/>
  <c r="O180" i="3"/>
  <c r="C180" i="3"/>
  <c r="E180" i="3"/>
  <c r="F180" i="3"/>
  <c r="T180" i="3"/>
  <c r="U180" i="3"/>
  <c r="V180" i="3"/>
  <c r="W180" i="3"/>
  <c r="J180" i="3"/>
  <c r="K180" i="3"/>
  <c r="M180" i="3"/>
  <c r="N180" i="3"/>
  <c r="AD181" i="3" a="1"/>
  <c r="AD181" i="3"/>
  <c r="AC182" i="3"/>
  <c r="P181" i="3"/>
  <c r="Q181" i="3"/>
  <c r="R181" i="3"/>
  <c r="S181" i="3"/>
  <c r="T181" i="3"/>
  <c r="H181" i="3"/>
  <c r="I181" i="3"/>
  <c r="X181" i="3"/>
  <c r="L181" i="3"/>
  <c r="N181" i="3"/>
  <c r="C181" i="3"/>
  <c r="D181" i="3"/>
  <c r="E181" i="3"/>
  <c r="F181" i="3"/>
  <c r="G181" i="3"/>
  <c r="U181" i="3"/>
  <c r="V181" i="3"/>
  <c r="W181" i="3"/>
  <c r="J181" i="3"/>
  <c r="K181" i="3"/>
  <c r="M181" i="3"/>
  <c r="O181" i="3"/>
  <c r="AD182" i="3" a="1"/>
  <c r="AD182" i="3"/>
  <c r="AC183" i="3"/>
  <c r="P182" i="3"/>
  <c r="Q182" i="3"/>
  <c r="D182" i="3"/>
  <c r="S182" i="3"/>
  <c r="G182" i="3"/>
  <c r="V182" i="3"/>
  <c r="W182" i="3"/>
  <c r="K182" i="3"/>
  <c r="M182" i="3"/>
  <c r="C182" i="3"/>
  <c r="R182" i="3"/>
  <c r="E182" i="3"/>
  <c r="F182" i="3"/>
  <c r="T182" i="3"/>
  <c r="U182" i="3"/>
  <c r="H182" i="3"/>
  <c r="I182" i="3"/>
  <c r="J182" i="3"/>
  <c r="X182" i="3"/>
  <c r="L182" i="3"/>
  <c r="N182" i="3"/>
  <c r="O182" i="3"/>
  <c r="AD183" i="3" a="1"/>
  <c r="AD183" i="3"/>
  <c r="AC184" i="3"/>
  <c r="P183" i="3"/>
  <c r="Q183" i="3"/>
  <c r="D183" i="3"/>
  <c r="S183" i="3"/>
  <c r="T183" i="3"/>
  <c r="H183" i="3"/>
  <c r="I183" i="3"/>
  <c r="X183" i="3"/>
  <c r="M183" i="3"/>
  <c r="C183" i="3"/>
  <c r="R183" i="3"/>
  <c r="E183" i="3"/>
  <c r="F183" i="3"/>
  <c r="G183" i="3"/>
  <c r="U183" i="3"/>
  <c r="V183" i="3"/>
  <c r="W183" i="3"/>
  <c r="J183" i="3"/>
  <c r="K183" i="3"/>
  <c r="L183" i="3"/>
  <c r="N183" i="3"/>
  <c r="O183" i="3"/>
  <c r="AD184" i="3" a="1"/>
  <c r="AD184" i="3"/>
  <c r="AC185" i="3"/>
  <c r="P184" i="3"/>
  <c r="Q184" i="3"/>
  <c r="R184" i="3"/>
  <c r="F184" i="3"/>
  <c r="U184" i="3"/>
  <c r="V184" i="3"/>
  <c r="W184" i="3"/>
  <c r="K184" i="3"/>
  <c r="M184" i="3"/>
  <c r="C184" i="3"/>
  <c r="D184" i="3"/>
  <c r="E184" i="3"/>
  <c r="S184" i="3"/>
  <c r="T184" i="3"/>
  <c r="G184" i="3"/>
  <c r="H184" i="3"/>
  <c r="I184" i="3"/>
  <c r="J184" i="3"/>
  <c r="X184" i="3"/>
  <c r="L184" i="3"/>
  <c r="N184" i="3"/>
  <c r="O184" i="3"/>
  <c r="AD185" i="3" a="1"/>
  <c r="AD185" i="3"/>
  <c r="P185" i="3"/>
  <c r="Q185" i="3"/>
  <c r="D185" i="3"/>
  <c r="S185" i="3"/>
  <c r="T185" i="3"/>
  <c r="H185" i="3"/>
  <c r="W185" i="3"/>
  <c r="X185" i="3"/>
  <c r="L185" i="3"/>
  <c r="N185" i="3"/>
  <c r="C185" i="3"/>
  <c r="R185" i="3"/>
  <c r="E185" i="3"/>
  <c r="F185" i="3"/>
  <c r="G185" i="3"/>
  <c r="U185" i="3"/>
  <c r="V185" i="3"/>
  <c r="I185" i="3"/>
  <c r="J185" i="3"/>
  <c r="K185" i="3"/>
  <c r="M185" i="3"/>
  <c r="O18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Giga Nozadze</author>
  </authors>
  <commentList>
    <comment ref="D2" authorId="0" shapeId="0" xr:uid="{773C28EE-5676-4586-8EF1-FA4DBFE8D529}">
      <text>
        <r>
          <rPr>
            <b/>
            <sz val="9"/>
            <color indexed="81"/>
            <rFont val="Tahoma"/>
            <family val="2"/>
          </rPr>
          <t>Giga Nozadze:</t>
        </r>
        <r>
          <rPr>
            <sz val="9"/>
            <color indexed="81"/>
            <rFont val="Tahoma"/>
            <family val="2"/>
          </rPr>
          <t xml:space="preserve">
I know this is not extremely rigorous because I am adding part of the sector implied excess return TO MARKET, but this is a proxy for underweighting/overweighting sector based on those regressions.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<sst xmlns="http://schemas.openxmlformats.org/spreadsheetml/2006/main" count="4090" uniqueCount="177">
  <si>
    <t>dividend</t>
  </si>
  <si>
    <t>p/e</t>
  </si>
  <si>
    <t>gross margin</t>
  </si>
  <si>
    <t>Date</t>
  </si>
  <si>
    <t>riskfree rate</t>
  </si>
  <si>
    <t>Implied equity risk premium</t>
  </si>
  <si>
    <t>Implied cost of equity</t>
  </si>
  <si>
    <t>Sum</t>
  </si>
  <si>
    <t>#N/A N/A</t>
  </si>
  <si>
    <t>B500CT Index</t>
  </si>
  <si>
    <t>net margin</t>
  </si>
  <si>
    <t>operating margin</t>
  </si>
  <si>
    <t>adjusted dividend yield</t>
  </si>
  <si>
    <t>buyback</t>
  </si>
  <si>
    <t>total</t>
  </si>
  <si>
    <t>terminal year</t>
  </si>
  <si>
    <t>consumer_discretionary</t>
  </si>
  <si>
    <t>B500CD Index</t>
  </si>
  <si>
    <t>consumer_staples</t>
  </si>
  <si>
    <t>B500CS Index</t>
  </si>
  <si>
    <t>energy</t>
  </si>
  <si>
    <t>B500E Index</t>
  </si>
  <si>
    <t>financials</t>
  </si>
  <si>
    <t>B500F Index</t>
  </si>
  <si>
    <t>real_estate</t>
  </si>
  <si>
    <t>B500R Index</t>
  </si>
  <si>
    <t>health_care</t>
  </si>
  <si>
    <t>B500H Index</t>
  </si>
  <si>
    <t>industrials</t>
  </si>
  <si>
    <t>B500IN Index</t>
  </si>
  <si>
    <t>materials</t>
  </si>
  <si>
    <t>B500MA Index</t>
  </si>
  <si>
    <t>B500TE Index</t>
  </si>
  <si>
    <t>utilities</t>
  </si>
  <si>
    <t>B500UT Index</t>
  </si>
  <si>
    <t>eps TTM</t>
  </si>
  <si>
    <t>communication</t>
  </si>
  <si>
    <t>Share buyback yield</t>
  </si>
  <si>
    <t>information_technology</t>
  </si>
  <si>
    <t>UST, 10Y</t>
  </si>
  <si>
    <t>UST, 30Y</t>
  </si>
  <si>
    <t>eps</t>
  </si>
  <si>
    <t>1Y forecast</t>
  </si>
  <si>
    <t>2Y forecast</t>
  </si>
  <si>
    <t>Beliefs about markets: Implicit in the use of each approach are assumptions about
market efficiency or lack thereof. If you believe that markets are efficient in the
aggregate, or at least that you cannot forecast the direction of overall market
movements, the current implied equity premium is the most logical choice, since it is
estimated from the current level of the index. If you believe that markets, in the
aggregate, can be significantly overvalued or undervalued, the historical risk premium
or the average implied equity risk premium over long periods becomes a better choice.
If you have absolutely no faith in markets, survey premiums will be the choice.</t>
  </si>
  <si>
    <t>Implied Equity Risk Premium</t>
  </si>
  <si>
    <t>Actual 10Y CAGRs - long UST yield</t>
  </si>
  <si>
    <t>Average</t>
  </si>
  <si>
    <t>Gross margin</t>
  </si>
  <si>
    <t>Operating margin</t>
  </si>
  <si>
    <t>Trend 5Y</t>
  </si>
  <si>
    <t>Net profit margin</t>
  </si>
  <si>
    <t>Bloomberg/old</t>
  </si>
  <si>
    <t>EPS 5Y growth EST</t>
  </si>
  <si>
    <t>average index level</t>
  </si>
  <si>
    <t>last index level</t>
  </si>
  <si>
    <t>RMSE</t>
  </si>
  <si>
    <t>Error</t>
  </si>
  <si>
    <t>Implied Cost of Equity</t>
  </si>
  <si>
    <t>Stdev</t>
  </si>
  <si>
    <t>us headline inflation</t>
  </si>
  <si>
    <t>inflation</t>
  </si>
  <si>
    <t>real_EPS</t>
  </si>
  <si>
    <t>CAPE</t>
  </si>
  <si>
    <t>Avg 5Y real EPS</t>
  </si>
  <si>
    <t>sp500</t>
  </si>
  <si>
    <t>SPX</t>
  </si>
  <si>
    <t>date</t>
  </si>
  <si>
    <t>non-existent weight in 5Y EST</t>
  </si>
  <si>
    <t>EPS 5Y EST</t>
  </si>
  <si>
    <t>BAABTAVMT0NBTAFI/////wFQGgIAACJDSVEuU1BYLklRX0xBU1RTQUxFUFJJQ0UuMy8zMS8yMDAzAQAAAFhYDQACAAAACDQuNTIzMDY5AAxVSfN+0t0IOo1VGn/S3QgeQ0lRLlNQWC5JUV9MQVNUU0FMRVBSSUNFLlNQNTAwBQAAAAAAAAAIAAAADihJbnZhbGlkIERhdGUperRx/37S3Qjr+XX/ftLdCCJDSVEuU1BYLklRX0xBU1RTQUxFUFJJQ0UuNC8zMC8yMDAzAQAAAFhYDQACAAAACDQuNjg0NjA3ABA8/wF/0t0ILrRVGn/S3QgiQ0lRLlNQWC5JUV9MQVNUU0FMRVBSSUNFLjYvMzAvMjAwNAEAAABYWA0AAgAAAAg2LjA3MzgzNwAQPP8Bf9LdCC60VRp/0t0IIkNJUS5TUFguSVFfTEFTVFNBTEVQUklDRS44LzMxLzIwMDUBAAAAWFgNAAIAAAAIOC40Mzc2NzkAEDz/AX/S3QgutFUaf9LdCCNDSVEuU1BYLklRX0xBU1RTQUxFUFJJQ0UuMTAvMzEvMjAwNgEAAABYWA0AAgAAAAkxMC4wMzY5MDgAEDz/AX/S3QgutFUaf9LdCCNDSVEuU1BYLklRX0xBU1RTQUxFUFJJQ0UuMTIvMzEvMjAwNwEAAABYWA0AAgAAAAg5LjQ1NTM2OQAQPP8Bf9LdCC60VRp/0t0IIkNJUS5TUFguSVFfTEFTVFNBTEVQUklDRS4yLzI4LzIwMDkBAAAAWFgNAAIAAAAIOC42MzE1MjQAEDz/AX/S3QgutFUaf9LdCCJDSVEuU1BYLklRX0xBU1RTQUxFUFJJQ0UuNC8zMC8yMDEwAQAAAFhYDQACAAAACTE2LjU4NDU4OQAQPP8Bf9LdCDXbVRp/</t>
  </si>
  <si>
    <t>0t0IIkNJUS5TUFguSVFfTEFTVFNBTEVQUklDRS42LzMwLzIwMTEBAAAAWFgNAAIAAAAJMjEuNTQ5MTk3ABA8/wF/0t0INdtVGn/S3QgiQ0lRLlNQWC5JUV9MQVNUU0FMRVBSSUNFLjgvMzEvMjAxMgEAAABYWA0AAgAAAAkyMS4yMDQ1ODMAEDz/AX/S3Qg121Uaf9LdCCNDSVEuU1BYLklRX0xBU1RTQUxFUFJJQ0UuMTAvMzEvMjAxMwEAAABYWA0AAgAAAAgzMC4yNjA3NAAQPP8Bf9LdCDXbVRp/0t0II0NJUS5TUFguSVFfTEFTVFNBTEVQUklDRS4xMi8zMS8yMDE0AQAAAFhYDQACAAAACTI5LjgyNTE4NQAQPP8Bf9LdCDXbVRp/0t0IIkNJUS5TUFguSVFfTEFTVFNBTEVQUklDRS4yLzI5LzIwMTYBAAAAWFgNAAIAAAAFMzEuNDUAEDz/AX/S3Qg121Uaf9LdCCJDSVEuU1BYLklRX0xBU1RTQUxFUFJJQ0UuNC8zMC8yMDE3AQAAAFhYDQACAAAAAjUyABA8/wF/0t0INdtVGn/S3QgiQ0lRLlNQWC5JUV9MQVNUU0FMRVBSSUNFLjYvMzAvMjAxOAEAAABYWA0AAgAAAAQ2NS4yABA8/wF/0t0INwJWGn/S3QgiQ0lRLlNQWC5JUV9MQVNUU0FMRVBSSUNFLjgvMzEvMjAxOQEAAABYWA0AAgAAAAU4MC4yNQAQPP8Bf9LdCDcCVhp/0t0II0NJUS5TUFguSVFfTEFTVFNBTEVQUklDRS4xMC8zMS8yMDIwAQAAAFhYDQACAAAABTExMi44ABA8/wF/0t0INwJWGn/S3QgjQ0lRLlNQWC5JUV9MQVNUU0FMRVBSSUNFLjEyLzMxLzIw</t>
  </si>
  <si>
    <t>MjEBAAAAWFgNAAIAAAAFMTYwLjUAEDz/AX/S3Qg3AlYaf9LdCCJDSVEuU1BYLklRX0xBU1RTQUxFUFJJQ0UuMi8yOC8yMDIzAQAAAFhYDQACAAAABjExNi44NQAQPP8Bf9LdCDcCVhp/0t0IIkNJUS5TUFguSVFfTEFTVFNBTEVQUklDRS40LzMwLzIwMjQBAAAAWFgNAAIAAAAFODguNDUAEDz/AX/S3Qg3AlYaf9LdCCJDSVEuU1BYLklRX0xBU1RTQUxFUFJJQ0UuNi8zMC8yMDI1AQAAAFhYDQACAAAABTU5LjU1ABA8/wF/0t0INwJWGn/S3QgiQ0lRLlNQWC5JUV9MQVNUU0FMRVBSSUNFLjUvMzEvMjAwMwEAAABYWA0AAgAAAAg1LjA2MTUyOQAQPP8Bf9LdCDcCVhp/0t0IIkNJUS5TUFguSVFfTEFTVFNBTEVQUklDRS43LzMxLzIwMDQBAAAAWFgNAAIAAAAINS45NDk5OTEAEDz/AX/S3QiUKVYaf9LdCCJDSVEuU1BYLklRX0xBU1RTQUxFUFJJQ0UuOS8zMC8yMDA1AQAAAFhYDQACAAAABzguNDg2MTQAEDz/AX/S3QiUKVYaf9LdCCNDSVEuU1BYLklRX0xBU1RTQUxFUFJJQ0UuMTEvMzAvMjAwNgEAAABYWA0AAgAAAAkxMC4xOTg0NDYAEDz/AX/S3QiUKVYaf9LdCCJDSVEuU1BYLklRX0xBU1RTQUxFUFJJQ0UuMS8zMS8yMDA4AQAAAFhYDQACAAAACDkuNjc2MTM5ABA8/wF/0t0IlClWGn/S3QgiQ0lRLlNQWC5JUV9MQVNUU0FMRVBSSUNFLjMvMzEvMjAwOQEAAABYWA0AAgAAAAg5LjA0NjEzOQAQPP8Bf9LdCJQp</t>
  </si>
  <si>
    <t>Vhp/0t0IIkNJUS5TUFguSVFfTEFTVFNBTEVQUklDRS41LzMxLzIwMTABAAAAWFgNAAIAAAAJMTUuMzg5MjA3ABA8/wF/0t0IlClWGn/S3QgiQ0lRLlNQWC5JUV9MQVNUU0FMRVBSSUNFLjcvMzEvMjAxMQEAAABYWA0AAgAAAAkyMC4yMTM4MTYAEDz/AX/S3QiUKVYaf9LdCCJDSVEuU1BYLklRX0xBU1RTQUxFUFJJQ0UuOS8zMC8yMDEyAQAAAFhYDQACAAAACTIyLjUxODQyNwAQPP8Bf9LdCKJQVhp/0t0II0NJUS5TUFguSVFfTEFTVFNBTEVQUklDRS4xMS8zMC8yMDEzAQAAAFhYDQACAAAACTMwLjM5NTU1NQAQPP8Bf9LdCKJQVhp/0t0IIkNJUS5TUFguSVFfTEFTVFNBTEVQUklDRS4xLzMxLzIwMTUBAAAAWFgNAAIAAAAJMzEuNjI5NjI5ABA8/wF/0t0IolBWGn/S3QgiQ0lRLlNQWC5JUV9MQVNUU0FMRVBSSUNFLjMvMzEvMjAxNgEAAABYWA0AAgAAAAQzNi40ABA8/wF/0t0IolBWGn/S3QgiQ0lRLlNQWC5JUV9MQVNUU0FMRVBSSUNFLjUvMzEvMjAxNwEAAABYWA0AAgAAAAU1Ni43NQAQPP8Bf9LdCKJQVhp/0t0IIkNJUS5TUFguSVFfTEFTVFNBTEVQUklDRS43LzMxLzIwMTgBAAAAWFgNAAIAAAAFNjkuNDUAEDz/AX/S3QiiUFYaf9LdCCJDSVEuU1BYLklRX0xBU1RTQUxFUFJJQ0UuOS8zMC8yMDE5AQAAAFhYDQACAAAABTc4LjQ1ABA8/wF/0t0IolBWGn/S3QgjQ0lRLlNQWC5JUV9MQVNUU0FMRVBSSUNF</t>
  </si>
  <si>
    <t>LjExLzMwLzIwMjABAAAAWFgNAAIAAAAGMTExLjM1ABA8/wF/0t0IolBWGn/S3QgiQ0lRLlNQWC5JUV9MQVNUU0FMRVBSSUNFLjEvMzEvMjAyMgEAAABYWA0AAgAAAAYxMzIuNTUAEDz/AX/S3Qiwd1Yaf9LdCCJDSVEuU1BYLklRX0xBU1RTQUxFUFJJQ0UuMy8zMS8yMDIzAQAAAFhYDQACAAAABjExOC41NQAQPP8Bf9LdCLB3Vhp/0t0IIkNJUS5TUFguSVFfTEFTVFNBTEVQUklDRS41LzMxLzIwMjQBAAAAWFgNAAIAAAAEODkuMQAQPP8Bf9LdCLB3Vhp/0t0IIkNJUS5TUFguSVFfTEFTVFNBTEVQUklDRS42LzMwLzIwMDMBAAAAWFgNAAIAAAAINS4xNjkyMjIAEDz/AX/S3Qiwd1Yaf9LdCCJDSVEuU1BYLklRX0xBU1RTQUxFUFJJQ0UuOC8zMS8yMDA0AQAAAFhYDQACAAAACDUuOTU1Mzc0ABA8/wF/0t0IsHdWGn/S3QgjQ0lRLlNQWC5JUV9MQVNUU0FMRVBSSUNFLjEwLzMxLzIwMDUBAAAAWFgNAAIAAAAIOC41MDc2NzgAEDz/AX/S3Qiwd1Yaf9LdCCNDSVEuU1BYLklRX0xBU1RTQUxFUFJJQ0UuMTIvMzEvMjAwNgEAAABYWA0AAgAAAAkxMC43NjkyMTMAEDz/AX/S3Qiwd1Yaf9LdCCJDSVEuU1BYLklRX0xBU1RTQUxFUFJJQ0UuMi8yOS8yMDA4AQAAAFhYDQACAAAACDEwLjEyMzA2ABA8/wF/0t0IsHdWGn/S3QgiQ0lRLlNQWC5JUV9MQVNUU0FMRVBSSUNFLjQvMzAvMjAwOQEAAABYWA0AAgAAAAc5LjI0NTM3</t>
  </si>
  <si>
    <t>ABA8/wF/0t0Iv55WGn/S3QgiQ0lRLlNQWC5JUV9MQVNUU0FMRVBSSUNFLjYvMzAvMjAxMAEAAABYWA0AAgAAAAkxNC43NTM4MjMAEDz/AX/S3Qi/nlYaf9LdCCJDSVEuU1BYLklRX0xBU1RTQUxFUFJJQ0UuOC8zMS8yMDExAQAAAFhYDQACAAAACTE5LjkwMTUwNwAQPP8Bf9LdCL+eVhp/0t0II0NJUS5TUFguSVFfTEFTVFNBTEVQUklDRS4xMC8zMS8yMDEyAQAAAFhYDQACAAAACTIwLjgzODQyOQAQPP8Bf9LdCL+eVhp/0t0II0NJUS5TUFguSVFfTEFTVFNBTEVQUklDRS4xMi8zMS8yMDEzAQAAAFhYDQACAAAACTMxLjAwNzQwNwAQPP8Bf9LdCL+eVhp/0t0IIkNJUS5TUFguSVFfTEFTVFNBTEVQUklDRS4yLzI4LzIwMTUBAAAAWFgNAAIAAAAJMzMuMzA5NjI5ABRj/wF/0t0Iv55WGn/S3QgiQ0lRLlNQWC5JUV9MQVNUU0FMRVBSSUNFLjQvMzAvMjAxNgEAAABYWA0AAgAAAAUzNC4xNQAUY/8Bf9LdCL+eVhp/0t0IIkNJUS5TUFguSVFfTEFTVFNBTEVQUklDRS42LzMwLzIwMTcBAAAAWFgNAAIAAAAENTMuNQAUY/8Bf9LdCL+eVhp/0t0IIkNJUS5TUFguSVFfTEFTVFNBTEVQUklDRS44LzMxLzIwMTgBAAAAWFgNAAIAAAAENzEuMwAUY/8Bf9LdCM7FVhp/0t0II0NJUS5TUFguSVFfTEFTVFNBTEVQUklDRS4xMC8zMS8yMDE5AQAAAFhYDQACAAAABTc5LjI1ABRj/wF/0t0IzsVWGn/S3QgjQ0lRLlNQWC5JUV9M</t>
  </si>
  <si>
    <t>QVNUU0FMRVBSSUNFLjEyLzMxLzIwMjABAAAAWFgNAAIAAAAGMTEyLjk1ABRj/wF/0t0IzsVWGn/S3QgiQ0lRLlNQWC5JUV9MQVNUU0FMRVBSSUNFLjIvMjgvMjAyMgEAAABYWA0AAgAAAAYxMTkuNDUAFGP/AX/S3QjOxVYaf9LdCCJDSVEuU1BYLklRX0xBU1RTQUxFUFJJQ0UuNC8zMC8yMDIzAQAAAFhYDQACAAAABTExMC45ABRj/wF/0t0IzsVWGn/S3QgiQ0lRLlNQWC5JUV9MQVNUU0FMRVBSSUNFLjYvMzAvMjAyNAEAAABYWA0AAgAAAAQ4NC44ABRj/wF/0t0IzsVWGn/S3QgiQ0lRLlNQWC5JUV9MQVNUU0FMRVBSSUNFLjcvMzEvMjAwMwEAAABYWA0AAgAAAAg1LjI3MTUyOQAUY/8Bf9LdCM7FVhp/0t0IIkNJUS5TUFguSVFfTEFTVFNBTEVQUklDRS45LzMwLzIwMDQBAAAAWFgNAAIAAAAINi41MzY5MTMAFGP/AX/S3QjOxVYaf9LdCCNDSVEuU1BYLklRX0xBU1RTQUxFUFJJQ0UuMTEvMzAvMjAwNQEAAABYWA0AAgAAAAg5LjM2OTIxNQAUY/8Bf9LdCN3sVhp/0t0IIkNJUS5TUFguSVFfTEFTVFNBTEVQUklDRS4xLzMxLzIwMDcBAAAAWFgNAAIAAAAIOS44OTY5MDgAFGP/AX/S3Qjd7FYaf9LdCCJDSVEuU1BYLklRX0xBU1RTQUxFUFJJQ0UuMy8zMS8yMDA4AQAAAFhYDQACAAAACTExLjA1OTk4MwAUY/8Bf9LdCN3sVhp/0t0IIkNJUS5TUFguSVFfTEFTVFNBTEVQUklDRS41LzMxLzIwMDkBAAAAWFgNAAIA</t>
  </si>
  <si>
    <t>AAAIOC44MzA3NTUAFGP/AX/S3Qjd7FYaf9LdCCJDSVEuU1BYLklRX0xBU1RTQUxFUFJJQ0UuNy8zMS8yMDEwAQAAAFhYDQACAAAACTE2LjgxMDc0MwAUY/8Bf9LdCN3sVhp/0t0IIkNJUS5TUFguSVFfTEFTVFNBTEVQUklDRS45LzMwLzIwMTEBAAAAWFgNAAIAAAAJMTkuMzE5OTcxABRj/wF/0t0I3exWGn/S3QgjQ0lRLlNQWC5JUV9MQVNUU0FMRVBSSUNFLjExLzMwLzIwMTIBAAAAWFgNAAIAAAAJMjMuNTA5MTk0ABRj/wF/0t0I3exWGn/S3QgiQ0lRLlNQWC5JUV9MQVNUU0FMRVBSSUNFLjEvMzEvMjAxNAEAAABYWA0AAgAAAAkzMC4yODE0ODEAFGP/AX/S3QjrE1caf9LdCCJDSVEuU1BYLklRX0xBU1RTQUxFUFJJQ0UuMy8zMS8yMDE1AQAAAFhYDQACAAAACTM1LjM2Mjk2MgAUY/8Bf9LdCOsTVxp/0t0IIkNJUS5TUFguSVFfTEFTVFNBTEVQUklDRS41LzMxLzIwMTYBAAAAWFgNAAIAAAAEMzQuNQAUY/8Bf9LdCOsTVxp/0t0IIkNJUS5TUFguSVFfTEFTVFNBTEVQUklDRS43LzMxLzIwMTcBAAAAWFgNAAIAAAAENTUuNgAUY/8Bf9LdCOsTVxp/0t0IIkNJUS5TUFguSVFfTEFTVFNBTEVQUklDRS45LzMwLzIwMTgBAAAAWFgNAAIAAAACNzMAFGP/AX/S3QjrE1caf9LdCCNDSVEuU1BYLklRX0xBU1RTQUxFUFJJQ0UuMTEvMzAvMjAxOQEAAABYWA0AAgAAAAU4OS4yNQAUY/8Bf9LdCOsTVxp/0t0IIkNJUS5T</t>
  </si>
  <si>
    <t>UFguSVFfTEFTVFNBTEVQUklDRS4xLzMxLzIwMjEBAAAAWFgNAAIAAAAFMTEwLjgAFGP/AX/S3QjrE1caf9LdCCJDSVEuU1BYLklRX0xBU1RTQUxFUFJJQ0UuMy8zMS8yMDIyAQAAAFhYDQACAAAABjEyNS4zNQAUY/8Bf9LdCOsTVxp/0t0IIkNJUS5TUFguSVFfTEFTVFNBTEVQUklDRS41LzMxLzIwMjMBAAAAWFgNAAIAAAAGMTA5LjI1ABRj/wF/0t0I/DpXGn/S3QgiQ0lRLlNQWC5JUV9MQVNUU0FMRVBSSUNFLjcvMzEvMjAyNAEAAABYWA0AAgAAAAQ5MC42ABRj/wF/0t0I/DpXGn/S3QgiQ0lRLlNQWC5JUV9MQVNUU0FMRVBSSUNFLjgvMzEvMjAwMwEAAABYWA0AAgAAAAg1LjY1MzgzNgAUY/8Bf9LdCPw6Vxp/0t0II0NJUS5TUFguSVFfTEFTVFNBTEVQUklDRS4xMC8zMS8yMDA0AQAAAFhYDQACAAAACDYuNDc3NjgxABRj/wF/0t0I/DpXGn/S3QgjQ0lRLlNQWC5JUV9MQVNUU0FMRVBSSUNFLjEyLzMxLzIwMDUBAAAAWFgNAAIAAAAIOS41MDM4MzIAFGP/AX/S3Qj8Olcaf9LdCCJDSVEuU1BYLklRX0xBU1RTQUxFUFJJQ0UuMi8yOC8yMDA3AQAAAFhYDQACAAAACTEwLjQ0MDc1MgAUY/8Bf9LdCPw6Vxp/0t0IIkNJUS5TUFguSVFfTEFTVFNBTEVQUklDRS40LzMwLzIwMDgBAAAAWFgNAAIAAAAJMTEuODAzMDU4ABRj/wF/0t0I/DpXGn/S3QgiQ0lRLlNQWC5JUV9MQVNUU0FMRVBSSUNFLjYvMzAvMjAwOQEA</t>
  </si>
  <si>
    <t>AABYWA0AAgAAAAg5LjA4MzgzMgAUY/8Bf9LdCPw6Vxp/0t0IIkNJUS5TUFguSVFfTEFTVFNBTEVQUklDRS44LzMxLzIwMTABAAAAWFgNAAIAAAAJMTcuMDU4NDM2ABRj/wF/0t0ICmJXGn/S3QgjQ0lRLlNQWC5JUV9MQVNUU0FMRVBSSUNFLjEwLzMxLzIwMTEBAAAAWFgNAAIAAAAJMjAuNjU1MzUyABRj/wF/0t0ICmJXGn/S3QgjQ0lRLlNQWC5JUV9MQVNUU0FMRVBSSUNFLjEyLzMxLzIwMTIBAAAAWFgNAAIAAAAJMjQuNDI0NTc4ABRj/wF/0t0ICmJXGn/S3QgiQ0lRLlNQWC5JUV9MQVNUU0FMRVBSSUNFLjIvMjgvMjAxNAEAAABYWA0AAgAAAAkzMi4xNTg1MTgAFGP/AX/S3QgKYlcaf9LdCCJDSVEuU1BYLklRX0xBU1RTQUxFUFJJQ0UuNC8zMC8yMDE1AQAAAFhYDQACAAAACTM1LjA3MjU5MgAUY/8Bf9LdCApiVxp/0t0IIkNJUS5TUFguSVFfTEFTVFNBTEVQUklDRS42LzMwLzIwMTYBAAAAWFgNAAIAAAAEMzcuNAAUY/8Bf9LdCApiVxp/0t0IIkNJUS5TUFguSVFfTEFTVFNBTEVQUklDRS44LzMxLzIwMTcBAAAAWFgNAAIAAAAENTYuMgAUY/8Bf9LdCApiVxp/0t0II0NJUS5TUFguSVFfTEFTVFNBTEVQUklDRS4xMC8zMS8yMDE4AQAAAFhYDQACAAAABDY0LjcAFGP/AX/S3QgKYlcaf9LdCCNDSVEuU1BYLklRX0xBU1RTQUxFUFJJQ0UuMTIvMzEvMjAxOQEAAABYWA0AAgAAAAQ4OC45ABRj/wF/0t0IG4lX</t>
  </si>
  <si>
    <t>Gn/S3QgiQ0lRLlNQWC5JUV9MQVNUU0FMRVBSSUNFLjIvMjgvMjAyMQEAAABYWA0AAgAAAAUxMDcuMQAUY/8Bf9LdCBuJVxp/0t0IIkNJUS5TUFguSVFfTEFTVFNBTEVQUklDRS40LzMwLzIwMjIBAAAAWFgNAAIAAAAFMTIxLjUAFGP/AX/S3QgbiVcaf9LdCCJDSVEuU1BYLklRX0xBU1RTQUxFUFJJQ0UuNi8zMC8yMDIzAQAAAFhYDQACAAAABjEwMy42NQAUY/8Bf9LdCBuJVxp/0t0IIkNJUS5TUFguSVFfTEFTVFNBTEVQUklDRS44LzMxLzIwMjQBAAAAWFgNAAIAAAAFNzYuOTUAFGP/AX/S3QgbiVcaf9LdCCJDSVEuU1BYLklRX0xBU1RTQUxFUFJJQ0UuOS8zMC8yMDAzAQAAAFhYDQACAAAACDUuODc0NjA2ABRj/wF/0t0IG4lXGn/S3QgjQ0lRLlNQWC5JUV9MQVNUU0FMRVBSSUNFLjExLzMwLzIwMDQBAAAAWFgNAAIAAAAINi42MjMwNjYAFGP/AX/S3QgbiVcaf9LdCCJDSVEuU1BYLklRX0xBU1RTQUxFUFJJQ0UuMS8zMS8yMDA2AQAAAFhYDQACAAAACTEwLjA0MjI5MgAUY/8Bf9LdCBuJVxp/0t0IIkNJUS5TUFguSVFfTEFTVFNBTEVQUklDRS4zLzMxLzIwMDcBAAAAWFgNAAIAAAAJMTEuMTA4NDQ0ABRj/wF/0t0ILLBXGn/S3QgiQ0lRLlNQWC5JUV9MQVNUU0FMRVBSSUNFLjUvMzEvMjAwOAEAAABYWA0AAgAAAAkxMi4zMTk5ODEAFGP/AX/S3QgssFcaf9LdCCJDSVEuU1BYLklRX0xBU1RTQUxFUFJJQ0Uu</t>
  </si>
  <si>
    <t>Ny8zMS8yMDA5AQAAAFhYDQACAAAACDkuODg2MTM4ABRj/wF/0t0ILLBXGn/S3QgiQ0lRLlNQWC5JUV9MQVNUU0FMRVBSSUNFLjkvMzAvMjAxMAEAAABYWA0AAgAAAAkxOS4zODQ1ODUAFGP/AX/S3QgssFcaf9LdCCNDSVEuU1BYLklRX0xBU1RTQUxFUFJJQ0UuMTEvMzAvMjAxMQEAAABYWA0AAgAAAAkyMC41MzY4OTIAFGP/AX/S3QgssFcaf9LdCCJDSVEuU1BYLklRX0xBU1RTQUxFUFJJQ0UuMS8zMS8yMDEzAQAAAFhYDQACAAAACTI0LjMxNjg4NQAUY/8Bf9LdCCywVxp/0t0IIkNJUS5TUFguSVFfTEFTVFNBTEVQUklDRS4zLzMxLzIwMTQBAAAAWFgNAAIAAAAIMjkuOTcwMzcAFGP/AX/S3QgssFcaf9LdCCJDSVEuU1BYLklRX0xBU1RTQUxFUFJJQ0UuNS8zMS8yMDE1AQAAAFhYDQACAAAACTM2LjE1MTExMQAUY/8Bf9LdCCywVxp/0t0IIkNJUS5TUFguSVFfTEFTVFNBTEVQUklDRS43LzMxLzIwMTYBAAAAWFgNAAIAAAAFMzkuODMAFGP/AX/S3Qg911caf9LdCCJDSVEuU1BYLklRX0xBU1RTQUxFUFJJQ0UuOS8zMC8yMDE3AQAAAFhYDQACAAAABTU1LjI1ABRj/wF/0t0IPddXGn/S3QgjQ0lRLlNQWC5JUV9MQVNUU0FMRVBSSUNFLjExLzMwLzIwMTgBAAAAWFgNAAIAAAAFNjEuMzUAFGP/AX/S3Qg911caf9LdCCJDSVEuU1BYLklRX0xBU1RTQUxFUFJJQ0UuMS8zMS8yMDIwAQAAAFhYDQACAAAABDg5LjIA</t>
  </si>
  <si>
    <t>FGP/AX/S3Qg911caf9LdCCJDSVEuU1BYLklRX0xBU1RTQUxFUFJJQ0UuMy8zMS8yMDIxAQAAAFhYDQACAAAAAzExNAAUY/8Bf9LdCD3XVxp/0t0IIkNJUS5TUFguSVFfTEFTVFNBTEVQUklDRS41LzMxLzIwMjIBAAAAWFgNAAIAAAAGMTA1LjY1ABRj/wF/0t0IPddXGn/S3QgiQ0lRLlNQWC5JUV9MQVNUU0FMRVBSSUNFLjcvMzEvMjAyMwEAAABYWA0AAgAAAAYxMTEuMjUAFGP/AX/S3Qhs/lcaf9LdCCJDSVEuU1BYLklRX0xBU1RTQUxFUFJJQ0UuOS8zMC8yMDI0AQAAAFhYDQACAAAABTc1LjE1ABRj/wF/0t0IbP5XGn/S3QgjQ0lRLlNQWC5JUV9MQVNUU0FMRVBSSUNFLjEwLzMxLzIwMDMBAAAAWFgNAAIAAAAINS45NjEzMzEAFGP/AX/S3Qhs/lcaf9LdCCNDSVEuU1BYLklRX0xBU1RTQUxFUFJJQ0UuMTIvMzEvMjAwNAEAAABYWA0AAgAAAAg2Ljk3MzA2NgAUY/8Bf9LdCGz+Vxp/0t0IIkNJUS5TUFguSVFfTEFTVFNBTEVQUklDRS4yLzI4LzIwMDYBAAAAWFgNAAIAAAAJMTAuNzY5MjEzABRj/wF/0t0IbP5XGn/S3QgiQ0lRLlNQWC5JUV9MQVNUU0FMRVBSSUNFLjQvMzAvMjAwNwEAAABYWA0AAgAAAAkxMC45ODQ1OTgAFGP/AX/S3Qhs/lcaf9LdCCJDSVEuU1BYLklRX0xBU1RTQUxFUFJJQ0UuNi8zMC8yMDA4AQAAAFhYDQACAAAACTExLjU2NjEzNgAUY/8Bf9LdCGz+Vxp/0t0IIkNJUS5TUFguSVFfTEFT</t>
  </si>
  <si>
    <t>VFNBTEVQUklDRS44LzMxLzIwMDkBAAAAWFgNAAIAAAAJMTAuNTA1MzY5ABRj/wF/0t0IbP5XGn/S3QgjQ0lRLlNQWC5JUV9MQVNUU0FMRVBSSUNFLjEwLzMxLzIwMTABAAAAWFgNAAIAAAAJMTkuNDgxNTA5ABRj/wF/0t0IZSVYGn/S3QgjQ0lRLlNQWC5JUV9MQVNUU0FMRVBSSUNFLjEyLzMxLzIwMTEBAAAAWFgNAAIAAAAJMjAuMTcwNzM4ABRj/wF/0t0IZSVYGn/S3QgiQ0lRLlNQWC5JUV9MQVNUU0FMRVBSSUNFLjIvMjgvMjAxMwEAAABYWA0AAgAAAAcyNS45MjE1ABRj/wF/0t0IZSVYGn/S3QgiQ0lRLlNQWC5JUV9MQVNUU0FMRVBSSUNFLjQvMzAvMjAxNAEAAABYWA0AAgAAAAkzMC4wNjM3MDMAFGP/AX/S3QhlJVgaf9LdCCJDSVEuU1BYLklRX0xBU1RTQUxFUFJJQ0UuNi8zMC8yMDE1AQAAAFhYDQACAAAABTMzLjkzABRj/wF/0t0IZSVYGn/S3QgiQ0lRLlNQWC5JUV9MQVNUU0FMRVBSSUNFLjgvMzEvMjAxNgEAAABYWA0AAgAAAAU0My4zNAAUY/8Bf9LdCGUlWBp/0t0II0NJUS5TUFguSVFfTEFTVFNBTEVQUklDRS4xMS8zMC8yMDAzAQAAAFhYDQACAAAACDYuMDM2MTQ0ABRj/wF/0t0IZSVYGn/S3QgiQ0lRLlNQWC5JUV9MQVNUU0FMRVBSSUNFLjMvMzEvMjAwNgEAAABYWA0AAgAAAAkxMC4zNTQ1OTgAFGP/AX/S3QhlJVgaf9LdCCJDSVEuU1BYLklRX0xBU1RTQUxFUFJJQ0UuNy8zMS8yMDA4AQAA</t>
  </si>
  <si>
    <t>AFhYDQACAAAACTEwLjk3MzgyOQAUY/8Bf9LdCGxMWBp/0t0II0NJUS5TUFguSVFfTEFTVFNBTEVQUklDRS4xMS8zMC8yMDEwAQAAAFhYDQACAAAACTE5LjM2MzA0NwAUY/8Bf9LdCGxMWBp/0t0IIkNJUS5TUFguSVFfTEFTVFNBTEVQUklDRS4zLzMxLzIwMTMBAAAAWFgNAAIAAAAIMjguOTM2ODgAFGP/AX/S3QhsTFgaf9LdCCJDSVEuU1BYLklRX0xBU1RTQUxFUFJJQ0UuNy8zMS8yMDE1AQAAAFhYDQACAAAABTMzLjE2ABRj/wF/0t0IbExYGn/S3QgjQ0lRLlNQWC5JUV9MQVNUU0FMRVBSSUNFLjEwLzMxLzIwMTcBAAAAWFgNAAIAAAAENTYuNQAUY/8Bf9LdCGxMWBp/0t0IIkNJUS5TUFguSVFfTEFTVFNBTEVQUklDRS42LzMwLzIwMTkBAAAAWFgNAAIAAAAFOTEuODUAFGP/AX/S3QhsTFgaf9LdCCJDSVEuU1BYLklRX0xBU1RTQUxFUFJJQ0UuOC8zMS8yMDIxAQAAAFhYDQACAAAABTE2MS4xABRj/wF/0t0IbExYGn/S3QgjQ0lRLlNQWC5JUV9MQVNUU0FMRVBSSUNFLjEwLzMxLzIwMjMBAAAAWFgNAAIAAAAFODEuOTIAFGP/AX/S3QhsTFgaf9LdCCNDSVEuU1BYLklRX0xBU1RTQUxFUFJJQ0UuMTIvMzEvMjAwMwEAAABYWA0AAgAAAAg1LjgxNTM3NAAUY/8Bf9LdCIBzWBp/0t0IIkNJUS5TUFguSVFfTEFTVFNBTEVQUklDRS40LzMwLzIwMDYBAAAAWFgNAAIAAAAJMTAuMDQyMjkyABRj/wF/0t0IgHNYGn/S</t>
  </si>
  <si>
    <t>3QgiQ0lRLlNQWC5JUV9MQVNUU0FMRVBSSUNFLjgvMzEvMjAwOAEAAABYWA0AAgAAAAkxMS45NTM4MjcAFGP/AX/S3QiAc1gaf9LdCCNDSVEuU1BYLklRX0xBU1RTQUxFUFJJQ0UuMTIvMzEvMjAxMAEAAABYWA0AAgAAAAkyMC44Mjc2NjEAFGP/AX/S3QhJh1gaf9LdCCJDSVEuU1BYLklRX0xBU1RTQUxFUFJJQ0UuNC8zMC8yMDEzAQAAAFhYDQACAAAACTI4LjI0NzY0OQAUY/8Bf9LdCEmHWBp/0t0IIkNJUS5TUFguSVFfTEFTVFNBTEVQUklDRS44LzMxLzIwMTUBAAAAWFgNAAIAAAAFMzEuNTQAFGP/AX/S3QhJh1gaf9LdCCNDSVEuU1BYLklRX0xBU1RTQUxFUFJJQ0UuMTEvMzAvMjAxNwEAAABYWA0AAgAAAAU1Ny42NQAUY/8Bf9LdCEmHWBp/0t0IIkNJUS5TUFguSVFfTEFTVFNBTEVQUklDRS43LzMxLzIwMTkBAAAAWFgNAAIAAAAFODkuOTUAFGP/AX/S3QhJh1gaf9LdCCJDSVEuU1BYLklRX0xBU1RTQUxFUFJJQ0UuOS8zMC8yMDIxAQAAAFhYDQACAAAABTE0OS43ABRj/wF/0t0ISYdYGn/S3QgjQ0lRLlNQWC5JUV9MQVNUU0FMRVBSSUNFLjExLzMwLzIwMjMBAAAAWFgNAAIAAAAFOTIuNDgAFGP/AX/S3QhJh1gaf9LdCCJDSVEuU1BYLklRX0xBU1RTQUxFUFJJQ0UuMS8zMS8yMDA0AQAAAFhYDQACAAAABzUuODY5MjIAFGP/AX/S3QjR1Vgaf9LdCCJDSVEuU1BYLklRX0xBU1RTQUxFUFJJQ0UuNS8zMS8y</t>
  </si>
  <si>
    <t>MDA2AQAAAFhYDQACAAAACDkuODIxNTIzABRj/wF/0t0Ir65YGn/S3QgiQ0lRLlNQWC5JUV9MQVNUU0FMRVBSSUNFLjkvMzAvMjAwOAEAAABYWA0AAgAAAAg5Ljc0NjEzOAAUY/8Bf9LdCK+uWBp/0t0IIkNJUS5TUFguSVFfTEFTVFNBTEVQUklDRS4xLzMxLzIwMTEBAAAAWFgNAAIAAAAJMTkuNTEzODE3ABRj/wF/0t0Ir65YGn/S3QgiQ0lRLlNQWC5JUV9MQVNUU0FMRVBSSUNFLjUvMzEvMjAxMwEAAABYWA0AAgAAAAkzMC41MzA3MjIAFGP/AX/S3Qivrlgaf9LdCCJDSVEuU1BYLklRX0xBU1RTQUxFUFJJQ0UuOS8zMC8yMDE1AQAAAFhYDQACAAAABTI4LjAxABRj/wF/0t0Ir65YGn/S3QgjQ0lRLlNQWC5JUV9MQVNUU0FMRVBSSUNFLjEyLzMxLzIwMTcBAAAAWFgNAAIAAAAENTYuMgAUY/8Bf9LdCK+uWBp/0t0IIkNJUS5TUFguSVFfTEFTVFNBTEVQUklDRS4yLzI5LzIwMjABAAAAWFgNAAIAAAAFODMuOTUAFGP/AX/S3QjT/Fgaf9LdCCNDSVEuU1BYLklRX0xBU1RTQUxFUFJJQ0UuMTAvMzEvMjAyMQEAAABYWA0AAgAAAAYxNTYuMDUAFGP/AX/S3Qivrlgaf9LdCCNDSVEuU1BYLklRX0xBU1RTQUxFUFJJQ0UuMTIvMzEvMjAyMwEAAABYWA0AAgAAAAYxMDUuMDUAFGP/AX/S3Qivrlgaf9LdCCJDSVEuU1BYLklRX0xBU1RTQUxFUFJJQ0UuMi8yOS8yMDA0AQAAAFhYDQACAAAACDYuMDQ2OTEzABRj/wF/0t0I</t>
  </si>
  <si>
    <t>0dVYGn/S3QgiQ0lRLlNQWC5JUV9MQVNUU0FMRVBSSUNFLjYvMzAvMjAwNgEAAABYWA0AAgAAAAg5Ljc4MzgzMQAUY/8Bf9LdCNHVWBp/0t0II0NJUS5TUFguSVFfTEFTVFNBTEVQUklDRS4xMC8zMS8yMDA4AQAAAFhYDQACAAAACDguNjA5OTg2ABRj/wF/0t0I0dVYGn/S3QgiQ0lRLlNQWC5JUV9MQVNUU0FMRVBSSUNFLjIvMjgvMjAxMQEAAABYWA0AAgAAAAkxOS43MTg0MzEAFGP/AX/S3QjR1Vgaf9LdCCJDSVEuU1BYLklRX0xBU1RTQUxFUFJJQ0UuNi8zMC8yMDEzAQAAAFhYDQACAAAACTI3Ljg2NTE4NQAUY/8Bf9LdCNwjWRp/0t0II0NJUS5TUFguSVFfTEFTVFNBTEVQUklDRS4xMC8zMS8yMDE1AQAAAFhYDQACAAAABTMwLjQxABRj/wF/0t0I0dVYGn/S3QgiQ0lRLlNQWC5JUV9MQVNUU0FMRVBSSUNFLjEvMzEvMjAxOAEAAABYWA0AAgAAAAU1Ni43NQAUY/8Bf9LdCNP8WBp/0t0IIkNJUS5TUFguSVFfTEFTVFNBTEVQUklDRS4zLzMxLzIwMjABAAAAWFgNAAIAAAAFODEuNjUAFGP/AX/S3QjT/Fgaf9LdCCNDSVEuU1BYLklRX0xBU1RTQUxFUFJJQ0UuMTEvMzAvMjAyMQEAAABYWA0AAgAAAAUxNTYuMwAUY/8Bf9LdCNP8WBp/0t0IIkNJUS5TUFguSVFfTEFTVFNBTEVQUklDRS4xLzMxLzIwMjQBAAAAWFgNAAIAAAAGMTAwLjA1ABRj/wF/0t0I0/xYGn/S3QgiQ0lRLlNQWC5JUV9MQVNUU0FMRVBSSUNF</t>
  </si>
  <si>
    <t>LjMvMzEvMjAwNAEAAABYWA0AAgAAAAg2LjA4NDYwNQAUY/8Bf9LdCOpKWRp/0t0IIkNJUS5TUFguSVFfTEFTVFNBTEVQUklDRS43LzMxLzIwMDYBAAAAWFgNAAIAAAAIOS40MTIyOTMAFGP/AX/S3QjqSlkaf9LdCCNDSVEuU1BYLklRX0xBU1RTQUxFUFJJQ0UuMTEvMzAvMjAwOAEAAABYWA0AAgAAAAg5LjY5MjI5MgAUY/8Bf9LdCNP8WBp/0t0IIkNJUS5TUFguSVFfTEFTVFNBTEVQUklDRS4zLzMxLzIwMTEBAAAAWFgNAAIAAAAJMjAuODgxNTA3ABRj/wF/0t0I0/xYGn/S3QgiQ0lRLlNQWC5JUV9MQVNUU0FMRVBSSUNFLjcvMzEvMjAxMwEAAABYWA0AAgAAAAkyOS43MTExMTEAFGP/AX/S3QjT/Fgaf9LdCCNDSVEuU1BYLklRX0xBU1RTQUxFUFJJQ0UuMTEvMzAvMjAxNQEAAABYWA0AAgAAAAQzMS4yABRj/wF/0t0I3CNZGn/S3QgiQ0lRLlNQWC5JUV9MQVNUU0FMRVBSSUNFLjIvMjgvMjAxOAEAAABYWA0AAgAAAAQ1Ny4xABRj/wF/0t0I3CNZGn/S3QgiQ0lRLlNQWC5JUV9MQVNUU0FMRVBSSUNFLjQvMzAvMjAyMAEAAABYWA0AAgAAAAU4Ny4yOAAUY/8Bf9LdCOpKWRp/0t0IIkNJUS5TUFguSVFfTEFTVFNBTEVQUklDRS42LzMwLzIwMjIBAAAAWFgNAAIAAAAFOTguNzgAFGP/AX/S3Qizclkaf9LdCCJDSVEuU1BYLklRX0xBU1RTQUxFUFJJQ0UuMi8yOS8yMDI0AQAAAFhYDQACAAAABjEwMy4yNQAUY/8B</t>
  </si>
  <si>
    <t>f9LdCNwjWRp/0t0IIkNJUS5TUFguSVFfTEFTVFNBTEVQUklDRS40LzMwLzIwMDQBAAAAWFgNAAIAAAAINi4xNzA3NTkAFGP/AX/S3QjcI1kaf9LdCCJDSVEuU1BYLklRX0xBU1RTQUxFUFJJQ0UuOC8zMS8yMDA2AQAAAFhYDQACAAAACDkuOTcyMjkxABRj/wF/0t0I3CNZGn/S3QgjQ0lRLlNQWC5JUV9MQVNUU0FMRVBSSUNFLjEyLzMxLzIwMDgBAAAAWFgNAAIAAAAIOS43Nzg0NDUAFGP/AX/S3QjcI1kaf9LdCCJDSVEuU1BYLklRX0xBU1RTQUxFUFJJQ0UuNC8zMC8yMDExAQAAAFhYDQACAAAACTIxLjYzNTM1MgAUY/8Bf9LdCNwjWRp/0t0IIkNJUS5TUFguSVFfTEFTVFNBTEVQUklDRS44LzMxLzIwMTMBAAAAWFgNAAIAAAAIMzAuODIwNzQAFGP/AX/S3QhLmVkaf9LdCCNDSVEuU1BYLklRX0xBU1RTQUxFUFJJQ0UuMTIvMzEvMjAxNQEAAABYWA0AAgAAAAUzMi44MwAUY/8Bf9LdCEuZWRp/0t0IIkNJUS5TUFguSVFfTEFTVFNBTEVQUklDRS4zLzMxLzIwMTgBAAAAWFgNAAIAAAAFNTcuNTUAFGP/AX/S3QjqSlkaf9LdCCJDSVEuU1BYLklRX0xBU1RTQUxFUFJJQ0UuNS8zMS8yMDIwAQAAAFhYDQACAAAABDk4LjcAFGP/AX/S3QjqSlkaf9LdCCJDSVEuU1BYLklRX0xBU1RTQUxFUFJJQ0UuNy8zMS8yMDIyAQAAAFhYDQACAAAABjExOS4zNQAUY/8Bf9LdCOpKWRp/0t0IIkNJUS5TUFguSVFfTEFTVFNBTEVQ</t>
  </si>
  <si>
    <t>UklDRS4zLzMxLzIwMjQBAAAAWFgNAAIAAAAFMTAwLjUAFGP/AX/S3QjqSlkaf9LdCCJDSVEuU1BYLklRX0xBU1RTQUxFUFJJQ0UuNS8zMS8yMDA0AQAAAFhYDQACAAAACDUuODk2MTQ1ABRj/wF/0t0IS5lZGn/S3QgiQ0lRLlNQWC5JUV9MQVNUU0FMRVBSSUNFLjkvMzAvMjAwNgEAAABYWA0AAgAAAAg5LjkxODQ0NQAUY/8Bf9LdCEuZWRp/0t0IIkNJUS5TUFguSVFfTEFTVFNBTEVQUklDRS4xLzMxLzIwMDkBAAAAWFgNAAIAAAAIOC45ODY5MDgAFGP/AX/S3Qizclkaf9LdCCJDSVEuU1BYLklRX0xBU1RTQUxFUFJJQ0UuNS8zMS8yMDExAQAAAFhYDQACAAAACTIxLjQ2MzA0NAAUY/8Bf9LdCLNyWRp/0t0IIkNJUS5TUFguSVFfTEFTVFNBTEVQUklDRS45LzMwLzIwMTMBAAAAWFgNAAIAAAAJMzEuMjY2NjY2ABRj/wF/0t0Is3JZGn/S3QgiQ0lRLlNQWC5JUV9MQVNUU0FMRVBSSUNFLjEvMzEvMjAxNgEAAABYWA0AAgAAAAUzMC41MgAUY/8Bf9LdCEuZWRp/0t0IIkNJUS5TUFguSVFfTEFTVFNBTEVQUklDRS40LzMwLzIwMTgBAAAAWFgNAAIAAAAFNTcuNjUAFGP/AX/S3QjrwFkaf9LdCCJDSVEuU1BYLklRX0xBU1RTQUxFUFJJQ0UuNi8zMC8yMDIwAQAAAFhYDQACAAAABTk5Ljc2ABRj/wF/0t0IS5lZGn/S3QgiQ0lRLlNQWC5JUV9MQVNUU0FMRVBSSUNFLjgvMzEvMjAyMgEAAABYWA0AAgAAAAYxMDUuMzUA</t>
  </si>
  <si>
    <t>FGP/AX/S3QhLmVkaf9LdCCNDSVEuU1BYLklRX0xBU1RTQUxFUFJJQ0UuMTAvMzEvMjAyNAEAAABYWA0AAgAAAAU2NC41NQAUY/8Bf9LdCEuZWRp/0t0IIkNJUS5TUFguSVFfTEFTVFNBTEVQUklDRS4xLzMxLzIwMDUBAAAAWFgNAAIAAAAINy42NDYxNDEAFGP/AX/S3QhLmVkaf9LdCCJDSVEuU1BYLklRX0xBU1RTQUxFUFJJQ0UuNS8zMS8yMDA3AQAAAFhYDQACAAAACTExLjAxNjkwNQAUY/8Bf9LdCEuZWRp/0t0IIkNJUS5TUFguSVFfTEFTVFNBTEVQUklDRS45LzMwLzIwMDkBAAAAWFgNAAIAAAAJMTEuMjUzODI4ABRj/wF/0t0I68BZGn/S3QgiQ0lRLlNQWC5JUV9MQVNUU0FMRVBSSUNFLjEvMzEvMjAxMgEAAABYWA0AAgAAAAkyMS4zMTIyNzYAFGP/AX/S3QhLmVkaf9LdCCJDSVEuU1BYLklRX0xBU1RTQUxFUFJJQ0UuNS8zMS8yMDE0AQAAAFhYDQACAAAACTI5LjY0ODg4OAAUY/8Bf9LdCEuZWRp/0t0IIkNJUS5TUFguSVFfTEFTVFNBTEVQUklDRS45LzMwLzIwMTYBAAAAWFgNAAIAAAAFNDQuOTUAFGP/AX/S3QhLmVkaf9LdCCJDSVEuU1BYLklRX0xBU1RTQUxFUFJJQ0UuNS8zMS8yMDE4AQAAAFhYDQACAAAABDYxLjgAFGP/AX/S3QjrwFkaf9LdCCJDSVEuU1BYLklRX0xBU1RTQUxFUFJJQ0UuNy8zMS8yMDIwAQAAAFhYDQACAAAABTEwMy4xABRj/wF/0t0I68BZGn/S3QgiQ0lRLlNQWC5JUV9MQVNU</t>
  </si>
  <si>
    <t>U0FMRVBSSUNFLjkvMzAvMjAyMgEAAABYWA0AAgAAAAMxMDQAFGP/AX/S3QjrwFkaf9LdCCNDSVEuU1BYLklRX0xBU1RTQUxFUFJJQ0UuMTEvMzAvMjAyNAEAAABYWA0AAgAAAAQ3MS43ABRj/wF/0t0I68BZGn/S3QgiQ0lRLlNQWC5JUV9MQVNUU0FMRVBSSUNFLjIvMjgvMjAwNQEAAABYWA0AAgAAAAg3LjE4MzA2NgAUY/8Bf9LdCOvAWRp/0t0IIkNJUS5TUFguSVFfTEFTVFNBTEVQUklDRS42LzMwLzIwMDcBAAAAWFgNAAIAAAAJMTAuODEyMjkxABRj/wF/0t0I68BZGn/S3QgjQ0lRLlNQWC5JUV9MQVNUU0FMRVBSSUNFLjEwLzMxLzIwMDkBAAAAWFgNAAIAAAAJMTEuNzE2OTA0ABRj/wF/0t0I68BZGn/S3QgiQ0lRLlNQWC5JUV9MQVNUU0FMRVBSSUNFLjIvMjkvMjAxMgEAAABYWA0AAgAAAAkyMi4xMzA3MzUAFGP/AX/S3QjrwFkaf9LdCCJDSVEuU1BYLklRX0xBU1RTQUxFUFJJQ0UuNi8zMC8yMDE0AQAAAFhYDQACAAAACTI4LjM0MjIyMgAUY/8Bf9LdCOvAWRp/0t0II0NJUS5TUFguSVFfTEFTVFNBTEVQUklDRS4xMC8zMS8yMDE2AQAAAFhYDQACAAAABTQ0LjEyABRj/wF/0t0I68BZGn/S3QgjQ0lRLlNQWC5JUV9MQVNUU0FMRVBSSUNFLjEyLzMxLzIwMTgBAAAAWFgNAAIAAAAENjIuNAAUY/8Bf9LdCA3oWRp/0t0IIkNJUS5TUFguSVFfTEFTVFNBTEVQUklDRS44LzMxLzIwMjABAAAAWFgNAAIAAAAG</t>
  </si>
  <si>
    <t>MTAyLjQ1ABRj/wF/0t0IDehZGn/S3QgjQ0lRLlNQWC5JUV9MQVNUU0FMRVBSSUNFLjEwLzMxLzIwMjIBAAAAWFgNAAIAAAAFMTA3LjUAFGP/AX/S3QgN6Fkaf9LdCCNDSVEuU1BYLklRX0xBU1RTQUxFUFJJQ0UuMTIvMzEvMjAyNAEAAABYWA0AAgAAAAU2OC41NQAUY/8Bf9LdCA3oWRp/0t0IIkNJUS5TUFguSVFfTEFTVFNBTEVQUklDRS41LzMxLzIwMTIBAAAAWFgNAAIAAAAJMjIuMjQ5MTk2ABRj/wF/0t0IDehZGn/S3QgiQ0lRLlNQWC5JUV9MQVNUU0FMRVBSSUNFLjkvMzAvMjAxNAEAAABYWA0AAgAAAAkyOS4zMDY2NjYAFGP/AX/S3QgN6Fkaf9LdCCJDSVEuU1BYLklRX0xBU1RTQUxFUFJJQ0UuMS8zMS8yMDE3AQAAAFhYDQACAAAABTQzLjA1ABRj/wF/0t0IDehZGn/S3QgiQ0lRLlNQWC5JUV9MQVNUU0FMRVBSSUNFLjMvMzEvMjAxOQEAAABYWA0AAgAAAAQ3MS45ABRj/wF/0t0IDehZGn/S3QgiQ0lRLlNQWC5JUV9MQVNUU0FMRVBSSUNFLjUvMzEvMjAyMQEAAABYWA0AAgAAAAMxMjcAFGP/AX/S3QgN6Fkaf9LdCCJDSVEuU1BYLklRX0xBU1RTQUxFUFJJQ0UuMS8zMS8yMDIzAQAAAFhYDQACAAAABTExNS4zABRj/wF/0t0IDehZGn/S3QgiQ0lRLlNQWC5JUV9MQVNUU0FMRVBSSUNFLjMvMzEvMjAyNQEAAABYWA0AAgAAAAQ2MS44ABRj/wF/0t0IDehZGn/S3QgiQ0lRLlNQWC5JUV9MQVNUU0FMRVBS</t>
  </si>
  <si>
    <t>SUNFLjYvMzAvMjAwNQEAAABYWA0AAgAAAAg4LjA2MDc1NwAUY/8Bf9LdCBsPWhp/0t0II0NJUS5TUFguSVFfTEFTVFNBTEVQUklDRS4xMC8zMS8yMDA3AQAAAFhYDQACAAAACTExLjYxOTk4MgAUY/8Bf9LdCBsPWhp/0t0IIkNJUS5TUFguSVFfTEFTVFNBTEVQUklDRS4yLzI4LzIwMTABAAAAWFgNAAIAAAAJMTMuNjc2OTAxABRj/wF/0t0IGw9aGn/S3QgiQ0lRLlNQWC5JUV9MQVNUU0FMRVBSSUNFLjYvMzAvMjAxMgEAAABYWA0AAgAAAAkyMS4zODc2NTkAFGP/AX/S3QgbD1oaf9LdCCNDSVEuU1BYLklRX0xBU1RTQUxFUFJJQ0UuMTAvMzEvMjAxNAEAAABYWA0AAgAAAAkyOS41NTU1NTUAFGP/AX/S3QgbD1oaf9LdCCJDSVEuU1BYLklRX0xBU1RTQUxFUFJJQ0UuMi8yOC8yMDE3AQAAAFhYDQACAAAABTQ0LjQ5ABRj/wF/0t0IGw9aGn/S3QgiQ0lRLlNQWC5JUV9MQVNUU0FMRVBSSUNFLjQvMzAvMjAxOQEAAABYWA0AAgAAAAQ4Mi41ABRj/wF/0t0IGw9aGn/S3QgiQ0lRLlNQWC5JUV9MQVNUU0FMRVBSSUNFLjYvMzAvMjAyMQEAAABYWA0AAgAAAAYxMzYuMTUAFGP/AX/S3QgbD1oaf9LdCCJDSVEuU1BYLklRX0xBU1RTQUxFUFJJQ0UuOC8zMS8yMDIzAQAAAFhYDQACAAAABjEwMS4zNQAUY/8Bf9LdCBsPWhp/0t0IIkNJUS5TUFguSVFfTEFTVFNBTEVQUklDRS40LzMwLzIwMjUBAAAAWFgNAAIAAAAFNTgu</t>
  </si>
  <si>
    <t>NzUAFGP/AX/S3QgbD1oaf9LdCCJDSVEuU1BYLklRX0xBU1RTQUxFUFJJQ0UuNy8zMS8yMDA1AQAAAFhYDQACAAAACDguNTA3Njc4ABRj/wF/0t0IDehZGn/S3QgjQ0lRLlNQWC5JUV9MQVNUU0FMRVBSSUNFLjExLzMwLzIwMDcBAAAAWFgNAAIAAAAJMTAuMzcwNzUyABRj/wF/0t0IGw9aGn/S3QgiQ0lRLlNQWC5JUV9MQVNUU0FMRVBSSUNFLjMvMzEvMjAxMAEAAABYWA0AAgAAAAkxNS4xMDkyMDcAFGP/AX/S3QgdNloaf9LdCCJDSVEuU1BYLklRX0xBU1RTQUxFUFJJQ0UuNy8zMS8yMDEyAQAAAFhYDQACAAAACTIxLjE2MTUwNgAUY/8Bf9LdCB02Whp/0t0II0NJUS5TUFguSVFfTEFTVFNBTEVQUklDRS4xMS8zMC8yMDE0AQAAAFhYDQACAAAACTI5LjYwNzQwNwAUY/8Bf9LdCB02Whp/0t0IIkNJUS5TUFguSVFfTEFTVFNBTEVQUklDRS4zLzMxLzIwMTcBAAAAWFgNAAIAAAAFNDcuNjkAFGP/AX/S3QgdNloaf9LdCCJDSVEuU1BYLklRX0xBU1RTQUxFUFJJQ0UuNS8zMS8yMDE5AQAAAFhYDQACAAAABDgzLjYAFGP/AX/S3QgbD1oaf9LdCCJDSVEuU1BYLklRX0xBU1RTQUxFUFJJQ0UuNy8zMS8yMDIxAQAAAFhYDQACAAAABTE1MC4xABRj/wF/0t0IHTZaGn/S3QgiQ0lRLlNQWC5JUV9MQVNUU0FMRVBSSUNFLjkvMzAvMjAyMwEAAABYWA0AAgAAAAU5NS4yNgAUY/8Bf9LdCB02Whp/0t0IIkNJUS5TUFguSVFf</t>
  </si>
  <si>
    <t>TEFTVFNBTEVQUklDRS41LzMxLzIwMjUBAAAAWFgNAAIAAAAFNTcuMTUAFGP/AX/S3QgdNloaf9LdCCJDSVEuU1BYLklRX0xBU1RTQUxFUFJJQ0UuMy8zMS8yMDA1AQAAAFhYDQACAAAACDcuNzA1MzczABRj/wF/0t0IHTZaGn/S3QgiQ0lRLlNQWC5JUV9MQVNUU0FMRVBSSUNFLjcvMzEvMjAwNwEAAABYWA0AAgAAAAkxMC4yNjg0NDYAFGP/AX/S3QgdNloaf9LdCCNDSVEuU1BYLklRX0xBU1RTQUxFUFJJQ0UuMTEvMzAvMjAwOQEAAABYWA0AAgAAAAkxMS41NDQ1OTgAFGP/AX/S3QgbD1oaf9LdCCJDSVEuU1BYLklRX0xBU1RTQUxFUFJJQ0UuMy8zMS8yMDEyAQAAAFhYDQACAAAACTIyLjQ5Njg4OQAUY/8Bf9LdCB02Whp/0t0IIkNJUS5TUFguSVFfTEFTVFNBTEVQUklDRS43LzMxLzIwMTQBAAAAWFgNAAIAAAAJMjguMjQ4ODg4ABRj/wF/0t0IHTZaGn/S3QgjQ0lRLlNQWC5JUV9MQVNUU0FMRVBSSUNFLjExLzMwLzIwMTYBAAAAWFgNAAIAAAAFNDIuNzEAFGP/AX/S3QgqXVoaf9LdCCJDSVEuU1BYLklRX0xBU1RTQUxFUFJJQ0UuMS8zMS8yMDE5AQAAAFhYDQACAAAABTY0LjA1ABRj/wF/0t0IKl1aGn/S3QgiQ0lRLlNQWC5JUV9MQVNUU0FMRVBSSUNFLjkvMzAvMjAyMAEAAABYWA0AAgAAAAYxMTAuNjUAFGP/AX/S3QgqXVoaf9LdCCNDSVEuU1BYLklRX0xBU1RTQUxFUFJJQ0UuMTEvMzAvMjAyMgEAAABY</t>
  </si>
  <si>
    <t>WA0AAgAAAAYxMTIuMDUAFGP/AX/S3QgdNloaf9LdCCJDSVEuU1BYLklRX0xBU1RTQUxFUFJJQ0UuMS8zMS8yMDI1AQAAAFhYDQACAAAABTgwLjk1ABRj/wF/0t0IKl1aGn/S3QgiQ0lRLlNQWC5JUV9MQVNUU0FMRVBSSUNFLjQvMzAvMjAwNQEAAABYWA0AAgAAAAg3LjExODQ0OQAUY/8Bf9LdCCpdWhp/0t0IIkNJUS5TUFguSVFfTEFTVFNBTEVQUklDRS44LzMxLzIwMDcBAAAAWFgNAAIAAAAJMTAuNDk5OTgzABRj/wF/0t0IKl1aGn/S3QgjQ0lRLlNQWC5JUV9MQVNUU0FMRVBSSUNFLjEyLzMxLzIwMDkBAAAAWFgNAAIAAAAJMTMuMzUzODI1ABRj/wF/0t0IKl1aGn/S3QgiQ0lRLlNQWC5JUV9MQVNUU0FMRVBSSUNFLjQvMzAvMjAxMgEAAABYWA0AAgAAAAkyNC44MzM4MDgAFGP/AX/S3QgqXVoaf9LdCCJDSVEuU1BYLklRX0xBU1RTQUxFUFJJQ0UuOC8zMS8yMDE0AQAAAFhYDQACAAAACTMwLjY5NjI5NgAUY/8Bf9LdCB02Whp/0t0II0NJUS5TUFguSVFfTEFTVFNBTEVQUklDRS4xMi8zMS8yMDE2AQAAAFhYDQACAAAABTQxLjg0ABRj/wF/0t0IKl1aGn/S3QgiQ0lRLlNQWC5JUV9MQVNUU0FMRVBSSUNFLjIvMjgvMjAxOQEAAABYWA0AAgAAAAU2Ni42NQAgiv8Bf9LdCDOEWhp/0t0IIkNJUS5TUFguSVFfTEFTVFNBTEVQUklDRS40LzMwLzIwMjEBAAAAWFgNAAIAAAAGMTE4LjE1ACCK/wF/0t0IM4RaGn/S</t>
  </si>
  <si>
    <t>3QgjQ0lRLlNQWC5JUV9MQVNUU0FMRVBSSUNFLjEyLzMxLzIwMjIBAAAAWFgNAAIAAAAGMTA2LjE1ACCK/wF/0t0IM4RaGn/S3QgiQ0lRLlNQWC5JUV9MQVNUU0FMRVBSSUNFLjIvMjgvMjAyNQEAAABYWA0AAgAAAAU3Mi43NQAgiv8Bf9LdCCpdWhp/0t0IIkNJUS5TUFguSVFfTEFTVFNBTEVQUklDRS41LzMxLzIwMDUBAAAAWFgNAAIAAAAINy42NDA3NTYAIIr/AX/S3QgqXVoaf9LdCCJDSVEuU1BYLklRX0xBU1RTQUxFUFJJQ0UuOS8zMC8yMDA3AQAAAFhYDQACAAAACTEwLjk5NTM2NwAgiv8Bf9LdCCpdWhp/0t0IIkNJUS5TUFguSVFfTEFTVFNBTEVQUklDRS4xLzMxLzIwMTABAAAAWFgNAAIAAAAJMTMuNDkzODI1ACCK/wF/0t0IKl1aGn/S3QgoQ0lRLlNQWCBJTkRFWC5JUV9MQVNUU0FMRVBSSUNFLjkvMzAvMjAwNwUAAAAAAAAACAAAABQoSW52YWxpZCBJZGVudGlmaWVyKb0tXBd/0t0IjRHFF3/S3QgoQ0lRLlNQWCBJTkRFWC5JUV9MQVNUU0FMRVBSSUNFLjEvMzEvMjAxMAUAAAAAAAAACAAAABQoSW52YWxpZCBJZGVudGlmaWVyKb0tXBd/0t0IjRHFF3/S3QgpQ0lRLlNQWCBJTkRFWC5JUV9MQVNUU0FMRVBSSUNFLjEyLzMxLzIwMTYFAAAAAAAAAAgAAAAUKEludmFsaWQgSWRlbnRpZmllcim9LVwXf9LdCI0RxRd/0t0IKENJUS5TUFggSU5ERVguSVFfTEFTVFNBTEVQUklDRS4yLzI4LzIwMTkFAAAA</t>
  </si>
  <si>
    <t>AAAAAAgAAAAUKEludmFsaWQgSWRlbnRpZmllcim9LVwXf9LdCI0RxRd/0t0IKENJUS5TUFggSU5ERVguSVFfTEFTVFNBTEVQUklDRS40LzMwLzIwMjEFAAAAAAAAAAgAAAAUKEludmFsaWQgSWRlbnRpZmllcim9LVwXf9LdCI0RxRd/0t0IKUNJUS5TUFggSU5ERVguSVFfTEFTVFNBTEVQUklDRS4xMi8zMS8yMDIyBQAAAAAAAAAIAAAAFChJbnZhbGlkIElkZW50aWZpZXIpvS1cF3/S3QiNEcUXf9LdCChDSVEuU1BYIElOREVYLklRX0xBU1RTQUxFUFJJQ0UuMi8yOC8yMDI1BQAAAAAAAAAIAAAAFChJbnZhbGlkIElkZW50aWZpZXIpvS1cF3/S3QhTnMQXf9LdCChDSVEuU1BYIElOREVYLklRX0xBU1RTQUxFUFJJQ0UuNS8zMS8yMDA1BQAAAAAAAAAIAAAAFChJbnZhbGlkIElkZW50aWZpZXIpvS1cF3/S3QhTnMQXf9LdCChDSVEuU1BYIElOREVYLklRX0xBU1RTQUxFUFJJQ0UuMS8zMS8yMDI1BQAAAAAAAAAIAAAAFChJbnZhbGlkIElkZW50aWZpZXIpvS1cF3/S3QhTnMQXf9LdCChDSVEuU1BYIElOREVYLklRX0xBU1RTQUxFUFJJQ0UuNC8zMC8yMDA1BQAAAAAAAAAIAAAAFChJbnZhbGlkIElkZW50aWZpZXIpvS1cF3/S3QhPw8QXf9LdCChDSVEuU1BYIElOREVYLklRX0xBU1RTQUxFUFJJQ0UuOC8zMS8yMDA3BQAAAAAAAAAIAAAAFChJbnZhbGlkIElkZW50aWZpZXIpvS1cF3/S3Qh56sQXf9LdCClDSVEu</t>
  </si>
  <si>
    <t>U1BYIElOREVYLklRX0xBU1RTQUxFUFJJQ0UuMTIvMzEvMjAwOQUAAAAAAAAACAAAABQoSW52YWxpZCBJZGVudGlmaWVyKb0tXBd/0t0IeerEF3/S3QgoQ0lRLlNQWCBJTkRFWC5JUV9MQVNUU0FMRVBSSUNFLjQvMzAvMjAxMgUAAAAAAAAACAAAABQoSW52YWxpZCBJZGVudGlmaWVyKb0tXBd/0t0IeerEF3/S3QgoQ0lRLlNQWCBJTkRFWC5JUV9MQVNUU0FMRVBSSUNFLjgvMzEvMjAxNAUAAAAAAAAACAAAABQoSW52YWxpZCBJZGVudGlmaWVyKb0tXBd/0t0IU5zEF3/S3QgoQ0lRLlNQWCBJTkRFWC5JUV9MQVNUU0FMRVBSSUNFLjMvMzEvMjAxMgUAAAAAAAAACAAAABQoSW52YWxpZCBJZGVudGlmaWVyKb0tXBd/0t0IU5zEF3/S3QgoQ0lRLlNQWCBJTkRFWC5JUV9MQVNUU0FMRVBSSUNFLjcvMzEvMjAxNAUAAAAAAAAACAAAABQoSW52YWxpZCBJZGVudGlmaWVyKb0tXBd/0t0IU5zEF3/S3QgpQ0lRLlNQWCBJTkRFWC5JUV9MQVNUU0FMRVBSSUNFLjExLzMwLzIwMTYFAAAAAAAAAAgAAAAUKEludmFsaWQgSWRlbnRpZmllcim9LVwXf9LdCFOcxBd/0t0IKENJUS5TUFggSU5ERVguSVFfTEFTVFNBTEVQUklDRS4xLzMxLzIwMTkFAAAAAAAAAAgAAAAUKEludmFsaWQgSWRlbnRpZmllcim9LVwXf9LdCFOcxBd/0t0IKENJUS5TUFggSU5ERVguSVFfTEFTVFNBTEVQUklDRS45LzMwLzIwMjAFAAAAAAAAAAgAAAAU</t>
  </si>
  <si>
    <t>KEludmFsaWQgSWRlbnRpZmllcim9LVwXf9LdCFOcxBd/0t0IKUNJUS5TUFggSU5ERVguSVFfTEFTVFNBTEVQUklDRS4xMS8zMC8yMDIyBQAAAAAAAAAIAAAAFChJbnZhbGlkIElkZW50aWZpZXIpvS1cF3/S3QhTnMQXf9LdCChDSVEuU1BYIElOREVYLklRX0xBU1RTQUxFUFJJQ0UuNy8zMS8yMDIxBQAAAAAAAAAIAAAAFChJbnZhbGlkIElkZW50aWZpZXIpvS1cF3/S3QhTnMQXf9LdCChDSVEuU1BYIElOREVYLklRX0xBU1RTQUxFUFJJQ0UuOS8zMC8yMDIzBQAAAAAAAAAIAAAAFChJbnZhbGlkIElkZW50aWZpZXIpvS1cF3/S3QhTnMQXf9LdCChDSVEuU1BYIElOREVYLklRX0xBU1RTQUxFUFJJQ0UuNS8zMS8yMDI1BQAAAAAAAAAIAAAAFChJbnZhbGlkIElkZW50aWZpZXIpvS1cF3/S3QhTnMQXf9LdCChDSVEuU1BYIElOREVYLklRX0xBU1RTQUxFUFJJQ0UuMy8zMS8yMDA1BQAAAAAAAAAIAAAAFChJbnZhbGlkIElkZW50aWZpZXIpvS1cF3/S3QhTnMQXf9LdCChDSVEuU1BYIElOREVYLklRX0xBU1RTQUxFUFJJQ0UuNy8zMS8yMDA3BQAAAAAAAAAIAAAAFChJbnZhbGlkIElkZW50aWZpZXIpvS1cF3/S3QhTnMQXf9LdCClDSVEuU1BYIElOREVYLklRX0xBU1RTQUxFUFJJQ0UuMTEvMzAvMjAwOQUAAAAAAAAACAAAABQoSW52YWxpZCBJZGVudGlmaWVyKb0tXBd/0t0IRXXEF3/S3QgpQ0lRLlNQWCBJTkRF</t>
  </si>
  <si>
    <t>WC5JUV9MQVNUU0FMRVBSSUNFLjExLzMwLzIwMDcFAAAAAAAAAAgAAAAUKEludmFsaWQgSWRlbnRpZmllcim9LVwXf9LdCEV1xBd/0t0IKENJUS5TUFggSU5ERVguSVFfTEFTVFNBTEVQUklDRS4zLzMxLzIwMTAFAAAAAAAAAAgAAAAUKEludmFsaWQgSWRlbnRpZmllcim9LVwXf9LdCEV1xBd/0t0IKENJUS5TUFggSU5ERVguSVFfTEFTVFNBTEVQUklDRS43LzMxLzIwMTIFAAAAAAAAAAgAAAAUKEludmFsaWQgSWRlbnRpZmllcim9LVwXf9LdCEV1xBd/0t0IKUNJUS5TUFggSU5ERVguSVFfTEFTVFNBTEVQUklDRS4xMS8zMC8yMDE0BQAAAAAAAAAIAAAAFChJbnZhbGlkIElkZW50aWZpZXIpvS1cF3/S3QhTnMQXf9LdCChDSVEuU1BYIElOREVYLklRX0xBU1RTQUxFUFJJQ0UuMy8zMS8yMDE3BQAAAAAAAAAIAAAAFChJbnZhbGlkIElkZW50aWZpZXIpvS1cF3/S3QhTnMQXf9LdCChDSVEuU1BYIElOREVYLklRX0xBU1RTQUxFUFJJQ0UuNS8zMS8yMDE5BQAAAAAAAAAIAAAAFChJbnZhbGlkIElkZW50aWZpZXIpvS1cF3/S3QhFdcQXf9LdCChDSVEuU1BYIElOREVYLklRX0xBU1RTQUxFUFJJQ0UuMi8yOC8yMDE3BQAAAAAAAAAIAAAAFChJbnZhbGlkIElkZW50aWZpZXIpvS1cF3/S3QhFdcQXf9LdCChDSVEuU1BYIElOREVYLklRX0xBU1RTQUxFUFJJQ0UuNC8zMC8yMDE5BQAAAAAAAAAIAAAAFChJbnZhbGlk</t>
  </si>
  <si>
    <t>IElkZW50aWZpZXIpvS1cF3/S3QhFdcQXf9LdCChDSVEuU1BYIElOREVYLklRX0xBU1RTQUxFUFJJQ0UuNi8zMC8yMDIxBQAAAAAAAAAIAAAAFChJbnZhbGlkIElkZW50aWZpZXIpvS1cF3/S3QhFdcQXf9LdCChDSVEuU1BYIElOREVYLklRX0xBU1RTQUxFUFJJQ0UuOC8zMS8yMDIzBQAAAAAAAAAIAAAAFChJbnZhbGlkIElkZW50aWZpZXIpvS1cF3/S3QhFdcQXf9LdCChDSVEuU1BYIElOREVYLklRX0xBU1RTQUxFUFJJQ0UuNC8zMC8yMDI1BQAAAAAAAAAIAAAAFChJbnZhbGlkIElkZW50aWZpZXIpvS1cF3/S3QhFdcQXf9LdCChDSVEuU1BYIElOREVYLklRX0xBU1RTQUxFUFJJQ0UuNy8zMS8yMDA1BQAAAAAAAAAIAAAAFChJbnZhbGlkIElkZW50aWZpZXIpvS1cF3/S3QhFdcQXf9LdCChDSVEuU1BYIElOREVYLklRX0xBU1RTQUxFUFJJQ0UuMy8zMS8yMDI1BQAAAAAAAAAIAAAAFChJbnZhbGlkIElkZW50aWZpZXIpvS1cF3/S3QhFdcQXf9LdCChDSVEuU1BYIElOREVYLklRX0xBU1RTQUxFUFJJQ0UuNi8zMC8yMDA1BQAAAAAAAAAIAAAAFChJbnZhbGlkIElkZW50aWZpZXIpvS1cF3/S3QhFdcQXf9LdCClDSVEuU1BYIElOREVYLklRX0xBU1RTQUxFUFJJQ0UuMTAvMzEvMjAwNwUAAAAAAAAACAAAABQoSW52YWxpZCBJZGVudGlmaWVyKb0tXBd/0t0IRXXEF3/S3QgoQ0lRLlNQWCBJTkRFWC5JUV9MQVNU</t>
  </si>
  <si>
    <t>U0FMRVBSSUNFLjIvMjgvMjAxMAUAAAAAAAAACAAAABQoSW52YWxpZCBJZGVudGlmaWVyKb0tXBd/0t0IRXXEF3/S3QgoQ0lRLlNQWCBJTkRFWC5JUV9MQVNUU0FMRVBSSUNFLjYvMzAvMjAxMgUAAAAAAAAACAAAABQoSW52YWxpZCBJZGVudGlmaWVyKb0tXBd/0t0IRXXEF3/S3QgpQ0lRLlNQWCBJTkRFWC5JUV9MQVNUU0FMRVBSSUNFLjEwLzMxLzIwMTQFAAAAAAAAAAgAAAAUKEludmFsaWQgSWRlbnRpZmllcim9LVwXf9LdCEV1xBd/0t0IKENJUS5TUFggSU5ERVguSVFfTEFTVFNBTEVQUklDRS41LzMxLzIwMTIFAAAAAAAAAAgAAAAUKEludmFsaWQgSWRlbnRpZmllcim9LVwXf9LdCCVOxBd/0t0IKENJUS5TUFggSU5ERVguSVFfTEFTVFNBTEVQUklDRS45LzMwLzIwMTQFAAAAAAAAAAgAAAAUKEludmFsaWQgSWRlbnRpZmllcim9LVwXf9LdCCVOxBd/0t0IKENJUS5TUFggSU5ERVguSVFfTEFTVFNBTEVQUklDRS4xLzMxLzIwMTcFAAAAAAAAAAgAAAAUKEludmFsaWQgSWRlbnRpZmllcim9LVwXf9LdCCVOxBd/0t0IKENJUS5TUFggSU5ERVguSVFfTEFTVFNBTEVQUklDRS4zLzMxLzIwMTkFAAAAAAAAAAgAAAAUKEludmFsaWQgSWRlbnRpZmllcim9LVwXf9LdCCVOxBd/0t0IKENJUS5TUFggSU5ERVguSVFfTEFTVFNBTEVQUklDRS41LzMxLzIwMjEFAAAAAAAAAAgAAAAUKEludmFsaWQgSWRlbnRpZmll</t>
  </si>
  <si>
    <t>cim9LVwXf9LdCCVOxBd/0t0IKENJUS5TUFggSU5ERVguSVFfTEFTVFNBTEVQUklDRS4xLzMxLzIwMjMFAAAAAAAAAAgAAAAUKEludmFsaWQgSWRlbnRpZmllcim9LVwXf9LdCCVOxBd/0t0IKENJUS5TUFggSU5ERVguSVFfTEFTVFNBTEVQUklDRS42LzMwLzIwMTQFAAAAAAAAAAgAAAAUKEludmFsaWQgSWRlbnRpZmllcim9LVwXf9LdCCVOxBd/0t0IKUNJUS5TUFggSU5ERVguSVFfTEFTVFNBTEVQUklDRS4xMC8zMS8yMDE2BQAAAAAAAAAIAAAAFChJbnZhbGlkIElkZW50aWZpZXIpvS1cF3/S3QglTsQXf9LdCClDSVEuU1BYIElOREVYLklRX0xBU1RTQUxFUFJJQ0UuMTIvMzEvMjAxOAUAAAAAAAAACAAAABQoSW52YWxpZCBJZGVudGlmaWVyKb0tXBd/0t0IJU7EF3/S3QgoQ0lRLlNQWCBJTkRFWC5JUV9MQVNUU0FMRVBSSUNFLjgvMzEvMjAyMAUAAAAAAAAACAAAABQoSW52YWxpZCBJZGVudGlmaWVyKb0tXBd/0t0IJU7EF3/S3QgpQ0lRLlNQWCBJTkRFWC5JUV9MQVNUU0FMRVBSSUNFLjEwLzMxLzIwMjIFAAAAAAAAAAgAAAAUKEludmFsaWQgSWRlbnRpZmllcim9LVwXf9LdCCVOxBd/0t0IKUNJUS5TUFggSU5ERVguSVFfTEFTVFNBTEVQUklDRS4xMi8zMS8yMDI0BQAAAAAAAAAIAAAAFChJbnZhbGlkIElkZW50aWZpZXIpvS1cF3/S3QglTsQXf9LdCChDSVEuU1BYIElOREVYLklRX0xBU1RTQUxFUFJJ</t>
  </si>
  <si>
    <t>Q0UuOS8zMC8yMDIyBQAAAAAAAAAIAAAAFChJbnZhbGlkIElkZW50aWZpZXIpvS1cF3/S3Qg/J8QXf9LdCClDSVEuU1BYIElOREVYLklRX0xBU1RTQUxFUFJJQ0UuMTEvMzAvMjAyNAUAAAAAAAAACAAAABQoSW52YWxpZCBJZGVudGlmaWVyKb0tXBd/0t0IPyfEF3/S3QgoQ0lRLlNQWCBJTkRFWC5JUV9MQVNUU0FMRVBSSUNFLjIvMjgvMjAwNQUAAAAAAAAACAAAABQoSW52YWxpZCBJZGVudGlmaWVyKb0tXBd/0t0IJU7EF3/S3QgoQ0lRLlNQWCBJTkRFWC5JUV9MQVNUU0FMRVBSSUNFLjYvMzAvMjAwNwUAAAAAAAAACAAAABQoSW52YWxpZCBJZGVudGlmaWVyKb0tXBd/0t0IJU7EF3/S3QgpQ0lRLlNQWCBJTkRFWC5JUV9MQVNUU0FMRVBSSUNFLjEwLzMxLzIwMDkFAAAAAAAAAAgAAAAUKEludmFsaWQgSWRlbnRpZmllcim9LVwXf9LdCCVOxBd/0t0IKENJUS5TUFggSU5ERVguSVFfTEFTVFNBTEVQUklDRS4yLzI5LzIwMTIFAAAAAAAAAAgAAAAUKEludmFsaWQgSWRlbnRpZmllcim9LVwXf9LdCCVOxBd/0t0IKENJUS5TUFggSU5ERVguSVFfTEFTVFNBTEVQUklDRS45LzMwLzIwMDkFAAAAAAAAAAgAAAAUKEludmFsaWQgSWRlbnRpZmllcim9LVwXf9LdCCVOxBd/0t0IKENJUS5TUFggSU5ERVguSVFfTEFTVFNBTEVQUklDRS4xLzMxLzIwMTIFAAAAAAAAAAgAAAAUKEludmFsaWQgSWRlbnRpZmllcim9LVwX</t>
  </si>
  <si>
    <t>f9LdCD8nxBd/0t0IKENJUS5TUFggSU5ERVguSVFfTEFTVFNBTEVQUklDRS41LzMxLzIwMTQFAAAAAAAAAAgAAAAUKEludmFsaWQgSWRlbnRpZmllcim9LVwXf9LdCD8nxBd/0t0IKENJUS5TUFggSU5ERVguSVFfTEFTVFNBTEVQUklDRS45LzMwLzIwMTYFAAAAAAAAAAgAAAAUKEludmFsaWQgSWRlbnRpZmllcim9LVwXf9LdCD8nxBd/0t0IKENJUS5TUFggSU5ERVguSVFfTEFTVFNBTEVQUklDRS41LzMxLzIwMTgFAAAAAAAAAAgAAAAUKEludmFsaWQgSWRlbnRpZmllcim9LVwXf9LdCD8nxBd/0t0IKENJUS5TUFggSU5ERVguSVFfTEFTVFNBTEVQUklDRS43LzMxLzIwMjAFAAAAAAAAAAgAAAAUKEludmFsaWQgSWRlbnRpZmllcim9LVwXf9LdCD8nxBd/0t0IKENJUS5TUFggSU5ERVguSVFfTEFTVFNBTEVQUklDRS40LzMwLzIwMTgFAAAAAAAAAAgAAAAUKEludmFsaWQgSWRlbnRpZmllcim9LVwXf9LdCD8nxBd/0t0IKENJUS5TUFggSU5ERVguSVFfTEFTVFNBTEVQUklDRS42LzMwLzIwMjAFAAAAAAAAAAgAAAAUKEludmFsaWQgSWRlbnRpZmllcim9LVwXf9LdCD8nxBd/0t0IKENJUS5TUFggSU5ERVguSVFfTEFTVFNBTEVQUklDRS44LzMxLzIwMjIFAAAAAAAAAAgAAAAUKEludmFsaWQgSWRlbnRpZmllcim9LVwXf9LdCD8nxBd/0t0IKUNJUS5TUFggSU5ERVguSVFfTEFTVFNBTEVQUklDRS4xMC8zMS8y</t>
  </si>
  <si>
    <t>MDI0BQAAAAAAAAAIAAAAFChJbnZhbGlkIElkZW50aWZpZXIpvS1cF3/S3Qg/J8QXf9LdCChDSVEuU1BYIElOREVYLklRX0xBU1RTQUxFUFJJQ0UuMS8zMS8yMDA1BQAAAAAAAAAIAAAAFChJbnZhbGlkIElkZW50aWZpZXIpvS1cF3/S3Qg/J8QXf9LdCChDSVEuU1BYIElOREVYLklRX0xBU1RTQUxFUFJJQ0UuNS8zMS8yMDA3BQAAAAAAAAAIAAAAFChJbnZhbGlkIElkZW50aWZpZXIpvS1cF3/S3Qg/J8QXf9LdCChDSVEuU1BYIElOREVYLklRX0xBU1RTQUxFUFJJQ0UuNS8zMS8yMDA0BQAAAAAAAAAIAAAAFChJbnZhbGlkIElkZW50aWZpZXIpvS1cF3/S3Qg/J8QXf9LdCChDSVEuU1BYIElOREVYLklRX0xBU1RTQUxFUFJJQ0UuOS8zMC8yMDA2BQAAAAAAAAAIAAAAFChJbnZhbGlkIElkZW50aWZpZXIpvS1cF3/S3Qg/J8QXf9LdCChDSVEuU1BYIElOREVYLklRX0xBU1RTQUxFUFJJQ0UuMS8zMS8yMDA5BQAAAAAAAAAIAAAAFChJbnZhbGlkIElkZW50aWZpZXIpvS1cF3/S3Qjk/8MXf9LdCChDSVEuU1BYIElOREVYLklRX0xBU1RTQUxFUFJJQ0UuNS8zMS8yMDExBQAAAAAAAAAIAAAAFChJbnZhbGlkIElkZW50aWZpZXIpvS1cF3/S3Qjk/8MXf9LdCChDSVEuU1BYIElOREVYLklRX0xBU1RTQUxFUFJJQ0UuOS8zMC8yMDEzBQAAAAAAAAAIAAAAFChJbnZhbGlkIElkZW50aWZpZXIpvS1cF3/S3Qjk/8MXf9Ld</t>
  </si>
  <si>
    <t>CChDSVEuU1BYIElOREVYLklRX0xBU1RTQUxFUFJJQ0UuMS8zMS8yMDE2BQAAAAAAAAAIAAAAFChJbnZhbGlkIElkZW50aWZpZXIpvS1cF3/S3Qjk/8MXf9LdCChDSVEuU1BYIElOREVYLklRX0xBU1RTQUxFUFJJQ0UuOC8zMS8yMDEzBQAAAAAAAAAIAAAAFChJbnZhbGlkIElkZW50aWZpZXIpvS1cF3/S3Qjk/8MXf9LdCClDSVEuU1BYIElOREVYLklRX0xBU1RTQUxFUFJJQ0UuMTIvMzEvMjAxNQUAAAAAAAAACAAAABQoSW52YWxpZCBJZGVudGlmaWVyKb0tXBd/0t0IPyfEF3/S3QgoQ0lRLlNQWCBJTkRFWC5JUV9MQVNUU0FMRVBSSUNFLjMvMzEvMjAxOAUAAAAAAAAACAAAABQoSW52YWxpZCBJZGVudGlmaWVyKb0tXBd/0t0I5P/DF3/S3QgoQ0lRLlNQWCBJTkRFWC5JUV9MQVNUU0FMRVBSSUNFLjUvMzEvMjAyMAUAAAAAAAAACAAAABQoSW52YWxpZCBJZGVudGlmaWVyKb0tXBd/0t0I5P/DF3/S3QgoQ0lRLlNQWCBJTkRFWC5JUV9MQVNUU0FMRVBSSUNFLjcvMzEvMjAyMgUAAAAAAAAACAAAABQoSW52YWxpZCBJZGVudGlmaWVyKb0tXBd/0t0I5P/DF3/S3QgoQ0lRLlNQWCBJTkRFWC5JUV9MQVNUU0FMRVBSSUNFLjMvMzEvMjAyNAUAAAAAAAAACAAAABQoSW52YWxpZCBJZGVudGlmaWVyKb0tXBd/0t0I5P/DF3/S3QgoQ0lRLlNQWCBJTkRFWC5JUV9MQVNUU0FMRVBSSUNFLjQvMzAvMjAyMAUAAAAAAAAA</t>
  </si>
  <si>
    <t>CAAAABQoSW52YWxpZCBJZGVudGlmaWVyKb0tXBd/0t0I5P/DF3/S3QgoQ0lRLlNQWCBJTkRFWC5JUV9MQVNUU0FMRVBSSUNFLjYvMzAvMjAyMgUAAAAAAAAACAAAABQoSW52YWxpZCBJZGVudGlmaWVyKb0tXBd/0t0I5P/DF3/S3QgoQ0lRLlNQWCBJTkRFWC5JUV9MQVNUU0FMRVBSSUNFLjIvMjkvMjAyNAUAAAAAAAAACAAAABQoSW52YWxpZCBJZGVudGlmaWVyKb0tXBd/0t0IBNrDF3/S3QgoQ0lRLlNQWCBJTkRFWC5JUV9MQVNUU0FMRVBSSUNFLjQvMzAvMjAwNAUAAAAAAAAACAAAABQoSW52YWxpZCBJZGVudGlmaWVyKb0tXBd/0t0I5P/DF3/S3QgoQ0lRLlNQWCBJTkRFWC5JUV9MQVNUU0FMRVBSSUNFLjgvMzEvMjAwNgUAAAAAAAAACAAAABQoSW52YWxpZCBJZGVudGlmaWVyKb0tXBd/0t0I5P/DF3/S3QgpQ0lRLlNQWCBJTkRFWC5JUV9MQVNUU0FMRVBSSUNFLjEyLzMxLzIwMDgFAAAAAAAAAAgAAAAUKEludmFsaWQgSWRlbnRpZmllcim9LVwXf9LdCOT/wxd/0t0IKENJUS5TUFggSU5ERVguSVFfTEFTVFNBTEVQUklDRS40LzMwLzIwMTEFAAAAAAAAAAgAAAAUKEludmFsaWQgSWRlbnRpZmllcim9LVwXf9LdCOT/wxd/0t0IKENJUS5TUFggSU5ERVguSVFfTEFTVFNBTEVQUklDRS4zLzMxLzIwMDQFAAAAAAAAAAgAAAAUKEludmFsaWQgSWRlbnRpZmllcim9LVwXf9LdCOT/wxd/0t0IKENJUS5TUFgg</t>
  </si>
  <si>
    <t>SU5ERVguSVFfTEFTVFNBTEVQUklDRS43LzMxLzIwMDYFAAAAAAAAAAgAAAAUKEludmFsaWQgSWRlbnRpZmllcim9LVwXf9LdCOT/wxd/0t0IKUNJUS5TUFggSU5ERVguSVFfTEFTVFNBTEVQUklDRS4xMS8zMC8yMDA4BQAAAAAAAAAIAAAAFChJbnZhbGlkIElkZW50aWZpZXIpvS1cF3/S3QgE2sMXf9LdCChDSVEuU1BYIElOREVYLklRX0xBU1RTQUxFUFJJQ0UuMy8zMS8yMDExBQAAAAAAAAAIAAAAFChJbnZhbGlkIElkZW50aWZpZXIpvS1cF3/S3QgE2sMXf9LdCChDSVEuU1BYIElOREVYLklRX0xBU1RTQUxFUFJJQ0UuNy8zMS8yMDEzBQAAAAAAAAAIAAAAFChJbnZhbGlkIElkZW50aWZpZXIpvS1cF3/S3QgE2sMXf9LdCClDSVEuU1BYIElOREVYLklRX0xBU1RTQUxFUFJJQ0UuMTEvMzAvMjAxNQUAAAAAAAAACAAAABQoSW52YWxpZCBJZGVudGlmaWVyKb0tXBd/0t0IBNrDF3/S3QgoQ0lRLlNQWCBJTkRFWC5JUV9MQVNUU0FMRVBSSUNFLjIvMjgvMjAxOAUAAAAAAAAACAAAABQoSW52YWxpZCBJZGVudGlmaWVyKb0tXBd/0t0IBNrDF3/S3QgoQ0lRLlNQWCBJTkRFWC5JUV9MQVNUU0FMRVBSSUNFLjYvMzAvMjAxMwUAAAAAAAAACAAAABQoSW52YWxpZCBJZGVudGlmaWVyKb0tXBd/0t0IBNrDF3/S3QgpQ0lRLlNQWCBJTkRFWC5JUV9MQVNUU0FMRVBSSUNFLjEwLzMxLzIwMTUFAAAAAAAAAAgAAAAUKElu</t>
  </si>
  <si>
    <t>dmFsaWQgSWRlbnRpZmllcim9LVwXf9LdCATawxd/0t0IKENJUS5TUFggSU5ERVguSVFfTEFTVFNBTEVQUklDRS4xLzMxLzIwMTgFAAAAAAAAAAgAAAAUKEludmFsaWQgSWRlbnRpZmllcim9LVwXf9LdCATawxd/0t0IKENJUS5TUFggSU5ERVguSVFfTEFTVFNBTEVQUklDRS4zLzMxLzIwMjAFAAAAAAAAAAgAAAAUKEludmFsaWQgSWRlbnRpZmllcim9LVwXf9LdCATawxd/0t0IKUNJUS5TUFggSU5ERVguSVFfTEFTVFNBTEVQUklDRS4xMS8zMC8yMDIxBQAAAAAAAAAIAAAAFChJbnZhbGlkIElkZW50aWZpZXIpvS1cF3/S3QgE2sMXf9LdCChDSVEuU1BYIElOREVYLklRX0xBU1RTQUxFUFJJQ0UuMS8zMS8yMDI0BQAAAAAAAAAIAAAAFChJbnZhbGlkIElkZW50aWZpZXIp31RcF3/S3QgE2sMXf9LdCChDSVEuU1BYIElOREVYLklRX0xBU1RTQUxFUFJJQ0UuMi8yOS8yMDIwBQAAAAAAAAAIAAAAFChJbnZhbGlkIElkZW50aWZpZXIp31RcF3/S3QgE2sMXf9LdCClDSVEuU1BYIElOREVYLklRX0xBU1RTQUxFUFJJQ0UuMTAvMzEvMjAyMQUAAAAAAAAACAAAABQoSW52YWxpZCBJZGVudGlmaWVyKd9UXBd/0t0I5rHDF3/S3QgpQ0lRLlNQWCBJTkRFWC5JUV9MQVNUU0FMRVBSSUNFLjEyLzMxLzIwMjMFAAAAAAAAAAgAAAAUKEludmFsaWQgSWRlbnRpZmllcinfVFwXf9LdCOaxwxd/0t0IKENJUS5TUFggSU5ERVgu</t>
  </si>
  <si>
    <t>SVFfTEFTVFNBTEVQUklDRS4yLzI5LzIwMDQFAAAAAAAAAAgAAAAUKEludmFsaWQgSWRlbnRpZmllcinfVFwXf9LdCOaxwxd/0t0IKENJUS5TUFggSU5ERVguSVFfTEFTVFNBTEVQUklDRS42LzMwLzIwMDYFAAAAAAAAAAgAAAAUKEludmFsaWQgSWRlbnRpZmllcinfVFwXf9LdCOaxwxd/0t0IKUNJUS5TUFggSU5ERVguSVFfTEFTVFNBTEVQUklDRS4xMC8zMS8yMDA4BQAAAAAAAAAIAAAAFChJbnZhbGlkIElkZW50aWZpZXIp31RcF3/S3QgE2sMXf9LdCChDSVEuU1BYIElOREVYLklRX0xBU1RTQUxFUFJJQ0UuMi8yOC8yMDExBQAAAAAAAAAIAAAAFChJbnZhbGlkIElkZW50aWZpZXIp31RcF3/S3QgE2sMXf9LdCChDSVEuU1BYIElOREVYLklRX0xBU1RTQUxFUFJJQ0UuMS8zMS8yMDA0BQAAAAAAAAAIAAAAFChJbnZhbGlkIElkZW50aWZpZXIp31RcF3/S3QgE2sMXf9LdCChDSVEuU1BYIElOREVYLklRX0xBU1RTQUxFUFJJQ0UuNS8zMS8yMDA2BQAAAAAAAAAIAAAAFChJbnZhbGlkIElkZW50aWZpZXIp31RcF3/S3QjmscMXf9LdCChDSVEuU1BYIElOREVYLklRX0xBU1RTQUxFUFJJQ0UuOS8zMC8yMDA4BQAAAAAAAAAIAAAAFChJbnZhbGlkIElkZW50aWZpZXIp31RcF3/S3QjmscMXf9LdCChDSVEuU1BYIElOREVYLklRX0xBU1RTQUxFUFJJQ0UuMS8zMS8yMDExBQAAAAAAAAAIAAAAFChJbnZhbGlkIElk</t>
  </si>
  <si>
    <t>ZW50aWZpZXIp31RcF3/S3QjmscMXf9LdCChDSVEuU1BYIElOREVYLklRX0xBU1RTQUxFUFJJQ0UuNS8zMS8yMDEzBQAAAAAAAAAIAAAAFChJbnZhbGlkIElkZW50aWZpZXIp31RcF3/S3QjmscMXf9LdCChDSVEuU1BYIElOREVYLklRX0xBU1RTQUxFUFJJQ0UuOS8zMC8yMDE1BQAAAAAAAAAIAAAAFChJbnZhbGlkIElkZW50aWZpZXIp31RcF3/S3QjmscMXf9LdCClDSVEuU1BYIElOREVYLklRX0xBU1RTQUxFUFJJQ0UuMTIvMzEvMjAxNwUAAAAAAAAACAAAABQoSW52YWxpZCBJZGVudGlmaWVyKd9UXBd/0t0I5rHDF3/S3QgoQ0lRLlNQWCBJTkRFWC5JUV9MQVNUU0FMRVBSSUNFLjQvMzAvMjAxMwUAAAAAAAAACAAAABQoSW52YWxpZCBJZGVudGlmaWVyKd9UXBd/0t0I5rHDF3/S3QgoQ0lRLlNQWCBJTkRFWC5JUV9MQVNUU0FMRVBSSUNFLjgvMzEvMjAxNQUAAAAAAAAACAAAABQoSW52YWxpZCBJZGVudGlmaWVyKd9UXBd/0t0I5rHDF3/S3QgpQ0lRLlNQWCBJTkRFWC5JUV9MQVNUU0FMRVBSSUNFLjExLzMwLzIwMTcFAAAAAAAAAAgAAAAUKEludmFsaWQgSWRlbnRpZmllcinfVFwXf9LdCOaxwxd/0t0IKENJUS5TUFggSU5ERVguSVFfTEFTVFNBTEVQUklDRS43LzMxLzIwMTkFAAAAAAAAAAgAAAAUKEludmFsaWQgSWRlbnRpZmllcinfVFwXf9LdCOaxwxd/0t0IKENJUS5TUFggSU5ERVguSVFfTEFTVFNB</t>
  </si>
  <si>
    <t>TEVQUklDRS45LzMwLzIwMjEFAAAAAAAAAAgAAAAUKEludmFsaWQgSWRlbnRpZmllcinfVFwXf9LdCOaxwxd/0t0IKUNJUS5TUFggSU5ERVguSVFfTEFTVFNBTEVQUklDRS4xMS8zMC8yMDIzBQAAAAAAAAAIAAAAFChJbnZhbGlkIElkZW50aWZpZXIp31RcF3/S3QjmscMXf9LdCChDSVEuU1BYIElOREVYLklRX0xBU1RTQUxFUFJJQ0UuNi8zMC8yMDE5BQAAAAAAAAAIAAAAFChJbnZhbGlkIElkZW50aWZpZXIp31RcF3/S3QjOicMXf9LdCChDSVEuU1BYIElOREVYLklRX0xBU1RTQUxFUFJJQ0UuOC8zMS8yMDIxBQAAAAAAAAAIAAAAFChJbnZhbGlkIElkZW50aWZpZXIp31RcF3/S3QjOicMXf9LdCClDSVEuU1BYIElOREVYLklRX0xBU1RTQUxFUFJJQ0UuMTAvMzEvMjAyMwUAAAAAAAAACAAAABQoSW52YWxpZCBJZGVudGlmaWVyKd9UXBd/0t0IzonDF3/S3QgpQ0lRLlNQWCBJTkRFWC5JUV9MQVNUU0FMRVBSSUNFLjEyLzMxLzIwMDMFAAAAAAAAAAgAAAAUKEludmFsaWQgSWRlbnRpZmllcinfVFwXf9LdCM6Jwxd/0t0IKENJUS5TUFggSU5ERVguSVFfTEFTVFNBTEVQUklDRS40LzMwLzIwMDYFAAAAAAAAAAgAAAAUKEludmFsaWQgSWRlbnRpZmllcinfVFwXf9LdCM6Jwxd/0t0IKENJUS5TUFggSU5ERVguSVFfTEFTVFNBTEVQUklDRS44LzMxLzIwMDgFAAAAAAAAAAgAAAAUKEludmFsaWQgSWRlbnRpZmll</t>
  </si>
  <si>
    <t>cinfVFwXf9LdCM6Jwxd/0t0IKUNJUS5TUFggSU5ERVguSVFfTEFTVFNBTEVQUklDRS4xMi8zMS8yMDEwBQAAAAAAAAAIAAAAFChJbnZhbGlkIElkZW50aWZpZXIp31RcF3/S3QjOicMXf9LdCClDSVEuU1BYIElOREVYLklRX0xBU1RTQUxFUFJJQ0UuMTEvMzAvMjAwMwUAAAAAAAAACAAAABQoSW52YWxpZCBJZGVudGlmaWVyKd9UXBd/0t0IzonDF3/S3QgoQ0lRLlNQWCBJTkRFWC5JUV9MQVNUU0FMRVBSSUNFLjMvMzEvMjAwNgUAAAAAAAAACAAAABQoSW52YWxpZCBJZGVudGlmaWVyKd9UXBd/0t0IzonDF3/S3QgoQ0lRLlNQWCBJTkRFWC5JUV9MQVNUU0FMRVBSSUNFLjcvMzEvMjAwOAUAAAAAAAAACAAAABQoSW52YWxpZCBJZGVudGlmaWVyKd9UXBd/0t0IzonDF3/S3QgpQ0lRLlNQWCBJTkRFWC5JUV9MQVNUU0FMRVBSSUNFLjExLzMwLzIwMTAFAAAAAAAAAAgAAAAUKEludmFsaWQgSWRlbnRpZmllcinfVFwXf9LdCM6Jwxd/0t0IKENJUS5TUFggSU5ERVguSVFfTEFTVFNBTEVQUklDRS4zLzMxLzIwMTMFAAAAAAAAAAgAAAAUKEludmFsaWQgSWRlbnRpZmllcinfVFwXf9LdCM6Jwxd/0t0IKENJUS5TUFggSU5ERVguSVFfTEFTVFNBTEVQUklDRS43LzMxLzIwMTUFAAAAAAAAAAgAAAAUKEludmFsaWQgSWRlbnRpZmllcinfVFwXf9LdCM6Jwxd/0t0IKUNJUS5TUFggSU5ERVguSVFfTEFTVFNBTEVQUklD</t>
  </si>
  <si>
    <t>RS4xMC8zMS8yMDE3BQAAAAAAAAAIAAAAFChJbnZhbGlkIElkZW50aWZpZXIp31RcF3/S3QjOicMXf9LdCClDSVEuU1BYIElOREVYLklRX0xBU1RTQUxFUFJJQ0UuMTAvMzEvMjAxMAUAAAAAAAAACAAAABQoSW52YWxpZCBJZGVudGlmaWVyKd9UXBd/0t0I3U/DF3/S3QgpQ0lRLlNQWCBJTkRFWC5JUV9MQVNUU0FMRVBSSUNFLjEyLzMxLzIwMTEFAAAAAAAAAAgAAAAUKEludmFsaWQgSWRlbnRpZmllcinfVFwXf9LdCN1Pwxd/0t0IKENJUS5TUFggSU5ERVguSVFfTEFTVFNBTEVQUklDRS4yLzI4LzIwMTMFAAAAAAAAAAgAAAAUKEludmFsaWQgSWRlbnRpZmllcinfVFwXf9LdCN1Pwxd/0t0IKENJUS5TUFggSU5ERVguSVFfTEFTVFNBTEVQUklDRS40LzMwLzIwMTQFAAAAAAAAAAgAAAAUKEludmFsaWQgSWRlbnRpZmllcinfVFwXf9LdCN1Pwxd/0t0IKENJUS5TUFggSU5ERVguSVFfTEFTVFNBTEVQUklDRS42LzMwLzIwMTUFAAAAAAAAAAgAAAAUKEludmFsaWQgSWRlbnRpZmllcinfVFwXf9LdCM6Jwxd/0t0IKENJUS5TUFggSU5ERVguSVFfTEFTVFNBTEVQUklDRS44LzMxLzIwMTYFAAAAAAAAAAgAAAAUKEludmFsaWQgSWRlbnRpZmllcinfVFwXf9LdCM6Jwxd/0t0IKENJUS5TUFggSU5ERVguSVFfTEFTVFNBTEVQUklDRS45LzMwLzIwMjQFAAAAAAAAAAgAAAAUKEludmFsaWQgSWRlbnRpZmllcinfVFwX</t>
  </si>
  <si>
    <t>f9LdCN1Pwxd/0t0IKUNJUS5TUFggSU5ERVguSVFfTEFTVFNBTEVQUklDRS4xMC8zMS8yMDAzBQAAAAAAAAAIAAAAFChJbnZhbGlkIElkZW50aWZpZXIp31RcF3/S3QjdT8MXf9LdCClDSVEuU1BYIElOREVYLklRX0xBU1RTQUxFUFJJQ0UuMTIvMzEvMjAwNAUAAAAAAAAACAAAABQoSW52YWxpZCBJZGVudGlmaWVyKd9UXBd/0t0I3U/DF3/S3QgoQ0lRLlNQWCBJTkRFWC5JUV9MQVNUU0FMRVBSSUNFLjIvMjgvMjAwNgUAAAAAAAAACAAAABQoSW52YWxpZCBJZGVudGlmaWVyKd9UXBd/0t0I3U/DF3/S3QgoQ0lRLlNQWCBJTkRFWC5JUV9MQVNUU0FMRVBSSUNFLjQvMzAvMjAwNwUAAAAAAAAACAAAABQoSW52YWxpZCBJZGVudGlmaWVyKd9UXBd/0t0I3U/DF3/S3QgoQ0lRLlNQWCBJTkRFWC5JUV9MQVNUU0FMRVBSSUNFLjYvMzAvMjAwOAUAAAAAAAAACAAAABQoSW52YWxpZCBJZGVudGlmaWVyKd9UXBd/0t0I3U/DF3/S3QgoQ0lRLlNQWCBJTkRFWC5JUV9MQVNUU0FMRVBSSUNFLjgvMzEvMjAwOQUAAAAAAAAACAAAABQoSW52YWxpZCBJZGVudGlmaWVyKd9UXBd/0t0I3U/DF3/S3QgoQ0lRLlNQWCBJTkRFWC5JUV9MQVNUU0FMRVBSSUNFLjkvMzAvMjAxNwUAAAAAAAAACAAAABQoSW52YWxpZCBJZGVudGlmaWVyKd9UXBd/0t0I3U/DF3/S3QgpQ0lRLlNQWCBJTkRFWC5JUV9MQVNUU0FMRVBSSUNFLjExLzMw</t>
  </si>
  <si>
    <t>LzIwMTgFAAAAAAAAAAgAAAAUKEludmFsaWQgSWRlbnRpZmllcinfVFwXf9LdCN1Pwxd/0t0IKENJUS5TUFggSU5ERVguSVFfTEFTVFNBTEVQUklDRS4xLzMxLzIwMjAFAAAAAAAAAAgAAAAUKEludmFsaWQgSWRlbnRpZmllcinfVFwXf9LdCN1Pwxd/0t0IKENJUS5TUFggSU5ERVguSVFfTEFTVFNBTEVQUklDRS4zLzMxLzIwMjEFAAAAAAAAAAgAAAAUKEludmFsaWQgSWRlbnRpZmllcinfVFwXf9LdCN1Pwxd/0t0IKENJUS5TUFggSU5ERVguSVFfTEFTVFNBTEVQUklDRS41LzMxLzIwMjIFAAAAAAAAAAgAAAAUKEludmFsaWQgSWRlbnRpZmllcinfVFwXf9LdCN1Pwxd/0t0IKENJUS5TUFggSU5ERVguSVFfTEFTVFNBTEVQUklDRS43LzMxLzIwMjMFAAAAAAAAAAgAAAAUKEludmFsaWQgSWRlbnRpZmllcinfVFwXf9LdCN1Pwxd/0t0IKENJUS5TUFggSU5ERVguSVFfTEFTVFNBTEVQUklDRS45LzMwLzIwMTAFAAAAAAAAAAgAAAAUKEludmFsaWQgSWRlbnRpZmllcinfVFwXf9LdCN1Pwxd/0t0IKUNJUS5TUFggSU5ERVguSVFfTEFTVFNBTEVQUklDRS4xMS8zMC8yMDExBQAAAAAAAAAIAAAAFChJbnZhbGlkIElkZW50aWZpZXIp31RcF3/S3QjdT8MXf9LdCChDSVEuU1BYIElOREVYLklRX0xBU1RTQUxFUFJJQ0UuMS8zMS8yMDEzBQAAAAAAAAAIAAAAFChJbnZhbGlkIElkZW50aWZpZXIp31RcF3/S3QjdT8MX</t>
  </si>
  <si>
    <t>f9LdCChDSVEuU1BYIElOREVYLklRX0xBU1RTQUxFUFJJQ0UuMy8zMS8yMDE0BQAAAAAAAAAIAAAAFChJbnZhbGlkIElkZW50aWZpZXIp31RcF3/S3QjdT8MXf9LdCChDSVEuU1BYIElOREVYLklRX0xBU1RTQUxFUFJJQ0UuNS8zMS8yMDE1BQAAAAAAAAAIAAAAFChJbnZhbGlkIElkZW50aWZpZXIp31RcF3/S3QjdT8MXf9LdCChDSVEuU1BYIElOREVYLklRX0xBU1RTQUxFUFJJQ0UuNy8zMS8yMDE2BQAAAAAAAAAIAAAAFChJbnZhbGlkIElkZW50aWZpZXIp31RcF3/S3QjdT8MXf9LdCChDSVEuU1BYIElOREVYLklRX0xBU1RTQUxFUFJJQ0UuOC8zMS8yMDI0BQAAAAAAAAAIAAAAFChJbnZhbGlkIElkZW50aWZpZXIp31RcF3/S3QibG8MXf9LdCChDSVEuU1BYIElOREVYLklRX0xBU1RTQUxFUFJJQ0UuOS8zMC8yMDAzBQAAAAAAAAAIAAAAFChJbnZhbGlkIElkZW50aWZpZXIp31RcF3/S3QibG8MXf9LdCClDSVEuU1BYIElOREVYLklRX0xBU1RTQUxFUFJJQ0UuMTEvMzAvMjAwNAUAAAAAAAAACAAAABQoSW52YWxpZCBJZGVudGlmaWVyKd9UXBd/0t0ImxvDF3/S3QgoQ0lRLlNQWCBJTkRFWC5JUV9MQVNUU0FMRVBSSUNFLjEvMzEvMjAwNgUAAAAAAAAACAAAABQoSW52YWxpZCBJZGVudGlmaWVyKd9UXBd/0t0ImxvDF3/S3QgoQ0lRLlNQWCBJTkRFWC5JUV9MQVNUU0FMRVBSSUNFLjMvMzEvMjAwNwUAAAAA</t>
  </si>
  <si>
    <t>AAAACAAAABQoSW52YWxpZCBJZGVudGlmaWVyKd9UXBd/0t0ImxvDF3/S3QgoQ0lRLlNQWCBJTkRFWC5JUV9MQVNUU0FMRVBSSUNFLjUvMzEvMjAwOAUAAAAAAAAACAAAABQoSW52YWxpZCBJZGVudGlmaWVyKd9UXBd/0t0ImxvDF3/S3QgoQ0lRLlNQWCBJTkRFWC5JUV9MQVNUU0FMRVBSSUNFLjcvMzEvMjAwOQUAAAAAAAAACAAAABQoSW52YWxpZCBJZGVudGlmaWVyKd9UXBd/0t0I3U/DF3/S3QgoQ0lRLlNQWCBJTkRFWC5JUV9MQVNUU0FMRVBSSUNFLjgvMzEvMjAxNwUAAAAAAAAACAAAABQoSW52YWxpZCBJZGVudGlmaWVyKd9UXBd/0t0ImxvDF3/S3QgpQ0lRLlNQWCBJTkRFWC5JUV9MQVNUU0FMRVBSSUNFLjEwLzMxLzIwMTgFAAAAAAAAAAgAAAAUKEludmFsaWQgSWRlbnRpZmllcinfVFwXf9LdCJsbwxd/0t0IKUNJUS5TUFggSU5ERVguSVFfTEFTVFNBTEVQUklDRS4xMi8zMS8yMDE5BQAAAAAAAAAIAAAAFChJbnZhbGlkIElkZW50aWZpZXIp31RcF3/S3QibG8MXf9LdCChDSVEuU1BYIElOREVYLklRX0xBU1RTQUxFUFJJQ0UuMi8yOC8yMDIxBQAAAAAAAAAIAAAAFChJbnZhbGlkIElkZW50aWZpZXIp31RcF3/S3QibG8MXf9LdCChDSVEuU1BYIElOREVYLklRX0xBU1RTQUxFUFJJQ0UuNC8zMC8yMDIyBQAAAAAAAAAIAAAAFChJbnZhbGlkIElkZW50aWZpZXIp31RcF3/S3QibG8MXf9LdCChDSVEu</t>
  </si>
  <si>
    <t>U1BYIElOREVYLklRX0xBU1RTQUxFUFJJQ0UuNi8zMC8yMDIzBQAAAAAAAAAIAAAAFChJbnZhbGlkIElkZW50aWZpZXIp31RcF3/S3QibG8MXf9LdCChDSVEuU1BYIElOREVYLklRX0xBU1RTQUxFUFJJQ0UuOC8zMS8yMDEwBQAAAAAAAAAIAAAAFChJbnZhbGlkIElkZW50aWZpZXIp31RcF3/S3Qig9MIXf9LdCClDSVEuU1BYIElOREVYLklRX0xBU1RTQUxFUFJJQ0UuMTAvMzEvMjAxMQUAAAAAAAAACAAAABQoSW52YWxpZCBJZGVudGlmaWVyKd9UXBd/0t0IoPTCF3/S3QgpQ0lRLlNQWCBJTkRFWC5JUV9MQVNUU0FMRVBSSUNFLjEyLzMxLzIwMTIFAAAAAAAAAAgAAAAUKEludmFsaWQgSWRlbnRpZmllcinfVFwXf9LdCJsbwxd/0t0IKENJUS5TUFggSU5ERVguSVFfTEFTVFNBTEVQUklDRS4yLzI4LzIwMTQFAAAAAAAAAAgAAAAUKEludmFsaWQgSWRlbnRpZmllcinfVFwXf9LdCJsbwxd/0t0IKENJUS5TUFggSU5ERVguSVFfTEFTVFNBTEVQUklDRS40LzMwLzIwMTUFAAAAAAAAAAgAAAAUKEludmFsaWQgSWRlbnRpZmllcinfVFwXf9LdCJsbwxd/0t0IKENJUS5TUFggSU5ERVguSVFfTEFTVFNBTEVQUklDRS42LzMwLzIwMTYFAAAAAAAAAAgAAAAUKEludmFsaWQgSWRlbnRpZmllcinfVFwXf9LdCJsbwxd/0t0IKENJUS5TUFggSU5ERVguSVFfTEFTVFNBTEVQUklDRS43LzMxLzIwMjQFAAAAAAAAAAgAAAAU</t>
  </si>
  <si>
    <t>KEludmFsaWQgSWRlbnRpZmllcinfVFwXf9LdCKD0whd/0t0IKENJUS5TUFggSU5ERVguSVFfTEFTVFNBTEVQUklDRS44LzMxLzIwMDMFAAAAAAAAAAgAAAAUKEludmFsaWQgSWRlbnRpZmllcinfVFwXf9LdCKD0whd/0t0IKUNJUS5TUFggSU5ERVguSVFfTEFTVFNBTEVQUklDRS4xMC8zMS8yMDA0BQAAAAAAAAAIAAAAFChJbnZhbGlkIElkZW50aWZpZXIp31RcF3/S3Qig9MIXf9LdCClDSVEuU1BYIElOREVYLklRX0xBU1RTQUxFUFJJQ0UuMTIvMzEvMjAwNQUAAAAAAAAACAAAABQoSW52YWxpZCBJZGVudGlmaWVyKd9UXBd/0t0IoPTCF3/S3QgoQ0lRLlNQWCBJTkRFWC5JUV9MQVNUU0FMRVBSSUNFLjIvMjgvMjAwNwUAAAAAAAAACAAAABQoSW52YWxpZCBJZGVudGlmaWVyKd9UXBd/0t0IoPTCF3/S3QgoQ0lRLlNQWCBJTkRFWC5JUV9MQVNUU0FMRVBSSUNFLjQvMzAvMjAwOAUAAAAAAAAACAAAABQoSW52YWxpZCBJZGVudGlmaWVyKd9UXBd/0t0IoPTCF3/S3QgoQ0lRLlNQWCBJTkRFWC5JUV9MQVNUU0FMRVBSSUNFLjYvMzAvMjAwOQUAAAAAAAAACAAAABQoSW52YWxpZCBJZGVudGlmaWVyKd9UXBd/0t0IoPTCF3/S3QgoQ0lRLlNQWCBJTkRFWC5JUV9MQVNUU0FMRVBSSUNFLjcvMzEvMjAxNwUAAAAAAAAACAAAABQoSW52YWxpZCBJZGVudGlmaWVyKd9UXBd/0t0It8zCF3/S3QgoQ0lRLlNQWCBJTkRF</t>
  </si>
  <si>
    <t>WC5JUV9MQVNUU0FMRVBSSUNFLjkvMzAvMjAxOAUAAAAAAAAACAAAABQoSW52YWxpZCBJZGVudGlmaWVyKd9UXBd/0t0It8zCF3/S3QgpQ0lRLlNQWCBJTkRFWC5JUV9MQVNUU0FMRVBSSUNFLjExLzMwLzIwMTkFAAAAAAAAAAgAAAAUKEludmFsaWQgSWRlbnRpZmllcinfVFwXf9LdCKD0whd/0t0IKENJUS5TUFggSU5ERVguSVFfTEFTVFNBTEVQUklDRS4xLzMxLzIwMjEFAAAAAAAAAAgAAAAUKEludmFsaWQgSWRlbnRpZmllcinfVFwXf9LdCKD0whd/0t0IKENJUS5TUFggSU5ERVguSVFfTEFTVFNBTEVQUklDRS4zLzMxLzIwMjIFAAAAAAAAAAgAAAAUKEludmFsaWQgSWRlbnRpZmllcinfVFwXf9LdCKD0whd/0t0IKENJUS5TUFggSU5ERVguSVFfTEFTVFNBTEVQUklDRS41LzMxLzIwMjMFAAAAAAAAAAgAAAAUKEludmFsaWQgSWRlbnRpZmllcinfVFwXf9LdCKD0whd/0t0IKENJUS5TUFggSU5ERVguSVFfTEFTVFNBTEVQUklDRS43LzMxLzIwMTAFAAAAAAAAAAgAAAAUKEludmFsaWQgSWRlbnRpZmllcinfVFwXf9LdCLfMwhd/0t0IKENJUS5TUFggSU5ERVguSVFfTEFTVFNBTEVQUklDRS45LzMwLzIwMTEFAAAAAAAAAAgAAAAUKEludmFsaWQgSWRlbnRpZmllcinfVFwXf9LdCLfMwhd/0t0IKUNJUS5TUFggSU5ERVguSVFfTEFTVFNBTEVQUklDRS4xMS8zMC8yMDEyBQAAAAAAAAAIAAAAFChJbnZhbGlk</t>
  </si>
  <si>
    <t>IElkZW50aWZpZXIp31RcF3/S3Qi3zMIXf9LdCChDSVEuU1BYIElOREVYLklRX0xBU1RTQUxFUFJJQ0UuMS8zMS8yMDE0BQAAAAAAAAAIAAAAFChJbnZhbGlkIElkZW50aWZpZXIp31RcF3/S3Qi3zMIXf9LdCChDSVEuU1BYIElOREVYLklRX0xBU1RTQUxFUFJJQ0UuMy8zMS8yMDE1BQAAAAAAAAAIAAAAFChJbnZhbGlkIElkZW50aWZpZXIp31RcF3/S3Qi3zMIXf9LdCChDSVEuU1BYIElOREVYLklRX0xBU1RTQUxFUFJJQ0UuNS8zMS8yMDE2BQAAAAAAAAAIAAAAFChJbnZhbGlkIElkZW50aWZpZXIp31RcF3/S3Qi3zMIXf9LdCChDSVEuU1BYIElOREVYLklRX0xBU1RTQUxFUFJJQ0UuNi8zMC8yMDI0BQAAAAAAAAAIAAAAFChJbnZhbGlkIElkZW50aWZpZXIp31RcF3/S3Qi3zMIXf9LdCChDSVEuU1BYIElOREVYLklRX0xBU1RTQUxFUFJJQ0UuNy8zMS8yMDAzBQAAAAAAAAAIAAAAFChJbnZhbGlkIElkZW50aWZpZXIp31RcF3/S3Qi3zMIXf9LdCChDSVEuU1BYIElOREVYLklRX0xBU1RTQUxFUFJJQ0UuOS8zMC8yMDA0BQAAAAAAAAAIAAAAFChJbnZhbGlkIElkZW50aWZpZXIp31RcF3/S3Qi3zMIXf9LdCClDSVEuU1BYIElOREVYLklRX0xBU1RTQUxFUFJJQ0UuMTEvMzAvMjAwNQUAAAAAAAAACAAAABQoSW52YWxpZCBJZGVudGlmaWVyKd9UXBd/0t0It8zCF3/S3QgoQ0lRLlNQWCBJTkRFWC5JUV9MQVNU</t>
  </si>
  <si>
    <t>U0FMRVBSSUNFLjEvMzEvMjAwNwUAAAAAAAAACAAAABQoSW52YWxpZCBJZGVudGlmaWVyKd9UXBd/0t0It8zCF3/S3QgoQ0lRLlNQWCBJTkRFWC5JUV9MQVNUU0FMRVBSSUNFLjMvMzEvMjAwOAUAAAAAAAAACAAAABQoSW52YWxpZCBJZGVudGlmaWVyKd9UXBd/0t0It8zCF3/S3QgoQ0lRLlNQWCBJTkRFWC5JUV9MQVNUU0FMRVBSSUNFLjUvMzEvMjAwOQUAAAAAAAAACAAAABQoSW52YWxpZCBJZGVudGlmaWVyKd9UXBd/0t0It8zCF3/S3QgoQ0lRLlNQWCBJTkRFWC5JUV9MQVNUU0FMRVBSSUNFLjYvMzAvMjAxNwUAAAAAAAAACAAAABQoSW52YWxpZCBJZGVudGlmaWVyKd9UXBd/0t0IBprCF3/S3QgoQ0lRLlNQWCBJTkRFWC5JUV9MQVNUU0FMRVBSSUNFLjgvMzEvMjAxOAUAAAAAAAAACAAAABQoSW52YWxpZCBJZGVudGlmaWVyKd9UXBd/0t0IBprCF3/S3QgpQ0lRLlNQWCBJTkRFWC5JUV9MQVNUU0FMRVBSSUNFLjEwLzMxLzIwMTkFAAAAAAAAAAgAAAAUKEludmFsaWQgSWRlbnRpZmllcinfVFwXf9LdCAaawhd/0t0IKUNJUS5TUFggSU5ERVguSVFfTEFTVFNBTEVQUklDRS4xMi8zMS8yMDIwBQAAAAAAAAAIAAAAFChJbnZhbGlkIElkZW50aWZpZXIp31RcF3/S3QgGmsIXf9LdCChDSVEuU1BYIElOREVYLklRX0xBU1RTQUxFUFJJQ0UuMi8yOC8yMDIyBQAAAAAAAAAIAAAAFChJbnZhbGlkIElkZW50aWZp</t>
  </si>
  <si>
    <t>ZXIp31RcF3/S3QgGmsIXf9LdCChDSVEuU1BYIElOREVYLklRX0xBU1RTQUxFUFJJQ0UuNC8zMC8yMDIzBQAAAAAAAAAIAAAAFChJbnZhbGlkIElkZW50aWZpZXIp31RcF3/S3Qi3zMIXf9LdCChDSVEuU1BYIElOREVYLklRX0xBU1RTQUxFUFJJQ0UuNi8zMC8yMDEwBQAAAAAAAAAIAAAAFChJbnZhbGlkIElkZW50aWZpZXIp31RcF3/S3QgGmsIXf9LdCChDSVEuU1BYIElOREVYLklRX0xBU1RTQUxFUFJJQ0UuOC8zMS8yMDExBQAAAAAAAAAIAAAAFChJbnZhbGlkIElkZW50aWZpZXIp31RcF3/S3QgGmsIXf9LdCClDSVEuU1BYIElOREVYLklRX0xBU1RTQUxFUFJJQ0UuMTAvMzEvMjAxMgUAAAAAAAAACAAAABQoSW52YWxpZCBJZGVudGlmaWVyKd9UXBd/0t0IBprCF3/S3QgpQ0lRLlNQWCBJTkRFWC5JUV9MQVNUU0FMRVBSSUNFLjEyLzMxLzIwMTMFAAAAAAAAAAgAAAAUKEludmFsaWQgSWRlbnRpZmllcinfVFwXf9LdCAaawhd/0t0IKENJUS5TUFggSU5ERVguSVFfTEFTVFNBTEVQUklDRS4yLzI4LzIwMTUFAAAAAAAAAAgAAAAUKEludmFsaWQgSWRlbnRpZmllcinfVFwXf9LdCAaawhd/0t0IKENJUS5TUFggSU5ERVguSVFfTEFTVFNBTEVQUklDRS40LzMwLzIwMTYFAAAAAAAAAAgAAAAUKEludmFsaWQgSWRlbnRpZmllcinfVFwXf9LdCAaawhd/0t0IKENJUS5TUFggSU5ERVguSVFfTEFTVFNBTEVQUklD</t>
  </si>
  <si>
    <t>RS41LzMxLzIwMjQFAAAAAAAAAAgAAAAUKEludmFsaWQgSWRlbnRpZmllcinfVFwXf9LdCAaawhd/0t0IKENJUS5TUFggSU5ERVguSVFfTEFTVFNBTEVQUklDRS42LzMwLzIwMDMFAAAAAAAAAAgAAAAUKEludmFsaWQgSWRlbnRpZmllcinfVFwXf9LdCAaawhd/0t0IKENJUS5TUFggSU5ERVguSVFfTEFTVFNBTEVQUklDRS44LzMxLzIwMDQFAAAAAAAAAAgAAAAUKEludmFsaWQgSWRlbnRpZmllcinfVFwXf9LdCAaawhd/0t0IKUNJUS5TUFggSU5ERVguSVFfTEFTVFNBTEVQUklDRS4xMC8zMS8yMDA1BQAAAAAAAAAIAAAAFChJbnZhbGlkIElkZW50aWZpZXIp31RcF3/S3QgGmsIXf9LdCClDSVEuU1BYIElOREVYLklRX0xBU1RTQUxFUFJJQ0UuMTIvMzEvMjAwNgUAAAAAAAAACAAAABQoSW52YWxpZCBJZGVudGlmaWVyKd9UXBd/0t0IBprCF3/S3QgoQ0lRLlNQWCBJTkRFWC5JUV9MQVNUU0FMRVBSSUNFLjIvMjkvMjAwOAUAAAAAAAAACAAAABQoSW52YWxpZCBJZGVudGlmaWVyKd9UXBd/0t0IBprCF3/S3QgoQ0lRLlNQWCBJTkRFWC5JUV9MQVNUU0FMRVBSSUNFLjQvMzAvMjAwOQUAAAAAAAAACAAAABQoSW52YWxpZCBJZGVudGlmaWVyKd9UXBd/0t0IBprCF3/S3QgoQ0lRLlNQWCBJTkRFWC5JUV9MQVNUU0FMRVBSSUNFLjUvMzEvMjAxNwUAAAAAAAAACAAAABQoSW52YWxpZCBJZGVudGlmaWVyKd9UXBd/</t>
  </si>
  <si>
    <t>0t0IF3PCF3/S3QgoQ0lRLlNQWCBJTkRFWC5JUV9MQVNUU0FMRVBSSUNFLjcvMzEvMjAxOAUAAAAAAAAACAAAABQoSW52YWxpZCBJZGVudGlmaWVyKd9UXBd/0t0IF3PCF3/S3QgoQ0lRLlNQWCBJTkRFWC5JUV9MQVNUU0FMRVBSSUNFLjkvMzAvMjAxOQUAAAAAAAAACAAAABQoSW52YWxpZCBJZGVudGlmaWVyKd9UXBd/0t0IF3PCF3/S3QgpQ0lRLlNQWCBJTkRFWC5JUV9MQVNUU0FMRVBSSUNFLjExLzMwLzIwMjAFAAAAAAAAAAgAAAAUKEludmFsaWQgSWRlbnRpZmllcinfVFwXf9LdCBdzwhd/0t0IKENJUS5TUFggSU5ERVguSVFfTEFTVFNBTEVQUklDRS4xLzMxLzIwMjIFAAAAAAAAAAgAAAAUKEludmFsaWQgSWRlbnRpZmllcinfVFwXf9LdCAaawhd/0t0IKENJUS5TUFggSU5ERVguSVFfTEFTVFNBTEVQUklDRS4zLzMxLzIwMjMFAAAAAAAAAAgAAAAUKEludmFsaWQgSWRlbnRpZmllcinfVFwXf9LdCAaawhd/0t0IKENJUS5TUFggSU5ERVguSVFfTEFTVFNBTEVQUklDRS41LzMxLzIwMTAFAAAAAAAAAAgAAAAUKEludmFsaWQgSWRlbnRpZmllcinfVFwXf9LdCBdzwhd/0t0IKENJUS5TUFggSU5ERVguSVFfTEFTVFNBTEVQUklDRS43LzMxLzIwMTEFAAAAAAAAAAgAAAAUKEludmFsaWQgSWRlbnRpZmllcinfVFwXf9LdCBdzwhd/0t0IKENJUS5TUFggSU5ERVguSVFfTEFTVFNBTEVQUklDRS45LzMwLzIw</t>
  </si>
  <si>
    <t>MTIFAAAAAAAAAAgAAAAUKEludmFsaWQgSWRlbnRpZmllcinfVFwXf9LdCBdzwhd/0t0IKUNJUS5TUFggSU5ERVguSVFfTEFTVFNBTEVQUklDRS4xMS8zMC8yMDEzBQAAAAAAAAAIAAAAFChJbnZhbGlkIElkZW50aWZpZXIp31RcF3/S3QgXc8IXf9LdCChDSVEuU1BYIElOREVYLklRX0xBU1RTQUxFUFJJQ0UuMS8zMS8yMDE1BQAAAAAAAAAIAAAAFChJbnZhbGlkIElkZW50aWZpZXIp31RcF3/S3QgXc8IXf9LdCChDSVEuU1BYIElOREVYLklRX0xBU1RTQUxFUFJJQ0UuMy8zMS8yMDE2BQAAAAAAAAAIAAAAFChJbnZhbGlkIElkZW50aWZpZXIp31RcF3/S3QgXc8IXf9LdCChDSVEuU1BYIElOREVYLklRX0xBU1RTQUxFUFJJQ0UuNi8zMC8yMDI1BQAAAAAAAAAIAAAAFChJbnZhbGlkIElkZW50aWZpZXIp31RcF3/S3QjuS8IXf9LdCChDSVEuU1BYIElOREVYLklRX0xBU1RTQUxFUFJJQ0UuNS8zMS8yMDAzBQAAAAAAAAAIAAAAFChJbnZhbGlkIElkZW50aWZpZXIp31RcF3/S3QgXc8IXf9LdCChDSVEuU1BYIElOREVYLklRX0xBU1RTQUxFUFJJQ0UuNy8zMS8yMDA0BQAAAAAAAAAIAAAAFChJbnZhbGlkIElkZW50aWZpZXIp31RcF3/S3QgXc8IXf9LdCChDSVEuU1BYIElOREVYLklRX0xBU1RTQUxFUFJJQ0UuOS8zMC8yMDA1BQAAAAAAAAAIAAAAFChJbnZhbGlkIElkZW50aWZpZXIp31RcF3/S3QgXc8IXf9Ld</t>
  </si>
  <si>
    <t>CClDSVEuU1BYIElOREVYLklRX0xBU1RTQUxFUFJJQ0UuMTEvMzAvMjAwNgUAAAAAAAAACAAAABQoSW52YWxpZCBJZGVudGlmaWVyKd9UXBd/0t0IF3PCF3/S3QgoQ0lRLlNQWCBJTkRFWC5JUV9MQVNUU0FMRVBSSUNFLjEvMzEvMjAwOAUAAAAAAAAACAAAABQoSW52YWxpZCBJZGVudGlmaWVyKd9UXBd/0t0IF3PCF3/S3QgoQ0lRLlNQWCBJTkRFWC5JUV9MQVNUU0FMRVBSSUNFLjMvMzEvMjAwOQUAAAAAAAAACAAAABQoSW52YWxpZCBJZGVudGlmaWVyKd9UXBd/0t0IF3PCF3/S3QgoQ0lRLlNQWCBJTkRFWC5JUV9MQVNUU0FMRVBSSUNFLjYvMzAvMjAxOAUAAAAAAAAACAAAABQoSW52YWxpZCBJZGVudGlmaWVyKd9UXBd/0t0I7kvCF3/S3QgoQ0lRLlNQWCBJTkRFWC5JUV9MQVNUU0FMRVBSSUNFLjgvMzEvMjAxOQUAAAAAAAAACAAAABQoSW52YWxpZCBJZGVudGlmaWVyKd9UXBd/0t0I7kvCF3/S3QgpQ0lRLlNQWCBJTkRFWC5JUV9MQVNUU0FMRVBSSUNFLjEwLzMxLzIwMjAFAAAAAAAAAAgAAAAUKEludmFsaWQgSWRlbnRpZmllcinfVFwXf9LdCO5Lwhd/0t0IKUNJUS5TUFggSU5ERVguSVFfTEFTVFNBTEVQUklDRS4xMi8zMS8yMDIxBQAAAAAAAAAIAAAAFChJbnZhbGlkIElkZW50aWZpZXIp31RcF3/S3QjuS8IXf9LdCChDSVEuU1BYIElOREVYLklRX0xBU1RTQUxFUFJJQ0UuMi8yOC8yMDIzBQAAAAAA</t>
  </si>
  <si>
    <t>AAAIAAAAFChJbnZhbGlkIElkZW50aWZpZXIp31RcF3/S3QjuS8IXf9LdCChDSVEuU1BYIElOREVYLklRX0xBU1RTQUxFUFJJQ0UuNC8zMC8yMDI0BQAAAAAAAAAIAAAAFChJbnZhbGlkIElkZW50aWZpZXIp31RcF3/S3QjuS8IXf9LdCChDSVEuU1BYIElOREVYLklRX0xBU1RTQUxFUFJJQ0UuNi8zMC8yMDExBQAAAAAAAAAIAAAAFChJbnZhbGlkIElkZW50aWZpZXIp31RcF3/S3QjuS8IXf9LdCChDSVEuU1BYIElOREVYLklRX0xBU1RTQUxFUFJJQ0UuOC8zMS8yMDEyBQAAAAAAAAAIAAAAFChJbnZhbGlkIElkZW50aWZpZXIp31RcF3/S3QjuS8IXf9LdCClDSVEuU1BYIElOREVYLklRX0xBU1RTQUxFUFJJQ0UuMTAvMzEvMjAxMwUAAAAAAAAACAAAABQoSW52YWxpZCBJZGVudGlmaWVyKd9UXBd/0t0I7kvCF3/S3QgpQ0lRLlNQWCBJTkRFWC5JUV9MQVNUU0FMRVBSSUNFLjEyLzMxLzIwMTQFAAAAAAAAAAgAAAAUKEludmFsaWQgSWRlbnRpZmllcinfVFwXf9LdCO5Lwhd/0t0IKENJUS5TUFggSU5ERVguSVFfTEFTVFNBTEVQUklDRS4yLzI5LzIwMTYFAAAAAAAAAAgAAAAUKEludmFsaWQgSWRlbnRpZmllcinfVFwXf9LdCO5Lwhd/0t0IKENJUS5TUFggSU5ERVguSVFfTEFTVFNBTEVQUklDRS40LzMwLzIwMTcFAAAAAAAAAAgAAAAUKEludmFsaWQgSWRlbnRpZmllcinfVFwXf9LdCO5Lwhd/0t0IKENJUS5T</t>
  </si>
  <si>
    <t>UFggSU5ERVguSVFfTEFTVFNBTEVQUklDRS40LzMwLzIwMDMFAAAAAAAAAAgAAAAUKEludmFsaWQgSWRlbnRpZmllcinfVFwXf9LdCNkkwhd/0t0IKENJUS5TUFggSU5ERVguSVFfTEFTVFNBTEVQUklDRS42LzMwLzIwMDQFAAAAAAAAAAgAAAAUKEludmFsaWQgSWRlbnRpZmllcinfVFwXf9LdCNkkwhd/0t0IKENJUS5TUFggSU5ERVguSVFfTEFTVFNBTEVQUklDRS44LzMxLzIwMDUFAAAAAAAAAAgAAAAUKEludmFsaWQgSWRlbnRpZmllcinfVFwXf9LdCNkkwhd/0t0IKUNJUS5TUFggSU5ERVguSVFfTEFTVFNBTEVQUklDRS4xMC8zMS8yMDA2BQAAAAAAAAAIAAAAFChJbnZhbGlkIElkZW50aWZpZXIp31RcF3/S3QjZJMIXf9LdCClDSVEuU1BYIElOREVYLklRX0xBU1RTQUxFUFJJQ0UuMTIvMzEvMjAwNwUAAAAAAAAACAAAABQoSW52YWxpZCBJZGVudGlmaWVyKd9UXBd/0t0I7kvCF3/S3QgoQ0lRLlNQWCBJTkRFWC5JUV9MQVNUU0FMRVBSSUNFLjIvMjgvMjAwOQUAAAAAAAAACAAAABQoSW52YWxpZCBJZGVudGlmaWVyKd9UXBd/0t0I7kvCF3/S3QgoQ0lRLlNQWCBJTkRFWC5JUV9MQVNUU0FMRVBSSUNFLjQvMzAvMjAxMAUAAAAAAAAACAAAABQoSW52YWxpZCBJZGVudGlmaWVyKd9UXBd/0t0I7kvCF3/S3QgoQ0lRLlNQWCBJTkRFWC5JUV9MQVNUU0FMRVBSSUNFLjMvMzEvMjAwMwUAAAAAAAAACAAAABQo</t>
  </si>
  <si>
    <t>SW52YWxpZCBJZGVudGlmaWVyKd9UXBd/0t0I2STCF3/S3QgfQ0lRLlNQWC5JUV9DTE9TRVBSSUNFLjMvMzEvMjAwMwEAAABYWA0AAgAAAAg0LjUyMzA2OQDwFOY1f9LdCCOjETZ/0t0I</t>
  </si>
  <si>
    <t>gap-hist_gap</t>
  </si>
  <si>
    <t>diff of diff CAPE</t>
  </si>
  <si>
    <t>5Y CAGR excess return</t>
  </si>
  <si>
    <t>CAPE deviation (x)</t>
  </si>
  <si>
    <t>Implied excess return (y)</t>
  </si>
  <si>
    <t>R-squared</t>
  </si>
  <si>
    <t>p-value</t>
  </si>
  <si>
    <t>Alpha</t>
  </si>
  <si>
    <t>Beta</t>
  </si>
  <si>
    <t>Return</t>
  </si>
  <si>
    <t>Entire period</t>
  </si>
  <si>
    <t>2009-2015</t>
  </si>
  <si>
    <t>2015-2020</t>
  </si>
  <si>
    <t>Expected Return</t>
  </si>
  <si>
    <t>Risk</t>
  </si>
  <si>
    <t>Implied ERP</t>
  </si>
  <si>
    <t>CAPE adjustment</t>
  </si>
  <si>
    <t>Structural (subjective) adjustment</t>
  </si>
  <si>
    <t>Real Estate has experienced a meaningful erosion in net profit margins, with current levels having declined to roughly the same as those observed during the Global Financial Crisis. As of mid-2025, sector-wide net margins sit near 11.9 percent, a full 10 percentage points below the 2018–2019 highs and nearly 12 points below the 2015 peak. The trend over the past five years is clearly negative, at minus 1.83 percent annually, indicating not just cyclical weakness but potentially structural deterioration. This compression likely reflects the repricing of real estate assets amid higher long-term interest rates, leading to cap rate expansion and weaker spreads between asset yields and funding costs. Compounding this, the post-COVID transition to hybrid work has undermined office demand, while the retail segment continues to digest oversupply from the e-commerce shift. These forces have challenged REITs’ ability to sustain prior margin levels. Importantly, while CAPE-based valuation models do capture relative cheapness, they do not fully internalize the embedded deterioration in the sector’s earnings power. Therefore, even if valuations suggest a rebound is possible, the deterioration in fundamental cash generation warrants a downward structural tilt in expected return assumptions. A reasonable adjustment would be to subtract 50 basis points from the expected return to reflect the weakening margin dynamics that could cap the sector’s long-term growth and capital efficiency.
Communication Services stands out for its sustained margin expansion and underlying business transformation. Since 2015, net margins in the sector have risen steadily, reaching a record 19.2 percent in 2025, which is double the average from a decade earlier. This improvement is not simply cyclical, it reflects a structural pivot in the composition of the sector. Whereas legacy telecom businesses, which were capital-intensive and heavily regulated, dominated the index in the past, today’s sector is shaped by scalable, platform-driven companies with dominant digital advertising models. Giants like Alphabet and Meta generate extremely high operating leverage from intangible assets, enabling them to maintain high and rising profitability with modest incremental capital investment. This evolution has led to margin structures more akin to technology than utilities or traditional telecom. Yet CAPE ratios, and valuation models more generally, may not fully incorporate the lasting implications of this transformation. To correct for this, a structural adjustment to expected returns is justified. A moderate increase of 50 basis points to the sector’s expected return captures this shift in underlying quality and profitability without overstating it, and complements, rather than overlaps with, valuation-based adjustments.
Utilities, typically viewed as a low-growth, rate-sensitive sector, have quietly experienced a notable rise in net profit margins. As of mid-2025, utilities’ net margins have reached 14.4 percent, the highest in your entire testing period. Over the last five years, the trend has been strongly positive, up 1.01 percent per year, marking a significant break from their historical mid-single-digit norm. This change is likely tied to several structural factors, including regulated rate bases that permit inflation pass-through, rising demand from electrification trends such as electric vehicles and data centers, and steady investments in grid modernization and renewable integration that expand their capital base. These dynamics improve cash flow stability and earnings visibility. However, because utilities are often priced by investors as bond proxies, valued primarily for stability and income, their underlying profitability trends may be underappreciated in valuation models like CAPE. Therefore, a small upward structural adjustment to expected returns, around 25 basis points, captures this improvement in economic fundamentals without double-counting what is already reflected in market valuations.</t>
  </si>
  <si>
    <t>The CAPE adjustments applied here represent a disciplined, valuation-sensitive overlay to sector-level expected return estimates. These adjustments are grounded in historical relationships between deviations in a sector’s CAPE ratio and the subsequent excess returns it tends to deliver relative to the broader market. The core idea is that when a sector’s CAPE ratio is unusually high or low relative to its historical norm, that deviation can signal overvaluation or undervaluation, with potential implications for future relative performance.
To quantify this, we run rolling regressions of sector excess returns on CAPE deviations, using three periods: the full available sample, the pre-COVID expansion (2009–2015), and the more recent post-GFC cycle (2015–2020). This allows us to assess both the stability and the structural evolution of the CAPE-return relationship. Importantly, we do not apply these regression outputs blindly. We only impose a CAPE-based adjustment when the regression shows a meaningful statistical fit, as measured by the R-squared values across these time segments.
If both the entire-period and the 2015–2020 regressions exhibit weak explanatory power (R-squared below 0.2), no adjustment is made. This prevents spurious or noisy relationships from influencing the expected return estimate. When at least one of these regressions has moderate explanatory power, we apply a partial adjustment—typically 25% to 50% of the implied excess return—reflecting the limited but non-negligible information content of the CAPE deviation. In rare but important cases where the long-term relationship appears unstable but recent data (both 2009–2015 and 2015–2020) show a consistently strong fit, we recognize the potential regime shift and apply an adjustment based solely on the recent cycle. This is especially relevant in sectors like Technology, where structural transformation has made older valuation norms obsolete.
The outcome of this methodology is a nuanced set of CAPE adjustments. Information Technology receives a large upward adjustment due to a strong and stable CAPE-return relationship in recent periods, reflecting persistent undervaluation signals relative to realized performance. Consumer Staples sees a modest positive adjustment, consistent with a stable and reliable valuation-return link. Industrials and Utilities, on the other hand, receive downward adjustments due to signs of persistent overvaluation and a historically robust relationship between high relative CAPEs and subsequent underperformance.
Overall, this process ensures that valuation signals—when they are statistically credible—are integrated into expected returns in a way that is both disciplined and sensitive to structural shifts across sectors.</t>
  </si>
  <si>
    <t>A</t>
  </si>
  <si>
    <t>B</t>
  </si>
  <si>
    <t>N</t>
  </si>
  <si>
    <t>O</t>
  </si>
  <si>
    <t>AA</t>
  </si>
  <si>
    <t>AB</t>
  </si>
  <si>
    <t>AN</t>
  </si>
  <si>
    <t>AO</t>
  </si>
  <si>
    <t>BA</t>
  </si>
  <si>
    <t>BB</t>
  </si>
  <si>
    <t>BN</t>
  </si>
  <si>
    <t>BO</t>
  </si>
  <si>
    <t>CA</t>
  </si>
  <si>
    <t>CB</t>
  </si>
  <si>
    <t>CN</t>
  </si>
  <si>
    <t>CO</t>
  </si>
  <si>
    <t>DA</t>
  </si>
  <si>
    <t>DB</t>
  </si>
  <si>
    <t>DN</t>
  </si>
  <si>
    <t>DO</t>
  </si>
  <si>
    <t>EA</t>
  </si>
  <si>
    <t>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</si>
</sst>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00"/>
    <numFmt numFmtId="166" formatCode="0.000"/>
    <numFmt numFmtId="167" formatCode="0.0000"/>
    <numFmt numFmtId="168" formatCode="0.0%"/>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2"/>
      <color rgb="FF000000"/>
      <name val="Calibri"/>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theme="6"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A3E7FF"/>
        <bgColor indexed="64"/>
      </patternFill>
    </fill>
    <fill>
      <patternFill patternType="solid">
        <fgColor rgb="FFFF9F9F"/>
        <bgColor indexed="64"/>
      </patternFill>
    </fill>
    <fill>
      <patternFill patternType="solid">
        <fgColor theme="2"/>
        <bgColor indexed="64"/>
      </patternFill>
    </fill>
  </fills>
  <borders count="7">
    <border>
      <left/>
      <right/>
      <top/>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70">
    <xf numFmtId="0" fontId="0" fillId="0" borderId="0" xfId="0"/>
    <xf numFmtId="0" fontId="2" fillId="0" borderId="0" xfId="0" applyFont="1"/>
    <xf numFmtId="14" fontId="0" fillId="0" borderId="0" xfId="0" applyNumberFormat="1" applyAlignment="1">
      <alignment horizontal="left"/>
    </xf>
    <xf numFmtId="10" fontId="0" fillId="0" borderId="0" xfId="1" applyNumberFormat="1" applyFont="1"/>
    <xf numFmtId="0" fontId="2" fillId="0" borderId="0" xfId="0" applyFont="1" applyAlignment="1">
      <alignment horizontal="right"/>
    </xf>
    <xf numFmtId="164" fontId="0" fillId="0" borderId="0" xfId="1" applyNumberFormat="1" applyFont="1"/>
    <xf numFmtId="164" fontId="0" fillId="0" borderId="0" xfId="0" applyNumberFormat="1"/>
    <xf numFmtId="4" fontId="0" fillId="0" borderId="0" xfId="0" applyNumberFormat="1"/>
    <xf numFmtId="10" fontId="2" fillId="3" borderId="0" xfId="0" applyNumberFormat="1" applyFont="1" applyFill="1"/>
    <xf numFmtId="0" fontId="2" fillId="3" borderId="0" xfId="0" applyFont="1" applyFill="1" applyAlignment="1">
      <alignment horizontal="right"/>
    </xf>
    <xf numFmtId="2" fontId="0" fillId="0" borderId="0" xfId="1" applyNumberFormat="1" applyFont="1"/>
    <xf numFmtId="10" fontId="2" fillId="2" borderId="0" xfId="1" applyNumberFormat="1" applyFont="1" applyFill="1"/>
    <xf numFmtId="0" fontId="2" fillId="4" borderId="0" xfId="0" applyFont="1" applyFill="1" applyAlignment="1">
      <alignment horizontal="right"/>
    </xf>
    <xf numFmtId="165" fontId="0" fillId="0" borderId="0" xfId="0" applyNumberFormat="1"/>
    <xf numFmtId="14" fontId="2" fillId="0" borderId="0" xfId="0" applyNumberFormat="1" applyFont="1"/>
    <xf numFmtId="10" fontId="0" fillId="0" borderId="0" xfId="0" applyNumberFormat="1"/>
    <xf numFmtId="10" fontId="0" fillId="0" borderId="0" xfId="1" applyNumberFormat="1" applyFont="1" applyFill="1"/>
    <xf numFmtId="14" fontId="2" fillId="0" borderId="0" xfId="0" applyNumberFormat="1" applyFont="1" applyAlignment="1">
      <alignment horizontal="right"/>
    </xf>
    <xf numFmtId="166" fontId="0" fillId="0" borderId="0" xfId="0" applyNumberFormat="1"/>
    <xf numFmtId="0" fontId="2" fillId="0" borderId="0" xfId="0" applyFont="1" applyAlignment="1">
      <alignment vertical="center"/>
    </xf>
    <xf numFmtId="0" fontId="2" fillId="0" borderId="0" xfId="0" applyFont="1" applyAlignment="1">
      <alignment horizontal="right" vertical="center"/>
    </xf>
    <xf numFmtId="14" fontId="0" fillId="0" borderId="0" xfId="0" applyNumberFormat="1" applyAlignment="1">
      <alignment horizontal="left" vertical="center"/>
    </xf>
    <xf numFmtId="0" fontId="0" fillId="0" borderId="0" xfId="0" applyAlignment="1">
      <alignment vertical="center"/>
    </xf>
    <xf numFmtId="2" fontId="0" fillId="0" borderId="0" xfId="0" applyNumberFormat="1" applyAlignment="1">
      <alignment vertical="center"/>
    </xf>
    <xf numFmtId="2" fontId="0" fillId="0" borderId="0" xfId="1" applyNumberFormat="1" applyFont="1" applyAlignment="1">
      <alignment vertical="center"/>
    </xf>
    <xf numFmtId="0" fontId="0" fillId="0" borderId="1" xfId="0" applyBorder="1"/>
    <xf numFmtId="4" fontId="0" fillId="0" borderId="1" xfId="0" applyNumberFormat="1" applyBorder="1"/>
    <xf numFmtId="0" fontId="0" fillId="0" borderId="0" xfId="0" applyAlignment="1">
      <alignment horizontal="left"/>
    </xf>
    <xf numFmtId="0" fontId="2" fillId="0" borderId="0" xfId="0" applyFont="1" applyAlignment="1">
      <alignment horizontal="left"/>
    </xf>
    <xf numFmtId="14" fontId="2" fillId="0" borderId="1" xfId="0" applyNumberFormat="1" applyFont="1" applyBorder="1"/>
    <xf numFmtId="164" fontId="0" fillId="0" borderId="0" xfId="1" applyNumberFormat="1" applyFont="1" applyBorder="1"/>
    <xf numFmtId="10" fontId="0" fillId="5" borderId="0" xfId="1" applyNumberFormat="1" applyFont="1" applyFill="1"/>
    <xf numFmtId="10" fontId="2" fillId="5" borderId="0" xfId="0" applyNumberFormat="1" applyFont="1" applyFill="1"/>
    <xf numFmtId="166" fontId="0" fillId="0" borderId="0" xfId="0" applyNumberFormat="1" applyAlignment="1">
      <alignment horizontal="left"/>
    </xf>
    <xf numFmtId="0" fontId="2" fillId="0" borderId="1" xfId="0" applyFont="1" applyBorder="1" applyAlignment="1">
      <alignment horizontal="right"/>
    </xf>
    <xf numFmtId="10" fontId="0" fillId="0" borderId="1" xfId="0" applyNumberFormat="1" applyBorder="1"/>
    <xf numFmtId="2" fontId="0" fillId="0" borderId="0" xfId="0" applyNumberFormat="1"/>
    <xf numFmtId="164" fontId="0" fillId="0" borderId="0" xfId="0" applyNumberFormat="1" applyAlignment="1">
      <alignment vertical="center"/>
    </xf>
    <xf numFmtId="14" fontId="0" fillId="0" borderId="0" xfId="0" applyNumberFormat="1"/>
    <xf numFmtId="14" fontId="2" fillId="5" borderId="2" xfId="0" applyNumberFormat="1" applyFont="1" applyFill="1" applyBorder="1"/>
    <xf numFmtId="10" fontId="0" fillId="0" borderId="3" xfId="1" applyNumberFormat="1" applyFont="1" applyBorder="1"/>
    <xf numFmtId="0" fontId="2" fillId="0" borderId="1" xfId="0" applyFont="1" applyBorder="1"/>
    <xf numFmtId="0" fontId="2" fillId="0" borderId="2" xfId="0" applyFont="1" applyBorder="1"/>
    <xf numFmtId="14" fontId="2" fillId="0" borderId="2" xfId="0" applyNumberFormat="1" applyFont="1" applyBorder="1"/>
    <xf numFmtId="10" fontId="2" fillId="0" borderId="0" xfId="0" applyNumberFormat="1" applyFont="1"/>
    <xf numFmtId="14" fontId="2" fillId="0" borderId="4" xfId="0" applyNumberFormat="1" applyFont="1" applyBorder="1"/>
    <xf numFmtId="10" fontId="0" fillId="0" borderId="0" xfId="1" applyNumberFormat="1" applyFont="1" applyBorder="1"/>
    <xf numFmtId="14" fontId="2" fillId="6" borderId="5" xfId="0" applyNumberFormat="1" applyFont="1" applyFill="1" applyBorder="1" applyAlignment="1">
      <alignment horizontal="right"/>
    </xf>
    <xf numFmtId="10" fontId="0" fillId="6" borderId="1" xfId="1" applyNumberFormat="1" applyFont="1" applyFill="1" applyBorder="1"/>
    <xf numFmtId="14" fontId="2" fillId="7" borderId="5" xfId="0" applyNumberFormat="1" applyFont="1" applyFill="1" applyBorder="1" applyAlignment="1">
      <alignment horizontal="right"/>
    </xf>
    <xf numFmtId="10" fontId="0" fillId="7" borderId="1" xfId="1" applyNumberFormat="1" applyFont="1" applyFill="1" applyBorder="1"/>
    <xf numFmtId="164" fontId="0" fillId="0" borderId="0" xfId="0" applyNumberFormat="1" applyAlignment="1">
      <alignment horizontal="right" vertical="center"/>
    </xf>
    <xf numFmtId="2" fontId="0" fillId="0" borderId="0" xfId="0" applyNumberFormat="1" applyAlignment="1">
      <alignment horizontal="right" vertical="center"/>
    </xf>
    <xf numFmtId="167" fontId="0" fillId="0" borderId="0" xfId="0" applyNumberFormat="1"/>
    <xf numFmtId="10" fontId="0" fillId="0" borderId="0" xfId="1" applyNumberFormat="1" applyFont="1" applyAlignment="1">
      <alignment vertical="center"/>
    </xf>
    <xf numFmtId="14" fontId="0" fillId="0" borderId="6" xfId="0" applyNumberFormat="1" applyBorder="1" applyAlignment="1">
      <alignment horizontal="left"/>
    </xf>
    <xf numFmtId="2" fontId="0" fillId="0" borderId="6" xfId="0" applyNumberFormat="1" applyBorder="1" applyAlignment="1">
      <alignment vertical="center"/>
    </xf>
    <xf numFmtId="0" fontId="0" fillId="0" borderId="0" xfId="0" applyAlignment="1">
      <alignment horizontal="left" indent="1"/>
    </xf>
    <xf numFmtId="167" fontId="0" fillId="8" borderId="0" xfId="0" applyNumberFormat="1" applyFill="1"/>
    <xf numFmtId="166" fontId="0" fillId="8" borderId="0" xfId="0" applyNumberFormat="1" applyFill="1"/>
    <xf numFmtId="2" fontId="0" fillId="8" borderId="0" xfId="0" applyNumberFormat="1" applyFill="1"/>
    <xf numFmtId="10" fontId="0" fillId="8" borderId="0" xfId="1" applyNumberFormat="1" applyFont="1" applyFill="1"/>
    <xf numFmtId="0" fontId="2" fillId="0" borderId="2" xfId="0" applyFont="1" applyBorder="1" applyAlignment="1">
      <alignment horizontal="right"/>
    </xf>
    <xf numFmtId="0" fontId="2" fillId="6" borderId="2" xfId="0" applyFont="1" applyFill="1" applyBorder="1"/>
    <xf numFmtId="0" fontId="2" fillId="6" borderId="2" xfId="0" applyFont="1" applyFill="1" applyBorder="1" applyAlignment="1">
      <alignment horizontal="right"/>
    </xf>
    <xf numFmtId="0" fontId="2" fillId="7" borderId="2" xfId="0" applyFont="1" applyFill="1" applyBorder="1"/>
    <xf numFmtId="0" fontId="2" fillId="7" borderId="2" xfId="0" applyFont="1" applyFill="1" applyBorder="1" applyAlignment="1">
      <alignment horizontal="right"/>
    </xf>
    <xf numFmtId="0" fontId="0" fillId="0" borderId="0" xfId="0" applyAlignment="1">
      <alignment horizontal="left" vertical="top" wrapText="1"/>
    </xf>
    <xf numFmtId="10" fontId="0" fillId="3" borderId="0" xfId="0" applyNumberFormat="1" applyFill="1"/>
    <xf numFmtId="168" fontId="0" fillId="0" borderId="0" xfId="0" applyNumberFormat="1"/>
  </cellXfs>
  <cellStyles count="2">
    <cellStyle name="Normal" xfId="0" builtinId="0"/>
    <cellStyle name="Percent" xfId="1" builtinId="5"/>
  </cellStyles>
  <dxfs count="0"/>
  <tableStyles count="0" defaultTableStyle="TableStyleMedium2" defaultPivotStyle="PivotStyleLight16"/>
  <colors>
    <mruColors>
      <color rgb="FFA3E7FF"/>
      <color rgb="FFFF9F9F"/>
      <color rgb="FFE808C8"/>
      <color rgb="FF745FDB"/>
      <color rgb="FFB694B1"/>
      <color rgb="FF03BDB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Implied ERP by Sector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3.7612252548760362E-2"/>
          <c:y val="8.3069618183254798E-2"/>
          <c:w val="0.95035649789530641"/>
          <c:h val="0.77620113661760715"/>
        </c:manualLayout>
      </c:layout>
      <c:lineChart>
        <c:grouping val="standard"/>
        <c:varyColors val="0"/>
        <c:ser>
          <c:idx val="0"/>
          <c:order val="0"/>
          <c:tx>
            <c:strRef>
              <c:f>'Implied ERP'!$B$3</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ERP'!$C$3:$X$3</c:f>
              <c:numCache>
                <c:formatCode>0.00%</c:formatCode>
                <c:ptCount val="22"/>
                <c:pt idx="0">
                  <c:v>1.5721169699132918E-2</c:v>
                </c:pt>
                <c:pt idx="1">
                  <c:v>2.1661816542471082E-2</c:v>
                </c:pt>
                <c:pt idx="2">
                  <c:v>2.1331341924616373E-2</c:v>
                </c:pt>
                <c:pt idx="3">
                  <c:v>2.2273728578755508E-2</c:v>
                </c:pt>
                <c:pt idx="4">
                  <c:v>4.2640450213710698E-2</c:v>
                </c:pt>
                <c:pt idx="5">
                  <c:v>5.1634096764671657E-2</c:v>
                </c:pt>
                <c:pt idx="6">
                  <c:v>3.371259738069482E-2</c:v>
                </c:pt>
                <c:pt idx="7">
                  <c:v>3.6776625567365107E-2</c:v>
                </c:pt>
                <c:pt idx="8">
                  <c:v>2.829510776898728E-2</c:v>
                </c:pt>
                <c:pt idx="9">
                  <c:v>2.7998038535497295E-2</c:v>
                </c:pt>
                <c:pt idx="10">
                  <c:v>2.9615702286973553E-2</c:v>
                </c:pt>
                <c:pt idx="11">
                  <c:v>2.6050372980277407E-2</c:v>
                </c:pt>
                <c:pt idx="12">
                  <c:v>4.8260114817623989E-2</c:v>
                </c:pt>
                <c:pt idx="13">
                  <c:v>4.4681310808112711E-2</c:v>
                </c:pt>
                <c:pt idx="14">
                  <c:v>4.9515011692974849E-2</c:v>
                </c:pt>
                <c:pt idx="15">
                  <c:v>4.348726331252252E-2</c:v>
                </c:pt>
                <c:pt idx="16">
                  <c:v>5.7875622435812429E-2</c:v>
                </c:pt>
                <c:pt idx="17">
                  <c:v>6.4164405368913935E-2</c:v>
                </c:pt>
                <c:pt idx="18">
                  <c:v>0.10037385762535</c:v>
                </c:pt>
                <c:pt idx="19">
                  <c:v>9.067283009168102E-2</c:v>
                </c:pt>
                <c:pt idx="20">
                  <c:v>5.0734972377868205E-2</c:v>
                </c:pt>
                <c:pt idx="21">
                  <c:v>6.0092042220798426E-2</c:v>
                </c:pt>
              </c:numCache>
            </c:numRef>
          </c:val>
          <c:smooth val="1"/>
          <c:extLst>
            <c:ext xmlns:c16="http://schemas.microsoft.com/office/drawing/2014/chart" uri="{C3380CC4-5D6E-409C-BE32-E72D297353CC}">
              <c16:uniqueId val="{00000000-8BBD-44D7-8A7C-0ECDE16B4524}"/>
            </c:ext>
          </c:extLst>
        </c:ser>
        <c:ser>
          <c:idx val="1"/>
          <c:order val="1"/>
          <c:tx>
            <c:strRef>
              <c:f>'Implied ERP'!$B$4</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ERP'!$C$4:$X$4</c:f>
              <c:numCache>
                <c:formatCode>0.00%</c:formatCode>
                <c:ptCount val="22"/>
                <c:pt idx="0">
                  <c:v>1.6751119433724808E-2</c:v>
                </c:pt>
                <c:pt idx="1">
                  <c:v>1.7338510514402355E-2</c:v>
                </c:pt>
                <c:pt idx="2">
                  <c:v>1.7814956512333793E-2</c:v>
                </c:pt>
                <c:pt idx="3">
                  <c:v>2.0154044017103301E-2</c:v>
                </c:pt>
                <c:pt idx="4">
                  <c:v>4.0159091699620966E-2</c:v>
                </c:pt>
                <c:pt idx="5">
                  <c:v>2.3576529291195809E-2</c:v>
                </c:pt>
                <c:pt idx="6">
                  <c:v>2.7598707193884478E-2</c:v>
                </c:pt>
                <c:pt idx="7">
                  <c:v>2.5971947185550067E-2</c:v>
                </c:pt>
                <c:pt idx="8">
                  <c:v>2.9940915885570293E-2</c:v>
                </c:pt>
                <c:pt idx="9">
                  <c:v>2.6148135428496193E-2</c:v>
                </c:pt>
                <c:pt idx="10">
                  <c:v>3.2459348960747161E-2</c:v>
                </c:pt>
                <c:pt idx="11">
                  <c:v>4.0876968546617376E-2</c:v>
                </c:pt>
                <c:pt idx="12">
                  <c:v>8.2684000491599158E-2</c:v>
                </c:pt>
                <c:pt idx="13">
                  <c:v>5.5657199853140181E-2</c:v>
                </c:pt>
                <c:pt idx="14">
                  <c:v>7.6081005570556415E-2</c:v>
                </c:pt>
                <c:pt idx="15">
                  <c:v>5.1658851608661779E-2</c:v>
                </c:pt>
                <c:pt idx="16">
                  <c:v>5.0248517755596619E-2</c:v>
                </c:pt>
                <c:pt idx="17">
                  <c:v>3.6003335014126635E-2</c:v>
                </c:pt>
                <c:pt idx="18">
                  <c:v>7.6881167549101626E-2</c:v>
                </c:pt>
                <c:pt idx="19">
                  <c:v>4.1774121571037187E-2</c:v>
                </c:pt>
                <c:pt idx="20">
                  <c:v>2.1163144290581103E-2</c:v>
                </c:pt>
                <c:pt idx="21">
                  <c:v>3.2247107953093844E-2</c:v>
                </c:pt>
              </c:numCache>
            </c:numRef>
          </c:val>
          <c:smooth val="1"/>
          <c:extLst>
            <c:ext xmlns:c16="http://schemas.microsoft.com/office/drawing/2014/chart" uri="{C3380CC4-5D6E-409C-BE32-E72D297353CC}">
              <c16:uniqueId val="{00000001-8BBD-44D7-8A7C-0ECDE16B4524}"/>
            </c:ext>
          </c:extLst>
        </c:ser>
        <c:ser>
          <c:idx val="2"/>
          <c:order val="2"/>
          <c:tx>
            <c:strRef>
              <c:f>'Implied ERP'!$B$5</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ERP'!$C$5:$X$5</c:f>
              <c:numCache>
                <c:formatCode>0.00%</c:formatCode>
                <c:ptCount val="22"/>
                <c:pt idx="0">
                  <c:v>2.4539316764135462E-2</c:v>
                </c:pt>
                <c:pt idx="1">
                  <c:v>2.8329610574084618E-2</c:v>
                </c:pt>
                <c:pt idx="2">
                  <c:v>2.7393868898527782E-2</c:v>
                </c:pt>
                <c:pt idx="3">
                  <c:v>2.8301701428089202E-2</c:v>
                </c:pt>
                <c:pt idx="4">
                  <c:v>4.3859234692915139E-2</c:v>
                </c:pt>
                <c:pt idx="5">
                  <c:v>3.7852707250206459E-2</c:v>
                </c:pt>
                <c:pt idx="6">
                  <c:v>4.8034263608491209E-2</c:v>
                </c:pt>
                <c:pt idx="7">
                  <c:v>3.8187261943433706E-2</c:v>
                </c:pt>
                <c:pt idx="8">
                  <c:v>4.0169700758526397E-2</c:v>
                </c:pt>
                <c:pt idx="9">
                  <c:v>3.4701316204354106E-2</c:v>
                </c:pt>
                <c:pt idx="10">
                  <c:v>3.7794972122685774E-2</c:v>
                </c:pt>
                <c:pt idx="11">
                  <c:v>4.0868099554293116E-2</c:v>
                </c:pt>
                <c:pt idx="12">
                  <c:v>6.1250807547278213E-2</c:v>
                </c:pt>
                <c:pt idx="13">
                  <c:v>5.223696523767881E-2</c:v>
                </c:pt>
                <c:pt idx="14">
                  <c:v>7.3539704889609453E-2</c:v>
                </c:pt>
                <c:pt idx="15">
                  <c:v>4.8402793790042878E-2</c:v>
                </c:pt>
                <c:pt idx="16">
                  <c:v>4.5710459008341323E-2</c:v>
                </c:pt>
                <c:pt idx="17">
                  <c:v>4.6741995601521098E-2</c:v>
                </c:pt>
                <c:pt idx="18">
                  <c:v>4.014792006849284E-2</c:v>
                </c:pt>
                <c:pt idx="19">
                  <c:v>4.8123805144465653E-2</c:v>
                </c:pt>
                <c:pt idx="20">
                  <c:v>3.9345939227235151E-2</c:v>
                </c:pt>
                <c:pt idx="21">
                  <c:v>4.0576115781465756E-2</c:v>
                </c:pt>
              </c:numCache>
            </c:numRef>
          </c:val>
          <c:smooth val="1"/>
          <c:extLst>
            <c:ext xmlns:c16="http://schemas.microsoft.com/office/drawing/2014/chart" uri="{C3380CC4-5D6E-409C-BE32-E72D297353CC}">
              <c16:uniqueId val="{00000002-8BBD-44D7-8A7C-0ECDE16B4524}"/>
            </c:ext>
          </c:extLst>
        </c:ser>
        <c:ser>
          <c:idx val="3"/>
          <c:order val="3"/>
          <c:tx>
            <c:strRef>
              <c:f>'Implied ERP'!$B$6</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ERP'!$C$6:$X$6</c:f>
              <c:numCache>
                <c:formatCode>0.00%</c:formatCode>
                <c:ptCount val="22"/>
                <c:pt idx="0">
                  <c:v>2.0775165420471108E-2</c:v>
                </c:pt>
                <c:pt idx="1">
                  <c:v>1.6793212351294697E-2</c:v>
                </c:pt>
                <c:pt idx="2">
                  <c:v>1.9565875561553731E-2</c:v>
                </c:pt>
                <c:pt idx="3">
                  <c:v>1.5108612206503731E-2</c:v>
                </c:pt>
                <c:pt idx="4">
                  <c:v>2.5967368591162474E-2</c:v>
                </c:pt>
                <c:pt idx="5">
                  <c:v>2.3633433606896299E-2</c:v>
                </c:pt>
                <c:pt idx="6">
                  <c:v>2.4257572107675776E-2</c:v>
                </c:pt>
                <c:pt idx="7">
                  <c:v>2.5054655296971966E-2</c:v>
                </c:pt>
                <c:pt idx="8">
                  <c:v>2.5444165522096936E-2</c:v>
                </c:pt>
                <c:pt idx="9">
                  <c:v>2.6931250206395328E-2</c:v>
                </c:pt>
                <c:pt idx="10">
                  <c:v>3.2603927819997477E-2</c:v>
                </c:pt>
                <c:pt idx="11">
                  <c:v>2.6769476734913585E-2</c:v>
                </c:pt>
                <c:pt idx="12">
                  <c:v>2.4309064837380375E-2</c:v>
                </c:pt>
                <c:pt idx="13">
                  <c:v>9.7575382006559158E-2</c:v>
                </c:pt>
                <c:pt idx="14">
                  <c:v>9.9962097066362193E-2</c:v>
                </c:pt>
                <c:pt idx="15">
                  <c:v>6.9873561088759223E-2</c:v>
                </c:pt>
                <c:pt idx="16">
                  <c:v>0.11793568518996826</c:v>
                </c:pt>
                <c:pt idx="17">
                  <c:v>9.0822206795194232E-2</c:v>
                </c:pt>
                <c:pt idx="18">
                  <c:v>0.10573049848145549</c:v>
                </c:pt>
                <c:pt idx="19">
                  <c:v>8.5730325109479047E-2</c:v>
                </c:pt>
                <c:pt idx="20">
                  <c:v>8.5656118415655264E-2</c:v>
                </c:pt>
                <c:pt idx="21">
                  <c:v>0.11131695092845809</c:v>
                </c:pt>
              </c:numCache>
            </c:numRef>
          </c:val>
          <c:smooth val="1"/>
          <c:extLst>
            <c:ext xmlns:c16="http://schemas.microsoft.com/office/drawing/2014/chart" uri="{C3380CC4-5D6E-409C-BE32-E72D297353CC}">
              <c16:uniqueId val="{00000003-8BBD-44D7-8A7C-0ECDE16B4524}"/>
            </c:ext>
          </c:extLst>
        </c:ser>
        <c:ser>
          <c:idx val="4"/>
          <c:order val="4"/>
          <c:tx>
            <c:strRef>
              <c:f>'Implied ERP'!$B$7</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ERP'!$C$7:$X$7</c:f>
              <c:numCache>
                <c:formatCode>0.00%</c:formatCode>
                <c:ptCount val="22"/>
                <c:pt idx="0">
                  <c:v>2.9579699699961513E-2</c:v>
                </c:pt>
                <c:pt idx="1">
                  <c:v>3.2547601158298148E-2</c:v>
                </c:pt>
                <c:pt idx="2">
                  <c:v>3.0555759291583967E-2</c:v>
                </c:pt>
                <c:pt idx="3">
                  <c:v>4.034808750456069E-2</c:v>
                </c:pt>
                <c:pt idx="4">
                  <c:v>7.5539232497221581E-2</c:v>
                </c:pt>
                <c:pt idx="5">
                  <c:v>2.2116277490718227E-2</c:v>
                </c:pt>
                <c:pt idx="6">
                  <c:v>1.3729742190835434E-2</c:v>
                </c:pt>
                <c:pt idx="7">
                  <c:v>2.5165966178099162E-2</c:v>
                </c:pt>
                <c:pt idx="8">
                  <c:v>2.570180391867018E-2</c:v>
                </c:pt>
                <c:pt idx="9">
                  <c:v>1.9253603196980676E-2</c:v>
                </c:pt>
                <c:pt idx="10">
                  <c:v>2.2671366622512772E-2</c:v>
                </c:pt>
                <c:pt idx="11">
                  <c:v>2.5029941379520051E-2</c:v>
                </c:pt>
                <c:pt idx="12">
                  <c:v>6.7133464841111934E-2</c:v>
                </c:pt>
                <c:pt idx="13">
                  <c:v>6.6056129687123988E-2</c:v>
                </c:pt>
                <c:pt idx="14">
                  <c:v>0.10961101898203704</c:v>
                </c:pt>
                <c:pt idx="15">
                  <c:v>9.662651680290045E-2</c:v>
                </c:pt>
                <c:pt idx="16">
                  <c:v>6.0364814722447202E-2</c:v>
                </c:pt>
                <c:pt idx="17">
                  <c:v>0.10782582798545201</c:v>
                </c:pt>
                <c:pt idx="18">
                  <c:v>6.1449283735839522E-2</c:v>
                </c:pt>
                <c:pt idx="19">
                  <c:v>5.573874822107551E-2</c:v>
                </c:pt>
                <c:pt idx="20">
                  <c:v>5.9392052682493889E-2</c:v>
                </c:pt>
                <c:pt idx="21">
                  <c:v>5.2724256716945535E-2</c:v>
                </c:pt>
              </c:numCache>
            </c:numRef>
          </c:val>
          <c:smooth val="1"/>
          <c:extLst>
            <c:ext xmlns:c16="http://schemas.microsoft.com/office/drawing/2014/chart" uri="{C3380CC4-5D6E-409C-BE32-E72D297353CC}">
              <c16:uniqueId val="{00000004-8BBD-44D7-8A7C-0ECDE16B4524}"/>
            </c:ext>
          </c:extLst>
        </c:ser>
        <c:ser>
          <c:idx val="5"/>
          <c:order val="5"/>
          <c:tx>
            <c:strRef>
              <c:f>'Implied ERP'!$B$8</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ERP'!$C$8:$X$8</c:f>
              <c:numCache>
                <c:formatCode>0.00%</c:formatCode>
                <c:ptCount val="22"/>
                <c:pt idx="0">
                  <c:v>4.4509216245436335E-2</c:v>
                </c:pt>
                <c:pt idx="1">
                  <c:v>4.6255616743389419E-2</c:v>
                </c:pt>
                <c:pt idx="2">
                  <c:v>3.8696482073036748E-2</c:v>
                </c:pt>
                <c:pt idx="3">
                  <c:v>4.563121254395143E-2</c:v>
                </c:pt>
                <c:pt idx="4">
                  <c:v>7.0623808866633234E-2</c:v>
                </c:pt>
                <c:pt idx="5">
                  <c:v>3.6739822189374681E-2</c:v>
                </c:pt>
                <c:pt idx="6">
                  <c:v>3.48230448387776E-2</c:v>
                </c:pt>
                <c:pt idx="7">
                  <c:v>3.6635316363689233E-2</c:v>
                </c:pt>
                <c:pt idx="8">
                  <c:v>3.5610368218817842E-2</c:v>
                </c:pt>
                <c:pt idx="9">
                  <c:v>4.0281583711127299E-2</c:v>
                </c:pt>
                <c:pt idx="10">
                  <c:v>4.0851577609192988E-2</c:v>
                </c:pt>
                <c:pt idx="11">
                  <c:v>4.4295041425395643E-2</c:v>
                </c:pt>
                <c:pt idx="12">
                  <c:v>6.0330444240958403E-2</c:v>
                </c:pt>
                <c:pt idx="13">
                  <c:v>5.0611208855099891E-2</c:v>
                </c:pt>
                <c:pt idx="14">
                  <c:v>5.4776566607792225E-2</c:v>
                </c:pt>
                <c:pt idx="15">
                  <c:v>4.0026328395338082E-2</c:v>
                </c:pt>
                <c:pt idx="16">
                  <c:v>0.1051678198728983</c:v>
                </c:pt>
                <c:pt idx="17">
                  <c:v>3.011217556993679E-2</c:v>
                </c:pt>
                <c:pt idx="18">
                  <c:v>5.1802248984045424E-2</c:v>
                </c:pt>
                <c:pt idx="19">
                  <c:v>4.2651985121639979E-2</c:v>
                </c:pt>
                <c:pt idx="20">
                  <c:v>4.1959433543786749E-2</c:v>
                </c:pt>
                <c:pt idx="21">
                  <c:v>4.2696433641743352E-2</c:v>
                </c:pt>
              </c:numCache>
            </c:numRef>
          </c:val>
          <c:smooth val="1"/>
          <c:extLst>
            <c:ext xmlns:c16="http://schemas.microsoft.com/office/drawing/2014/chart" uri="{C3380CC4-5D6E-409C-BE32-E72D297353CC}">
              <c16:uniqueId val="{00000005-8BBD-44D7-8A7C-0ECDE16B4524}"/>
            </c:ext>
          </c:extLst>
        </c:ser>
        <c:ser>
          <c:idx val="6"/>
          <c:order val="6"/>
          <c:tx>
            <c:strRef>
              <c:f>'Implied ERP'!$B$9</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ERP'!$C$9:$X$9</c:f>
              <c:numCache>
                <c:formatCode>0.00%</c:formatCode>
                <c:ptCount val="22"/>
                <c:pt idx="0">
                  <c:v>1.7911520693654849E-2</c:v>
                </c:pt>
                <c:pt idx="1">
                  <c:v>1.6830500429376727E-2</c:v>
                </c:pt>
                <c:pt idx="2">
                  <c:v>1.9008521182870344E-2</c:v>
                </c:pt>
                <c:pt idx="3">
                  <c:v>2.071714337946283E-2</c:v>
                </c:pt>
                <c:pt idx="4">
                  <c:v>4.6201762270893898E-2</c:v>
                </c:pt>
                <c:pt idx="5">
                  <c:v>2.4125092392845236E-2</c:v>
                </c:pt>
                <c:pt idx="6">
                  <c:v>2.7728532713511791E-2</c:v>
                </c:pt>
                <c:pt idx="7">
                  <c:v>2.4829954242740506E-2</c:v>
                </c:pt>
                <c:pt idx="8">
                  <c:v>2.7918667114435632E-2</c:v>
                </c:pt>
                <c:pt idx="9">
                  <c:v>2.133364613465806E-2</c:v>
                </c:pt>
                <c:pt idx="10">
                  <c:v>2.5300493561162565E-2</c:v>
                </c:pt>
                <c:pt idx="11">
                  <c:v>2.1293841855440147E-2</c:v>
                </c:pt>
                <c:pt idx="12">
                  <c:v>6.1605062547525291E-2</c:v>
                </c:pt>
                <c:pt idx="13">
                  <c:v>5.2524394887109742E-2</c:v>
                </c:pt>
                <c:pt idx="14">
                  <c:v>7.0213319556778675E-2</c:v>
                </c:pt>
                <c:pt idx="15">
                  <c:v>7.1509263832220421E-2</c:v>
                </c:pt>
                <c:pt idx="16">
                  <c:v>4.5853692758704032E-2</c:v>
                </c:pt>
                <c:pt idx="17">
                  <c:v>4.4768652191266071E-2</c:v>
                </c:pt>
                <c:pt idx="18">
                  <c:v>4.7008310515395293E-2</c:v>
                </c:pt>
                <c:pt idx="19">
                  <c:v>3.7449894647376095E-2</c:v>
                </c:pt>
                <c:pt idx="20">
                  <c:v>5.0251183407406662E-2</c:v>
                </c:pt>
                <c:pt idx="21">
                  <c:v>7.6243389910190695E-2</c:v>
                </c:pt>
              </c:numCache>
            </c:numRef>
          </c:val>
          <c:smooth val="1"/>
          <c:extLst>
            <c:ext xmlns:c16="http://schemas.microsoft.com/office/drawing/2014/chart" uri="{C3380CC4-5D6E-409C-BE32-E72D297353CC}">
              <c16:uniqueId val="{00000006-8BBD-44D7-8A7C-0ECDE16B4524}"/>
            </c:ext>
          </c:extLst>
        </c:ser>
        <c:ser>
          <c:idx val="7"/>
          <c:order val="7"/>
          <c:tx>
            <c:strRef>
              <c:f>'Implied ERP'!$B$10</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ERP'!$C$10:$X$10</c:f>
              <c:numCache>
                <c:formatCode>0.00%</c:formatCode>
                <c:ptCount val="22"/>
                <c:pt idx="0">
                  <c:v>2.2671588731843391E-2</c:v>
                </c:pt>
                <c:pt idx="1">
                  <c:v>2.6582929147513673E-2</c:v>
                </c:pt>
                <c:pt idx="2">
                  <c:v>2.4538413529447897E-2</c:v>
                </c:pt>
                <c:pt idx="3">
                  <c:v>2.6423386290805262E-2</c:v>
                </c:pt>
                <c:pt idx="4">
                  <c:v>5.1918112792057713E-2</c:v>
                </c:pt>
                <c:pt idx="5">
                  <c:v>3.5117128953193889E-2</c:v>
                </c:pt>
                <c:pt idx="6">
                  <c:v>3.3056663735315572E-2</c:v>
                </c:pt>
                <c:pt idx="7">
                  <c:v>3.4277385403513855E-2</c:v>
                </c:pt>
                <c:pt idx="8">
                  <c:v>3.4065519664571525E-2</c:v>
                </c:pt>
                <c:pt idx="9">
                  <c:v>2.7903355633848596E-2</c:v>
                </c:pt>
                <c:pt idx="10">
                  <c:v>3.4275112154145956E-2</c:v>
                </c:pt>
                <c:pt idx="11">
                  <c:v>3.36029222373882E-2</c:v>
                </c:pt>
                <c:pt idx="12">
                  <c:v>8.5765247299256081E-2</c:v>
                </c:pt>
                <c:pt idx="13">
                  <c:v>6.0149016452056482E-2</c:v>
                </c:pt>
                <c:pt idx="14">
                  <c:v>9.1004563957236773E-2</c:v>
                </c:pt>
                <c:pt idx="15">
                  <c:v>7.8882641880329965E-2</c:v>
                </c:pt>
                <c:pt idx="16">
                  <c:v>4.7987702466673873E-2</c:v>
                </c:pt>
                <c:pt idx="17">
                  <c:v>5.2884498922583366E-2</c:v>
                </c:pt>
                <c:pt idx="18">
                  <c:v>5.7133108380331074E-2</c:v>
                </c:pt>
                <c:pt idx="19">
                  <c:v>5.6421137193619381E-2</c:v>
                </c:pt>
                <c:pt idx="20">
                  <c:v>4.2418078081091638E-2</c:v>
                </c:pt>
                <c:pt idx="21">
                  <c:v>4.5889396549301679E-2</c:v>
                </c:pt>
              </c:numCache>
            </c:numRef>
          </c:val>
          <c:smooth val="1"/>
          <c:extLst>
            <c:ext xmlns:c16="http://schemas.microsoft.com/office/drawing/2014/chart" uri="{C3380CC4-5D6E-409C-BE32-E72D297353CC}">
              <c16:uniqueId val="{00000007-8BBD-44D7-8A7C-0ECDE16B4524}"/>
            </c:ext>
          </c:extLst>
        </c:ser>
        <c:ser>
          <c:idx val="8"/>
          <c:order val="8"/>
          <c:tx>
            <c:strRef>
              <c:f>'Implied ERP'!$B$11</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ERP'!$C$11:$X$11</c:f>
              <c:numCache>
                <c:formatCode>0.00%</c:formatCode>
                <c:ptCount val="22"/>
                <c:pt idx="0">
                  <c:v>2.2747980854118659E-2</c:v>
                </c:pt>
                <c:pt idx="1">
                  <c:v>2.8360396351784251E-2</c:v>
                </c:pt>
                <c:pt idx="2">
                  <c:v>2.8283720435091725E-2</c:v>
                </c:pt>
                <c:pt idx="3">
                  <c:v>2.4979591434360085E-2</c:v>
                </c:pt>
                <c:pt idx="4">
                  <c:v>3.4406170106660638E-2</c:v>
                </c:pt>
                <c:pt idx="5">
                  <c:v>1.981143441142872E-2</c:v>
                </c:pt>
                <c:pt idx="6">
                  <c:v>1.9953418959656313E-2</c:v>
                </c:pt>
                <c:pt idx="7">
                  <c:v>2.8843353407758742E-2</c:v>
                </c:pt>
                <c:pt idx="8">
                  <c:v>3.013518326109987E-2</c:v>
                </c:pt>
                <c:pt idx="9">
                  <c:v>2.8730975993583728E-2</c:v>
                </c:pt>
                <c:pt idx="10">
                  <c:v>2.8138735582776516E-2</c:v>
                </c:pt>
                <c:pt idx="11">
                  <c:v>3.0919288957477083E-2</c:v>
                </c:pt>
                <c:pt idx="12">
                  <c:v>3.7882179154653195E-2</c:v>
                </c:pt>
                <c:pt idx="13">
                  <c:v>4.2019941615736488E-2</c:v>
                </c:pt>
                <c:pt idx="14">
                  <c:v>7.5429795633271846E-2</c:v>
                </c:pt>
                <c:pt idx="15">
                  <c:v>5.5515442898600248E-2</c:v>
                </c:pt>
                <c:pt idx="16">
                  <c:v>6.2433829723656395E-2</c:v>
                </c:pt>
                <c:pt idx="17">
                  <c:v>9.3639763264839443E-2</c:v>
                </c:pt>
                <c:pt idx="18">
                  <c:v>7.7213203102272157E-2</c:v>
                </c:pt>
                <c:pt idx="19">
                  <c:v>8.1547195759485658E-2</c:v>
                </c:pt>
                <c:pt idx="20">
                  <c:v>5.331453936862663E-2</c:v>
                </c:pt>
                <c:pt idx="21">
                  <c:v>0.1543659099805226</c:v>
                </c:pt>
              </c:numCache>
            </c:numRef>
          </c:val>
          <c:smooth val="1"/>
          <c:extLst>
            <c:ext xmlns:c16="http://schemas.microsoft.com/office/drawing/2014/chart" uri="{C3380CC4-5D6E-409C-BE32-E72D297353CC}">
              <c16:uniqueId val="{00000008-8BBD-44D7-8A7C-0ECDE16B4524}"/>
            </c:ext>
          </c:extLst>
        </c:ser>
        <c:ser>
          <c:idx val="9"/>
          <c:order val="9"/>
          <c:tx>
            <c:strRef>
              <c:f>'Implied ERP'!$B$12</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ERP'!$C$12:$X$12</c:f>
              <c:numCache>
                <c:formatCode>0.00%</c:formatCode>
                <c:ptCount val="22"/>
                <c:pt idx="0">
                  <c:v>3.6986859486184402E-2</c:v>
                </c:pt>
                <c:pt idx="1">
                  <c:v>9.8982705734818044E-3</c:v>
                </c:pt>
                <c:pt idx="2">
                  <c:v>1.0876346013391248E-2</c:v>
                </c:pt>
                <c:pt idx="3">
                  <c:v>1.2281740819263365E-2</c:v>
                </c:pt>
                <c:pt idx="4">
                  <c:v>3.1470738269602672E-2</c:v>
                </c:pt>
                <c:pt idx="5">
                  <c:v>1.607636018026478E-2</c:v>
                </c:pt>
                <c:pt idx="6">
                  <c:v>2.2293668916577636E-2</c:v>
                </c:pt>
                <c:pt idx="7">
                  <c:v>1.8849310041716378E-2</c:v>
                </c:pt>
                <c:pt idx="8">
                  <c:v>2.8695949899321619E-2</c:v>
                </c:pt>
                <c:pt idx="9">
                  <c:v>3.1057178953315577E-2</c:v>
                </c:pt>
                <c:pt idx="10">
                  <c:v>5.2280940258306319E-2</c:v>
                </c:pt>
                <c:pt idx="11">
                  <c:v>4.8256317972874829E-2</c:v>
                </c:pt>
                <c:pt idx="12">
                  <c:v>5.6435856832090167E-2</c:v>
                </c:pt>
                <c:pt idx="13">
                  <c:v>4.5873056170371039E-2</c:v>
                </c:pt>
                <c:pt idx="14">
                  <c:v>8.7011243633723756E-2</c:v>
                </c:pt>
                <c:pt idx="15">
                  <c:v>5.6996505587508864E-2</c:v>
                </c:pt>
                <c:pt idx="16">
                  <c:v>4.3594630218776381E-2</c:v>
                </c:pt>
                <c:pt idx="17">
                  <c:v>4.2981337950554727E-2</c:v>
                </c:pt>
                <c:pt idx="18">
                  <c:v>5.8717706388383764E-2</c:v>
                </c:pt>
                <c:pt idx="19">
                  <c:v>3.6343050483537739E-2</c:v>
                </c:pt>
                <c:pt idx="20">
                  <c:v>2.5724537497125867E-2</c:v>
                </c:pt>
                <c:pt idx="21">
                  <c:v>3.1793652193513135E-2</c:v>
                </c:pt>
              </c:numCache>
            </c:numRef>
          </c:val>
          <c:smooth val="1"/>
          <c:extLst>
            <c:ext xmlns:c16="http://schemas.microsoft.com/office/drawing/2014/chart" uri="{C3380CC4-5D6E-409C-BE32-E72D297353CC}">
              <c16:uniqueId val="{00000009-8BBD-44D7-8A7C-0ECDE16B4524}"/>
            </c:ext>
          </c:extLst>
        </c:ser>
        <c:ser>
          <c:idx val="10"/>
          <c:order val="10"/>
          <c:tx>
            <c:strRef>
              <c:f>'Implied ERP'!$B$13</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ERP'!$C$13:$X$13</c:f>
              <c:numCache>
                <c:formatCode>0.00%</c:formatCode>
                <c:ptCount val="22"/>
                <c:pt idx="0">
                  <c:v>3.5757109467137053E-2</c:v>
                </c:pt>
                <c:pt idx="1">
                  <c:v>3.5375676680157814E-2</c:v>
                </c:pt>
                <c:pt idx="2">
                  <c:v>3.2528952922123627E-2</c:v>
                </c:pt>
                <c:pt idx="3">
                  <c:v>2.9640856331500251E-2</c:v>
                </c:pt>
                <c:pt idx="4">
                  <c:v>5.1115527456463403E-2</c:v>
                </c:pt>
                <c:pt idx="5">
                  <c:v>4.7231888311978866E-2</c:v>
                </c:pt>
                <c:pt idx="6">
                  <c:v>4.619399184435305E-2</c:v>
                </c:pt>
                <c:pt idx="7">
                  <c:v>4.3131171229591064E-2</c:v>
                </c:pt>
                <c:pt idx="8">
                  <c:v>4.4566860313815543E-2</c:v>
                </c:pt>
                <c:pt idx="9">
                  <c:v>3.944242392149571E-2</c:v>
                </c:pt>
                <c:pt idx="10">
                  <c:v>3.614130049457312E-2</c:v>
                </c:pt>
                <c:pt idx="11">
                  <c:v>4.4094837023321912E-2</c:v>
                </c:pt>
                <c:pt idx="12">
                  <c:v>4.0138128024475361E-2</c:v>
                </c:pt>
                <c:pt idx="13">
                  <c:v>4.0228623203487114E-2</c:v>
                </c:pt>
                <c:pt idx="14">
                  <c:v>4.2459625019134022E-2</c:v>
                </c:pt>
                <c:pt idx="15">
                  <c:v>3.6402239019478595E-2</c:v>
                </c:pt>
                <c:pt idx="16">
                  <c:v>4.7865171046574478E-2</c:v>
                </c:pt>
                <c:pt idx="17">
                  <c:v>3.6041783470335792E-2</c:v>
                </c:pt>
                <c:pt idx="18">
                  <c:v>3.6914216583902412E-2</c:v>
                </c:pt>
                <c:pt idx="19">
                  <c:v>4.1463065975068519E-2</c:v>
                </c:pt>
                <c:pt idx="20">
                  <c:v>3.4490700765492828E-2</c:v>
                </c:pt>
                <c:pt idx="21">
                  <c:v>3.3299214415086272E-2</c:v>
                </c:pt>
              </c:numCache>
            </c:numRef>
          </c:val>
          <c:smooth val="1"/>
          <c:extLst>
            <c:ext xmlns:c16="http://schemas.microsoft.com/office/drawing/2014/chart" uri="{C3380CC4-5D6E-409C-BE32-E72D297353CC}">
              <c16:uniqueId val="{0000000A-8BBD-44D7-8A7C-0ECDE16B4524}"/>
            </c:ext>
          </c:extLst>
        </c:ser>
        <c:dLbls>
          <c:showLegendKey val="0"/>
          <c:showVal val="0"/>
          <c:showCatName val="0"/>
          <c:showSerName val="0"/>
          <c:showPercent val="0"/>
          <c:showBubbleSize val="0"/>
        </c:dLbls>
        <c:smooth val="0"/>
        <c:axId val="785212880"/>
        <c:axId val="785211920"/>
      </c:lineChart>
      <c:dateAx>
        <c:axId val="785212880"/>
        <c:scaling>
          <c:orientation val="minMax"/>
          <c:max val="46022"/>
        </c:scaling>
        <c:delete val="0"/>
        <c:axPos val="b"/>
        <c:numFmt formatCode="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majorUnit val="1"/>
        <c:majorTimeUnit val="years"/>
      </c:dateAx>
      <c:valAx>
        <c:axId val="785211920"/>
        <c:scaling>
          <c:orientation val="minMax"/>
          <c:max val="0.16000000000000003"/>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spPr>
        <a:noFill/>
        <a:ln>
          <a:noFill/>
        </a:ln>
        <a:effectLst/>
      </c:spPr>
    </c:plotArea>
    <c:legend>
      <c:legendPos val="b"/>
      <c:layout>
        <c:manualLayout>
          <c:xMode val="edge"/>
          <c:yMode val="edge"/>
          <c:x val="3.3182963822734786E-2"/>
          <c:y val="0.91676380651939082"/>
          <c:w val="0.95600238748421162"/>
          <c:h val="6.994505457128838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'Implied ERP'!$X$74</c:f>
              <c:strCache>
                <c:ptCount val="1"/>
                <c:pt idx="0">
                  <c:v>Stdev</c:v>
                </c:pt>
              </c:strCache>
            </c:strRef>
          </c:tx>
          <c:spPr>
            <a:solidFill>
              <a:srgbClr val="C00000"/>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'Implied ERP'!$B$56:$B$66</c:f>
              <c:strCache>
                <c:ptCount val="11"/>
                <c:pt idx="0">
                  <c:v>communication</c:v>
                </c:pt>
                <c:pt idx="1">
                  <c:v>consumer_discretionary</c:v>
                </c:pt>
                <c:pt idx="2">
                  <c:v>consumer_staples</c:v>
                </c:pt>
                <c:pt idx="3">
                  <c:v>energy</c:v>
                </c:pt>
                <c:pt idx="4">
                  <c:v>financials</c:v>
                </c:pt>
                <c:pt idx="5">
                  <c:v>real_estate</c:v>
                </c:pt>
                <c:pt idx="6">
                  <c:v>health_care</c:v>
                </c:pt>
                <c:pt idx="7">
                  <c:v>industrials</c:v>
                </c:pt>
                <c:pt idx="8">
                  <c:v>materials</c:v>
                </c:pt>
                <c:pt idx="9">
                  <c:v>information_technology</c:v>
                </c:pt>
                <c:pt idx="10">
                  <c:v>utilities</c:v>
                </c:pt>
              </c:strCache>
            </c:strRef>
          </c:cat>
          <c:val>
            <c:numRef>
              <c:f>'Implied ERP'!$X$75:$X$85</c:f>
              <c:numCache>
                <c:formatCode>0.00%</c:formatCode>
                <c:ptCount val="11"/>
                <c:pt idx="0">
                  <c:v>0.23886031558778431</c:v>
                </c:pt>
                <c:pt idx="1">
                  <c:v>0.22961348813862084</c:v>
                </c:pt>
                <c:pt idx="2">
                  <c:v>9.6453018800715482E-2</c:v>
                </c:pt>
                <c:pt idx="3">
                  <c:v>0.24639813052615417</c:v>
                </c:pt>
                <c:pt idx="4">
                  <c:v>0.22089926844548483</c:v>
                </c:pt>
                <c:pt idx="5">
                  <c:v>0.20278558755876805</c:v>
                </c:pt>
                <c:pt idx="6">
                  <c:v>0.13172290098449532</c:v>
                </c:pt>
                <c:pt idx="7">
                  <c:v>0.16831567770853068</c:v>
                </c:pt>
                <c:pt idx="8">
                  <c:v>0.19121985205146363</c:v>
                </c:pt>
                <c:pt idx="9">
                  <c:v>0.24606894683428837</c:v>
                </c:pt>
                <c:pt idx="10">
                  <c:v>0.13922132489106784</c:v>
                </c:pt>
              </c:numCache>
            </c:numRef>
          </c:val>
          <c:extLst>
            <c:ext xmlns:c16="http://schemas.microsoft.com/office/drawing/2014/chart" uri="{C3380CC4-5D6E-409C-BE32-E72D297353CC}">
              <c16:uniqueId val="{00000001-31F0-4B1C-94A6-35925D39A5F0}"/>
            </c:ext>
          </c:extLst>
        </c:ser>
        <c:ser>
          <c:idx val="0"/>
          <c:order val="1"/>
          <c:tx>
            <c:strRef>
              <c:f>'Implied ERP'!$N$55</c:f>
              <c:strCache>
                <c:ptCount val="1"/>
                <c:pt idx="0">
                  <c:v>RMSE</c:v>
                </c:pt>
              </c:strCache>
            </c:strRef>
          </c:tx>
          <c:spPr>
            <a:solidFill>
              <a:srgbClr val="00B0F0"/>
            </a:solidFill>
            <a:ln>
              <a:solidFill>
                <a:schemeClr val="bg1"/>
              </a:solidFill>
            </a:ln>
            <a:effectLst/>
          </c:spPr>
          <c:invertIfNegative val="0"/>
          <c:dLbls>
            <c:dLbl>
              <c:idx val="8"/>
              <c:layout>
                <c:manualLayout>
                  <c:x val="-2.3008350575067922E-5"/>
                  <c:y val="-2.6735806642637037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F0-4B1C-94A6-35925D39A5F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'Implied ERP'!$B$56:$B$66</c:f>
              <c:strCache>
                <c:ptCount val="11"/>
                <c:pt idx="0">
                  <c:v>communication</c:v>
                </c:pt>
                <c:pt idx="1">
                  <c:v>consumer_discretionary</c:v>
                </c:pt>
                <c:pt idx="2">
                  <c:v>consumer_staples</c:v>
                </c:pt>
                <c:pt idx="3">
                  <c:v>energy</c:v>
                </c:pt>
                <c:pt idx="4">
                  <c:v>financials</c:v>
                </c:pt>
                <c:pt idx="5">
                  <c:v>real_estate</c:v>
                </c:pt>
                <c:pt idx="6">
                  <c:v>health_care</c:v>
                </c:pt>
                <c:pt idx="7">
                  <c:v>industrials</c:v>
                </c:pt>
                <c:pt idx="8">
                  <c:v>materials</c:v>
                </c:pt>
                <c:pt idx="9">
                  <c:v>information_technology</c:v>
                </c:pt>
                <c:pt idx="10">
                  <c:v>utilities</c:v>
                </c:pt>
              </c:strCache>
            </c:strRef>
          </c:cat>
          <c:val>
            <c:numRef>
              <c:f>'Implied ERP'!$N$56:$N$66</c:f>
              <c:numCache>
                <c:formatCode>0.00%</c:formatCode>
                <c:ptCount val="11"/>
                <c:pt idx="0">
                  <c:v>0.27270739942148031</c:v>
                </c:pt>
                <c:pt idx="1">
                  <c:v>0.25893408612056501</c:v>
                </c:pt>
                <c:pt idx="2">
                  <c:v>9.3973560106896586E-2</c:v>
                </c:pt>
                <c:pt idx="3">
                  <c:v>0.18679103735940097</c:v>
                </c:pt>
                <c:pt idx="4">
                  <c:v>0.14218945541908662</c:v>
                </c:pt>
                <c:pt idx="5">
                  <c:v>6.8564317982805614E-2</c:v>
                </c:pt>
                <c:pt idx="6">
                  <c:v>0.20582698086513129</c:v>
                </c:pt>
                <c:pt idx="7">
                  <c:v>0.14878742134306816</c:v>
                </c:pt>
                <c:pt idx="8">
                  <c:v>5.5378323152433927E-2</c:v>
                </c:pt>
                <c:pt idx="9">
                  <c:v>0.33146366796119581</c:v>
                </c:pt>
                <c:pt idx="10">
                  <c:v>8.7910802564908921E-2</c:v>
                </c:pt>
              </c:numCache>
            </c:numRef>
          </c:val>
          <c:extLst>
            <c:ext xmlns:c16="http://schemas.microsoft.com/office/drawing/2014/chart" uri="{C3380CC4-5D6E-409C-BE32-E72D297353CC}">
              <c16:uniqueId val="{00000000-31F0-4B1C-94A6-35925D39A5F0}"/>
            </c:ext>
          </c:extLst>
        </c:ser>
        <c:dLbls>
          <c:showLegendKey val="0"/>
          <c:showVal val="0"/>
          <c:showCatName val="0"/>
          <c:showSerName val="0"/>
          <c:showPercent val="0"/>
          <c:showBubbleSize val="0"/>
        </c:dLbls>
        <c:gapWidth val="65"/>
        <c:axId val="298526016"/>
        <c:axId val="298537056"/>
      </c:barChart>
      <c:catAx>
        <c:axId val="29852601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98537056"/>
        <c:crosses val="autoZero"/>
        <c:auto val="1"/>
        <c:lblAlgn val="ctr"/>
        <c:lblOffset val="100"/>
        <c:noMultiLvlLbl val="0"/>
      </c:catAx>
      <c:valAx>
        <c:axId val="298537056"/>
        <c:scaling>
          <c:orientation val="minMax"/>
        </c:scaling>
        <c:delete val="0"/>
        <c:axPos val="b"/>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98526016"/>
        <c:crosses val="autoZero"/>
        <c:crossBetween val="between"/>
        <c:maj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Net profit</a:t>
            </a:r>
            <a:r>
              <a:rPr lang="en-US" sz="1400" b="1" baseline="0"/>
              <a:t> margin</a:t>
            </a:r>
            <a:endParaRPr lang="en-US" sz="1400" b="1"/>
          </a:p>
        </c:rich>
      </c:tx>
      <c:overlay val="0"/>
      <c:spPr>
        <a:noFill/>
        <a:ln>
          <a:noFill/>
        </a:ln>
        <a:effectLst/>
      </c:spPr>
    </c:title>
    <c:autoTitleDeleted val="0"/>
    <c:plotArea>
      <c:layout>
        <c:manualLayout>
          <c:layoutTarget val="inner"/>
          <c:xMode val="edge"/>
          <c:yMode val="edge"/>
          <c:x val="3.7612252548760362E-2"/>
          <c:y val="8.3069618183254798E-2"/>
          <c:w val="0.72647584910095198"/>
          <c:h val="0.75177618125775869"/>
        </c:manualLayout>
      </c:layout>
      <c:lineChart>
        <c:grouping val="standard"/>
        <c:varyColors val="0"/>
        <c:ser>
          <c:idx val="0"/>
          <c:order val="0"/>
          <c:tx>
            <c:strRef>
              <c:f>Margins!$B$50</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Margins!$C$50:$X$50</c:f>
              <c:numCache>
                <c:formatCode>0.00%</c:formatCode>
                <c:ptCount val="22"/>
                <c:pt idx="0">
                  <c:v>7.5340999999999991E-2</c:v>
                </c:pt>
                <c:pt idx="1">
                  <c:v>4.2305999999999996E-2</c:v>
                </c:pt>
                <c:pt idx="2">
                  <c:v>7.8587999999999991E-2</c:v>
                </c:pt>
                <c:pt idx="3">
                  <c:v>8.509499999999999E-2</c:v>
                </c:pt>
                <c:pt idx="4">
                  <c:v>1.8678E-2</c:v>
                </c:pt>
                <c:pt idx="5">
                  <c:v>5.587E-3</c:v>
                </c:pt>
                <c:pt idx="6">
                  <c:v>9.6565999999999985E-2</c:v>
                </c:pt>
                <c:pt idx="7">
                  <c:v>8.6646000000000001E-2</c:v>
                </c:pt>
                <c:pt idx="8">
                  <c:v>7.3492000000000002E-2</c:v>
                </c:pt>
                <c:pt idx="9">
                  <c:v>9.9750999999999992E-2</c:v>
                </c:pt>
                <c:pt idx="10">
                  <c:v>0.13686100000000001</c:v>
                </c:pt>
                <c:pt idx="11">
                  <c:v>0.101533</c:v>
                </c:pt>
                <c:pt idx="12">
                  <c:v>0.11889799999999999</c:v>
                </c:pt>
                <c:pt idx="13">
                  <c:v>0.12598100000000001</c:v>
                </c:pt>
                <c:pt idx="14">
                  <c:v>0.20164499999999999</c:v>
                </c:pt>
                <c:pt idx="15">
                  <c:v>0.12579499999999999</c:v>
                </c:pt>
                <c:pt idx="16">
                  <c:v>0.10528</c:v>
                </c:pt>
                <c:pt idx="17">
                  <c:v>0.14271599999999998</c:v>
                </c:pt>
                <c:pt idx="18">
                  <c:v>0.12296799999999999</c:v>
                </c:pt>
                <c:pt idx="19">
                  <c:v>0.114881</c:v>
                </c:pt>
                <c:pt idx="20">
                  <c:v>0.154561</c:v>
                </c:pt>
                <c:pt idx="21">
                  <c:v>0.19190200000000002</c:v>
                </c:pt>
              </c:numCache>
            </c:numRef>
          </c:val>
          <c:smooth val="1"/>
          <c:extLst>
            <c:ext xmlns:c16="http://schemas.microsoft.com/office/drawing/2014/chart" uri="{C3380CC4-5D6E-409C-BE32-E72D297353CC}">
              <c16:uniqueId val="{00000000-D0FC-4B05-B348-A05315FDD045}"/>
            </c:ext>
          </c:extLst>
        </c:ser>
        <c:ser>
          <c:idx val="1"/>
          <c:order val="1"/>
          <c:tx>
            <c:strRef>
              <c:f>Margins!$B$51</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Margins!$C$51:$X$51</c:f>
              <c:numCache>
                <c:formatCode>0.00%</c:formatCode>
                <c:ptCount val="22"/>
                <c:pt idx="0">
                  <c:v>4.3990000000000001E-2</c:v>
                </c:pt>
                <c:pt idx="1">
                  <c:v>4.8404999999999997E-2</c:v>
                </c:pt>
                <c:pt idx="2">
                  <c:v>2.9189E-2</c:v>
                </c:pt>
                <c:pt idx="3">
                  <c:v>-7.8269999999999989E-3</c:v>
                </c:pt>
                <c:pt idx="4">
                  <c:v>1.0140000000000001E-3</c:v>
                </c:pt>
                <c:pt idx="5">
                  <c:v>1.7534000000000001E-2</c:v>
                </c:pt>
                <c:pt idx="6">
                  <c:v>5.9052E-2</c:v>
                </c:pt>
                <c:pt idx="7">
                  <c:v>6.5410999999999997E-2</c:v>
                </c:pt>
                <c:pt idx="8">
                  <c:v>6.8742999999999999E-2</c:v>
                </c:pt>
                <c:pt idx="9">
                  <c:v>5.5411999999999996E-2</c:v>
                </c:pt>
                <c:pt idx="10">
                  <c:v>5.4702000000000001E-2</c:v>
                </c:pt>
                <c:pt idx="11">
                  <c:v>5.7114000000000005E-2</c:v>
                </c:pt>
                <c:pt idx="12">
                  <c:v>6.7380000000000009E-2</c:v>
                </c:pt>
                <c:pt idx="13">
                  <c:v>6.3495999999999997E-2</c:v>
                </c:pt>
                <c:pt idx="14">
                  <c:v>5.8247E-2</c:v>
                </c:pt>
                <c:pt idx="15">
                  <c:v>6.5604999999999997E-2</c:v>
                </c:pt>
                <c:pt idx="16">
                  <c:v>4.8461999999999998E-2</c:v>
                </c:pt>
                <c:pt idx="17">
                  <c:v>7.6271000000000005E-2</c:v>
                </c:pt>
                <c:pt idx="18">
                  <c:v>6.4735000000000001E-2</c:v>
                </c:pt>
                <c:pt idx="19">
                  <c:v>7.311899999999999E-2</c:v>
                </c:pt>
                <c:pt idx="20">
                  <c:v>8.111800000000001E-2</c:v>
                </c:pt>
                <c:pt idx="21">
                  <c:v>8.1014000000000003E-2</c:v>
                </c:pt>
              </c:numCache>
            </c:numRef>
          </c:val>
          <c:smooth val="1"/>
          <c:extLst>
            <c:ext xmlns:c16="http://schemas.microsoft.com/office/drawing/2014/chart" uri="{C3380CC4-5D6E-409C-BE32-E72D297353CC}">
              <c16:uniqueId val="{00000001-D0FC-4B05-B348-A05315FDD045}"/>
            </c:ext>
          </c:extLst>
        </c:ser>
        <c:ser>
          <c:idx val="2"/>
          <c:order val="2"/>
          <c:tx>
            <c:strRef>
              <c:f>Margins!$B$52</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Margins!$C$52:$X$52</c:f>
              <c:numCache>
                <c:formatCode>0.00%</c:formatCode>
                <c:ptCount val="22"/>
                <c:pt idx="0">
                  <c:v>6.5669000000000005E-2</c:v>
                </c:pt>
                <c:pt idx="1">
                  <c:v>6.4448000000000005E-2</c:v>
                </c:pt>
                <c:pt idx="2">
                  <c:v>6.2657999999999991E-2</c:v>
                </c:pt>
                <c:pt idx="3">
                  <c:v>6.4939999999999998E-2</c:v>
                </c:pt>
                <c:pt idx="4">
                  <c:v>6.6700999999999996E-2</c:v>
                </c:pt>
                <c:pt idx="5">
                  <c:v>5.4889E-2</c:v>
                </c:pt>
                <c:pt idx="6">
                  <c:v>6.7049999999999998E-2</c:v>
                </c:pt>
                <c:pt idx="7">
                  <c:v>6.844299999999999E-2</c:v>
                </c:pt>
                <c:pt idx="8">
                  <c:v>6.2441000000000003E-2</c:v>
                </c:pt>
                <c:pt idx="9">
                  <c:v>6.6182999999999992E-2</c:v>
                </c:pt>
                <c:pt idx="10">
                  <c:v>6.8232000000000001E-2</c:v>
                </c:pt>
                <c:pt idx="11">
                  <c:v>6.1455999999999997E-2</c:v>
                </c:pt>
                <c:pt idx="12">
                  <c:v>6.5790000000000001E-2</c:v>
                </c:pt>
                <c:pt idx="13">
                  <c:v>7.4520000000000003E-2</c:v>
                </c:pt>
                <c:pt idx="14">
                  <c:v>6.7766999999999994E-2</c:v>
                </c:pt>
                <c:pt idx="15">
                  <c:v>5.7557999999999998E-2</c:v>
                </c:pt>
                <c:pt idx="16">
                  <c:v>5.8794000000000006E-2</c:v>
                </c:pt>
                <c:pt idx="17">
                  <c:v>6.3552999999999998E-2</c:v>
                </c:pt>
                <c:pt idx="18">
                  <c:v>6.0815000000000001E-2</c:v>
                </c:pt>
                <c:pt idx="19">
                  <c:v>5.7298999999999996E-2</c:v>
                </c:pt>
                <c:pt idx="20">
                  <c:v>5.7308000000000005E-2</c:v>
                </c:pt>
                <c:pt idx="21">
                  <c:v>6.1143000000000003E-2</c:v>
                </c:pt>
              </c:numCache>
            </c:numRef>
          </c:val>
          <c:smooth val="1"/>
          <c:extLst>
            <c:ext xmlns:c16="http://schemas.microsoft.com/office/drawing/2014/chart" uri="{C3380CC4-5D6E-409C-BE32-E72D297353CC}">
              <c16:uniqueId val="{00000002-D0FC-4B05-B348-A05315FDD045}"/>
            </c:ext>
          </c:extLst>
        </c:ser>
        <c:ser>
          <c:idx val="3"/>
          <c:order val="3"/>
          <c:tx>
            <c:strRef>
              <c:f>Margins!$B$53</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Margins!$C$53:$X$53</c:f>
              <c:numCache>
                <c:formatCode>0.00%</c:formatCode>
                <c:ptCount val="22"/>
                <c:pt idx="0">
                  <c:v>7.5652999999999998E-2</c:v>
                </c:pt>
                <c:pt idx="1">
                  <c:v>9.7852999999999996E-2</c:v>
                </c:pt>
                <c:pt idx="2">
                  <c:v>0.11541899999999999</c:v>
                </c:pt>
                <c:pt idx="3">
                  <c:v>0.10702199999999999</c:v>
                </c:pt>
                <c:pt idx="4">
                  <c:v>0.105172</c:v>
                </c:pt>
                <c:pt idx="5">
                  <c:v>4.8700000000000002E-4</c:v>
                </c:pt>
                <c:pt idx="6">
                  <c:v>8.8102E-2</c:v>
                </c:pt>
                <c:pt idx="7">
                  <c:v>8.7956000000000006E-2</c:v>
                </c:pt>
                <c:pt idx="8">
                  <c:v>7.7912999999999996E-2</c:v>
                </c:pt>
                <c:pt idx="9">
                  <c:v>8.0760999999999999E-2</c:v>
                </c:pt>
                <c:pt idx="10">
                  <c:v>7.9939999999999997E-2</c:v>
                </c:pt>
                <c:pt idx="11">
                  <c:v>2.7099999999999997E-4</c:v>
                </c:pt>
                <c:pt idx="12">
                  <c:v>-6.5156999999999993E-2</c:v>
                </c:pt>
                <c:pt idx="13">
                  <c:v>1.3707E-2</c:v>
                </c:pt>
                <c:pt idx="14">
                  <c:v>7.7071000000000001E-2</c:v>
                </c:pt>
                <c:pt idx="15">
                  <c:v>5.0256999999999996E-2</c:v>
                </c:pt>
                <c:pt idx="16">
                  <c:v>-9.2926999999999996E-2</c:v>
                </c:pt>
                <c:pt idx="17">
                  <c:v>2.9723000000000003E-2</c:v>
                </c:pt>
                <c:pt idx="18">
                  <c:v>0.12621499999999999</c:v>
                </c:pt>
                <c:pt idx="19">
                  <c:v>0.125525</c:v>
                </c:pt>
                <c:pt idx="20">
                  <c:v>9.0664999999999996E-2</c:v>
                </c:pt>
                <c:pt idx="21">
                  <c:v>8.0930000000000002E-2</c:v>
                </c:pt>
              </c:numCache>
            </c:numRef>
          </c:val>
          <c:smooth val="1"/>
          <c:extLst>
            <c:ext xmlns:c16="http://schemas.microsoft.com/office/drawing/2014/chart" uri="{C3380CC4-5D6E-409C-BE32-E72D297353CC}">
              <c16:uniqueId val="{00000003-D0FC-4B05-B348-A05315FDD045}"/>
            </c:ext>
          </c:extLst>
        </c:ser>
        <c:ser>
          <c:idx val="4"/>
          <c:order val="4"/>
          <c:tx>
            <c:strRef>
              <c:f>Margins!$B$54</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Margins!$C$54:$X$54</c:f>
              <c:numCache>
                <c:formatCode>0.00%</c:formatCode>
                <c:ptCount val="22"/>
                <c:pt idx="0">
                  <c:v>0.14153299999999999</c:v>
                </c:pt>
                <c:pt idx="1">
                  <c:v>0.13995299999999999</c:v>
                </c:pt>
                <c:pt idx="2">
                  <c:v>0.135382</c:v>
                </c:pt>
                <c:pt idx="3">
                  <c:v>0.12229</c:v>
                </c:pt>
                <c:pt idx="4">
                  <c:v>-1.1131E-2</c:v>
                </c:pt>
                <c:pt idx="5">
                  <c:v>-1.1597E-2</c:v>
                </c:pt>
                <c:pt idx="6">
                  <c:v>9.3886999999999998E-2</c:v>
                </c:pt>
                <c:pt idx="7">
                  <c:v>0.111584</c:v>
                </c:pt>
                <c:pt idx="8">
                  <c:v>0.122113</c:v>
                </c:pt>
                <c:pt idx="9">
                  <c:v>0.12840799999999999</c:v>
                </c:pt>
                <c:pt idx="10">
                  <c:v>0.14252700000000001</c:v>
                </c:pt>
                <c:pt idx="11">
                  <c:v>0.15226699999999999</c:v>
                </c:pt>
                <c:pt idx="12">
                  <c:v>0.14477600000000002</c:v>
                </c:pt>
                <c:pt idx="13">
                  <c:v>0.14346399999999998</c:v>
                </c:pt>
                <c:pt idx="14">
                  <c:v>0.157246</c:v>
                </c:pt>
                <c:pt idx="15">
                  <c:v>0.159828</c:v>
                </c:pt>
                <c:pt idx="16">
                  <c:v>0.12238599999999999</c:v>
                </c:pt>
                <c:pt idx="17">
                  <c:v>0.238097</c:v>
                </c:pt>
                <c:pt idx="18">
                  <c:v>0.16083999999999998</c:v>
                </c:pt>
                <c:pt idx="19">
                  <c:v>0.14574799999999999</c:v>
                </c:pt>
                <c:pt idx="20">
                  <c:v>0.14432900000000001</c:v>
                </c:pt>
                <c:pt idx="21">
                  <c:v>0.153588</c:v>
                </c:pt>
              </c:numCache>
            </c:numRef>
          </c:val>
          <c:smooth val="1"/>
          <c:extLst>
            <c:ext xmlns:c16="http://schemas.microsoft.com/office/drawing/2014/chart" uri="{C3380CC4-5D6E-409C-BE32-E72D297353CC}">
              <c16:uniqueId val="{00000004-D0FC-4B05-B348-A05315FDD045}"/>
            </c:ext>
          </c:extLst>
        </c:ser>
        <c:ser>
          <c:idx val="5"/>
          <c:order val="5"/>
          <c:tx>
            <c:strRef>
              <c:f>Margins!$B$55</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Margins!$C$55:$X$55</c:f>
              <c:numCache>
                <c:formatCode>0.00%</c:formatCode>
                <c:ptCount val="22"/>
                <c:pt idx="0">
                  <c:v>0.20665900000000001</c:v>
                </c:pt>
                <c:pt idx="1">
                  <c:v>0.184526</c:v>
                </c:pt>
                <c:pt idx="2">
                  <c:v>0.21216100000000002</c:v>
                </c:pt>
                <c:pt idx="3">
                  <c:v>0.24360299999999999</c:v>
                </c:pt>
                <c:pt idx="4">
                  <c:v>0.196492</c:v>
                </c:pt>
                <c:pt idx="5">
                  <c:v>0.11301299999999999</c:v>
                </c:pt>
                <c:pt idx="6">
                  <c:v>8.9199000000000001E-2</c:v>
                </c:pt>
                <c:pt idx="7">
                  <c:v>0.13591200000000001</c:v>
                </c:pt>
                <c:pt idx="8">
                  <c:v>0.15382899999999999</c:v>
                </c:pt>
                <c:pt idx="9">
                  <c:v>0.19564699999999999</c:v>
                </c:pt>
                <c:pt idx="10">
                  <c:v>0.187754</c:v>
                </c:pt>
                <c:pt idx="11">
                  <c:v>0.23700700000000002</c:v>
                </c:pt>
                <c:pt idx="12">
                  <c:v>0.225331</c:v>
                </c:pt>
                <c:pt idx="13">
                  <c:v>0.21829499999999999</c:v>
                </c:pt>
                <c:pt idx="14">
                  <c:v>0.17728000000000002</c:v>
                </c:pt>
                <c:pt idx="15">
                  <c:v>0.20267299999999999</c:v>
                </c:pt>
                <c:pt idx="16">
                  <c:v>0.153174</c:v>
                </c:pt>
                <c:pt idx="17">
                  <c:v>0.21006699999999998</c:v>
                </c:pt>
                <c:pt idx="18">
                  <c:v>0.23863199999999998</c:v>
                </c:pt>
                <c:pt idx="19">
                  <c:v>0.163108</c:v>
                </c:pt>
                <c:pt idx="20">
                  <c:v>0.15667200000000001</c:v>
                </c:pt>
                <c:pt idx="21">
                  <c:v>0.118614</c:v>
                </c:pt>
              </c:numCache>
            </c:numRef>
          </c:val>
          <c:smooth val="1"/>
          <c:extLst>
            <c:ext xmlns:c16="http://schemas.microsoft.com/office/drawing/2014/chart" uri="{C3380CC4-5D6E-409C-BE32-E72D297353CC}">
              <c16:uniqueId val="{00000005-D0FC-4B05-B348-A05315FDD045}"/>
            </c:ext>
          </c:extLst>
        </c:ser>
        <c:ser>
          <c:idx val="6"/>
          <c:order val="6"/>
          <c:tx>
            <c:strRef>
              <c:f>Margins!$B$56</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Margins!$C$56:$X$56</c:f>
              <c:numCache>
                <c:formatCode>0.00%</c:formatCode>
                <c:ptCount val="22"/>
                <c:pt idx="0">
                  <c:v>7.9230999999999996E-2</c:v>
                </c:pt>
                <c:pt idx="1">
                  <c:v>7.0292000000000007E-2</c:v>
                </c:pt>
                <c:pt idx="2">
                  <c:v>8.1822999999999993E-2</c:v>
                </c:pt>
                <c:pt idx="3">
                  <c:v>8.9556000000000011E-2</c:v>
                </c:pt>
                <c:pt idx="4">
                  <c:v>7.5827000000000006E-2</c:v>
                </c:pt>
                <c:pt idx="5">
                  <c:v>7.6194999999999999E-2</c:v>
                </c:pt>
                <c:pt idx="6">
                  <c:v>8.3615999999999996E-2</c:v>
                </c:pt>
                <c:pt idx="7">
                  <c:v>7.5103000000000003E-2</c:v>
                </c:pt>
                <c:pt idx="8">
                  <c:v>7.0633000000000001E-2</c:v>
                </c:pt>
                <c:pt idx="9">
                  <c:v>8.4085000000000007E-2</c:v>
                </c:pt>
                <c:pt idx="10">
                  <c:v>7.2295999999999999E-2</c:v>
                </c:pt>
                <c:pt idx="11">
                  <c:v>7.4059E-2</c:v>
                </c:pt>
                <c:pt idx="12">
                  <c:v>7.8479999999999994E-2</c:v>
                </c:pt>
                <c:pt idx="13">
                  <c:v>6.7742000000000011E-2</c:v>
                </c:pt>
                <c:pt idx="14">
                  <c:v>5.7373E-2</c:v>
                </c:pt>
                <c:pt idx="15">
                  <c:v>7.1994000000000002E-2</c:v>
                </c:pt>
                <c:pt idx="16">
                  <c:v>7.0427999999999991E-2</c:v>
                </c:pt>
                <c:pt idx="17">
                  <c:v>7.4110999999999996E-2</c:v>
                </c:pt>
                <c:pt idx="18">
                  <c:v>7.4439000000000005E-2</c:v>
                </c:pt>
                <c:pt idx="19">
                  <c:v>6.5342999999999998E-2</c:v>
                </c:pt>
                <c:pt idx="20">
                  <c:v>4.3381999999999997E-2</c:v>
                </c:pt>
                <c:pt idx="21">
                  <c:v>5.8329000000000006E-2</c:v>
                </c:pt>
              </c:numCache>
            </c:numRef>
          </c:val>
          <c:smooth val="1"/>
          <c:extLst>
            <c:ext xmlns:c16="http://schemas.microsoft.com/office/drawing/2014/chart" uri="{C3380CC4-5D6E-409C-BE32-E72D297353CC}">
              <c16:uniqueId val="{00000006-D0FC-4B05-B348-A05315FDD045}"/>
            </c:ext>
          </c:extLst>
        </c:ser>
        <c:ser>
          <c:idx val="7"/>
          <c:order val="7"/>
          <c:tx>
            <c:strRef>
              <c:f>Margins!$B$57</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Margins!$C$57:$X$57</c:f>
              <c:numCache>
                <c:formatCode>0.00%</c:formatCode>
                <c:ptCount val="22"/>
                <c:pt idx="0">
                  <c:v>7.2005E-2</c:v>
                </c:pt>
                <c:pt idx="1">
                  <c:v>7.9283999999999993E-2</c:v>
                </c:pt>
                <c:pt idx="2">
                  <c:v>8.4784000000000012E-2</c:v>
                </c:pt>
                <c:pt idx="3">
                  <c:v>8.4345000000000003E-2</c:v>
                </c:pt>
                <c:pt idx="4">
                  <c:v>8.2116000000000008E-2</c:v>
                </c:pt>
                <c:pt idx="5">
                  <c:v>4.2337E-2</c:v>
                </c:pt>
                <c:pt idx="6">
                  <c:v>6.8433000000000008E-2</c:v>
                </c:pt>
                <c:pt idx="7">
                  <c:v>7.9576000000000008E-2</c:v>
                </c:pt>
                <c:pt idx="8">
                  <c:v>7.6550000000000007E-2</c:v>
                </c:pt>
                <c:pt idx="9">
                  <c:v>7.3274000000000006E-2</c:v>
                </c:pt>
                <c:pt idx="10">
                  <c:v>8.5029000000000007E-2</c:v>
                </c:pt>
                <c:pt idx="11">
                  <c:v>7.2590000000000002E-2</c:v>
                </c:pt>
                <c:pt idx="12">
                  <c:v>8.794600000000001E-2</c:v>
                </c:pt>
                <c:pt idx="13">
                  <c:v>8.213100000000001E-2</c:v>
                </c:pt>
                <c:pt idx="14">
                  <c:v>6.7311999999999997E-2</c:v>
                </c:pt>
                <c:pt idx="15">
                  <c:v>8.693300000000001E-2</c:v>
                </c:pt>
                <c:pt idx="16">
                  <c:v>5.0401000000000001E-2</c:v>
                </c:pt>
                <c:pt idx="17">
                  <c:v>8.0373E-2</c:v>
                </c:pt>
                <c:pt idx="18">
                  <c:v>8.8513999999999995E-2</c:v>
                </c:pt>
                <c:pt idx="19">
                  <c:v>0.10204000000000001</c:v>
                </c:pt>
                <c:pt idx="20">
                  <c:v>9.9519999999999997E-2</c:v>
                </c:pt>
                <c:pt idx="21">
                  <c:v>0.10136799999999999</c:v>
                </c:pt>
              </c:numCache>
            </c:numRef>
          </c:val>
          <c:smooth val="1"/>
          <c:extLst>
            <c:ext xmlns:c16="http://schemas.microsoft.com/office/drawing/2014/chart" uri="{C3380CC4-5D6E-409C-BE32-E72D297353CC}">
              <c16:uniqueId val="{00000007-D0FC-4B05-B348-A05315FDD045}"/>
            </c:ext>
          </c:extLst>
        </c:ser>
        <c:ser>
          <c:idx val="8"/>
          <c:order val="8"/>
          <c:tx>
            <c:strRef>
              <c:f>Margins!$B$58</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Margins!$C$58:$X$58</c:f>
              <c:numCache>
                <c:formatCode>0.00%</c:formatCode>
                <c:ptCount val="22"/>
                <c:pt idx="0">
                  <c:v>3.9390999999999995E-2</c:v>
                </c:pt>
                <c:pt idx="1">
                  <c:v>6.4230999999999996E-2</c:v>
                </c:pt>
                <c:pt idx="2">
                  <c:v>6.1948999999999997E-2</c:v>
                </c:pt>
                <c:pt idx="3">
                  <c:v>8.4936000000000011E-2</c:v>
                </c:pt>
                <c:pt idx="4">
                  <c:v>9.9916999999999992E-2</c:v>
                </c:pt>
                <c:pt idx="5">
                  <c:v>-3.2542000000000001E-2</c:v>
                </c:pt>
                <c:pt idx="6">
                  <c:v>7.1650999999999992E-2</c:v>
                </c:pt>
                <c:pt idx="7">
                  <c:v>9.5519999999999994E-2</c:v>
                </c:pt>
                <c:pt idx="8">
                  <c:v>8.9190000000000005E-2</c:v>
                </c:pt>
                <c:pt idx="9">
                  <c:v>9.1107999999999995E-2</c:v>
                </c:pt>
                <c:pt idx="10">
                  <c:v>8.9978000000000002E-2</c:v>
                </c:pt>
                <c:pt idx="11">
                  <c:v>5.9920000000000001E-2</c:v>
                </c:pt>
                <c:pt idx="12">
                  <c:v>1.6792999999999999E-2</c:v>
                </c:pt>
                <c:pt idx="13">
                  <c:v>8.5975999999999997E-2</c:v>
                </c:pt>
                <c:pt idx="14">
                  <c:v>9.5668000000000003E-2</c:v>
                </c:pt>
                <c:pt idx="15">
                  <c:v>5.9829999999999994E-2</c:v>
                </c:pt>
                <c:pt idx="16">
                  <c:v>2.8006000000000003E-2</c:v>
                </c:pt>
                <c:pt idx="17">
                  <c:v>0.14069499999999999</c:v>
                </c:pt>
                <c:pt idx="18">
                  <c:v>0.114978</c:v>
                </c:pt>
                <c:pt idx="19">
                  <c:v>0.10861999999999999</c:v>
                </c:pt>
                <c:pt idx="20">
                  <c:v>9.1221999999999998E-2</c:v>
                </c:pt>
                <c:pt idx="21">
                  <c:v>8.0332000000000015E-2</c:v>
                </c:pt>
              </c:numCache>
            </c:numRef>
          </c:val>
          <c:smooth val="1"/>
          <c:extLst>
            <c:ext xmlns:c16="http://schemas.microsoft.com/office/drawing/2014/chart" uri="{C3380CC4-5D6E-409C-BE32-E72D297353CC}">
              <c16:uniqueId val="{00000008-D0FC-4B05-B348-A05315FDD045}"/>
            </c:ext>
          </c:extLst>
        </c:ser>
        <c:ser>
          <c:idx val="9"/>
          <c:order val="9"/>
          <c:tx>
            <c:strRef>
              <c:f>Margins!$B$59</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Margins!$C$59:$X$59</c:f>
              <c:numCache>
                <c:formatCode>0.00%</c:formatCode>
                <c:ptCount val="22"/>
                <c:pt idx="0">
                  <c:v>9.3862000000000001E-2</c:v>
                </c:pt>
                <c:pt idx="1">
                  <c:v>0.10756399999999999</c:v>
                </c:pt>
                <c:pt idx="2">
                  <c:v>0.110649</c:v>
                </c:pt>
                <c:pt idx="3">
                  <c:v>0.11277200000000001</c:v>
                </c:pt>
                <c:pt idx="4">
                  <c:v>0.11852700000000001</c:v>
                </c:pt>
                <c:pt idx="5">
                  <c:v>6.8533999999999998E-2</c:v>
                </c:pt>
                <c:pt idx="6">
                  <c:v>0.14193</c:v>
                </c:pt>
                <c:pt idx="7">
                  <c:v>0.15625999999999998</c:v>
                </c:pt>
                <c:pt idx="8">
                  <c:v>0.142177</c:v>
                </c:pt>
                <c:pt idx="9">
                  <c:v>0.15021899999999999</c:v>
                </c:pt>
                <c:pt idx="10">
                  <c:v>0.16854</c:v>
                </c:pt>
                <c:pt idx="11">
                  <c:v>0.15570800000000001</c:v>
                </c:pt>
                <c:pt idx="12">
                  <c:v>0.159446</c:v>
                </c:pt>
                <c:pt idx="13">
                  <c:v>0.172482</c:v>
                </c:pt>
                <c:pt idx="14">
                  <c:v>0.152725</c:v>
                </c:pt>
                <c:pt idx="15">
                  <c:v>0.18957299999999999</c:v>
                </c:pt>
                <c:pt idx="16">
                  <c:v>0.18576300000000001</c:v>
                </c:pt>
                <c:pt idx="17">
                  <c:v>0.205873</c:v>
                </c:pt>
                <c:pt idx="18">
                  <c:v>0.21295000000000003</c:v>
                </c:pt>
                <c:pt idx="19">
                  <c:v>0.185053</c:v>
                </c:pt>
                <c:pt idx="20">
                  <c:v>0.217442</c:v>
                </c:pt>
                <c:pt idx="21">
                  <c:v>0.208368</c:v>
                </c:pt>
              </c:numCache>
            </c:numRef>
          </c:val>
          <c:smooth val="1"/>
          <c:extLst>
            <c:ext xmlns:c16="http://schemas.microsoft.com/office/drawing/2014/chart" uri="{C3380CC4-5D6E-409C-BE32-E72D297353CC}">
              <c16:uniqueId val="{00000009-D0FC-4B05-B348-A05315FDD045}"/>
            </c:ext>
          </c:extLst>
        </c:ser>
        <c:ser>
          <c:idx val="10"/>
          <c:order val="10"/>
          <c:tx>
            <c:strRef>
              <c:f>Margins!$B$60</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Margins!$C$60:$X$60</c:f>
              <c:numCache>
                <c:formatCode>0.00%</c:formatCode>
                <c:ptCount val="22"/>
                <c:pt idx="0">
                  <c:v>8.6603999999999987E-2</c:v>
                </c:pt>
                <c:pt idx="1">
                  <c:v>8.2112000000000004E-2</c:v>
                </c:pt>
                <c:pt idx="2">
                  <c:v>7.8173000000000006E-2</c:v>
                </c:pt>
                <c:pt idx="3">
                  <c:v>0.100215</c:v>
                </c:pt>
                <c:pt idx="4">
                  <c:v>8.9898000000000006E-2</c:v>
                </c:pt>
                <c:pt idx="5">
                  <c:v>7.9321000000000003E-2</c:v>
                </c:pt>
                <c:pt idx="6">
                  <c:v>9.7372E-2</c:v>
                </c:pt>
                <c:pt idx="7">
                  <c:v>8.9749999999999996E-2</c:v>
                </c:pt>
                <c:pt idx="8">
                  <c:v>7.5229000000000004E-2</c:v>
                </c:pt>
                <c:pt idx="9">
                  <c:v>7.1728E-2</c:v>
                </c:pt>
                <c:pt idx="10">
                  <c:v>8.5396E-2</c:v>
                </c:pt>
                <c:pt idx="11">
                  <c:v>9.2898999999999995E-2</c:v>
                </c:pt>
                <c:pt idx="12">
                  <c:v>8.9838000000000001E-2</c:v>
                </c:pt>
                <c:pt idx="13">
                  <c:v>7.9472000000000001E-2</c:v>
                </c:pt>
                <c:pt idx="14">
                  <c:v>0.12157400000000002</c:v>
                </c:pt>
                <c:pt idx="15">
                  <c:v>7.8116000000000005E-2</c:v>
                </c:pt>
                <c:pt idx="16">
                  <c:v>0.121493</c:v>
                </c:pt>
                <c:pt idx="17">
                  <c:v>9.2952999999999994E-2</c:v>
                </c:pt>
                <c:pt idx="18">
                  <c:v>0.117877</c:v>
                </c:pt>
                <c:pt idx="19">
                  <c:v>0.114798</c:v>
                </c:pt>
                <c:pt idx="20">
                  <c:v>0.139436</c:v>
                </c:pt>
                <c:pt idx="21">
                  <c:v>0.14364299999999999</c:v>
                </c:pt>
              </c:numCache>
            </c:numRef>
          </c:val>
          <c:smooth val="1"/>
          <c:extLst>
            <c:ext xmlns:c16="http://schemas.microsoft.com/office/drawing/2014/chart" uri="{C3380CC4-5D6E-409C-BE32-E72D297353CC}">
              <c16:uniqueId val="{0000000A-D0FC-4B05-B348-A05315FDD045}"/>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8458902338700198"/>
          <c:y val="0.20423384697292332"/>
          <c:w val="0.20645575273240099"/>
          <c:h val="0.6202839562803111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Gross profit margin</a:t>
            </a:r>
          </a:p>
        </c:rich>
      </c:tx>
      <c:overlay val="0"/>
      <c:spPr>
        <a:noFill/>
        <a:ln>
          <a:noFill/>
        </a:ln>
        <a:effectLst/>
      </c:spPr>
    </c:title>
    <c:autoTitleDeleted val="0"/>
    <c:plotArea>
      <c:layout>
        <c:manualLayout>
          <c:layoutTarget val="inner"/>
          <c:xMode val="edge"/>
          <c:yMode val="edge"/>
          <c:x val="3.7612252548760362E-2"/>
          <c:y val="8.3069618183254798E-2"/>
          <c:w val="0.70629224862455242"/>
          <c:h val="0.7751095166325036"/>
        </c:manualLayout>
      </c:layout>
      <c:lineChart>
        <c:grouping val="standard"/>
        <c:varyColors val="0"/>
        <c:ser>
          <c:idx val="0"/>
          <c:order val="0"/>
          <c:tx>
            <c:strRef>
              <c:f>Margins!$B$4</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Margins!$C$4:$X$4</c:f>
              <c:numCache>
                <c:formatCode>0.00%</c:formatCode>
                <c:ptCount val="22"/>
                <c:pt idx="0">
                  <c:v>0.51560899999999998</c:v>
                </c:pt>
                <c:pt idx="1">
                  <c:v>0.50885000000000002</c:v>
                </c:pt>
                <c:pt idx="2">
                  <c:v>0.53290899999999997</c:v>
                </c:pt>
                <c:pt idx="3">
                  <c:v>0.53228299999999995</c:v>
                </c:pt>
                <c:pt idx="4">
                  <c:v>0.52988299999999999</c:v>
                </c:pt>
                <c:pt idx="5">
                  <c:v>0.50923099999999999</c:v>
                </c:pt>
                <c:pt idx="6">
                  <c:v>0.50964599999999993</c:v>
                </c:pt>
                <c:pt idx="7">
                  <c:v>0.51330199999999992</c:v>
                </c:pt>
                <c:pt idx="8">
                  <c:v>0.50777000000000005</c:v>
                </c:pt>
                <c:pt idx="9">
                  <c:v>0.53338200000000002</c:v>
                </c:pt>
                <c:pt idx="10">
                  <c:v>0.56554700000000002</c:v>
                </c:pt>
                <c:pt idx="11">
                  <c:v>0.56151400000000007</c:v>
                </c:pt>
                <c:pt idx="12">
                  <c:v>0.57109200000000004</c:v>
                </c:pt>
                <c:pt idx="13">
                  <c:v>0.56721100000000002</c:v>
                </c:pt>
                <c:pt idx="14">
                  <c:v>0.56681399999999993</c:v>
                </c:pt>
                <c:pt idx="15">
                  <c:v>0.57524299999999995</c:v>
                </c:pt>
                <c:pt idx="16">
                  <c:v>0.56571199999999999</c:v>
                </c:pt>
                <c:pt idx="17">
                  <c:v>0.57424399999999998</c:v>
                </c:pt>
                <c:pt idx="18">
                  <c:v>0.57608999999999999</c:v>
                </c:pt>
                <c:pt idx="19">
                  <c:v>0.58395200000000003</c:v>
                </c:pt>
                <c:pt idx="20">
                  <c:v>0.59556900000000002</c:v>
                </c:pt>
                <c:pt idx="21">
                  <c:v>0.601711</c:v>
                </c:pt>
              </c:numCache>
            </c:numRef>
          </c:val>
          <c:smooth val="1"/>
          <c:extLst>
            <c:ext xmlns:c16="http://schemas.microsoft.com/office/drawing/2014/chart" uri="{C3380CC4-5D6E-409C-BE32-E72D297353CC}">
              <c16:uniqueId val="{00000000-6F2B-4149-9A7F-C8F6C5661EDA}"/>
            </c:ext>
          </c:extLst>
        </c:ser>
        <c:ser>
          <c:idx val="1"/>
          <c:order val="1"/>
          <c:tx>
            <c:strRef>
              <c:f>Margins!$B$5</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Margins!$C$5:$X$5</c:f>
              <c:numCache>
                <c:formatCode>0.00%</c:formatCode>
                <c:ptCount val="22"/>
                <c:pt idx="0">
                  <c:v>0.26694400000000001</c:v>
                </c:pt>
                <c:pt idx="1">
                  <c:v>0.24264600000000003</c:v>
                </c:pt>
                <c:pt idx="2">
                  <c:v>0.24158200000000002</c:v>
                </c:pt>
                <c:pt idx="3">
                  <c:v>0.26475300000000002</c:v>
                </c:pt>
                <c:pt idx="4">
                  <c:v>0.24149100000000001</c:v>
                </c:pt>
                <c:pt idx="5">
                  <c:v>0.29042100000000004</c:v>
                </c:pt>
                <c:pt idx="6">
                  <c:v>0.30438100000000001</c:v>
                </c:pt>
                <c:pt idx="7">
                  <c:v>0.290628</c:v>
                </c:pt>
                <c:pt idx="8">
                  <c:v>0.295323</c:v>
                </c:pt>
                <c:pt idx="9">
                  <c:v>0.28039200000000003</c:v>
                </c:pt>
                <c:pt idx="10">
                  <c:v>0.28062100000000001</c:v>
                </c:pt>
                <c:pt idx="11">
                  <c:v>0.30023099999999997</c:v>
                </c:pt>
                <c:pt idx="12">
                  <c:v>0.30684499999999998</c:v>
                </c:pt>
                <c:pt idx="13">
                  <c:v>0.29657600000000001</c:v>
                </c:pt>
                <c:pt idx="14">
                  <c:v>0.30811299999999997</c:v>
                </c:pt>
                <c:pt idx="15">
                  <c:v>0.31450299999999998</c:v>
                </c:pt>
                <c:pt idx="16">
                  <c:v>0.30854399999999998</c:v>
                </c:pt>
                <c:pt idx="17">
                  <c:v>0.30727900000000002</c:v>
                </c:pt>
                <c:pt idx="18">
                  <c:v>0.327571</c:v>
                </c:pt>
                <c:pt idx="19">
                  <c:v>0.31147999999999998</c:v>
                </c:pt>
                <c:pt idx="20">
                  <c:v>0.32077800000000001</c:v>
                </c:pt>
                <c:pt idx="21">
                  <c:v>0.32870600000000005</c:v>
                </c:pt>
              </c:numCache>
            </c:numRef>
          </c:val>
          <c:smooth val="1"/>
          <c:extLst>
            <c:ext xmlns:c16="http://schemas.microsoft.com/office/drawing/2014/chart" uri="{C3380CC4-5D6E-409C-BE32-E72D297353CC}">
              <c16:uniqueId val="{00000001-6F2B-4149-9A7F-C8F6C5661EDA}"/>
            </c:ext>
          </c:extLst>
        </c:ser>
        <c:ser>
          <c:idx val="2"/>
          <c:order val="2"/>
          <c:tx>
            <c:strRef>
              <c:f>Margins!$B$6</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Margins!$C$6:$X$6</c:f>
              <c:numCache>
                <c:formatCode>0.00%</c:formatCode>
                <c:ptCount val="22"/>
                <c:pt idx="0">
                  <c:v>0.32075499999999996</c:v>
                </c:pt>
                <c:pt idx="1">
                  <c:v>0.34110999999999997</c:v>
                </c:pt>
                <c:pt idx="2">
                  <c:v>0.31966100000000003</c:v>
                </c:pt>
                <c:pt idx="3">
                  <c:v>0.31977</c:v>
                </c:pt>
                <c:pt idx="4">
                  <c:v>0.32728499999999999</c:v>
                </c:pt>
                <c:pt idx="5">
                  <c:v>0.30116799999999999</c:v>
                </c:pt>
                <c:pt idx="6">
                  <c:v>0.32133699999999998</c:v>
                </c:pt>
                <c:pt idx="7">
                  <c:v>0.31550100000000003</c:v>
                </c:pt>
                <c:pt idx="8">
                  <c:v>0.30843999999999999</c:v>
                </c:pt>
                <c:pt idx="9">
                  <c:v>0.31764700000000001</c:v>
                </c:pt>
                <c:pt idx="10">
                  <c:v>0.31349900000000003</c:v>
                </c:pt>
                <c:pt idx="11">
                  <c:v>0.31157000000000001</c:v>
                </c:pt>
                <c:pt idx="12">
                  <c:v>0.317691</c:v>
                </c:pt>
                <c:pt idx="13">
                  <c:v>0.31076700000000002</c:v>
                </c:pt>
                <c:pt idx="14">
                  <c:v>0.30098400000000003</c:v>
                </c:pt>
                <c:pt idx="15">
                  <c:v>0.293402</c:v>
                </c:pt>
                <c:pt idx="16">
                  <c:v>0.29208200000000001</c:v>
                </c:pt>
                <c:pt idx="17">
                  <c:v>0.292126</c:v>
                </c:pt>
                <c:pt idx="18">
                  <c:v>0.27543000000000001</c:v>
                </c:pt>
                <c:pt idx="19">
                  <c:v>0.27797300000000003</c:v>
                </c:pt>
                <c:pt idx="20">
                  <c:v>0.28631499999999999</c:v>
                </c:pt>
                <c:pt idx="21">
                  <c:v>0.29252</c:v>
                </c:pt>
              </c:numCache>
            </c:numRef>
          </c:val>
          <c:smooth val="1"/>
          <c:extLst>
            <c:ext xmlns:c16="http://schemas.microsoft.com/office/drawing/2014/chart" uri="{C3380CC4-5D6E-409C-BE32-E72D297353CC}">
              <c16:uniqueId val="{00000002-6F2B-4149-9A7F-C8F6C5661EDA}"/>
            </c:ext>
          </c:extLst>
        </c:ser>
        <c:ser>
          <c:idx val="3"/>
          <c:order val="3"/>
          <c:tx>
            <c:strRef>
              <c:f>Margins!$B$7</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Margins!$C$7:$X$7</c:f>
              <c:numCache>
                <c:formatCode>0.00%</c:formatCode>
                <c:ptCount val="22"/>
                <c:pt idx="0">
                  <c:v>0.25120900000000002</c:v>
                </c:pt>
                <c:pt idx="1">
                  <c:v>0.21864999999999998</c:v>
                </c:pt>
                <c:pt idx="2">
                  <c:v>0.23203099999999999</c:v>
                </c:pt>
                <c:pt idx="3">
                  <c:v>0.20688500000000001</c:v>
                </c:pt>
                <c:pt idx="4">
                  <c:v>0.19423300000000002</c:v>
                </c:pt>
                <c:pt idx="5">
                  <c:v>0.17841699999999999</c:v>
                </c:pt>
                <c:pt idx="6">
                  <c:v>0.194858</c:v>
                </c:pt>
                <c:pt idx="7">
                  <c:v>0.18935099999999999</c:v>
                </c:pt>
                <c:pt idx="8">
                  <c:v>0.173292</c:v>
                </c:pt>
                <c:pt idx="9">
                  <c:v>0.182363</c:v>
                </c:pt>
                <c:pt idx="10">
                  <c:v>0.18632100000000001</c:v>
                </c:pt>
                <c:pt idx="11">
                  <c:v>0.14341400000000001</c:v>
                </c:pt>
                <c:pt idx="12">
                  <c:v>0.10935800000000001</c:v>
                </c:pt>
                <c:pt idx="13">
                  <c:v>0.126724</c:v>
                </c:pt>
                <c:pt idx="14">
                  <c:v>0.150342</c:v>
                </c:pt>
                <c:pt idx="15">
                  <c:v>0.150452</c:v>
                </c:pt>
                <c:pt idx="16">
                  <c:v>8.4346999999999991E-2</c:v>
                </c:pt>
                <c:pt idx="17">
                  <c:v>9.3783999999999992E-2</c:v>
                </c:pt>
                <c:pt idx="18">
                  <c:v>0.19582999999999998</c:v>
                </c:pt>
                <c:pt idx="19">
                  <c:v>0.21971900000000003</c:v>
                </c:pt>
                <c:pt idx="20">
                  <c:v>0.18509300000000001</c:v>
                </c:pt>
                <c:pt idx="21">
                  <c:v>0.180533</c:v>
                </c:pt>
              </c:numCache>
            </c:numRef>
          </c:val>
          <c:smooth val="1"/>
          <c:extLst>
            <c:ext xmlns:c16="http://schemas.microsoft.com/office/drawing/2014/chart" uri="{C3380CC4-5D6E-409C-BE32-E72D297353CC}">
              <c16:uniqueId val="{00000003-6F2B-4149-9A7F-C8F6C5661EDA}"/>
            </c:ext>
          </c:extLst>
        </c:ser>
        <c:ser>
          <c:idx val="6"/>
          <c:order val="4"/>
          <c:tx>
            <c:strRef>
              <c:f>Margins!$B$10</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Margins!$C$10:$X$10</c:f>
              <c:numCache>
                <c:formatCode>0.00%</c:formatCode>
                <c:ptCount val="22"/>
                <c:pt idx="0">
                  <c:v>0.36946299999999999</c:v>
                </c:pt>
                <c:pt idx="1">
                  <c:v>0.35207099999999997</c:v>
                </c:pt>
                <c:pt idx="2">
                  <c:v>0.33906399999999998</c:v>
                </c:pt>
                <c:pt idx="3">
                  <c:v>0.36361699999999997</c:v>
                </c:pt>
                <c:pt idx="4">
                  <c:v>0.35370199999999996</c:v>
                </c:pt>
                <c:pt idx="5">
                  <c:v>0.34617800000000004</c:v>
                </c:pt>
                <c:pt idx="6">
                  <c:v>0.33781</c:v>
                </c:pt>
                <c:pt idx="7">
                  <c:v>0.33387300000000003</c:v>
                </c:pt>
                <c:pt idx="8">
                  <c:v>0.34762599999999999</c:v>
                </c:pt>
                <c:pt idx="9">
                  <c:v>0.33381900000000003</c:v>
                </c:pt>
                <c:pt idx="10">
                  <c:v>0.32780999999999999</c:v>
                </c:pt>
                <c:pt idx="11">
                  <c:v>0.320691</c:v>
                </c:pt>
                <c:pt idx="12">
                  <c:v>0.30801800000000001</c:v>
                </c:pt>
                <c:pt idx="13">
                  <c:v>0.30309599999999998</c:v>
                </c:pt>
                <c:pt idx="14">
                  <c:v>0.30921199999999999</c:v>
                </c:pt>
                <c:pt idx="15">
                  <c:v>0.30965199999999998</c:v>
                </c:pt>
                <c:pt idx="16">
                  <c:v>0.29572299999999996</c:v>
                </c:pt>
                <c:pt idx="17">
                  <c:v>0.297597</c:v>
                </c:pt>
                <c:pt idx="18">
                  <c:v>0.29168299999999997</c:v>
                </c:pt>
                <c:pt idx="19">
                  <c:v>0.27000299999999999</c:v>
                </c:pt>
                <c:pt idx="20">
                  <c:v>0.25776700000000002</c:v>
                </c:pt>
                <c:pt idx="21">
                  <c:v>0.25309399999999999</c:v>
                </c:pt>
              </c:numCache>
            </c:numRef>
          </c:val>
          <c:smooth val="1"/>
          <c:extLst>
            <c:ext xmlns:c16="http://schemas.microsoft.com/office/drawing/2014/chart" uri="{C3380CC4-5D6E-409C-BE32-E72D297353CC}">
              <c16:uniqueId val="{00000004-6F2B-4149-9A7F-C8F6C5661EDA}"/>
            </c:ext>
          </c:extLst>
        </c:ser>
        <c:ser>
          <c:idx val="7"/>
          <c:order val="5"/>
          <c:tx>
            <c:strRef>
              <c:f>Margins!$B$11</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Margins!$C$11:$X$11</c:f>
              <c:numCache>
                <c:formatCode>0.00%</c:formatCode>
                <c:ptCount val="22"/>
                <c:pt idx="0">
                  <c:v>0.30086200000000002</c:v>
                </c:pt>
                <c:pt idx="1">
                  <c:v>0.31935999999999998</c:v>
                </c:pt>
                <c:pt idx="2">
                  <c:v>0.27889999999999998</c:v>
                </c:pt>
                <c:pt idx="3">
                  <c:v>0.28695500000000002</c:v>
                </c:pt>
                <c:pt idx="4">
                  <c:v>0.29246800000000001</c:v>
                </c:pt>
                <c:pt idx="5">
                  <c:v>0.26285700000000001</c:v>
                </c:pt>
                <c:pt idx="6">
                  <c:v>0.28219</c:v>
                </c:pt>
                <c:pt idx="7">
                  <c:v>0.27582200000000001</c:v>
                </c:pt>
                <c:pt idx="8">
                  <c:v>0.27010499999999998</c:v>
                </c:pt>
                <c:pt idx="9">
                  <c:v>0.26855699999999999</c:v>
                </c:pt>
                <c:pt idx="10">
                  <c:v>0.274951</c:v>
                </c:pt>
                <c:pt idx="11">
                  <c:v>0.27255600000000002</c:v>
                </c:pt>
                <c:pt idx="12">
                  <c:v>0.25238900000000003</c:v>
                </c:pt>
                <c:pt idx="13">
                  <c:v>0.26161999999999996</c:v>
                </c:pt>
                <c:pt idx="14">
                  <c:v>0.27149400000000001</c:v>
                </c:pt>
                <c:pt idx="15">
                  <c:v>0.26256400000000002</c:v>
                </c:pt>
                <c:pt idx="16">
                  <c:v>0.26554</c:v>
                </c:pt>
                <c:pt idx="17">
                  <c:v>0.27419499999999997</c:v>
                </c:pt>
                <c:pt idx="18">
                  <c:v>0.27548100000000003</c:v>
                </c:pt>
                <c:pt idx="19">
                  <c:v>0.28146599999999999</c:v>
                </c:pt>
                <c:pt idx="20">
                  <c:v>0.28381099999999998</c:v>
                </c:pt>
                <c:pt idx="21">
                  <c:v>0.28187099999999998</c:v>
                </c:pt>
              </c:numCache>
            </c:numRef>
          </c:val>
          <c:smooth val="1"/>
          <c:extLst>
            <c:ext xmlns:c16="http://schemas.microsoft.com/office/drawing/2014/chart" uri="{C3380CC4-5D6E-409C-BE32-E72D297353CC}">
              <c16:uniqueId val="{00000005-6F2B-4149-9A7F-C8F6C5661EDA}"/>
            </c:ext>
          </c:extLst>
        </c:ser>
        <c:ser>
          <c:idx val="8"/>
          <c:order val="6"/>
          <c:tx>
            <c:strRef>
              <c:f>Margins!$B$12</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Margins!$C$12:$X$12</c:f>
              <c:numCache>
                <c:formatCode>0.00%</c:formatCode>
                <c:ptCount val="22"/>
                <c:pt idx="0">
                  <c:v>0.22401199999999999</c:v>
                </c:pt>
                <c:pt idx="1">
                  <c:v>0.24474699999999999</c:v>
                </c:pt>
                <c:pt idx="2">
                  <c:v>0.23882</c:v>
                </c:pt>
                <c:pt idx="3">
                  <c:v>0.242787</c:v>
                </c:pt>
                <c:pt idx="4">
                  <c:v>0.27155200000000002</c:v>
                </c:pt>
                <c:pt idx="5">
                  <c:v>0.28846900000000003</c:v>
                </c:pt>
                <c:pt idx="6">
                  <c:v>0.30679099999999998</c:v>
                </c:pt>
                <c:pt idx="7">
                  <c:v>0.29502800000000001</c:v>
                </c:pt>
                <c:pt idx="8">
                  <c:v>0.29717399999999999</c:v>
                </c:pt>
                <c:pt idx="9">
                  <c:v>0.287767</c:v>
                </c:pt>
                <c:pt idx="10">
                  <c:v>0.30142800000000003</c:v>
                </c:pt>
                <c:pt idx="11">
                  <c:v>0.313247</c:v>
                </c:pt>
                <c:pt idx="12">
                  <c:v>0.28603299999999998</c:v>
                </c:pt>
                <c:pt idx="13">
                  <c:v>0.28894799999999998</c:v>
                </c:pt>
                <c:pt idx="14">
                  <c:v>0.26835799999999999</c:v>
                </c:pt>
                <c:pt idx="15">
                  <c:v>0.25352599999999997</c:v>
                </c:pt>
                <c:pt idx="16">
                  <c:v>0.27281700000000003</c:v>
                </c:pt>
                <c:pt idx="17">
                  <c:v>0.30186099999999999</c:v>
                </c:pt>
                <c:pt idx="18">
                  <c:v>0.29048400000000002</c:v>
                </c:pt>
                <c:pt idx="19">
                  <c:v>0.28167300000000001</c:v>
                </c:pt>
                <c:pt idx="20">
                  <c:v>0.295518</c:v>
                </c:pt>
                <c:pt idx="21">
                  <c:v>0.28364999999999996</c:v>
                </c:pt>
              </c:numCache>
            </c:numRef>
          </c:val>
          <c:smooth val="1"/>
          <c:extLst>
            <c:ext xmlns:c16="http://schemas.microsoft.com/office/drawing/2014/chart" uri="{C3380CC4-5D6E-409C-BE32-E72D297353CC}">
              <c16:uniqueId val="{00000006-6F2B-4149-9A7F-C8F6C5661EDA}"/>
            </c:ext>
          </c:extLst>
        </c:ser>
        <c:ser>
          <c:idx val="9"/>
          <c:order val="7"/>
          <c:tx>
            <c:strRef>
              <c:f>Margins!$B$13</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Margins!$C$13:$X$13</c:f>
              <c:numCache>
                <c:formatCode>0.00%</c:formatCode>
                <c:ptCount val="22"/>
                <c:pt idx="0">
                  <c:v>0.38816000000000001</c:v>
                </c:pt>
                <c:pt idx="1">
                  <c:v>0.39392099999999997</c:v>
                </c:pt>
                <c:pt idx="2">
                  <c:v>0.39945599999999998</c:v>
                </c:pt>
                <c:pt idx="3">
                  <c:v>0.408134</c:v>
                </c:pt>
                <c:pt idx="4">
                  <c:v>0.43160699999999996</c:v>
                </c:pt>
                <c:pt idx="5">
                  <c:v>0.42610100000000001</c:v>
                </c:pt>
                <c:pt idx="6">
                  <c:v>0.452654</c:v>
                </c:pt>
                <c:pt idx="7">
                  <c:v>0.471049</c:v>
                </c:pt>
                <c:pt idx="8">
                  <c:v>0.48579500000000003</c:v>
                </c:pt>
                <c:pt idx="9">
                  <c:v>0.49187600000000004</c:v>
                </c:pt>
                <c:pt idx="10">
                  <c:v>0.50673800000000002</c:v>
                </c:pt>
                <c:pt idx="11">
                  <c:v>0.51456400000000002</c:v>
                </c:pt>
                <c:pt idx="12">
                  <c:v>0.51268599999999998</c:v>
                </c:pt>
                <c:pt idx="13">
                  <c:v>0.52240600000000004</c:v>
                </c:pt>
                <c:pt idx="14">
                  <c:v>0.532165</c:v>
                </c:pt>
                <c:pt idx="15">
                  <c:v>0.53722999999999999</c:v>
                </c:pt>
                <c:pt idx="16">
                  <c:v>0.52321899999999999</c:v>
                </c:pt>
                <c:pt idx="17">
                  <c:v>0.52701999999999993</c:v>
                </c:pt>
                <c:pt idx="18">
                  <c:v>0.53169600000000006</c:v>
                </c:pt>
                <c:pt idx="19">
                  <c:v>0.53839700000000001</c:v>
                </c:pt>
                <c:pt idx="20">
                  <c:v>0.54410499999999995</c:v>
                </c:pt>
                <c:pt idx="21">
                  <c:v>0.53539499999999995</c:v>
                </c:pt>
              </c:numCache>
            </c:numRef>
          </c:val>
          <c:smooth val="1"/>
          <c:extLst>
            <c:ext xmlns:c16="http://schemas.microsoft.com/office/drawing/2014/chart" uri="{C3380CC4-5D6E-409C-BE32-E72D297353CC}">
              <c16:uniqueId val="{00000007-6F2B-4149-9A7F-C8F6C5661EDA}"/>
            </c:ext>
          </c:extLst>
        </c:ser>
        <c:ser>
          <c:idx val="10"/>
          <c:order val="8"/>
          <c:tx>
            <c:strRef>
              <c:f>Margins!$B$14</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Margins!$C$14:$X$14</c:f>
              <c:numCache>
                <c:formatCode>0.00%</c:formatCode>
                <c:ptCount val="22"/>
                <c:pt idx="0">
                  <c:v>0.56103900000000007</c:v>
                </c:pt>
                <c:pt idx="1">
                  <c:v>0.54173800000000005</c:v>
                </c:pt>
                <c:pt idx="2">
                  <c:v>0.51616499999999998</c:v>
                </c:pt>
                <c:pt idx="3">
                  <c:v>0.51432</c:v>
                </c:pt>
                <c:pt idx="4">
                  <c:v>0.48591800000000002</c:v>
                </c:pt>
                <c:pt idx="5">
                  <c:v>0.53102700000000003</c:v>
                </c:pt>
                <c:pt idx="6">
                  <c:v>0.54187300000000005</c:v>
                </c:pt>
                <c:pt idx="7">
                  <c:v>0.54875499999999999</c:v>
                </c:pt>
                <c:pt idx="8">
                  <c:v>0.59483199999999992</c:v>
                </c:pt>
                <c:pt idx="9">
                  <c:v>0.59190299999999996</c:v>
                </c:pt>
                <c:pt idx="10">
                  <c:v>0.56042000000000003</c:v>
                </c:pt>
                <c:pt idx="11">
                  <c:v>0.61033400000000004</c:v>
                </c:pt>
                <c:pt idx="12">
                  <c:v>0.64553199999999999</c:v>
                </c:pt>
                <c:pt idx="13">
                  <c:v>0.66628399999999999</c:v>
                </c:pt>
                <c:pt idx="14">
                  <c:v>0.65473100000000006</c:v>
                </c:pt>
                <c:pt idx="15">
                  <c:v>0.64080000000000004</c:v>
                </c:pt>
                <c:pt idx="16">
                  <c:v>0.68367699999999998</c:v>
                </c:pt>
                <c:pt idx="17">
                  <c:v>0.67735400000000001</c:v>
                </c:pt>
                <c:pt idx="18">
                  <c:v>0.62970499999999996</c:v>
                </c:pt>
                <c:pt idx="19">
                  <c:v>0.64082400000000006</c:v>
                </c:pt>
                <c:pt idx="20">
                  <c:v>0.68702799999999997</c:v>
                </c:pt>
                <c:pt idx="21">
                  <c:v>0.71565600000000007</c:v>
                </c:pt>
              </c:numCache>
            </c:numRef>
          </c:val>
          <c:smooth val="1"/>
          <c:extLst>
            <c:ext xmlns:c16="http://schemas.microsoft.com/office/drawing/2014/chart" uri="{C3380CC4-5D6E-409C-BE32-E72D297353CC}">
              <c16:uniqueId val="{00000008-6F2B-4149-9A7F-C8F6C5661EDA}"/>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838978469744281"/>
          <c:y val="0.21719681107000388"/>
          <c:w val="0.20711819504974482"/>
          <c:h val="0.61509877064147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Operating profit margin</a:t>
            </a:r>
          </a:p>
        </c:rich>
      </c:tx>
      <c:overlay val="0"/>
      <c:spPr>
        <a:noFill/>
        <a:ln>
          <a:noFill/>
        </a:ln>
        <a:effectLst/>
      </c:spPr>
    </c:title>
    <c:autoTitleDeleted val="0"/>
    <c:plotArea>
      <c:layout>
        <c:manualLayout>
          <c:layoutTarget val="inner"/>
          <c:xMode val="edge"/>
          <c:yMode val="edge"/>
          <c:x val="3.7612252548760362E-2"/>
          <c:y val="8.3069618183254798E-2"/>
          <c:w val="0.74331421278538179"/>
          <c:h val="0.74884054391039101"/>
        </c:manualLayout>
      </c:layout>
      <c:lineChart>
        <c:grouping val="standard"/>
        <c:varyColors val="0"/>
        <c:ser>
          <c:idx val="0"/>
          <c:order val="0"/>
          <c:tx>
            <c:strRef>
              <c:f>Margins!$B$27</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Margins!$C$27:$X$27</c:f>
              <c:numCache>
                <c:formatCode>0.00%</c:formatCode>
                <c:ptCount val="22"/>
                <c:pt idx="0">
                  <c:v>0.13645499999999999</c:v>
                </c:pt>
                <c:pt idx="1">
                  <c:v>0.120394</c:v>
                </c:pt>
                <c:pt idx="2">
                  <c:v>0.14250699999999999</c:v>
                </c:pt>
                <c:pt idx="3">
                  <c:v>0.15906499999999998</c:v>
                </c:pt>
                <c:pt idx="4">
                  <c:v>0.11166499999999999</c:v>
                </c:pt>
                <c:pt idx="5">
                  <c:v>0.13849600000000001</c:v>
                </c:pt>
                <c:pt idx="6">
                  <c:v>0.16286699999999998</c:v>
                </c:pt>
                <c:pt idx="7">
                  <c:v>0.17613800000000002</c:v>
                </c:pt>
                <c:pt idx="8">
                  <c:v>0.142398</c:v>
                </c:pt>
                <c:pt idx="9">
                  <c:v>0.15953200000000001</c:v>
                </c:pt>
                <c:pt idx="10">
                  <c:v>0.21556799999999998</c:v>
                </c:pt>
                <c:pt idx="11">
                  <c:v>0.16873100000000002</c:v>
                </c:pt>
                <c:pt idx="12">
                  <c:v>0.196269</c:v>
                </c:pt>
                <c:pt idx="13">
                  <c:v>0.20991499999999999</c:v>
                </c:pt>
                <c:pt idx="14">
                  <c:v>0.191862</c:v>
                </c:pt>
                <c:pt idx="15">
                  <c:v>0.176123</c:v>
                </c:pt>
                <c:pt idx="16">
                  <c:v>0.16595500000000002</c:v>
                </c:pt>
                <c:pt idx="17">
                  <c:v>0.1857</c:v>
                </c:pt>
                <c:pt idx="18">
                  <c:v>0.18015100000000001</c:v>
                </c:pt>
                <c:pt idx="19">
                  <c:v>0.16763899999999998</c:v>
                </c:pt>
                <c:pt idx="20">
                  <c:v>0.20688099999999998</c:v>
                </c:pt>
                <c:pt idx="21">
                  <c:v>0.22966899999999998</c:v>
                </c:pt>
              </c:numCache>
            </c:numRef>
          </c:val>
          <c:smooth val="1"/>
          <c:extLst>
            <c:ext xmlns:c16="http://schemas.microsoft.com/office/drawing/2014/chart" uri="{C3380CC4-5D6E-409C-BE32-E72D297353CC}">
              <c16:uniqueId val="{00000000-5A34-4D7E-B6E3-C1E48E4AFD0A}"/>
            </c:ext>
          </c:extLst>
        </c:ser>
        <c:ser>
          <c:idx val="1"/>
          <c:order val="1"/>
          <c:tx>
            <c:strRef>
              <c:f>Margins!$B$28</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Margins!$C$28:$X$28</c:f>
              <c:numCache>
                <c:formatCode>0.00%</c:formatCode>
                <c:ptCount val="22"/>
                <c:pt idx="0">
                  <c:v>7.3450000000000001E-2</c:v>
                </c:pt>
                <c:pt idx="1">
                  <c:v>7.5275999999999996E-2</c:v>
                </c:pt>
                <c:pt idx="2">
                  <c:v>5.7621000000000006E-2</c:v>
                </c:pt>
                <c:pt idx="3">
                  <c:v>5.9629000000000001E-2</c:v>
                </c:pt>
                <c:pt idx="4">
                  <c:v>3.3576999999999996E-2</c:v>
                </c:pt>
                <c:pt idx="5">
                  <c:v>4.5456000000000003E-2</c:v>
                </c:pt>
                <c:pt idx="6">
                  <c:v>9.0135000000000007E-2</c:v>
                </c:pt>
                <c:pt idx="7">
                  <c:v>9.2898999999999995E-2</c:v>
                </c:pt>
                <c:pt idx="8">
                  <c:v>8.6807999999999996E-2</c:v>
                </c:pt>
                <c:pt idx="9">
                  <c:v>6.2919000000000003E-2</c:v>
                </c:pt>
                <c:pt idx="10">
                  <c:v>8.2716999999999985E-2</c:v>
                </c:pt>
                <c:pt idx="11">
                  <c:v>8.7776999999999994E-2</c:v>
                </c:pt>
                <c:pt idx="12">
                  <c:v>9.4556000000000001E-2</c:v>
                </c:pt>
                <c:pt idx="13">
                  <c:v>9.175599999999999E-2</c:v>
                </c:pt>
                <c:pt idx="14">
                  <c:v>8.2910999999999999E-2</c:v>
                </c:pt>
                <c:pt idx="15">
                  <c:v>8.7190999999999991E-2</c:v>
                </c:pt>
                <c:pt idx="16">
                  <c:v>6.7156000000000007E-2</c:v>
                </c:pt>
                <c:pt idx="17">
                  <c:v>9.2350999999999989E-2</c:v>
                </c:pt>
                <c:pt idx="18">
                  <c:v>8.5582999999999992E-2</c:v>
                </c:pt>
                <c:pt idx="19">
                  <c:v>9.7091999999999998E-2</c:v>
                </c:pt>
                <c:pt idx="20">
                  <c:v>0.10318099999999999</c:v>
                </c:pt>
                <c:pt idx="21">
                  <c:v>0.103209</c:v>
                </c:pt>
              </c:numCache>
            </c:numRef>
          </c:val>
          <c:smooth val="1"/>
          <c:extLst>
            <c:ext xmlns:c16="http://schemas.microsoft.com/office/drawing/2014/chart" uri="{C3380CC4-5D6E-409C-BE32-E72D297353CC}">
              <c16:uniqueId val="{00000001-5A34-4D7E-B6E3-C1E48E4AFD0A}"/>
            </c:ext>
          </c:extLst>
        </c:ser>
        <c:ser>
          <c:idx val="2"/>
          <c:order val="2"/>
          <c:tx>
            <c:strRef>
              <c:f>Margins!$B$29</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Margins!$C$29:$X$29</c:f>
              <c:numCache>
                <c:formatCode>0.00%</c:formatCode>
                <c:ptCount val="22"/>
                <c:pt idx="0">
                  <c:v>0.102857</c:v>
                </c:pt>
                <c:pt idx="1">
                  <c:v>0.10506700000000001</c:v>
                </c:pt>
                <c:pt idx="2">
                  <c:v>9.9982000000000001E-2</c:v>
                </c:pt>
                <c:pt idx="3">
                  <c:v>0.10198</c:v>
                </c:pt>
                <c:pt idx="4">
                  <c:v>0.103187</c:v>
                </c:pt>
                <c:pt idx="5">
                  <c:v>8.7058999999999997E-2</c:v>
                </c:pt>
                <c:pt idx="6">
                  <c:v>0.10123500000000001</c:v>
                </c:pt>
                <c:pt idx="7">
                  <c:v>9.8803000000000002E-2</c:v>
                </c:pt>
                <c:pt idx="8">
                  <c:v>9.5205999999999999E-2</c:v>
                </c:pt>
                <c:pt idx="9">
                  <c:v>0.102295</c:v>
                </c:pt>
                <c:pt idx="10">
                  <c:v>0.10181800000000001</c:v>
                </c:pt>
                <c:pt idx="11">
                  <c:v>9.8146999999999998E-2</c:v>
                </c:pt>
                <c:pt idx="12">
                  <c:v>0.101118</c:v>
                </c:pt>
                <c:pt idx="13">
                  <c:v>9.7575000000000009E-2</c:v>
                </c:pt>
                <c:pt idx="14">
                  <c:v>9.415599999999999E-2</c:v>
                </c:pt>
                <c:pt idx="15">
                  <c:v>7.6467000000000007E-2</c:v>
                </c:pt>
                <c:pt idx="16">
                  <c:v>8.5511999999999991E-2</c:v>
                </c:pt>
                <c:pt idx="17">
                  <c:v>9.6252999999999991E-2</c:v>
                </c:pt>
                <c:pt idx="18">
                  <c:v>8.5336999999999996E-2</c:v>
                </c:pt>
                <c:pt idx="19">
                  <c:v>7.5872999999999996E-2</c:v>
                </c:pt>
                <c:pt idx="20">
                  <c:v>7.5352000000000002E-2</c:v>
                </c:pt>
                <c:pt idx="21">
                  <c:v>8.5239999999999996E-2</c:v>
                </c:pt>
              </c:numCache>
            </c:numRef>
          </c:val>
          <c:smooth val="1"/>
          <c:extLst>
            <c:ext xmlns:c16="http://schemas.microsoft.com/office/drawing/2014/chart" uri="{C3380CC4-5D6E-409C-BE32-E72D297353CC}">
              <c16:uniqueId val="{00000002-5A34-4D7E-B6E3-C1E48E4AFD0A}"/>
            </c:ext>
          </c:extLst>
        </c:ser>
        <c:ser>
          <c:idx val="3"/>
          <c:order val="3"/>
          <c:tx>
            <c:strRef>
              <c:f>Margins!$B$30</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Margins!$C$30:$X$30</c:f>
              <c:numCache>
                <c:formatCode>0.00%</c:formatCode>
                <c:ptCount val="22"/>
                <c:pt idx="0">
                  <c:v>0.121029</c:v>
                </c:pt>
                <c:pt idx="1">
                  <c:v>0.14607699999999998</c:v>
                </c:pt>
                <c:pt idx="2">
                  <c:v>0.17452600000000001</c:v>
                </c:pt>
                <c:pt idx="3">
                  <c:v>0.155781</c:v>
                </c:pt>
                <c:pt idx="4">
                  <c:v>0.161856</c:v>
                </c:pt>
                <c:pt idx="5">
                  <c:v>7.8048000000000006E-2</c:v>
                </c:pt>
                <c:pt idx="6">
                  <c:v>0.12695700000000001</c:v>
                </c:pt>
                <c:pt idx="7">
                  <c:v>0.13117000000000001</c:v>
                </c:pt>
                <c:pt idx="8">
                  <c:v>0.11363200000000001</c:v>
                </c:pt>
                <c:pt idx="9">
                  <c:v>0.11820700000000001</c:v>
                </c:pt>
                <c:pt idx="10">
                  <c:v>0.112247</c:v>
                </c:pt>
                <c:pt idx="11">
                  <c:v>-7.5989999999999999E-3</c:v>
                </c:pt>
                <c:pt idx="12">
                  <c:v>-8.526099999999999E-2</c:v>
                </c:pt>
                <c:pt idx="13">
                  <c:v>2.5508000000000003E-2</c:v>
                </c:pt>
                <c:pt idx="14">
                  <c:v>7.6804999999999998E-2</c:v>
                </c:pt>
                <c:pt idx="15">
                  <c:v>6.5787999999999999E-2</c:v>
                </c:pt>
                <c:pt idx="16">
                  <c:v>-0.101438</c:v>
                </c:pt>
                <c:pt idx="17">
                  <c:v>2.5995000000000001E-2</c:v>
                </c:pt>
                <c:pt idx="18">
                  <c:v>0.15647800000000001</c:v>
                </c:pt>
                <c:pt idx="19">
                  <c:v>0.167129</c:v>
                </c:pt>
                <c:pt idx="20">
                  <c:v>0.12206099999999999</c:v>
                </c:pt>
                <c:pt idx="21">
                  <c:v>0.10751799999999999</c:v>
                </c:pt>
              </c:numCache>
            </c:numRef>
          </c:val>
          <c:smooth val="1"/>
          <c:extLst>
            <c:ext xmlns:c16="http://schemas.microsoft.com/office/drawing/2014/chart" uri="{C3380CC4-5D6E-409C-BE32-E72D297353CC}">
              <c16:uniqueId val="{00000003-5A34-4D7E-B6E3-C1E48E4AFD0A}"/>
            </c:ext>
          </c:extLst>
        </c:ser>
        <c:ser>
          <c:idx val="4"/>
          <c:order val="4"/>
          <c:tx>
            <c:strRef>
              <c:f>Margins!$B$31</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Margins!$C$31:$X$31</c:f>
              <c:numCache>
                <c:formatCode>0.00%</c:formatCode>
                <c:ptCount val="22"/>
                <c:pt idx="0">
                  <c:v>0.228018</c:v>
                </c:pt>
                <c:pt idx="1">
                  <c:v>0.21511</c:v>
                </c:pt>
                <c:pt idx="2">
                  <c:v>0.20196800000000001</c:v>
                </c:pt>
                <c:pt idx="3">
                  <c:v>0.18209499999999998</c:v>
                </c:pt>
                <c:pt idx="4">
                  <c:v>1.6993000000000001E-2</c:v>
                </c:pt>
                <c:pt idx="5">
                  <c:v>2.0178999999999999E-2</c:v>
                </c:pt>
                <c:pt idx="6">
                  <c:v>0.14044499999999999</c:v>
                </c:pt>
                <c:pt idx="7">
                  <c:v>0.16034800000000002</c:v>
                </c:pt>
                <c:pt idx="8">
                  <c:v>0.16912500000000003</c:v>
                </c:pt>
                <c:pt idx="9">
                  <c:v>0.18789400000000001</c:v>
                </c:pt>
                <c:pt idx="10">
                  <c:v>0.211253</c:v>
                </c:pt>
                <c:pt idx="11">
                  <c:v>0.218862</c:v>
                </c:pt>
                <c:pt idx="12">
                  <c:v>0.21172199999999999</c:v>
                </c:pt>
                <c:pt idx="13">
                  <c:v>0.204906</c:v>
                </c:pt>
                <c:pt idx="14">
                  <c:v>0.21992200000000001</c:v>
                </c:pt>
                <c:pt idx="15">
                  <c:v>0.20763100000000001</c:v>
                </c:pt>
                <c:pt idx="16">
                  <c:v>0.15138699999999999</c:v>
                </c:pt>
                <c:pt idx="17">
                  <c:v>0.31099100000000002</c:v>
                </c:pt>
                <c:pt idx="18">
                  <c:v>0.204736</c:v>
                </c:pt>
                <c:pt idx="19">
                  <c:v>0.18588499999999999</c:v>
                </c:pt>
                <c:pt idx="20">
                  <c:v>0.18626200000000001</c:v>
                </c:pt>
                <c:pt idx="21">
                  <c:v>0.19999600000000001</c:v>
                </c:pt>
              </c:numCache>
            </c:numRef>
          </c:val>
          <c:smooth val="1"/>
          <c:extLst>
            <c:ext xmlns:c16="http://schemas.microsoft.com/office/drawing/2014/chart" uri="{C3380CC4-5D6E-409C-BE32-E72D297353CC}">
              <c16:uniqueId val="{00000004-5A34-4D7E-B6E3-C1E48E4AFD0A}"/>
            </c:ext>
          </c:extLst>
        </c:ser>
        <c:ser>
          <c:idx val="5"/>
          <c:order val="5"/>
          <c:tx>
            <c:strRef>
              <c:f>Margins!$B$32</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Margins!$C$32:$X$32</c:f>
              <c:numCache>
                <c:formatCode>0.00%</c:formatCode>
                <c:ptCount val="22"/>
                <c:pt idx="0">
                  <c:v>0.15510400000000002</c:v>
                </c:pt>
                <c:pt idx="1">
                  <c:v>0.12720999999999999</c:v>
                </c:pt>
                <c:pt idx="2">
                  <c:v>0.118837</c:v>
                </c:pt>
                <c:pt idx="3">
                  <c:v>0.12722</c:v>
                </c:pt>
                <c:pt idx="4">
                  <c:v>0.12845700000000002</c:v>
                </c:pt>
                <c:pt idx="5">
                  <c:v>0.24202400000000002</c:v>
                </c:pt>
                <c:pt idx="6">
                  <c:v>0.26135900000000001</c:v>
                </c:pt>
                <c:pt idx="7">
                  <c:v>0.23865600000000001</c:v>
                </c:pt>
                <c:pt idx="8">
                  <c:v>0.24282900000000002</c:v>
                </c:pt>
                <c:pt idx="9">
                  <c:v>0.24920400000000001</c:v>
                </c:pt>
                <c:pt idx="10">
                  <c:v>0.26570699999999997</c:v>
                </c:pt>
                <c:pt idx="11">
                  <c:v>0.25684699999999999</c:v>
                </c:pt>
                <c:pt idx="12">
                  <c:v>0.234985</c:v>
                </c:pt>
                <c:pt idx="13">
                  <c:v>0.249726</c:v>
                </c:pt>
                <c:pt idx="14">
                  <c:v>0.23056699999999999</c:v>
                </c:pt>
                <c:pt idx="15">
                  <c:v>0.22783699999999998</c:v>
                </c:pt>
                <c:pt idx="16">
                  <c:v>0.20525400000000002</c:v>
                </c:pt>
                <c:pt idx="17">
                  <c:v>0.24114999999999998</c:v>
                </c:pt>
                <c:pt idx="18">
                  <c:v>0.239542</c:v>
                </c:pt>
                <c:pt idx="19">
                  <c:v>0.230957</c:v>
                </c:pt>
                <c:pt idx="20">
                  <c:v>0.23156600000000002</c:v>
                </c:pt>
                <c:pt idx="21">
                  <c:v>0.195044</c:v>
                </c:pt>
              </c:numCache>
            </c:numRef>
          </c:val>
          <c:smooth val="1"/>
          <c:extLst>
            <c:ext xmlns:c16="http://schemas.microsoft.com/office/drawing/2014/chart" uri="{C3380CC4-5D6E-409C-BE32-E72D297353CC}">
              <c16:uniqueId val="{00000005-5A34-4D7E-B6E3-C1E48E4AFD0A}"/>
            </c:ext>
          </c:extLst>
        </c:ser>
        <c:ser>
          <c:idx val="6"/>
          <c:order val="6"/>
          <c:tx>
            <c:strRef>
              <c:f>Margins!$B$33</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Margins!$C$33:$X$33</c:f>
              <c:numCache>
                <c:formatCode>0.00%</c:formatCode>
                <c:ptCount val="22"/>
                <c:pt idx="0">
                  <c:v>0.141181</c:v>
                </c:pt>
                <c:pt idx="1">
                  <c:v>0.12879300000000002</c:v>
                </c:pt>
                <c:pt idx="2">
                  <c:v>0.126691</c:v>
                </c:pt>
                <c:pt idx="3">
                  <c:v>0.125862</c:v>
                </c:pt>
                <c:pt idx="4">
                  <c:v>0.13061299999999998</c:v>
                </c:pt>
                <c:pt idx="5">
                  <c:v>0.12238599999999999</c:v>
                </c:pt>
                <c:pt idx="6">
                  <c:v>0.104057</c:v>
                </c:pt>
                <c:pt idx="7">
                  <c:v>0.10920999999999999</c:v>
                </c:pt>
                <c:pt idx="8">
                  <c:v>0.11015499999999999</c:v>
                </c:pt>
                <c:pt idx="9">
                  <c:v>0.10334400000000001</c:v>
                </c:pt>
                <c:pt idx="10">
                  <c:v>0.105104</c:v>
                </c:pt>
                <c:pt idx="11">
                  <c:v>0.101067</c:v>
                </c:pt>
                <c:pt idx="12">
                  <c:v>0.10179199999999999</c:v>
                </c:pt>
                <c:pt idx="13">
                  <c:v>0.10018000000000001</c:v>
                </c:pt>
                <c:pt idx="14">
                  <c:v>9.3402999999999986E-2</c:v>
                </c:pt>
                <c:pt idx="15">
                  <c:v>9.4261999999999999E-2</c:v>
                </c:pt>
                <c:pt idx="16">
                  <c:v>9.0352000000000002E-2</c:v>
                </c:pt>
                <c:pt idx="17">
                  <c:v>9.0389999999999998E-2</c:v>
                </c:pt>
                <c:pt idx="18">
                  <c:v>9.9558999999999995E-2</c:v>
                </c:pt>
                <c:pt idx="19">
                  <c:v>8.0115999999999993E-2</c:v>
                </c:pt>
                <c:pt idx="20">
                  <c:v>6.6053000000000001E-2</c:v>
                </c:pt>
                <c:pt idx="21">
                  <c:v>7.5172000000000003E-2</c:v>
                </c:pt>
              </c:numCache>
            </c:numRef>
          </c:val>
          <c:smooth val="1"/>
          <c:extLst>
            <c:ext xmlns:c16="http://schemas.microsoft.com/office/drawing/2014/chart" uri="{C3380CC4-5D6E-409C-BE32-E72D297353CC}">
              <c16:uniqueId val="{00000006-5A34-4D7E-B6E3-C1E48E4AFD0A}"/>
            </c:ext>
          </c:extLst>
        </c:ser>
        <c:ser>
          <c:idx val="7"/>
          <c:order val="7"/>
          <c:tx>
            <c:strRef>
              <c:f>Margins!$B$34</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Margins!$C$34:$X$34</c:f>
              <c:numCache>
                <c:formatCode>0.00%</c:formatCode>
                <c:ptCount val="22"/>
                <c:pt idx="0">
                  <c:v>0.11100199999999999</c:v>
                </c:pt>
                <c:pt idx="1">
                  <c:v>0.11721399999999998</c:v>
                </c:pt>
                <c:pt idx="2">
                  <c:v>0.12518599999999999</c:v>
                </c:pt>
                <c:pt idx="3">
                  <c:v>0.12413500000000001</c:v>
                </c:pt>
                <c:pt idx="4">
                  <c:v>0.11948</c:v>
                </c:pt>
                <c:pt idx="5">
                  <c:v>7.8495999999999996E-2</c:v>
                </c:pt>
                <c:pt idx="6">
                  <c:v>0.110717</c:v>
                </c:pt>
                <c:pt idx="7">
                  <c:v>0.122865</c:v>
                </c:pt>
                <c:pt idx="8">
                  <c:v>0.11791299999999999</c:v>
                </c:pt>
                <c:pt idx="9">
                  <c:v>0.11039400000000001</c:v>
                </c:pt>
                <c:pt idx="10">
                  <c:v>0.121015</c:v>
                </c:pt>
                <c:pt idx="11">
                  <c:v>0.128659</c:v>
                </c:pt>
                <c:pt idx="12">
                  <c:v>0.12500999999999998</c:v>
                </c:pt>
                <c:pt idx="13">
                  <c:v>0.13015000000000002</c:v>
                </c:pt>
                <c:pt idx="14">
                  <c:v>0.10071300000000001</c:v>
                </c:pt>
                <c:pt idx="15">
                  <c:v>0.123682</c:v>
                </c:pt>
                <c:pt idx="16">
                  <c:v>7.7933000000000002E-2</c:v>
                </c:pt>
                <c:pt idx="17">
                  <c:v>0.11937400000000001</c:v>
                </c:pt>
                <c:pt idx="18">
                  <c:v>0.125723</c:v>
                </c:pt>
                <c:pt idx="19">
                  <c:v>0.11882899999999999</c:v>
                </c:pt>
                <c:pt idx="20">
                  <c:v>0.131295</c:v>
                </c:pt>
                <c:pt idx="21">
                  <c:v>0.13525899999999999</c:v>
                </c:pt>
              </c:numCache>
            </c:numRef>
          </c:val>
          <c:smooth val="1"/>
          <c:extLst>
            <c:ext xmlns:c16="http://schemas.microsoft.com/office/drawing/2014/chart" uri="{C3380CC4-5D6E-409C-BE32-E72D297353CC}">
              <c16:uniqueId val="{00000007-5A34-4D7E-B6E3-C1E48E4AFD0A}"/>
            </c:ext>
          </c:extLst>
        </c:ser>
        <c:ser>
          <c:idx val="8"/>
          <c:order val="8"/>
          <c:tx>
            <c:strRef>
              <c:f>Margins!$B$35</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Margins!$C$35:$X$35</c:f>
              <c:numCache>
                <c:formatCode>0.00%</c:formatCode>
                <c:ptCount val="22"/>
                <c:pt idx="0">
                  <c:v>8.8930000000000009E-2</c:v>
                </c:pt>
                <c:pt idx="1">
                  <c:v>0.11986599999999999</c:v>
                </c:pt>
                <c:pt idx="2">
                  <c:v>0.118605</c:v>
                </c:pt>
                <c:pt idx="3">
                  <c:v>0.12978799999999999</c:v>
                </c:pt>
                <c:pt idx="4">
                  <c:v>0.15237500000000001</c:v>
                </c:pt>
                <c:pt idx="5">
                  <c:v>0.103959</c:v>
                </c:pt>
                <c:pt idx="6">
                  <c:v>0.13186799999999999</c:v>
                </c:pt>
                <c:pt idx="7">
                  <c:v>0.159137</c:v>
                </c:pt>
                <c:pt idx="8">
                  <c:v>0.148258</c:v>
                </c:pt>
                <c:pt idx="9">
                  <c:v>0.12000999999999999</c:v>
                </c:pt>
                <c:pt idx="10">
                  <c:v>0.12983</c:v>
                </c:pt>
                <c:pt idx="11">
                  <c:v>9.486E-2</c:v>
                </c:pt>
                <c:pt idx="12">
                  <c:v>6.8740999999999997E-2</c:v>
                </c:pt>
                <c:pt idx="13">
                  <c:v>0.11187699999999999</c:v>
                </c:pt>
                <c:pt idx="14">
                  <c:v>0.11006100000000001</c:v>
                </c:pt>
                <c:pt idx="15">
                  <c:v>8.8094000000000006E-2</c:v>
                </c:pt>
                <c:pt idx="16">
                  <c:v>6.9569999999999993E-2</c:v>
                </c:pt>
                <c:pt idx="17">
                  <c:v>0.16306100000000001</c:v>
                </c:pt>
                <c:pt idx="18">
                  <c:v>0.158331</c:v>
                </c:pt>
                <c:pt idx="19">
                  <c:v>0.13889599999999999</c:v>
                </c:pt>
                <c:pt idx="20">
                  <c:v>0.128499</c:v>
                </c:pt>
                <c:pt idx="21">
                  <c:v>0.127336</c:v>
                </c:pt>
              </c:numCache>
            </c:numRef>
          </c:val>
          <c:smooth val="1"/>
          <c:extLst>
            <c:ext xmlns:c16="http://schemas.microsoft.com/office/drawing/2014/chart" uri="{C3380CC4-5D6E-409C-BE32-E72D297353CC}">
              <c16:uniqueId val="{00000008-5A34-4D7E-B6E3-C1E48E4AFD0A}"/>
            </c:ext>
          </c:extLst>
        </c:ser>
        <c:ser>
          <c:idx val="9"/>
          <c:order val="9"/>
          <c:tx>
            <c:strRef>
              <c:f>Margins!$B$36</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Margins!$C$36:$X$36</c:f>
              <c:numCache>
                <c:formatCode>0.00%</c:formatCode>
                <c:ptCount val="22"/>
                <c:pt idx="0">
                  <c:v>0.128749</c:v>
                </c:pt>
                <c:pt idx="1">
                  <c:v>0.142488</c:v>
                </c:pt>
                <c:pt idx="2">
                  <c:v>0.140823</c:v>
                </c:pt>
                <c:pt idx="3">
                  <c:v>0.14336000000000002</c:v>
                </c:pt>
                <c:pt idx="4">
                  <c:v>0.15565099999999998</c:v>
                </c:pt>
                <c:pt idx="5">
                  <c:v>0.112459</c:v>
                </c:pt>
                <c:pt idx="6">
                  <c:v>0.18324400000000002</c:v>
                </c:pt>
                <c:pt idx="7">
                  <c:v>0.20108799999999999</c:v>
                </c:pt>
                <c:pt idx="8">
                  <c:v>0.190667</c:v>
                </c:pt>
                <c:pt idx="9">
                  <c:v>0.194132</c:v>
                </c:pt>
                <c:pt idx="10">
                  <c:v>0.21445699999999998</c:v>
                </c:pt>
                <c:pt idx="11">
                  <c:v>0.20751899999999998</c:v>
                </c:pt>
                <c:pt idx="12">
                  <c:v>0.20389399999999999</c:v>
                </c:pt>
                <c:pt idx="13">
                  <c:v>0.21961200000000003</c:v>
                </c:pt>
                <c:pt idx="14">
                  <c:v>0.23046</c:v>
                </c:pt>
                <c:pt idx="15">
                  <c:v>0.227574</c:v>
                </c:pt>
                <c:pt idx="16">
                  <c:v>0.21534500000000001</c:v>
                </c:pt>
                <c:pt idx="17">
                  <c:v>0.24002300000000001</c:v>
                </c:pt>
                <c:pt idx="18">
                  <c:v>0.248305</c:v>
                </c:pt>
                <c:pt idx="19">
                  <c:v>0.227018</c:v>
                </c:pt>
                <c:pt idx="20">
                  <c:v>0.26349900000000004</c:v>
                </c:pt>
                <c:pt idx="21">
                  <c:v>0.26421600000000001</c:v>
                </c:pt>
              </c:numCache>
            </c:numRef>
          </c:val>
          <c:smooth val="1"/>
          <c:extLst>
            <c:ext xmlns:c16="http://schemas.microsoft.com/office/drawing/2014/chart" uri="{C3380CC4-5D6E-409C-BE32-E72D297353CC}">
              <c16:uniqueId val="{00000009-5A34-4D7E-B6E3-C1E48E4AFD0A}"/>
            </c:ext>
          </c:extLst>
        </c:ser>
        <c:ser>
          <c:idx val="10"/>
          <c:order val="10"/>
          <c:tx>
            <c:strRef>
              <c:f>Margins!$B$37</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Margins!$C$37:$X$37</c:f>
              <c:numCache>
                <c:formatCode>0.00%</c:formatCode>
                <c:ptCount val="22"/>
                <c:pt idx="0">
                  <c:v>0.170792</c:v>
                </c:pt>
                <c:pt idx="1">
                  <c:v>0.155416</c:v>
                </c:pt>
                <c:pt idx="2">
                  <c:v>0.17962299999999998</c:v>
                </c:pt>
                <c:pt idx="3">
                  <c:v>0.17180800000000002</c:v>
                </c:pt>
                <c:pt idx="4">
                  <c:v>0.165798</c:v>
                </c:pt>
                <c:pt idx="5">
                  <c:v>0.17718800000000001</c:v>
                </c:pt>
                <c:pt idx="6">
                  <c:v>0.20158999999999999</c:v>
                </c:pt>
                <c:pt idx="7">
                  <c:v>0.18209</c:v>
                </c:pt>
                <c:pt idx="8">
                  <c:v>0.171042</c:v>
                </c:pt>
                <c:pt idx="9">
                  <c:v>0.162942</c:v>
                </c:pt>
                <c:pt idx="10">
                  <c:v>0.16809399999999999</c:v>
                </c:pt>
                <c:pt idx="11">
                  <c:v>0.191584</c:v>
                </c:pt>
                <c:pt idx="12">
                  <c:v>0.18276399999999998</c:v>
                </c:pt>
                <c:pt idx="13">
                  <c:v>0.15443199999999999</c:v>
                </c:pt>
                <c:pt idx="14">
                  <c:v>0.16280799999999998</c:v>
                </c:pt>
                <c:pt idx="15">
                  <c:v>0.134883</c:v>
                </c:pt>
                <c:pt idx="16">
                  <c:v>0.19403300000000001</c:v>
                </c:pt>
                <c:pt idx="17">
                  <c:v>0.15601200000000001</c:v>
                </c:pt>
                <c:pt idx="18">
                  <c:v>0.16494399999999998</c:v>
                </c:pt>
                <c:pt idx="19">
                  <c:v>0.19040600000000002</c:v>
                </c:pt>
                <c:pt idx="20">
                  <c:v>0.21771699999999999</c:v>
                </c:pt>
                <c:pt idx="21">
                  <c:v>0.22319199999999997</c:v>
                </c:pt>
              </c:numCache>
            </c:numRef>
          </c:val>
          <c:smooth val="1"/>
          <c:extLst>
            <c:ext xmlns:c16="http://schemas.microsoft.com/office/drawing/2014/chart" uri="{C3380CC4-5D6E-409C-BE32-E72D297353CC}">
              <c16:uniqueId val="{0000000A-5A34-4D7E-B6E3-C1E48E4AFD0A}"/>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9672487559888261"/>
          <c:y val="0.22957038066148625"/>
          <c:w val="0.19482442111296205"/>
          <c:h val="0.60542889084729301"/>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Communication</a:t>
            </a:r>
          </a:p>
        </c:rich>
      </c:tx>
      <c:overlay val="0"/>
      <c:spPr>
        <a:noFill/>
        <a:ln>
          <a:noFill/>
        </a:ln>
        <a:effectLst/>
      </c:spPr>
      <c:txPr>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er'!$C$2:$C$72</c:f>
              <c:numCache>
                <c:formatCode>0.00</c:formatCode>
                <c:ptCount val="71"/>
                <c:pt idx="0">
                  <c:v>-8.3423693066050859</c:v>
                </c:pt>
                <c:pt idx="1">
                  <c:v>-7.6506465979864835</c:v>
                </c:pt>
                <c:pt idx="2">
                  <c:v>-5.93749215801577</c:v>
                </c:pt>
                <c:pt idx="3">
                  <c:v>-5.3965964152713148</c:v>
                </c:pt>
                <c:pt idx="4">
                  <c:v>-5.8552860180500836</c:v>
                </c:pt>
                <c:pt idx="5">
                  <c:v>-5.0906939465168843</c:v>
                </c:pt>
                <c:pt idx="6">
                  <c:v>-5.2817849775119843</c:v>
                </c:pt>
                <c:pt idx="7">
                  <c:v>-3.6256701724619305</c:v>
                </c:pt>
                <c:pt idx="8">
                  <c:v>-4.6799277472946024</c:v>
                </c:pt>
                <c:pt idx="9">
                  <c:v>-3.2359910592194421</c:v>
                </c:pt>
                <c:pt idx="10">
                  <c:v>-1.3824449222113291</c:v>
                </c:pt>
                <c:pt idx="11">
                  <c:v>-4.0008108799745283</c:v>
                </c:pt>
                <c:pt idx="12">
                  <c:v>-4.3378399738061937</c:v>
                </c:pt>
                <c:pt idx="13">
                  <c:v>-2.871857416260001</c:v>
                </c:pt>
                <c:pt idx="14">
                  <c:v>-1.7904916321378455</c:v>
                </c:pt>
                <c:pt idx="15">
                  <c:v>-3.0978649641107836</c:v>
                </c:pt>
                <c:pt idx="16">
                  <c:v>-5.425659449370146</c:v>
                </c:pt>
                <c:pt idx="17">
                  <c:v>-2.9871020292606172</c:v>
                </c:pt>
                <c:pt idx="18">
                  <c:v>-4.7469262305641582</c:v>
                </c:pt>
                <c:pt idx="19">
                  <c:v>-3.2685839457404224</c:v>
                </c:pt>
                <c:pt idx="20">
                  <c:v>-1.9075488088423906</c:v>
                </c:pt>
                <c:pt idx="21">
                  <c:v>-3.6587645244127902</c:v>
                </c:pt>
                <c:pt idx="22">
                  <c:v>-2.7424402994007284</c:v>
                </c:pt>
                <c:pt idx="23">
                  <c:v>-3.5191812353917058</c:v>
                </c:pt>
                <c:pt idx="24">
                  <c:v>-2.1244875010530304</c:v>
                </c:pt>
                <c:pt idx="25">
                  <c:v>-2.3713057631439263</c:v>
                </c:pt>
                <c:pt idx="26">
                  <c:v>-1.7730001833962881</c:v>
                </c:pt>
                <c:pt idx="27">
                  <c:v>-1.6665393174245988</c:v>
                </c:pt>
                <c:pt idx="28">
                  <c:v>-2.0224932456386036</c:v>
                </c:pt>
                <c:pt idx="29">
                  <c:v>-1.7340032858053984</c:v>
                </c:pt>
                <c:pt idx="30">
                  <c:v>-2.267743682313343</c:v>
                </c:pt>
                <c:pt idx="31">
                  <c:v>-5.3178152649905712</c:v>
                </c:pt>
                <c:pt idx="32">
                  <c:v>-3.3324328047511944</c:v>
                </c:pt>
                <c:pt idx="33">
                  <c:v>-3.6051663864052763</c:v>
                </c:pt>
                <c:pt idx="34">
                  <c:v>-3.5258009738680922</c:v>
                </c:pt>
                <c:pt idx="35">
                  <c:v>-4.2584013751751506</c:v>
                </c:pt>
                <c:pt idx="36">
                  <c:v>-3.5594101643373417</c:v>
                </c:pt>
                <c:pt idx="37">
                  <c:v>-2.7214070931615293</c:v>
                </c:pt>
                <c:pt idx="38">
                  <c:v>-1.548475215718689</c:v>
                </c:pt>
                <c:pt idx="39">
                  <c:v>-2.7807410935094801</c:v>
                </c:pt>
                <c:pt idx="40">
                  <c:v>-1.6974061994408114</c:v>
                </c:pt>
                <c:pt idx="41">
                  <c:v>-1.1176515019689823</c:v>
                </c:pt>
                <c:pt idx="42">
                  <c:v>-1.2347072154882177</c:v>
                </c:pt>
                <c:pt idx="43">
                  <c:v>0.51903743565306648</c:v>
                </c:pt>
                <c:pt idx="44">
                  <c:v>-0.90350903885567213</c:v>
                </c:pt>
                <c:pt idx="45">
                  <c:v>-0.6869557533447459</c:v>
                </c:pt>
                <c:pt idx="46">
                  <c:v>-1.3443651673680268</c:v>
                </c:pt>
                <c:pt idx="47">
                  <c:v>-6.6220018741281805E-2</c:v>
                </c:pt>
                <c:pt idx="48">
                  <c:v>0.18856050828452808</c:v>
                </c:pt>
                <c:pt idx="49">
                  <c:v>1.024727630602861</c:v>
                </c:pt>
                <c:pt idx="50">
                  <c:v>2.0025569765381341</c:v>
                </c:pt>
                <c:pt idx="51">
                  <c:v>2.0431088456112931</c:v>
                </c:pt>
                <c:pt idx="52">
                  <c:v>1.7234282818813735</c:v>
                </c:pt>
                <c:pt idx="53">
                  <c:v>3.9716183821612017</c:v>
                </c:pt>
                <c:pt idx="54">
                  <c:v>2.6523802407259573</c:v>
                </c:pt>
                <c:pt idx="55">
                  <c:v>3.5703968492289828</c:v>
                </c:pt>
                <c:pt idx="56">
                  <c:v>5.566692988196964</c:v>
                </c:pt>
                <c:pt idx="57">
                  <c:v>5.7136323993927931</c:v>
                </c:pt>
                <c:pt idx="58">
                  <c:v>8.1771655447488723</c:v>
                </c:pt>
                <c:pt idx="59">
                  <c:v>7.1902302647065177</c:v>
                </c:pt>
                <c:pt idx="60">
                  <c:v>8.5353202255599125</c:v>
                </c:pt>
                <c:pt idx="61">
                  <c:v>6.8603688198093451</c:v>
                </c:pt>
                <c:pt idx="62">
                  <c:v>5.9079393423374569</c:v>
                </c:pt>
                <c:pt idx="63">
                  <c:v>7.3820215598793268</c:v>
                </c:pt>
                <c:pt idx="64">
                  <c:v>8.3038837149629945</c:v>
                </c:pt>
                <c:pt idx="65">
                  <c:v>8.1100774572851861</c:v>
                </c:pt>
                <c:pt idx="66">
                  <c:v>8.7591217394290624</c:v>
                </c:pt>
                <c:pt idx="67">
                  <c:v>7.8589686491124429</c:v>
                </c:pt>
                <c:pt idx="68">
                  <c:v>7.103077969137237</c:v>
                </c:pt>
                <c:pt idx="69">
                  <c:v>7.304253579141843</c:v>
                </c:pt>
                <c:pt idx="70">
                  <c:v>6.66755143220281</c:v>
                </c:pt>
              </c:numCache>
            </c:numRef>
          </c:xVal>
          <c:yVal>
            <c:numRef>
              <c:f>'cape gap and er'!$Q$2:$Q$72</c:f>
              <c:numCache>
                <c:formatCode>0.00%</c:formatCode>
                <c:ptCount val="71"/>
                <c:pt idx="0">
                  <c:v>0.10822187164348263</c:v>
                </c:pt>
                <c:pt idx="1">
                  <c:v>0.10168131089752563</c:v>
                </c:pt>
                <c:pt idx="2">
                  <c:v>8.0507248966989353E-2</c:v>
                </c:pt>
                <c:pt idx="3">
                  <c:v>8.3279975755418123E-2</c:v>
                </c:pt>
                <c:pt idx="4">
                  <c:v>0.10506514353144314</c:v>
                </c:pt>
                <c:pt idx="5">
                  <c:v>9.4910154713649053E-2</c:v>
                </c:pt>
                <c:pt idx="6">
                  <c:v>0.10762222141831246</c:v>
                </c:pt>
                <c:pt idx="7">
                  <c:v>8.0343774033845516E-2</c:v>
                </c:pt>
                <c:pt idx="8">
                  <c:v>9.0195307668000213E-2</c:v>
                </c:pt>
                <c:pt idx="9">
                  <c:v>8.1510940469642135E-2</c:v>
                </c:pt>
                <c:pt idx="10">
                  <c:v>6.2101685261830353E-2</c:v>
                </c:pt>
                <c:pt idx="11">
                  <c:v>6.9956680325853116E-2</c:v>
                </c:pt>
                <c:pt idx="12">
                  <c:v>0.10188098679949942</c:v>
                </c:pt>
                <c:pt idx="13">
                  <c:v>7.9785211113855059E-2</c:v>
                </c:pt>
                <c:pt idx="14">
                  <c:v>5.9702657726563135E-2</c:v>
                </c:pt>
                <c:pt idx="15">
                  <c:v>6.8331308863855078E-2</c:v>
                </c:pt>
                <c:pt idx="16">
                  <c:v>9.2951593002193134E-2</c:v>
                </c:pt>
                <c:pt idx="17">
                  <c:v>8.9079848240638526E-2</c:v>
                </c:pt>
                <c:pt idx="18">
                  <c:v>0.10229048351238257</c:v>
                </c:pt>
                <c:pt idx="19">
                  <c:v>6.5403354817895831E-2</c:v>
                </c:pt>
                <c:pt idx="20">
                  <c:v>7.5801196810343807E-2</c:v>
                </c:pt>
                <c:pt idx="21">
                  <c:v>9.895396428214065E-2</c:v>
                </c:pt>
                <c:pt idx="22">
                  <c:v>9.8293788845718044E-2</c:v>
                </c:pt>
                <c:pt idx="23">
                  <c:v>0.10455714399058524</c:v>
                </c:pt>
                <c:pt idx="24">
                  <c:v>7.4068925180172718E-2</c:v>
                </c:pt>
                <c:pt idx="25">
                  <c:v>9.1182663570679834E-2</c:v>
                </c:pt>
                <c:pt idx="26">
                  <c:v>7.9048879378025294E-2</c:v>
                </c:pt>
                <c:pt idx="27">
                  <c:v>7.8989150963100219E-2</c:v>
                </c:pt>
                <c:pt idx="28">
                  <c:v>7.1675002963617729E-2</c:v>
                </c:pt>
                <c:pt idx="29">
                  <c:v>7.3646077242083718E-2</c:v>
                </c:pt>
                <c:pt idx="30">
                  <c:v>6.8123803024829899E-2</c:v>
                </c:pt>
                <c:pt idx="31">
                  <c:v>0.1141498891659003</c:v>
                </c:pt>
                <c:pt idx="32">
                  <c:v>8.1476562265157204E-2</c:v>
                </c:pt>
                <c:pt idx="33">
                  <c:v>8.0141595098708773E-2</c:v>
                </c:pt>
                <c:pt idx="34">
                  <c:v>8.2642118828559763E-2</c:v>
                </c:pt>
                <c:pt idx="35">
                  <c:v>9.4918338913451361E-2</c:v>
                </c:pt>
                <c:pt idx="36">
                  <c:v>9.3493727691937201E-2</c:v>
                </c:pt>
                <c:pt idx="37">
                  <c:v>8.6346693000967978E-2</c:v>
                </c:pt>
                <c:pt idx="38">
                  <c:v>7.4513202389786537E-2</c:v>
                </c:pt>
                <c:pt idx="39">
                  <c:v>9.121738148095182E-2</c:v>
                </c:pt>
                <c:pt idx="40">
                  <c:v>6.905620213743191E-2</c:v>
                </c:pt>
                <c:pt idx="41">
                  <c:v>7.8452534775362182E-2</c:v>
                </c:pt>
                <c:pt idx="42">
                  <c:v>7.2859882388784492E-2</c:v>
                </c:pt>
                <c:pt idx="43">
                  <c:v>5.0189954878724352E-2</c:v>
                </c:pt>
                <c:pt idx="44">
                  <c:v>5.5403268195844291E-2</c:v>
                </c:pt>
                <c:pt idx="45">
                  <c:v>5.3651652970413855E-2</c:v>
                </c:pt>
                <c:pt idx="46">
                  <c:v>5.6772138691795648E-2</c:v>
                </c:pt>
                <c:pt idx="47">
                  <c:v>7.4043039687212264E-2</c:v>
                </c:pt>
                <c:pt idx="48">
                  <c:v>6.871154986035144E-2</c:v>
                </c:pt>
                <c:pt idx="49">
                  <c:v>5.2200479069627104E-2</c:v>
                </c:pt>
                <c:pt idx="50">
                  <c:v>4.2979543544863441E-2</c:v>
                </c:pt>
                <c:pt idx="51">
                  <c:v>4.9806158733857853E-2</c:v>
                </c:pt>
                <c:pt idx="52">
                  <c:v>5.8864548062252497E-2</c:v>
                </c:pt>
                <c:pt idx="53">
                  <c:v>3.4401745167910169E-2</c:v>
                </c:pt>
                <c:pt idx="54">
                  <c:v>4.9354139207233638E-2</c:v>
                </c:pt>
                <c:pt idx="55">
                  <c:v>6.1803628767275187E-2</c:v>
                </c:pt>
                <c:pt idx="56">
                  <c:v>3.4010385355911721E-2</c:v>
                </c:pt>
                <c:pt idx="57">
                  <c:v>5.4819715929752322E-2</c:v>
                </c:pt>
                <c:pt idx="58">
                  <c:v>4.4162061772503591E-3</c:v>
                </c:pt>
                <c:pt idx="59">
                  <c:v>3.038396007215094E-2</c:v>
                </c:pt>
                <c:pt idx="60">
                  <c:v>2.1172900589056853E-2</c:v>
                </c:pt>
                <c:pt idx="61">
                  <c:v>2.7775068898652666E-2</c:v>
                </c:pt>
                <c:pt idx="62">
                  <c:v>6.3920232125467935E-2</c:v>
                </c:pt>
                <c:pt idx="63">
                  <c:v>2.8631516408900604E-2</c:v>
                </c:pt>
                <c:pt idx="64">
                  <c:v>2.8277302158070006E-2</c:v>
                </c:pt>
                <c:pt idx="65">
                  <c:v>4.4579322358102136E-2</c:v>
                </c:pt>
                <c:pt idx="66">
                  <c:v>3.0733912160921806E-2</c:v>
                </c:pt>
                <c:pt idx="67">
                  <c:v>3.2928605986364712E-2</c:v>
                </c:pt>
                <c:pt idx="68">
                  <c:v>3.8460387361781034E-2</c:v>
                </c:pt>
                <c:pt idx="69">
                  <c:v>3.5263457538455389E-2</c:v>
                </c:pt>
                <c:pt idx="70">
                  <c:v>3.7916813935330085E-2</c:v>
                </c:pt>
              </c:numCache>
            </c:numRef>
          </c:yVal>
          <c:smooth val="0"/>
          <c:extLst>
            <c:ext xmlns:c16="http://schemas.microsoft.com/office/drawing/2014/chart" uri="{C3380CC4-5D6E-409C-BE32-E72D297353CC}">
              <c16:uniqueId val="{00000000-3839-4EB3-8296-ECD04524CB0B}"/>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er'!$C$73:$C$138</c:f>
              <c:numCache>
                <c:formatCode>0.00</c:formatCode>
                <c:ptCount val="66"/>
                <c:pt idx="0">
                  <c:v>4.1476662139240315</c:v>
                </c:pt>
                <c:pt idx="1">
                  <c:v>7.0190591034733973</c:v>
                </c:pt>
                <c:pt idx="2">
                  <c:v>5.8789437812059209</c:v>
                </c:pt>
                <c:pt idx="3">
                  <c:v>6.0077292737012815</c:v>
                </c:pt>
                <c:pt idx="4">
                  <c:v>6.0185707055694806</c:v>
                </c:pt>
                <c:pt idx="5">
                  <c:v>5.3976744566512007</c:v>
                </c:pt>
                <c:pt idx="6">
                  <c:v>8.3624152058089525</c:v>
                </c:pt>
                <c:pt idx="7">
                  <c:v>5.9607573366374638</c:v>
                </c:pt>
                <c:pt idx="8">
                  <c:v>3.6818538348503456</c:v>
                </c:pt>
                <c:pt idx="9">
                  <c:v>7.3759027564468322</c:v>
                </c:pt>
                <c:pt idx="10">
                  <c:v>7.2392843583363113</c:v>
                </c:pt>
                <c:pt idx="11">
                  <c:v>7.2608663197808703</c:v>
                </c:pt>
                <c:pt idx="12">
                  <c:v>6.6730503863220463</c:v>
                </c:pt>
                <c:pt idx="13">
                  <c:v>4.8118282600547637</c:v>
                </c:pt>
                <c:pt idx="14">
                  <c:v>6.6607724579761616</c:v>
                </c:pt>
                <c:pt idx="15">
                  <c:v>5.7690133897079292</c:v>
                </c:pt>
                <c:pt idx="16">
                  <c:v>6.0903553414110263</c:v>
                </c:pt>
                <c:pt idx="17">
                  <c:v>5.257849369198965</c:v>
                </c:pt>
                <c:pt idx="18">
                  <c:v>6.4520799110670026</c:v>
                </c:pt>
                <c:pt idx="19">
                  <c:v>5.4520113989810497</c:v>
                </c:pt>
                <c:pt idx="20">
                  <c:v>5.6339020781376608</c:v>
                </c:pt>
                <c:pt idx="21">
                  <c:v>4.0837805262828724</c:v>
                </c:pt>
                <c:pt idx="22">
                  <c:v>3.375357654601931</c:v>
                </c:pt>
                <c:pt idx="23">
                  <c:v>3.4286676444481099</c:v>
                </c:pt>
                <c:pt idx="24">
                  <c:v>4.3156731781684172</c:v>
                </c:pt>
                <c:pt idx="25">
                  <c:v>4.6021740981463672</c:v>
                </c:pt>
                <c:pt idx="26">
                  <c:v>4.7229336896453429</c:v>
                </c:pt>
                <c:pt idx="27">
                  <c:v>5.3723730622627883</c:v>
                </c:pt>
                <c:pt idx="28">
                  <c:v>5.6551541819092463</c:v>
                </c:pt>
                <c:pt idx="29">
                  <c:v>3.6948737349735818</c:v>
                </c:pt>
                <c:pt idx="30">
                  <c:v>5.6940365251245453</c:v>
                </c:pt>
                <c:pt idx="31">
                  <c:v>4.4334853620105665</c:v>
                </c:pt>
                <c:pt idx="32">
                  <c:v>3.5864915528412844</c:v>
                </c:pt>
                <c:pt idx="33">
                  <c:v>2.7605058391189541</c:v>
                </c:pt>
                <c:pt idx="34">
                  <c:v>2.6165303216636122</c:v>
                </c:pt>
                <c:pt idx="35">
                  <c:v>2.1866413516457506</c:v>
                </c:pt>
                <c:pt idx="36">
                  <c:v>5.8429393318209186</c:v>
                </c:pt>
                <c:pt idx="37">
                  <c:v>3.8562049938029581</c:v>
                </c:pt>
                <c:pt idx="38">
                  <c:v>1.5783376190512417</c:v>
                </c:pt>
                <c:pt idx="39">
                  <c:v>0.87121591349287897</c:v>
                </c:pt>
                <c:pt idx="40">
                  <c:v>1.9688400294364055</c:v>
                </c:pt>
                <c:pt idx="41">
                  <c:v>2.554258244090013</c:v>
                </c:pt>
                <c:pt idx="42">
                  <c:v>1.6219725917990093</c:v>
                </c:pt>
                <c:pt idx="43">
                  <c:v>1.9172139912224928</c:v>
                </c:pt>
                <c:pt idx="44">
                  <c:v>2.9357386412774265</c:v>
                </c:pt>
                <c:pt idx="45">
                  <c:v>-0.10810661694137025</c:v>
                </c:pt>
                <c:pt idx="46">
                  <c:v>1.2256092845225091</c:v>
                </c:pt>
                <c:pt idx="47">
                  <c:v>-3.1116900700364951</c:v>
                </c:pt>
                <c:pt idx="48">
                  <c:v>-0.62295604720361553</c:v>
                </c:pt>
                <c:pt idx="49">
                  <c:v>-0.97043334154593452</c:v>
                </c:pt>
                <c:pt idx="50">
                  <c:v>-1.259015862949262</c:v>
                </c:pt>
                <c:pt idx="51">
                  <c:v>2.1792807454763281</c:v>
                </c:pt>
                <c:pt idx="52">
                  <c:v>-1.8019545325864676</c:v>
                </c:pt>
                <c:pt idx="53">
                  <c:v>-0.78010013966095038</c:v>
                </c:pt>
                <c:pt idx="54">
                  <c:v>0.53741140380144792</c:v>
                </c:pt>
                <c:pt idx="55">
                  <c:v>-0.61589815134185066</c:v>
                </c:pt>
                <c:pt idx="56">
                  <c:v>-1.2637696656217603</c:v>
                </c:pt>
                <c:pt idx="57">
                  <c:v>-1.0430773897483068</c:v>
                </c:pt>
                <c:pt idx="58">
                  <c:v>-0.75890525308495071</c:v>
                </c:pt>
                <c:pt idx="59">
                  <c:v>-0.13663361560013243</c:v>
                </c:pt>
                <c:pt idx="60">
                  <c:v>1.8852124889285751</c:v>
                </c:pt>
                <c:pt idx="61">
                  <c:v>1.7313071886426332</c:v>
                </c:pt>
                <c:pt idx="62">
                  <c:v>-5.3831769983073663</c:v>
                </c:pt>
                <c:pt idx="63">
                  <c:v>-2.1322039212166288</c:v>
                </c:pt>
                <c:pt idx="64">
                  <c:v>-0.53875416232524742</c:v>
                </c:pt>
                <c:pt idx="65">
                  <c:v>-2.0683419890963766</c:v>
                </c:pt>
              </c:numCache>
            </c:numRef>
          </c:xVal>
          <c:yVal>
            <c:numRef>
              <c:f>'cape gap and er'!$Q$73:$Q$138</c:f>
              <c:numCache>
                <c:formatCode>0.00%</c:formatCode>
                <c:ptCount val="66"/>
                <c:pt idx="0">
                  <c:v>7.8094278853972465E-2</c:v>
                </c:pt>
                <c:pt idx="1">
                  <c:v>6.9578605593956011E-2</c:v>
                </c:pt>
                <c:pt idx="2">
                  <c:v>2.0073494845189499E-2</c:v>
                </c:pt>
                <c:pt idx="3">
                  <c:v>3.8218069061316529E-2</c:v>
                </c:pt>
                <c:pt idx="4">
                  <c:v>4.3473884753597813E-2</c:v>
                </c:pt>
                <c:pt idx="5">
                  <c:v>3.5261082418369671E-2</c:v>
                </c:pt>
                <c:pt idx="6">
                  <c:v>6.5394246103320786E-3</c:v>
                </c:pt>
                <c:pt idx="7">
                  <c:v>4.4417499702337437E-2</c:v>
                </c:pt>
                <c:pt idx="8">
                  <c:v>5.7915643283081408E-2</c:v>
                </c:pt>
                <c:pt idx="9">
                  <c:v>1.2284062862863987E-2</c:v>
                </c:pt>
                <c:pt idx="10">
                  <c:v>2.5144736251764943E-2</c:v>
                </c:pt>
                <c:pt idx="11">
                  <c:v>2.674953223339771E-2</c:v>
                </c:pt>
                <c:pt idx="12">
                  <c:v>1.8662617351104416E-2</c:v>
                </c:pt>
                <c:pt idx="13">
                  <c:v>4.196576472123148E-2</c:v>
                </c:pt>
                <c:pt idx="14">
                  <c:v>2.004416696405209E-2</c:v>
                </c:pt>
                <c:pt idx="15">
                  <c:v>4.0675915945198815E-2</c:v>
                </c:pt>
                <c:pt idx="16">
                  <c:v>2.9651628182180145E-2</c:v>
                </c:pt>
                <c:pt idx="17">
                  <c:v>3.9439096578943067E-2</c:v>
                </c:pt>
                <c:pt idx="18">
                  <c:v>2.713613971812312E-2</c:v>
                </c:pt>
                <c:pt idx="19">
                  <c:v>4.9916389527029592E-2</c:v>
                </c:pt>
                <c:pt idx="20">
                  <c:v>1.2639510995811287E-2</c:v>
                </c:pt>
                <c:pt idx="21">
                  <c:v>2.9756634000843274E-2</c:v>
                </c:pt>
                <c:pt idx="22">
                  <c:v>1.0242977151772248E-2</c:v>
                </c:pt>
                <c:pt idx="23">
                  <c:v>2.6267517545385477E-2</c:v>
                </c:pt>
                <c:pt idx="24">
                  <c:v>1.2684463848776861E-2</c:v>
                </c:pt>
                <c:pt idx="25">
                  <c:v>-1.4724064880194065E-2</c:v>
                </c:pt>
                <c:pt idx="26">
                  <c:v>6.1329800870435491E-3</c:v>
                </c:pt>
                <c:pt idx="27">
                  <c:v>-3.5678278792379281E-2</c:v>
                </c:pt>
                <c:pt idx="28">
                  <c:v>-1.9226536478842426E-2</c:v>
                </c:pt>
                <c:pt idx="29">
                  <c:v>-4.7052171880843874E-2</c:v>
                </c:pt>
                <c:pt idx="30">
                  <c:v>-4.1128115599532666E-2</c:v>
                </c:pt>
                <c:pt idx="31">
                  <c:v>-2.0294782440740011E-2</c:v>
                </c:pt>
                <c:pt idx="32">
                  <c:v>-5.832561043448492E-2</c:v>
                </c:pt>
                <c:pt idx="33">
                  <c:v>-6.3162178643412004E-2</c:v>
                </c:pt>
                <c:pt idx="34">
                  <c:v>-3.661840755610446E-2</c:v>
                </c:pt>
                <c:pt idx="35">
                  <c:v>-6.0844897531704856E-2</c:v>
                </c:pt>
                <c:pt idx="36">
                  <c:v>-5.0218127239814114E-2</c:v>
                </c:pt>
                <c:pt idx="37">
                  <c:v>-6.1045663871881706E-2</c:v>
                </c:pt>
                <c:pt idx="38">
                  <c:v>-3.4464391291226137E-2</c:v>
                </c:pt>
                <c:pt idx="39">
                  <c:v>-2.4431471575492747E-2</c:v>
                </c:pt>
                <c:pt idx="40">
                  <c:v>-3.374185426731735E-2</c:v>
                </c:pt>
                <c:pt idx="41">
                  <c:v>-3.4764911985807556E-2</c:v>
                </c:pt>
                <c:pt idx="42">
                  <c:v>-9.198164841490053E-3</c:v>
                </c:pt>
                <c:pt idx="43">
                  <c:v>-3.2712393342770874E-3</c:v>
                </c:pt>
                <c:pt idx="44">
                  <c:v>-1.9524229735810916E-2</c:v>
                </c:pt>
                <c:pt idx="45">
                  <c:v>-2.6002786873922323E-2</c:v>
                </c:pt>
                <c:pt idx="46">
                  <c:v>-3.7360626537998654E-2</c:v>
                </c:pt>
                <c:pt idx="47">
                  <c:v>4.5066869818197741E-3</c:v>
                </c:pt>
                <c:pt idx="48">
                  <c:v>-1.2195980617717872E-2</c:v>
                </c:pt>
                <c:pt idx="49">
                  <c:v>-3.6234514690494102E-3</c:v>
                </c:pt>
                <c:pt idx="50">
                  <c:v>1.8109745118885412E-2</c:v>
                </c:pt>
                <c:pt idx="51">
                  <c:v>-2.7175165534099266E-2</c:v>
                </c:pt>
                <c:pt idx="52">
                  <c:v>6.9888055649800496E-3</c:v>
                </c:pt>
                <c:pt idx="53">
                  <c:v>8.5714386477639959E-3</c:v>
                </c:pt>
                <c:pt idx="54">
                  <c:v>-1.8350161753688532E-2</c:v>
                </c:pt>
                <c:pt idx="55">
                  <c:v>-1.2147768293137018E-2</c:v>
                </c:pt>
                <c:pt idx="56">
                  <c:v>5.2446334262890026E-3</c:v>
                </c:pt>
                <c:pt idx="57">
                  <c:v>-1.5805873035081852E-3</c:v>
                </c:pt>
                <c:pt idx="58">
                  <c:v>1.3174591053536799E-2</c:v>
                </c:pt>
                <c:pt idx="59">
                  <c:v>7.2740114088412078E-3</c:v>
                </c:pt>
                <c:pt idx="60">
                  <c:v>7.8418252774710151E-3</c:v>
                </c:pt>
                <c:pt idx="61">
                  <c:v>-6.6795771094776413E-3</c:v>
                </c:pt>
                <c:pt idx="62">
                  <c:v>3.3322691539381832E-2</c:v>
                </c:pt>
                <c:pt idx="63">
                  <c:v>2.7468376823458485E-3</c:v>
                </c:pt>
                <c:pt idx="64">
                  <c:v>3.5025944850701762E-3</c:v>
                </c:pt>
                <c:pt idx="65">
                  <c:v>3.2768231135715808E-2</c:v>
                </c:pt>
              </c:numCache>
            </c:numRef>
          </c:yVal>
          <c:smooth val="0"/>
          <c:extLst>
            <c:ext xmlns:c16="http://schemas.microsoft.com/office/drawing/2014/chart" uri="{C3380CC4-5D6E-409C-BE32-E72D297353CC}">
              <c16:uniqueId val="{00000003-3839-4EB3-8296-ECD04524CB0B}"/>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er'!$C$2:$C$138</c:f>
              <c:numCache>
                <c:formatCode>0.00</c:formatCode>
                <c:ptCount val="137"/>
                <c:pt idx="0">
                  <c:v>-8.3423693066050859</c:v>
                </c:pt>
                <c:pt idx="1">
                  <c:v>-7.6506465979864835</c:v>
                </c:pt>
                <c:pt idx="2">
                  <c:v>-5.93749215801577</c:v>
                </c:pt>
                <c:pt idx="3">
                  <c:v>-5.3965964152713148</c:v>
                </c:pt>
                <c:pt idx="4">
                  <c:v>-5.8552860180500836</c:v>
                </c:pt>
                <c:pt idx="5">
                  <c:v>-5.0906939465168843</c:v>
                </c:pt>
                <c:pt idx="6">
                  <c:v>-5.2817849775119843</c:v>
                </c:pt>
                <c:pt idx="7">
                  <c:v>-3.6256701724619305</c:v>
                </c:pt>
                <c:pt idx="8">
                  <c:v>-4.6799277472946024</c:v>
                </c:pt>
                <c:pt idx="9">
                  <c:v>-3.2359910592194421</c:v>
                </c:pt>
                <c:pt idx="10">
                  <c:v>-1.3824449222113291</c:v>
                </c:pt>
                <c:pt idx="11">
                  <c:v>-4.0008108799745283</c:v>
                </c:pt>
                <c:pt idx="12">
                  <c:v>-4.3378399738061937</c:v>
                </c:pt>
                <c:pt idx="13">
                  <c:v>-2.871857416260001</c:v>
                </c:pt>
                <c:pt idx="14">
                  <c:v>-1.7904916321378455</c:v>
                </c:pt>
                <c:pt idx="15">
                  <c:v>-3.0978649641107836</c:v>
                </c:pt>
                <c:pt idx="16">
                  <c:v>-5.425659449370146</c:v>
                </c:pt>
                <c:pt idx="17">
                  <c:v>-2.9871020292606172</c:v>
                </c:pt>
                <c:pt idx="18">
                  <c:v>-4.7469262305641582</c:v>
                </c:pt>
                <c:pt idx="19">
                  <c:v>-3.2685839457404224</c:v>
                </c:pt>
                <c:pt idx="20">
                  <c:v>-1.9075488088423906</c:v>
                </c:pt>
                <c:pt idx="21">
                  <c:v>-3.6587645244127902</c:v>
                </c:pt>
                <c:pt idx="22">
                  <c:v>-2.7424402994007284</c:v>
                </c:pt>
                <c:pt idx="23">
                  <c:v>-3.5191812353917058</c:v>
                </c:pt>
                <c:pt idx="24">
                  <c:v>-2.1244875010530304</c:v>
                </c:pt>
                <c:pt idx="25">
                  <c:v>-2.3713057631439263</c:v>
                </c:pt>
                <c:pt idx="26">
                  <c:v>-1.7730001833962881</c:v>
                </c:pt>
                <c:pt idx="27">
                  <c:v>-1.6665393174245988</c:v>
                </c:pt>
                <c:pt idx="28">
                  <c:v>-2.0224932456386036</c:v>
                </c:pt>
                <c:pt idx="29">
                  <c:v>-1.7340032858053984</c:v>
                </c:pt>
                <c:pt idx="30">
                  <c:v>-2.267743682313343</c:v>
                </c:pt>
                <c:pt idx="31">
                  <c:v>-5.3178152649905712</c:v>
                </c:pt>
                <c:pt idx="32">
                  <c:v>-3.3324328047511944</c:v>
                </c:pt>
                <c:pt idx="33">
                  <c:v>-3.6051663864052763</c:v>
                </c:pt>
                <c:pt idx="34">
                  <c:v>-3.5258009738680922</c:v>
                </c:pt>
                <c:pt idx="35">
                  <c:v>-4.2584013751751506</c:v>
                </c:pt>
                <c:pt idx="36">
                  <c:v>-3.5594101643373417</c:v>
                </c:pt>
                <c:pt idx="37">
                  <c:v>-2.7214070931615293</c:v>
                </c:pt>
                <c:pt idx="38">
                  <c:v>-1.548475215718689</c:v>
                </c:pt>
                <c:pt idx="39">
                  <c:v>-2.7807410935094801</c:v>
                </c:pt>
                <c:pt idx="40">
                  <c:v>-1.6974061994408114</c:v>
                </c:pt>
                <c:pt idx="41">
                  <c:v>-1.1176515019689823</c:v>
                </c:pt>
                <c:pt idx="42">
                  <c:v>-1.2347072154882177</c:v>
                </c:pt>
                <c:pt idx="43">
                  <c:v>0.51903743565306648</c:v>
                </c:pt>
                <c:pt idx="44">
                  <c:v>-0.90350903885567213</c:v>
                </c:pt>
                <c:pt idx="45">
                  <c:v>-0.6869557533447459</c:v>
                </c:pt>
                <c:pt idx="46">
                  <c:v>-1.3443651673680268</c:v>
                </c:pt>
                <c:pt idx="47">
                  <c:v>-6.6220018741281805E-2</c:v>
                </c:pt>
                <c:pt idx="48">
                  <c:v>0.18856050828452808</c:v>
                </c:pt>
                <c:pt idx="49">
                  <c:v>1.024727630602861</c:v>
                </c:pt>
                <c:pt idx="50">
                  <c:v>2.0025569765381341</c:v>
                </c:pt>
                <c:pt idx="51">
                  <c:v>2.0431088456112931</c:v>
                </c:pt>
                <c:pt idx="52">
                  <c:v>1.7234282818813735</c:v>
                </c:pt>
                <c:pt idx="53">
                  <c:v>3.9716183821612017</c:v>
                </c:pt>
                <c:pt idx="54">
                  <c:v>2.6523802407259573</c:v>
                </c:pt>
                <c:pt idx="55">
                  <c:v>3.5703968492289828</c:v>
                </c:pt>
                <c:pt idx="56">
                  <c:v>5.566692988196964</c:v>
                </c:pt>
                <c:pt idx="57">
                  <c:v>5.7136323993927931</c:v>
                </c:pt>
                <c:pt idx="58">
                  <c:v>8.1771655447488723</c:v>
                </c:pt>
                <c:pt idx="59">
                  <c:v>7.1902302647065177</c:v>
                </c:pt>
                <c:pt idx="60">
                  <c:v>8.5353202255599125</c:v>
                </c:pt>
                <c:pt idx="61">
                  <c:v>6.8603688198093451</c:v>
                </c:pt>
                <c:pt idx="62">
                  <c:v>5.9079393423374569</c:v>
                </c:pt>
                <c:pt idx="63">
                  <c:v>7.3820215598793268</c:v>
                </c:pt>
                <c:pt idx="64">
                  <c:v>8.3038837149629945</c:v>
                </c:pt>
                <c:pt idx="65">
                  <c:v>8.1100774572851861</c:v>
                </c:pt>
                <c:pt idx="66">
                  <c:v>8.7591217394290624</c:v>
                </c:pt>
                <c:pt idx="67">
                  <c:v>7.8589686491124429</c:v>
                </c:pt>
                <c:pt idx="68">
                  <c:v>7.103077969137237</c:v>
                </c:pt>
                <c:pt idx="69">
                  <c:v>7.304253579141843</c:v>
                </c:pt>
                <c:pt idx="70">
                  <c:v>6.66755143220281</c:v>
                </c:pt>
                <c:pt idx="71">
                  <c:v>4.1476662139240315</c:v>
                </c:pt>
                <c:pt idx="72">
                  <c:v>7.0190591034733973</c:v>
                </c:pt>
                <c:pt idx="73">
                  <c:v>5.8789437812059209</c:v>
                </c:pt>
                <c:pt idx="74">
                  <c:v>6.0077292737012815</c:v>
                </c:pt>
                <c:pt idx="75">
                  <c:v>6.0185707055694806</c:v>
                </c:pt>
                <c:pt idx="76">
                  <c:v>5.3976744566512007</c:v>
                </c:pt>
                <c:pt idx="77">
                  <c:v>8.3624152058089525</c:v>
                </c:pt>
                <c:pt idx="78">
                  <c:v>5.9607573366374638</c:v>
                </c:pt>
                <c:pt idx="79">
                  <c:v>3.6818538348503456</c:v>
                </c:pt>
                <c:pt idx="80">
                  <c:v>7.3759027564468322</c:v>
                </c:pt>
                <c:pt idx="81">
                  <c:v>7.2392843583363113</c:v>
                </c:pt>
                <c:pt idx="82">
                  <c:v>7.2608663197808703</c:v>
                </c:pt>
                <c:pt idx="83">
                  <c:v>6.6730503863220463</c:v>
                </c:pt>
                <c:pt idx="84">
                  <c:v>4.8118282600547637</c:v>
                </c:pt>
                <c:pt idx="85">
                  <c:v>6.6607724579761616</c:v>
                </c:pt>
                <c:pt idx="86">
                  <c:v>5.7690133897079292</c:v>
                </c:pt>
                <c:pt idx="87">
                  <c:v>6.0903553414110263</c:v>
                </c:pt>
                <c:pt idx="88">
                  <c:v>5.257849369198965</c:v>
                </c:pt>
                <c:pt idx="89">
                  <c:v>6.4520799110670026</c:v>
                </c:pt>
                <c:pt idx="90">
                  <c:v>5.4520113989810497</c:v>
                </c:pt>
                <c:pt idx="91">
                  <c:v>5.6339020781376608</c:v>
                </c:pt>
                <c:pt idx="92">
                  <c:v>4.0837805262828724</c:v>
                </c:pt>
                <c:pt idx="93">
                  <c:v>3.375357654601931</c:v>
                </c:pt>
                <c:pt idx="94">
                  <c:v>3.4286676444481099</c:v>
                </c:pt>
                <c:pt idx="95">
                  <c:v>4.3156731781684172</c:v>
                </c:pt>
                <c:pt idx="96">
                  <c:v>4.6021740981463672</c:v>
                </c:pt>
                <c:pt idx="97">
                  <c:v>4.7229336896453429</c:v>
                </c:pt>
                <c:pt idx="98">
                  <c:v>5.3723730622627883</c:v>
                </c:pt>
                <c:pt idx="99">
                  <c:v>5.6551541819092463</c:v>
                </c:pt>
                <c:pt idx="100">
                  <c:v>3.6948737349735818</c:v>
                </c:pt>
                <c:pt idx="101">
                  <c:v>5.6940365251245453</c:v>
                </c:pt>
                <c:pt idx="102">
                  <c:v>4.4334853620105665</c:v>
                </c:pt>
                <c:pt idx="103">
                  <c:v>3.5864915528412844</c:v>
                </c:pt>
                <c:pt idx="104">
                  <c:v>2.7605058391189541</c:v>
                </c:pt>
                <c:pt idx="105">
                  <c:v>2.6165303216636122</c:v>
                </c:pt>
                <c:pt idx="106">
                  <c:v>2.1866413516457506</c:v>
                </c:pt>
                <c:pt idx="107">
                  <c:v>5.8429393318209186</c:v>
                </c:pt>
                <c:pt idx="108">
                  <c:v>3.8562049938029581</c:v>
                </c:pt>
                <c:pt idx="109">
                  <c:v>1.5783376190512417</c:v>
                </c:pt>
                <c:pt idx="110">
                  <c:v>0.87121591349287897</c:v>
                </c:pt>
                <c:pt idx="111">
                  <c:v>1.9688400294364055</c:v>
                </c:pt>
                <c:pt idx="112">
                  <c:v>2.554258244090013</c:v>
                </c:pt>
                <c:pt idx="113">
                  <c:v>1.6219725917990093</c:v>
                </c:pt>
                <c:pt idx="114">
                  <c:v>1.9172139912224928</c:v>
                </c:pt>
                <c:pt idx="115">
                  <c:v>2.9357386412774265</c:v>
                </c:pt>
                <c:pt idx="116">
                  <c:v>-0.10810661694137025</c:v>
                </c:pt>
                <c:pt idx="117">
                  <c:v>1.2256092845225091</c:v>
                </c:pt>
                <c:pt idx="118">
                  <c:v>-3.1116900700364951</c:v>
                </c:pt>
                <c:pt idx="119">
                  <c:v>-0.62295604720361553</c:v>
                </c:pt>
                <c:pt idx="120">
                  <c:v>-0.97043334154593452</c:v>
                </c:pt>
                <c:pt idx="121">
                  <c:v>-1.259015862949262</c:v>
                </c:pt>
                <c:pt idx="122">
                  <c:v>2.1792807454763281</c:v>
                </c:pt>
                <c:pt idx="123">
                  <c:v>-1.8019545325864676</c:v>
                </c:pt>
                <c:pt idx="124">
                  <c:v>-0.78010013966095038</c:v>
                </c:pt>
                <c:pt idx="125">
                  <c:v>0.53741140380144792</c:v>
                </c:pt>
                <c:pt idx="126">
                  <c:v>-0.61589815134185066</c:v>
                </c:pt>
                <c:pt idx="127">
                  <c:v>-1.2637696656217603</c:v>
                </c:pt>
                <c:pt idx="128">
                  <c:v>-1.0430773897483068</c:v>
                </c:pt>
                <c:pt idx="129">
                  <c:v>-0.75890525308495071</c:v>
                </c:pt>
                <c:pt idx="130">
                  <c:v>-0.13663361560013243</c:v>
                </c:pt>
                <c:pt idx="131">
                  <c:v>1.8852124889285751</c:v>
                </c:pt>
                <c:pt idx="132">
                  <c:v>1.7313071886426332</c:v>
                </c:pt>
                <c:pt idx="133">
                  <c:v>-5.3831769983073663</c:v>
                </c:pt>
                <c:pt idx="134">
                  <c:v>-2.1322039212166288</c:v>
                </c:pt>
                <c:pt idx="135">
                  <c:v>-0.53875416232524742</c:v>
                </c:pt>
                <c:pt idx="136">
                  <c:v>-2.0683419890963766</c:v>
                </c:pt>
              </c:numCache>
            </c:numRef>
          </c:xVal>
          <c:yVal>
            <c:numRef>
              <c:f>'cape gap and er'!$Q$2:$Q$138</c:f>
              <c:numCache>
                <c:formatCode>0.00%</c:formatCode>
                <c:ptCount val="137"/>
                <c:pt idx="0">
                  <c:v>0.10822187164348263</c:v>
                </c:pt>
                <c:pt idx="1">
                  <c:v>0.10168131089752563</c:v>
                </c:pt>
                <c:pt idx="2">
                  <c:v>8.0507248966989353E-2</c:v>
                </c:pt>
                <c:pt idx="3">
                  <c:v>8.3279975755418123E-2</c:v>
                </c:pt>
                <c:pt idx="4">
                  <c:v>0.10506514353144314</c:v>
                </c:pt>
                <c:pt idx="5">
                  <c:v>9.4910154713649053E-2</c:v>
                </c:pt>
                <c:pt idx="6">
                  <c:v>0.10762222141831246</c:v>
                </c:pt>
                <c:pt idx="7">
                  <c:v>8.0343774033845516E-2</c:v>
                </c:pt>
                <c:pt idx="8">
                  <c:v>9.0195307668000213E-2</c:v>
                </c:pt>
                <c:pt idx="9">
                  <c:v>8.1510940469642135E-2</c:v>
                </c:pt>
                <c:pt idx="10">
                  <c:v>6.2101685261830353E-2</c:v>
                </c:pt>
                <c:pt idx="11">
                  <c:v>6.9956680325853116E-2</c:v>
                </c:pt>
                <c:pt idx="12">
                  <c:v>0.10188098679949942</c:v>
                </c:pt>
                <c:pt idx="13">
                  <c:v>7.9785211113855059E-2</c:v>
                </c:pt>
                <c:pt idx="14">
                  <c:v>5.9702657726563135E-2</c:v>
                </c:pt>
                <c:pt idx="15">
                  <c:v>6.8331308863855078E-2</c:v>
                </c:pt>
                <c:pt idx="16">
                  <c:v>9.2951593002193134E-2</c:v>
                </c:pt>
                <c:pt idx="17">
                  <c:v>8.9079848240638526E-2</c:v>
                </c:pt>
                <c:pt idx="18">
                  <c:v>0.10229048351238257</c:v>
                </c:pt>
                <c:pt idx="19">
                  <c:v>6.5403354817895831E-2</c:v>
                </c:pt>
                <c:pt idx="20">
                  <c:v>7.5801196810343807E-2</c:v>
                </c:pt>
                <c:pt idx="21">
                  <c:v>9.895396428214065E-2</c:v>
                </c:pt>
                <c:pt idx="22">
                  <c:v>9.8293788845718044E-2</c:v>
                </c:pt>
                <c:pt idx="23">
                  <c:v>0.10455714399058524</c:v>
                </c:pt>
                <c:pt idx="24">
                  <c:v>7.4068925180172718E-2</c:v>
                </c:pt>
                <c:pt idx="25">
                  <c:v>9.1182663570679834E-2</c:v>
                </c:pt>
                <c:pt idx="26">
                  <c:v>7.9048879378025294E-2</c:v>
                </c:pt>
                <c:pt idx="27">
                  <c:v>7.8989150963100219E-2</c:v>
                </c:pt>
                <c:pt idx="28">
                  <c:v>7.1675002963617729E-2</c:v>
                </c:pt>
                <c:pt idx="29">
                  <c:v>7.3646077242083718E-2</c:v>
                </c:pt>
                <c:pt idx="30">
                  <c:v>6.8123803024829899E-2</c:v>
                </c:pt>
                <c:pt idx="31">
                  <c:v>0.1141498891659003</c:v>
                </c:pt>
                <c:pt idx="32">
                  <c:v>8.1476562265157204E-2</c:v>
                </c:pt>
                <c:pt idx="33">
                  <c:v>8.0141595098708773E-2</c:v>
                </c:pt>
                <c:pt idx="34">
                  <c:v>8.2642118828559763E-2</c:v>
                </c:pt>
                <c:pt idx="35">
                  <c:v>9.4918338913451361E-2</c:v>
                </c:pt>
                <c:pt idx="36">
                  <c:v>9.3493727691937201E-2</c:v>
                </c:pt>
                <c:pt idx="37">
                  <c:v>8.6346693000967978E-2</c:v>
                </c:pt>
                <c:pt idx="38">
                  <c:v>7.4513202389786537E-2</c:v>
                </c:pt>
                <c:pt idx="39">
                  <c:v>9.121738148095182E-2</c:v>
                </c:pt>
                <c:pt idx="40">
                  <c:v>6.905620213743191E-2</c:v>
                </c:pt>
                <c:pt idx="41">
                  <c:v>7.8452534775362182E-2</c:v>
                </c:pt>
                <c:pt idx="42">
                  <c:v>7.2859882388784492E-2</c:v>
                </c:pt>
                <c:pt idx="43">
                  <c:v>5.0189954878724352E-2</c:v>
                </c:pt>
                <c:pt idx="44">
                  <c:v>5.5403268195844291E-2</c:v>
                </c:pt>
                <c:pt idx="45">
                  <c:v>5.3651652970413855E-2</c:v>
                </c:pt>
                <c:pt idx="46">
                  <c:v>5.6772138691795648E-2</c:v>
                </c:pt>
                <c:pt idx="47">
                  <c:v>7.4043039687212264E-2</c:v>
                </c:pt>
                <c:pt idx="48">
                  <c:v>6.871154986035144E-2</c:v>
                </c:pt>
                <c:pt idx="49">
                  <c:v>5.2200479069627104E-2</c:v>
                </c:pt>
                <c:pt idx="50">
                  <c:v>4.2979543544863441E-2</c:v>
                </c:pt>
                <c:pt idx="51">
                  <c:v>4.9806158733857853E-2</c:v>
                </c:pt>
                <c:pt idx="52">
                  <c:v>5.8864548062252497E-2</c:v>
                </c:pt>
                <c:pt idx="53">
                  <c:v>3.4401745167910169E-2</c:v>
                </c:pt>
                <c:pt idx="54">
                  <c:v>4.9354139207233638E-2</c:v>
                </c:pt>
                <c:pt idx="55">
                  <c:v>6.1803628767275187E-2</c:v>
                </c:pt>
                <c:pt idx="56">
                  <c:v>3.4010385355911721E-2</c:v>
                </c:pt>
                <c:pt idx="57">
                  <c:v>5.4819715929752322E-2</c:v>
                </c:pt>
                <c:pt idx="58">
                  <c:v>4.4162061772503591E-3</c:v>
                </c:pt>
                <c:pt idx="59">
                  <c:v>3.038396007215094E-2</c:v>
                </c:pt>
                <c:pt idx="60">
                  <c:v>2.1172900589056853E-2</c:v>
                </c:pt>
                <c:pt idx="61">
                  <c:v>2.7775068898652666E-2</c:v>
                </c:pt>
                <c:pt idx="62">
                  <c:v>6.3920232125467935E-2</c:v>
                </c:pt>
                <c:pt idx="63">
                  <c:v>2.8631516408900604E-2</c:v>
                </c:pt>
                <c:pt idx="64">
                  <c:v>2.8277302158070006E-2</c:v>
                </c:pt>
                <c:pt idx="65">
                  <c:v>4.4579322358102136E-2</c:v>
                </c:pt>
                <c:pt idx="66">
                  <c:v>3.0733912160921806E-2</c:v>
                </c:pt>
                <c:pt idx="67">
                  <c:v>3.2928605986364712E-2</c:v>
                </c:pt>
                <c:pt idx="68">
                  <c:v>3.8460387361781034E-2</c:v>
                </c:pt>
                <c:pt idx="69">
                  <c:v>3.5263457538455389E-2</c:v>
                </c:pt>
                <c:pt idx="70">
                  <c:v>3.7916813935330085E-2</c:v>
                </c:pt>
                <c:pt idx="71">
                  <c:v>7.8094278853972465E-2</c:v>
                </c:pt>
                <c:pt idx="72">
                  <c:v>6.9578605593956011E-2</c:v>
                </c:pt>
                <c:pt idx="73">
                  <c:v>2.0073494845189499E-2</c:v>
                </c:pt>
                <c:pt idx="74">
                  <c:v>3.8218069061316529E-2</c:v>
                </c:pt>
                <c:pt idx="75">
                  <c:v>4.3473884753597813E-2</c:v>
                </c:pt>
                <c:pt idx="76">
                  <c:v>3.5261082418369671E-2</c:v>
                </c:pt>
                <c:pt idx="77">
                  <c:v>6.5394246103320786E-3</c:v>
                </c:pt>
                <c:pt idx="78">
                  <c:v>4.4417499702337437E-2</c:v>
                </c:pt>
                <c:pt idx="79">
                  <c:v>5.7915643283081408E-2</c:v>
                </c:pt>
                <c:pt idx="80">
                  <c:v>1.2284062862863987E-2</c:v>
                </c:pt>
                <c:pt idx="81">
                  <c:v>2.5144736251764943E-2</c:v>
                </c:pt>
                <c:pt idx="82">
                  <c:v>2.674953223339771E-2</c:v>
                </c:pt>
                <c:pt idx="83">
                  <c:v>1.8662617351104416E-2</c:v>
                </c:pt>
                <c:pt idx="84">
                  <c:v>4.196576472123148E-2</c:v>
                </c:pt>
                <c:pt idx="85">
                  <c:v>2.004416696405209E-2</c:v>
                </c:pt>
                <c:pt idx="86">
                  <c:v>4.0675915945198815E-2</c:v>
                </c:pt>
                <c:pt idx="87">
                  <c:v>2.9651628182180145E-2</c:v>
                </c:pt>
                <c:pt idx="88">
                  <c:v>3.9439096578943067E-2</c:v>
                </c:pt>
                <c:pt idx="89">
                  <c:v>2.713613971812312E-2</c:v>
                </c:pt>
                <c:pt idx="90">
                  <c:v>4.9916389527029592E-2</c:v>
                </c:pt>
                <c:pt idx="91">
                  <c:v>1.2639510995811287E-2</c:v>
                </c:pt>
                <c:pt idx="92">
                  <c:v>2.9756634000843274E-2</c:v>
                </c:pt>
                <c:pt idx="93">
                  <c:v>1.0242977151772248E-2</c:v>
                </c:pt>
                <c:pt idx="94">
                  <c:v>2.6267517545385477E-2</c:v>
                </c:pt>
                <c:pt idx="95">
                  <c:v>1.2684463848776861E-2</c:v>
                </c:pt>
                <c:pt idx="96">
                  <c:v>-1.4724064880194065E-2</c:v>
                </c:pt>
                <c:pt idx="97">
                  <c:v>6.1329800870435491E-3</c:v>
                </c:pt>
                <c:pt idx="98">
                  <c:v>-3.5678278792379281E-2</c:v>
                </c:pt>
                <c:pt idx="99">
                  <c:v>-1.9226536478842426E-2</c:v>
                </c:pt>
                <c:pt idx="100">
                  <c:v>-4.7052171880843874E-2</c:v>
                </c:pt>
                <c:pt idx="101">
                  <c:v>-4.1128115599532666E-2</c:v>
                </c:pt>
                <c:pt idx="102">
                  <c:v>-2.0294782440740011E-2</c:v>
                </c:pt>
                <c:pt idx="103">
                  <c:v>-5.832561043448492E-2</c:v>
                </c:pt>
                <c:pt idx="104">
                  <c:v>-6.3162178643412004E-2</c:v>
                </c:pt>
                <c:pt idx="105">
                  <c:v>-3.661840755610446E-2</c:v>
                </c:pt>
                <c:pt idx="106">
                  <c:v>-6.0844897531704856E-2</c:v>
                </c:pt>
                <c:pt idx="107">
                  <c:v>-5.0218127239814114E-2</c:v>
                </c:pt>
                <c:pt idx="108">
                  <c:v>-6.1045663871881706E-2</c:v>
                </c:pt>
                <c:pt idx="109">
                  <c:v>-3.4464391291226137E-2</c:v>
                </c:pt>
                <c:pt idx="110">
                  <c:v>-2.4431471575492747E-2</c:v>
                </c:pt>
                <c:pt idx="111">
                  <c:v>-3.374185426731735E-2</c:v>
                </c:pt>
                <c:pt idx="112">
                  <c:v>-3.4764911985807556E-2</c:v>
                </c:pt>
                <c:pt idx="113">
                  <c:v>-9.198164841490053E-3</c:v>
                </c:pt>
                <c:pt idx="114">
                  <c:v>-3.2712393342770874E-3</c:v>
                </c:pt>
                <c:pt idx="115">
                  <c:v>-1.9524229735810916E-2</c:v>
                </c:pt>
                <c:pt idx="116">
                  <c:v>-2.6002786873922323E-2</c:v>
                </c:pt>
                <c:pt idx="117">
                  <c:v>-3.7360626537998654E-2</c:v>
                </c:pt>
                <c:pt idx="118">
                  <c:v>4.5066869818197741E-3</c:v>
                </c:pt>
                <c:pt idx="119">
                  <c:v>-1.2195980617717872E-2</c:v>
                </c:pt>
                <c:pt idx="120">
                  <c:v>-3.6234514690494102E-3</c:v>
                </c:pt>
                <c:pt idx="121">
                  <c:v>1.8109745118885412E-2</c:v>
                </c:pt>
                <c:pt idx="122">
                  <c:v>-2.7175165534099266E-2</c:v>
                </c:pt>
                <c:pt idx="123">
                  <c:v>6.9888055649800496E-3</c:v>
                </c:pt>
                <c:pt idx="124">
                  <c:v>8.5714386477639959E-3</c:v>
                </c:pt>
                <c:pt idx="125">
                  <c:v>-1.8350161753688532E-2</c:v>
                </c:pt>
                <c:pt idx="126">
                  <c:v>-1.2147768293137018E-2</c:v>
                </c:pt>
                <c:pt idx="127">
                  <c:v>5.2446334262890026E-3</c:v>
                </c:pt>
                <c:pt idx="128">
                  <c:v>-1.5805873035081852E-3</c:v>
                </c:pt>
                <c:pt idx="129">
                  <c:v>1.3174591053536799E-2</c:v>
                </c:pt>
                <c:pt idx="130">
                  <c:v>7.2740114088412078E-3</c:v>
                </c:pt>
                <c:pt idx="131">
                  <c:v>7.8418252774710151E-3</c:v>
                </c:pt>
                <c:pt idx="132">
                  <c:v>-6.6795771094776413E-3</c:v>
                </c:pt>
                <c:pt idx="133">
                  <c:v>3.3322691539381832E-2</c:v>
                </c:pt>
                <c:pt idx="134">
                  <c:v>2.7468376823458485E-3</c:v>
                </c:pt>
                <c:pt idx="135">
                  <c:v>3.5025944850701762E-3</c:v>
                </c:pt>
                <c:pt idx="136">
                  <c:v>3.2768231135715808E-2</c:v>
                </c:pt>
              </c:numCache>
            </c:numRef>
          </c:yVal>
          <c:smooth val="0"/>
          <c:extLst>
            <c:ext xmlns:c16="http://schemas.microsoft.com/office/drawing/2014/chart" uri="{C3380CC4-5D6E-409C-BE32-E72D297353CC}">
              <c16:uniqueId val="{00000006-3839-4EB3-8296-ECD04524CB0B}"/>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Consumer Discretionary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er'!$D$2:$D$72</c:f>
              <c:numCache>
                <c:formatCode>0.00</c:formatCode>
                <c:ptCount val="71"/>
                <c:pt idx="0">
                  <c:v>-2.0829139557844454</c:v>
                </c:pt>
                <c:pt idx="1">
                  <c:v>-1.43214031843937</c:v>
                </c:pt>
                <c:pt idx="2">
                  <c:v>-4.64976192168578E-2</c:v>
                </c:pt>
                <c:pt idx="3">
                  <c:v>-0.13783150494340068</c:v>
                </c:pt>
                <c:pt idx="4">
                  <c:v>-0.95418063838786038</c:v>
                </c:pt>
                <c:pt idx="5">
                  <c:v>-4.2859574744724682E-3</c:v>
                </c:pt>
                <c:pt idx="6">
                  <c:v>-0.14785586264257411</c:v>
                </c:pt>
                <c:pt idx="7">
                  <c:v>0.64677229900187649</c:v>
                </c:pt>
                <c:pt idx="8">
                  <c:v>-0.66675205433426976</c:v>
                </c:pt>
                <c:pt idx="9">
                  <c:v>0.22603495084045511</c:v>
                </c:pt>
                <c:pt idx="10">
                  <c:v>1.1700436453199581</c:v>
                </c:pt>
                <c:pt idx="11">
                  <c:v>0.56808110205496476</c:v>
                </c:pt>
                <c:pt idx="12">
                  <c:v>0.96979700026039861</c:v>
                </c:pt>
                <c:pt idx="13">
                  <c:v>2.085879390695371</c:v>
                </c:pt>
                <c:pt idx="14">
                  <c:v>4.2916472309702538</c:v>
                </c:pt>
                <c:pt idx="15">
                  <c:v>3.4594813111513179</c:v>
                </c:pt>
                <c:pt idx="16">
                  <c:v>0.47463372990875019</c:v>
                </c:pt>
                <c:pt idx="17">
                  <c:v>2.2067472295197557</c:v>
                </c:pt>
                <c:pt idx="18">
                  <c:v>0.32528191827392661</c:v>
                </c:pt>
                <c:pt idx="19">
                  <c:v>1.8347345801495116</c:v>
                </c:pt>
                <c:pt idx="20">
                  <c:v>2.9314820391690342</c:v>
                </c:pt>
                <c:pt idx="21">
                  <c:v>2.7914121328891066</c:v>
                </c:pt>
                <c:pt idx="22">
                  <c:v>2.904300583445719</c:v>
                </c:pt>
                <c:pt idx="23">
                  <c:v>1.9835195094882199</c:v>
                </c:pt>
                <c:pt idx="24">
                  <c:v>2.572200854341637</c:v>
                </c:pt>
                <c:pt idx="25">
                  <c:v>1.7510159118143784</c:v>
                </c:pt>
                <c:pt idx="26">
                  <c:v>2.7938672190518625</c:v>
                </c:pt>
                <c:pt idx="27">
                  <c:v>2.7598404943826704</c:v>
                </c:pt>
                <c:pt idx="28">
                  <c:v>3.1600851212562722</c:v>
                </c:pt>
                <c:pt idx="29">
                  <c:v>3.7169694880491528</c:v>
                </c:pt>
                <c:pt idx="30">
                  <c:v>3.5484452149841239</c:v>
                </c:pt>
                <c:pt idx="31">
                  <c:v>0.8066514958197315</c:v>
                </c:pt>
                <c:pt idx="32">
                  <c:v>3.1518611303520219</c:v>
                </c:pt>
                <c:pt idx="33">
                  <c:v>2.4433036750961046</c:v>
                </c:pt>
                <c:pt idx="34">
                  <c:v>1.7205758484747289</c:v>
                </c:pt>
                <c:pt idx="35">
                  <c:v>2.3729398233859138</c:v>
                </c:pt>
                <c:pt idx="36">
                  <c:v>2.6480729669460645</c:v>
                </c:pt>
                <c:pt idx="37">
                  <c:v>3.6784933646967337</c:v>
                </c:pt>
                <c:pt idx="38">
                  <c:v>5.0165640949532033</c:v>
                </c:pt>
                <c:pt idx="39">
                  <c:v>2.3722237679575242</c:v>
                </c:pt>
                <c:pt idx="40">
                  <c:v>1.6574635560799713</c:v>
                </c:pt>
                <c:pt idx="41">
                  <c:v>0.97504150015657842</c:v>
                </c:pt>
                <c:pt idx="42">
                  <c:v>1.6986688442243159</c:v>
                </c:pt>
                <c:pt idx="43">
                  <c:v>2.4176686248703589</c:v>
                </c:pt>
                <c:pt idx="44">
                  <c:v>2.0740701162312574</c:v>
                </c:pt>
                <c:pt idx="45">
                  <c:v>2.6856070151671005</c:v>
                </c:pt>
                <c:pt idx="46">
                  <c:v>1.8000233419841321</c:v>
                </c:pt>
                <c:pt idx="47">
                  <c:v>3.0282701255797573</c:v>
                </c:pt>
                <c:pt idx="48">
                  <c:v>2.2834663659328802</c:v>
                </c:pt>
                <c:pt idx="49">
                  <c:v>2.7721207663805165</c:v>
                </c:pt>
                <c:pt idx="50">
                  <c:v>3.1083930144697671</c:v>
                </c:pt>
                <c:pt idx="51">
                  <c:v>4.192539823724835</c:v>
                </c:pt>
                <c:pt idx="52">
                  <c:v>3.2148242585094655</c:v>
                </c:pt>
                <c:pt idx="53">
                  <c:v>5.1110838228560729</c:v>
                </c:pt>
                <c:pt idx="54">
                  <c:v>3.6541329284331878</c:v>
                </c:pt>
                <c:pt idx="55">
                  <c:v>4.2383100458856031</c:v>
                </c:pt>
                <c:pt idx="56">
                  <c:v>4.7878816440366858</c:v>
                </c:pt>
                <c:pt idx="57">
                  <c:v>5.2710589920227697</c:v>
                </c:pt>
                <c:pt idx="58">
                  <c:v>6.374799813068428</c:v>
                </c:pt>
                <c:pt idx="59">
                  <c:v>3.3947019597793231</c:v>
                </c:pt>
                <c:pt idx="60">
                  <c:v>4.9289306418354215</c:v>
                </c:pt>
                <c:pt idx="61">
                  <c:v>3.8440951485579866</c:v>
                </c:pt>
                <c:pt idx="62">
                  <c:v>2.595111100529591</c:v>
                </c:pt>
                <c:pt idx="63">
                  <c:v>2.3962290964424469</c:v>
                </c:pt>
                <c:pt idx="64">
                  <c:v>3.025360692748829</c:v>
                </c:pt>
                <c:pt idx="65">
                  <c:v>1.7426509721443617</c:v>
                </c:pt>
                <c:pt idx="66">
                  <c:v>3.3668265054846174</c:v>
                </c:pt>
                <c:pt idx="67">
                  <c:v>2.1683645195057073</c:v>
                </c:pt>
                <c:pt idx="68">
                  <c:v>2.072386710902574</c:v>
                </c:pt>
                <c:pt idx="69">
                  <c:v>3.6463990748362409</c:v>
                </c:pt>
                <c:pt idx="70">
                  <c:v>4.0133918491675269</c:v>
                </c:pt>
              </c:numCache>
            </c:numRef>
          </c:xVal>
          <c:yVal>
            <c:numRef>
              <c:f>'cape gap and er'!$R$2:$R$72</c:f>
              <c:numCache>
                <c:formatCode>0.00%</c:formatCode>
                <c:ptCount val="71"/>
                <c:pt idx="0">
                  <c:v>8.6620678115221228E-2</c:v>
                </c:pt>
                <c:pt idx="1">
                  <c:v>6.9959396610167035E-2</c:v>
                </c:pt>
                <c:pt idx="2">
                  <c:v>3.5924210823604419E-2</c:v>
                </c:pt>
                <c:pt idx="3">
                  <c:v>3.7547082831762335E-2</c:v>
                </c:pt>
                <c:pt idx="4">
                  <c:v>6.1562928627269642E-2</c:v>
                </c:pt>
                <c:pt idx="5">
                  <c:v>3.2136686209232934E-2</c:v>
                </c:pt>
                <c:pt idx="6">
                  <c:v>5.1021515461973976E-2</c:v>
                </c:pt>
                <c:pt idx="7">
                  <c:v>2.5675895547857763E-2</c:v>
                </c:pt>
                <c:pt idx="8">
                  <c:v>4.6255131381848669E-2</c:v>
                </c:pt>
                <c:pt idx="9">
                  <c:v>5.030052697816334E-2</c:v>
                </c:pt>
                <c:pt idx="10">
                  <c:v>4.4106840657031965E-2</c:v>
                </c:pt>
                <c:pt idx="11">
                  <c:v>3.8792903067336404E-2</c:v>
                </c:pt>
                <c:pt idx="12">
                  <c:v>5.7292075781492535E-2</c:v>
                </c:pt>
                <c:pt idx="13">
                  <c:v>4.1714948711251809E-2</c:v>
                </c:pt>
                <c:pt idx="14">
                  <c:v>4.3195757906191456E-3</c:v>
                </c:pt>
                <c:pt idx="15">
                  <c:v>1.5496846589463154E-2</c:v>
                </c:pt>
                <c:pt idx="16">
                  <c:v>5.3166668444297516E-2</c:v>
                </c:pt>
                <c:pt idx="17">
                  <c:v>5.4744443147569211E-2</c:v>
                </c:pt>
                <c:pt idx="18">
                  <c:v>7.7650605046102772E-2</c:v>
                </c:pt>
                <c:pt idx="19">
                  <c:v>3.9118410469659581E-2</c:v>
                </c:pt>
                <c:pt idx="20">
                  <c:v>4.3834516225746745E-2</c:v>
                </c:pt>
                <c:pt idx="21">
                  <c:v>5.2778674657339542E-2</c:v>
                </c:pt>
                <c:pt idx="22">
                  <c:v>5.8432958308081151E-2</c:v>
                </c:pt>
                <c:pt idx="23">
                  <c:v>5.5613030908759686E-2</c:v>
                </c:pt>
                <c:pt idx="24">
                  <c:v>3.2832346537730484E-2</c:v>
                </c:pt>
                <c:pt idx="25">
                  <c:v>5.6246945871590182E-2</c:v>
                </c:pt>
                <c:pt idx="26">
                  <c:v>3.9918930898047655E-2</c:v>
                </c:pt>
                <c:pt idx="27">
                  <c:v>3.7825386649479098E-2</c:v>
                </c:pt>
                <c:pt idx="28">
                  <c:v>2.065376518652462E-2</c:v>
                </c:pt>
                <c:pt idx="29">
                  <c:v>2.2884792638243612E-2</c:v>
                </c:pt>
                <c:pt idx="30">
                  <c:v>1.4769271444917909E-2</c:v>
                </c:pt>
                <c:pt idx="31">
                  <c:v>5.3993069621058876E-2</c:v>
                </c:pt>
                <c:pt idx="32">
                  <c:v>1.0140489094460969E-2</c:v>
                </c:pt>
                <c:pt idx="33">
                  <c:v>1.9634805723414139E-2</c:v>
                </c:pt>
                <c:pt idx="34">
                  <c:v>2.3967875405169536E-2</c:v>
                </c:pt>
                <c:pt idx="35">
                  <c:v>1.8330899702230008E-2</c:v>
                </c:pt>
                <c:pt idx="36">
                  <c:v>2.2213580924359544E-2</c:v>
                </c:pt>
                <c:pt idx="37">
                  <c:v>1.3018259676816912E-2</c:v>
                </c:pt>
                <c:pt idx="38">
                  <c:v>-1.7984943489193217E-3</c:v>
                </c:pt>
                <c:pt idx="39">
                  <c:v>2.8140803851130602E-2</c:v>
                </c:pt>
                <c:pt idx="40">
                  <c:v>2.9087092971540551E-2</c:v>
                </c:pt>
                <c:pt idx="41">
                  <c:v>3.408095202377015E-2</c:v>
                </c:pt>
                <c:pt idx="42">
                  <c:v>2.0935422339231735E-2</c:v>
                </c:pt>
                <c:pt idx="43">
                  <c:v>1.1823130184150044E-2</c:v>
                </c:pt>
                <c:pt idx="44">
                  <c:v>1.8304450512088177E-2</c:v>
                </c:pt>
                <c:pt idx="45">
                  <c:v>2.229075011952486E-2</c:v>
                </c:pt>
                <c:pt idx="46">
                  <c:v>2.4247912572762376E-2</c:v>
                </c:pt>
                <c:pt idx="47">
                  <c:v>4.3401491301084949E-2</c:v>
                </c:pt>
                <c:pt idx="48">
                  <c:v>5.071806377569632E-2</c:v>
                </c:pt>
                <c:pt idx="49">
                  <c:v>3.9422524386144797E-2</c:v>
                </c:pt>
                <c:pt idx="50">
                  <c:v>4.0863290523066365E-2</c:v>
                </c:pt>
                <c:pt idx="51">
                  <c:v>3.4382668292224361E-2</c:v>
                </c:pt>
                <c:pt idx="52">
                  <c:v>4.1375115659646466E-2</c:v>
                </c:pt>
                <c:pt idx="53">
                  <c:v>2.1195195408329148E-2</c:v>
                </c:pt>
                <c:pt idx="54">
                  <c:v>4.7216168801726965E-2</c:v>
                </c:pt>
                <c:pt idx="55">
                  <c:v>6.1166711412599328E-2</c:v>
                </c:pt>
                <c:pt idx="56">
                  <c:v>2.5712426507268793E-2</c:v>
                </c:pt>
                <c:pt idx="57">
                  <c:v>5.1558544032720643E-2</c:v>
                </c:pt>
                <c:pt idx="58">
                  <c:v>4.8457650477722325E-3</c:v>
                </c:pt>
                <c:pt idx="59">
                  <c:v>4.5566445016962609E-2</c:v>
                </c:pt>
                <c:pt idx="60">
                  <c:v>3.1989522609397358E-2</c:v>
                </c:pt>
                <c:pt idx="61">
                  <c:v>3.8470253794905984E-2</c:v>
                </c:pt>
                <c:pt idx="62">
                  <c:v>7.5655605180508845E-2</c:v>
                </c:pt>
                <c:pt idx="63">
                  <c:v>4.4227288100313844E-2</c:v>
                </c:pt>
                <c:pt idx="64">
                  <c:v>5.1047055479795933E-2</c:v>
                </c:pt>
                <c:pt idx="65">
                  <c:v>7.122088588048503E-2</c:v>
                </c:pt>
                <c:pt idx="66">
                  <c:v>4.7650447690027242E-2</c:v>
                </c:pt>
                <c:pt idx="67">
                  <c:v>5.4880205020484629E-2</c:v>
                </c:pt>
                <c:pt idx="68">
                  <c:v>5.0115209553822648E-2</c:v>
                </c:pt>
                <c:pt idx="69">
                  <c:v>3.278911132856166E-2</c:v>
                </c:pt>
                <c:pt idx="70">
                  <c:v>3.2315726889852847E-2</c:v>
                </c:pt>
              </c:numCache>
            </c:numRef>
          </c:yVal>
          <c:smooth val="0"/>
          <c:extLst>
            <c:ext xmlns:c16="http://schemas.microsoft.com/office/drawing/2014/chart" uri="{C3380CC4-5D6E-409C-BE32-E72D297353CC}">
              <c16:uniqueId val="{00000011-2992-49C6-AD7A-8E7C03FFB1E5}"/>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6622644267058939"/>
                  <c:y val="0.1840425210125627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er'!$D$73:$D$138</c:f>
              <c:numCache>
                <c:formatCode>0.00</c:formatCode>
                <c:ptCount val="66"/>
                <c:pt idx="0">
                  <c:v>2.3976733426761481</c:v>
                </c:pt>
                <c:pt idx="1">
                  <c:v>4.3463291161461397</c:v>
                </c:pt>
                <c:pt idx="2">
                  <c:v>3.9241250455229428</c:v>
                </c:pt>
                <c:pt idx="3">
                  <c:v>3.1620897781173385</c:v>
                </c:pt>
                <c:pt idx="4">
                  <c:v>3.6859698303941801</c:v>
                </c:pt>
                <c:pt idx="5">
                  <c:v>3.1739222214207574</c:v>
                </c:pt>
                <c:pt idx="6">
                  <c:v>5.5785335275815129</c:v>
                </c:pt>
                <c:pt idx="7">
                  <c:v>4.5112385336141108</c:v>
                </c:pt>
                <c:pt idx="8">
                  <c:v>2.7704126171102548</c:v>
                </c:pt>
                <c:pt idx="9">
                  <c:v>4.805196248231848</c:v>
                </c:pt>
                <c:pt idx="10">
                  <c:v>5.0303635250872185</c:v>
                </c:pt>
                <c:pt idx="11">
                  <c:v>5.1201871151823095</c:v>
                </c:pt>
                <c:pt idx="12">
                  <c:v>3.3799153673772819</c:v>
                </c:pt>
                <c:pt idx="13">
                  <c:v>1.9910049312421849</c:v>
                </c:pt>
                <c:pt idx="14">
                  <c:v>3.5260488117755147</c:v>
                </c:pt>
                <c:pt idx="15">
                  <c:v>3.0063988339309802</c:v>
                </c:pt>
                <c:pt idx="16">
                  <c:v>2.7186012694948323</c:v>
                </c:pt>
                <c:pt idx="17">
                  <c:v>1.5186153789524219</c:v>
                </c:pt>
                <c:pt idx="18">
                  <c:v>2.818002693155262</c:v>
                </c:pt>
                <c:pt idx="19">
                  <c:v>2.285881395156899</c:v>
                </c:pt>
                <c:pt idx="20">
                  <c:v>2.2142424189517742</c:v>
                </c:pt>
                <c:pt idx="21">
                  <c:v>0.34051745442704995</c:v>
                </c:pt>
                <c:pt idx="22">
                  <c:v>0.65755840728979642</c:v>
                </c:pt>
                <c:pt idx="23">
                  <c:v>9.7898137597765889E-2</c:v>
                </c:pt>
                <c:pt idx="24">
                  <c:v>0.12605882288455472</c:v>
                </c:pt>
                <c:pt idx="25">
                  <c:v>0.67985002868264566</c:v>
                </c:pt>
                <c:pt idx="26">
                  <c:v>0.86668298846308822</c:v>
                </c:pt>
                <c:pt idx="27">
                  <c:v>1.2989481287104052</c:v>
                </c:pt>
                <c:pt idx="28">
                  <c:v>1.6453105906815102</c:v>
                </c:pt>
                <c:pt idx="29">
                  <c:v>0.93996140265232686</c:v>
                </c:pt>
                <c:pt idx="30">
                  <c:v>0.55306953659876967</c:v>
                </c:pt>
                <c:pt idx="31">
                  <c:v>-0.25825149120835622</c:v>
                </c:pt>
                <c:pt idx="32">
                  <c:v>-0.28232571260068529</c:v>
                </c:pt>
                <c:pt idx="33">
                  <c:v>0.21622469215355355</c:v>
                </c:pt>
                <c:pt idx="34">
                  <c:v>1.3797646230754923</c:v>
                </c:pt>
                <c:pt idx="35">
                  <c:v>0.47808482377766381</c:v>
                </c:pt>
                <c:pt idx="36">
                  <c:v>3.976585630302381</c:v>
                </c:pt>
                <c:pt idx="37">
                  <c:v>3.3761144021493754</c:v>
                </c:pt>
                <c:pt idx="38">
                  <c:v>2.2352870948853196</c:v>
                </c:pt>
                <c:pt idx="39">
                  <c:v>2.7283981389864058</c:v>
                </c:pt>
                <c:pt idx="40">
                  <c:v>3.1513068621159785</c:v>
                </c:pt>
                <c:pt idx="41">
                  <c:v>2.7660512815187781</c:v>
                </c:pt>
                <c:pt idx="42">
                  <c:v>2.5602230175803697</c:v>
                </c:pt>
                <c:pt idx="43">
                  <c:v>4.2109888951508188</c:v>
                </c:pt>
                <c:pt idx="44">
                  <c:v>5.7051416413413509</c:v>
                </c:pt>
                <c:pt idx="45">
                  <c:v>1.170426737614858</c:v>
                </c:pt>
                <c:pt idx="46">
                  <c:v>3.8684231906002093</c:v>
                </c:pt>
                <c:pt idx="47">
                  <c:v>-0.26286068328794876</c:v>
                </c:pt>
                <c:pt idx="48">
                  <c:v>1.8507904983405332</c:v>
                </c:pt>
                <c:pt idx="49">
                  <c:v>1.5794505420949205</c:v>
                </c:pt>
                <c:pt idx="50">
                  <c:v>1.7182687110770978</c:v>
                </c:pt>
                <c:pt idx="51">
                  <c:v>4.7583142350220813</c:v>
                </c:pt>
                <c:pt idx="52">
                  <c:v>0.7111985575233124</c:v>
                </c:pt>
                <c:pt idx="53">
                  <c:v>2.4922009866328132</c:v>
                </c:pt>
                <c:pt idx="54">
                  <c:v>3.1533017304155209</c:v>
                </c:pt>
                <c:pt idx="55">
                  <c:v>1.9887521009506175</c:v>
                </c:pt>
                <c:pt idx="56">
                  <c:v>1.4546131300305705</c:v>
                </c:pt>
                <c:pt idx="57">
                  <c:v>0.7079764952055978</c:v>
                </c:pt>
                <c:pt idx="58">
                  <c:v>0.47974582635603458</c:v>
                </c:pt>
                <c:pt idx="59">
                  <c:v>1.3463491543352868</c:v>
                </c:pt>
                <c:pt idx="60">
                  <c:v>4.2147860540479929</c:v>
                </c:pt>
                <c:pt idx="61">
                  <c:v>4.2885352557762983</c:v>
                </c:pt>
                <c:pt idx="62">
                  <c:v>-1.9049263218176113</c:v>
                </c:pt>
                <c:pt idx="63">
                  <c:v>2.866494456915655</c:v>
                </c:pt>
                <c:pt idx="64">
                  <c:v>3.9286358017618204</c:v>
                </c:pt>
                <c:pt idx="65">
                  <c:v>4.7604164064178569</c:v>
                </c:pt>
              </c:numCache>
            </c:numRef>
          </c:xVal>
          <c:yVal>
            <c:numRef>
              <c:f>'cape gap and er'!$R$73:$R$138</c:f>
              <c:numCache>
                <c:formatCode>0.00%</c:formatCode>
                <c:ptCount val="66"/>
                <c:pt idx="0">
                  <c:v>7.4382114515345377E-2</c:v>
                </c:pt>
                <c:pt idx="1">
                  <c:v>6.614208715243497E-2</c:v>
                </c:pt>
                <c:pt idx="2">
                  <c:v>1.4689773103085946E-2</c:v>
                </c:pt>
                <c:pt idx="3">
                  <c:v>5.4452243506815989E-2</c:v>
                </c:pt>
                <c:pt idx="4">
                  <c:v>5.3972861721211407E-2</c:v>
                </c:pt>
                <c:pt idx="5">
                  <c:v>6.0946359703007991E-2</c:v>
                </c:pt>
                <c:pt idx="6">
                  <c:v>4.2505997157061604E-2</c:v>
                </c:pt>
                <c:pt idx="7">
                  <c:v>8.7191281391068465E-2</c:v>
                </c:pt>
                <c:pt idx="8">
                  <c:v>0.10084305471331101</c:v>
                </c:pt>
                <c:pt idx="9">
                  <c:v>4.9643177066854838E-2</c:v>
                </c:pt>
                <c:pt idx="10">
                  <c:v>6.0831701442994213E-2</c:v>
                </c:pt>
                <c:pt idx="11">
                  <c:v>6.7857881748357496E-2</c:v>
                </c:pt>
                <c:pt idx="12">
                  <c:v>7.7228946052644076E-2</c:v>
                </c:pt>
                <c:pt idx="13">
                  <c:v>7.8270761852669901E-2</c:v>
                </c:pt>
                <c:pt idx="14">
                  <c:v>5.8640053586973773E-2</c:v>
                </c:pt>
                <c:pt idx="15">
                  <c:v>7.7776606039003049E-2</c:v>
                </c:pt>
                <c:pt idx="16">
                  <c:v>6.2082003898807248E-2</c:v>
                </c:pt>
                <c:pt idx="17">
                  <c:v>7.9012657102183637E-2</c:v>
                </c:pt>
                <c:pt idx="18">
                  <c:v>5.8915819308506423E-2</c:v>
                </c:pt>
                <c:pt idx="19">
                  <c:v>7.7795461845154845E-2</c:v>
                </c:pt>
                <c:pt idx="20">
                  <c:v>5.2880529582405522E-2</c:v>
                </c:pt>
                <c:pt idx="21">
                  <c:v>9.9702782610441965E-2</c:v>
                </c:pt>
                <c:pt idx="22">
                  <c:v>9.1514256430215601E-2</c:v>
                </c:pt>
                <c:pt idx="23">
                  <c:v>0.1055814658328913</c:v>
                </c:pt>
                <c:pt idx="24">
                  <c:v>8.5541067500101375E-2</c:v>
                </c:pt>
                <c:pt idx="25">
                  <c:v>6.1569595902600804E-2</c:v>
                </c:pt>
                <c:pt idx="26">
                  <c:v>9.0246705473393751E-2</c:v>
                </c:pt>
                <c:pt idx="27">
                  <c:v>4.8523114551242807E-2</c:v>
                </c:pt>
                <c:pt idx="28">
                  <c:v>5.3545166247473963E-2</c:v>
                </c:pt>
                <c:pt idx="29">
                  <c:v>1.3914397060425632E-2</c:v>
                </c:pt>
                <c:pt idx="30">
                  <c:v>6.675927038135776E-2</c:v>
                </c:pt>
                <c:pt idx="31">
                  <c:v>8.3105470365198331E-2</c:v>
                </c:pt>
                <c:pt idx="32">
                  <c:v>4.6965920938395911E-2</c:v>
                </c:pt>
                <c:pt idx="33">
                  <c:v>2.991990699904723E-2</c:v>
                </c:pt>
                <c:pt idx="34">
                  <c:v>3.4275711737070003E-2</c:v>
                </c:pt>
                <c:pt idx="35">
                  <c:v>1.5664751679005384E-3</c:v>
                </c:pt>
                <c:pt idx="36">
                  <c:v>8.9516527452861983E-3</c:v>
                </c:pt>
                <c:pt idx="37">
                  <c:v>-2.599723055802805E-3</c:v>
                </c:pt>
                <c:pt idx="38">
                  <c:v>8.9860990879846447E-3</c:v>
                </c:pt>
                <c:pt idx="39">
                  <c:v>2.859639003129244E-3</c:v>
                </c:pt>
                <c:pt idx="40">
                  <c:v>-6.4812668175497912E-3</c:v>
                </c:pt>
                <c:pt idx="41">
                  <c:v>1.6097623072638845E-2</c:v>
                </c:pt>
                <c:pt idx="42">
                  <c:v>2.7314738912479264E-2</c:v>
                </c:pt>
                <c:pt idx="43">
                  <c:v>2.3281213620863106E-2</c:v>
                </c:pt>
                <c:pt idx="44">
                  <c:v>-1.7246543848443707E-3</c:v>
                </c:pt>
                <c:pt idx="45">
                  <c:v>2.2313239469584634E-3</c:v>
                </c:pt>
                <c:pt idx="46">
                  <c:v>-1.3304177441960885E-2</c:v>
                </c:pt>
                <c:pt idx="47">
                  <c:v>3.257809516041088E-2</c:v>
                </c:pt>
                <c:pt idx="48">
                  <c:v>-3.7943145140846291E-3</c:v>
                </c:pt>
                <c:pt idx="49">
                  <c:v>1.0796972865164012E-2</c:v>
                </c:pt>
                <c:pt idx="50">
                  <c:v>2.0441686886541799E-2</c:v>
                </c:pt>
                <c:pt idx="51">
                  <c:v>-2.8528383843001492E-2</c:v>
                </c:pt>
                <c:pt idx="52">
                  <c:v>-3.5775991147264374E-3</c:v>
                </c:pt>
                <c:pt idx="53">
                  <c:v>-8.5783002924324503E-3</c:v>
                </c:pt>
                <c:pt idx="54">
                  <c:v>-1.6877494127729209E-2</c:v>
                </c:pt>
                <c:pt idx="55">
                  <c:v>-1.5497647113093649E-2</c:v>
                </c:pt>
                <c:pt idx="56">
                  <c:v>6.0489918926640573E-3</c:v>
                </c:pt>
                <c:pt idx="57">
                  <c:v>-4.7414901336584325E-3</c:v>
                </c:pt>
                <c:pt idx="58">
                  <c:v>3.2587780325281424E-2</c:v>
                </c:pt>
                <c:pt idx="59">
                  <c:v>2.4336902335575727E-2</c:v>
                </c:pt>
                <c:pt idx="60">
                  <c:v>1.0881503023410843E-2</c:v>
                </c:pt>
                <c:pt idx="61">
                  <c:v>-1.3837767211446916E-2</c:v>
                </c:pt>
                <c:pt idx="62">
                  <c:v>2.4021785397128737E-2</c:v>
                </c:pt>
                <c:pt idx="63">
                  <c:v>-2.5811294483571334E-2</c:v>
                </c:pt>
                <c:pt idx="64">
                  <c:v>-2.3569945986414709E-2</c:v>
                </c:pt>
                <c:pt idx="65">
                  <c:v>-2.0890844203704351E-2</c:v>
                </c:pt>
              </c:numCache>
            </c:numRef>
          </c:yVal>
          <c:smooth val="0"/>
          <c:extLst>
            <c:ext xmlns:c16="http://schemas.microsoft.com/office/drawing/2014/chart" uri="{C3380CC4-5D6E-409C-BE32-E72D297353CC}">
              <c16:uniqueId val="{00000014-2992-49C6-AD7A-8E7C03FFB1E5}"/>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3133201806771124"/>
                  <c:y val="-0.52012833788023738"/>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er'!$D$2:$D$138</c:f>
              <c:numCache>
                <c:formatCode>0.00</c:formatCode>
                <c:ptCount val="137"/>
                <c:pt idx="0">
                  <c:v>-2.0829139557844454</c:v>
                </c:pt>
                <c:pt idx="1">
                  <c:v>-1.43214031843937</c:v>
                </c:pt>
                <c:pt idx="2">
                  <c:v>-4.64976192168578E-2</c:v>
                </c:pt>
                <c:pt idx="3">
                  <c:v>-0.13783150494340068</c:v>
                </c:pt>
                <c:pt idx="4">
                  <c:v>-0.95418063838786038</c:v>
                </c:pt>
                <c:pt idx="5">
                  <c:v>-4.2859574744724682E-3</c:v>
                </c:pt>
                <c:pt idx="6">
                  <c:v>-0.14785586264257411</c:v>
                </c:pt>
                <c:pt idx="7">
                  <c:v>0.64677229900187649</c:v>
                </c:pt>
                <c:pt idx="8">
                  <c:v>-0.66675205433426976</c:v>
                </c:pt>
                <c:pt idx="9">
                  <c:v>0.22603495084045511</c:v>
                </c:pt>
                <c:pt idx="10">
                  <c:v>1.1700436453199581</c:v>
                </c:pt>
                <c:pt idx="11">
                  <c:v>0.56808110205496476</c:v>
                </c:pt>
                <c:pt idx="12">
                  <c:v>0.96979700026039861</c:v>
                </c:pt>
                <c:pt idx="13">
                  <c:v>2.085879390695371</c:v>
                </c:pt>
                <c:pt idx="14">
                  <c:v>4.2916472309702538</c:v>
                </c:pt>
                <c:pt idx="15">
                  <c:v>3.4594813111513179</c:v>
                </c:pt>
                <c:pt idx="16">
                  <c:v>0.47463372990875019</c:v>
                </c:pt>
                <c:pt idx="17">
                  <c:v>2.2067472295197557</c:v>
                </c:pt>
                <c:pt idx="18">
                  <c:v>0.32528191827392661</c:v>
                </c:pt>
                <c:pt idx="19">
                  <c:v>1.8347345801495116</c:v>
                </c:pt>
                <c:pt idx="20">
                  <c:v>2.9314820391690342</c:v>
                </c:pt>
                <c:pt idx="21">
                  <c:v>2.7914121328891066</c:v>
                </c:pt>
                <c:pt idx="22">
                  <c:v>2.904300583445719</c:v>
                </c:pt>
                <c:pt idx="23">
                  <c:v>1.9835195094882199</c:v>
                </c:pt>
                <c:pt idx="24">
                  <c:v>2.572200854341637</c:v>
                </c:pt>
                <c:pt idx="25">
                  <c:v>1.7510159118143784</c:v>
                </c:pt>
                <c:pt idx="26">
                  <c:v>2.7938672190518625</c:v>
                </c:pt>
                <c:pt idx="27">
                  <c:v>2.7598404943826704</c:v>
                </c:pt>
                <c:pt idx="28">
                  <c:v>3.1600851212562722</c:v>
                </c:pt>
                <c:pt idx="29">
                  <c:v>3.7169694880491528</c:v>
                </c:pt>
                <c:pt idx="30">
                  <c:v>3.5484452149841239</c:v>
                </c:pt>
                <c:pt idx="31">
                  <c:v>0.8066514958197315</c:v>
                </c:pt>
                <c:pt idx="32">
                  <c:v>3.1518611303520219</c:v>
                </c:pt>
                <c:pt idx="33">
                  <c:v>2.4433036750961046</c:v>
                </c:pt>
                <c:pt idx="34">
                  <c:v>1.7205758484747289</c:v>
                </c:pt>
                <c:pt idx="35">
                  <c:v>2.3729398233859138</c:v>
                </c:pt>
                <c:pt idx="36">
                  <c:v>2.6480729669460645</c:v>
                </c:pt>
                <c:pt idx="37">
                  <c:v>3.6784933646967337</c:v>
                </c:pt>
                <c:pt idx="38">
                  <c:v>5.0165640949532033</c:v>
                </c:pt>
                <c:pt idx="39">
                  <c:v>2.3722237679575242</c:v>
                </c:pt>
                <c:pt idx="40">
                  <c:v>1.6574635560799713</c:v>
                </c:pt>
                <c:pt idx="41">
                  <c:v>0.97504150015657842</c:v>
                </c:pt>
                <c:pt idx="42">
                  <c:v>1.6986688442243159</c:v>
                </c:pt>
                <c:pt idx="43">
                  <c:v>2.4176686248703589</c:v>
                </c:pt>
                <c:pt idx="44">
                  <c:v>2.0740701162312574</c:v>
                </c:pt>
                <c:pt idx="45">
                  <c:v>2.6856070151671005</c:v>
                </c:pt>
                <c:pt idx="46">
                  <c:v>1.8000233419841321</c:v>
                </c:pt>
                <c:pt idx="47">
                  <c:v>3.0282701255797573</c:v>
                </c:pt>
                <c:pt idx="48">
                  <c:v>2.2834663659328802</c:v>
                </c:pt>
                <c:pt idx="49">
                  <c:v>2.7721207663805165</c:v>
                </c:pt>
                <c:pt idx="50">
                  <c:v>3.1083930144697671</c:v>
                </c:pt>
                <c:pt idx="51">
                  <c:v>4.192539823724835</c:v>
                </c:pt>
                <c:pt idx="52">
                  <c:v>3.2148242585094655</c:v>
                </c:pt>
                <c:pt idx="53">
                  <c:v>5.1110838228560729</c:v>
                </c:pt>
                <c:pt idx="54">
                  <c:v>3.6541329284331878</c:v>
                </c:pt>
                <c:pt idx="55">
                  <c:v>4.2383100458856031</c:v>
                </c:pt>
                <c:pt idx="56">
                  <c:v>4.7878816440366858</c:v>
                </c:pt>
                <c:pt idx="57">
                  <c:v>5.2710589920227697</c:v>
                </c:pt>
                <c:pt idx="58">
                  <c:v>6.374799813068428</c:v>
                </c:pt>
                <c:pt idx="59">
                  <c:v>3.3947019597793231</c:v>
                </c:pt>
                <c:pt idx="60">
                  <c:v>4.9289306418354215</c:v>
                </c:pt>
                <c:pt idx="61">
                  <c:v>3.8440951485579866</c:v>
                </c:pt>
                <c:pt idx="62">
                  <c:v>2.595111100529591</c:v>
                </c:pt>
                <c:pt idx="63">
                  <c:v>2.3962290964424469</c:v>
                </c:pt>
                <c:pt idx="64">
                  <c:v>3.025360692748829</c:v>
                </c:pt>
                <c:pt idx="65">
                  <c:v>1.7426509721443617</c:v>
                </c:pt>
                <c:pt idx="66">
                  <c:v>3.3668265054846174</c:v>
                </c:pt>
                <c:pt idx="67">
                  <c:v>2.1683645195057073</c:v>
                </c:pt>
                <c:pt idx="68">
                  <c:v>2.072386710902574</c:v>
                </c:pt>
                <c:pt idx="69">
                  <c:v>3.6463990748362409</c:v>
                </c:pt>
                <c:pt idx="70">
                  <c:v>4.0133918491675269</c:v>
                </c:pt>
                <c:pt idx="71">
                  <c:v>2.3976733426761481</c:v>
                </c:pt>
                <c:pt idx="72">
                  <c:v>4.3463291161461397</c:v>
                </c:pt>
                <c:pt idx="73">
                  <c:v>3.9241250455229428</c:v>
                </c:pt>
                <c:pt idx="74">
                  <c:v>3.1620897781173385</c:v>
                </c:pt>
                <c:pt idx="75">
                  <c:v>3.6859698303941801</c:v>
                </c:pt>
                <c:pt idx="76">
                  <c:v>3.1739222214207574</c:v>
                </c:pt>
                <c:pt idx="77">
                  <c:v>5.5785335275815129</c:v>
                </c:pt>
                <c:pt idx="78">
                  <c:v>4.5112385336141108</c:v>
                </c:pt>
                <c:pt idx="79">
                  <c:v>2.7704126171102548</c:v>
                </c:pt>
                <c:pt idx="80">
                  <c:v>4.805196248231848</c:v>
                </c:pt>
                <c:pt idx="81">
                  <c:v>5.0303635250872185</c:v>
                </c:pt>
                <c:pt idx="82">
                  <c:v>5.1201871151823095</c:v>
                </c:pt>
                <c:pt idx="83">
                  <c:v>3.3799153673772819</c:v>
                </c:pt>
                <c:pt idx="84">
                  <c:v>1.9910049312421849</c:v>
                </c:pt>
                <c:pt idx="85">
                  <c:v>3.5260488117755147</c:v>
                </c:pt>
                <c:pt idx="86">
                  <c:v>3.0063988339309802</c:v>
                </c:pt>
                <c:pt idx="87">
                  <c:v>2.7186012694948323</c:v>
                </c:pt>
                <c:pt idx="88">
                  <c:v>1.5186153789524219</c:v>
                </c:pt>
                <c:pt idx="89">
                  <c:v>2.818002693155262</c:v>
                </c:pt>
                <c:pt idx="90">
                  <c:v>2.285881395156899</c:v>
                </c:pt>
                <c:pt idx="91">
                  <c:v>2.2142424189517742</c:v>
                </c:pt>
                <c:pt idx="92">
                  <c:v>0.34051745442704995</c:v>
                </c:pt>
                <c:pt idx="93">
                  <c:v>0.65755840728979642</c:v>
                </c:pt>
                <c:pt idx="94">
                  <c:v>9.7898137597765889E-2</c:v>
                </c:pt>
                <c:pt idx="95">
                  <c:v>0.12605882288455472</c:v>
                </c:pt>
                <c:pt idx="96">
                  <c:v>0.67985002868264566</c:v>
                </c:pt>
                <c:pt idx="97">
                  <c:v>0.86668298846308822</c:v>
                </c:pt>
                <c:pt idx="98">
                  <c:v>1.2989481287104052</c:v>
                </c:pt>
                <c:pt idx="99">
                  <c:v>1.6453105906815102</c:v>
                </c:pt>
                <c:pt idx="100">
                  <c:v>0.93996140265232686</c:v>
                </c:pt>
                <c:pt idx="101">
                  <c:v>0.55306953659876967</c:v>
                </c:pt>
                <c:pt idx="102">
                  <c:v>-0.25825149120835622</c:v>
                </c:pt>
                <c:pt idx="103">
                  <c:v>-0.28232571260068529</c:v>
                </c:pt>
                <c:pt idx="104">
                  <c:v>0.21622469215355355</c:v>
                </c:pt>
                <c:pt idx="105">
                  <c:v>1.3797646230754923</c:v>
                </c:pt>
                <c:pt idx="106">
                  <c:v>0.47808482377766381</c:v>
                </c:pt>
                <c:pt idx="107">
                  <c:v>3.976585630302381</c:v>
                </c:pt>
                <c:pt idx="108">
                  <c:v>3.3761144021493754</c:v>
                </c:pt>
                <c:pt idx="109">
                  <c:v>2.2352870948853196</c:v>
                </c:pt>
                <c:pt idx="110">
                  <c:v>2.7283981389864058</c:v>
                </c:pt>
                <c:pt idx="111">
                  <c:v>3.1513068621159785</c:v>
                </c:pt>
                <c:pt idx="112">
                  <c:v>2.7660512815187781</c:v>
                </c:pt>
                <c:pt idx="113">
                  <c:v>2.5602230175803697</c:v>
                </c:pt>
                <c:pt idx="114">
                  <c:v>4.2109888951508188</c:v>
                </c:pt>
                <c:pt idx="115">
                  <c:v>5.7051416413413509</c:v>
                </c:pt>
                <c:pt idx="116">
                  <c:v>1.170426737614858</c:v>
                </c:pt>
                <c:pt idx="117">
                  <c:v>3.8684231906002093</c:v>
                </c:pt>
                <c:pt idx="118">
                  <c:v>-0.26286068328794876</c:v>
                </c:pt>
                <c:pt idx="119">
                  <c:v>1.8507904983405332</c:v>
                </c:pt>
                <c:pt idx="120">
                  <c:v>1.5794505420949205</c:v>
                </c:pt>
                <c:pt idx="121">
                  <c:v>1.7182687110770978</c:v>
                </c:pt>
                <c:pt idx="122">
                  <c:v>4.7583142350220813</c:v>
                </c:pt>
                <c:pt idx="123">
                  <c:v>0.7111985575233124</c:v>
                </c:pt>
                <c:pt idx="124">
                  <c:v>2.4922009866328132</c:v>
                </c:pt>
                <c:pt idx="125">
                  <c:v>3.1533017304155209</c:v>
                </c:pt>
                <c:pt idx="126">
                  <c:v>1.9887521009506175</c:v>
                </c:pt>
                <c:pt idx="127">
                  <c:v>1.4546131300305705</c:v>
                </c:pt>
                <c:pt idx="128">
                  <c:v>0.7079764952055978</c:v>
                </c:pt>
                <c:pt idx="129">
                  <c:v>0.47974582635603458</c:v>
                </c:pt>
                <c:pt idx="130">
                  <c:v>1.3463491543352868</c:v>
                </c:pt>
                <c:pt idx="131">
                  <c:v>4.2147860540479929</c:v>
                </c:pt>
                <c:pt idx="132">
                  <c:v>4.2885352557762983</c:v>
                </c:pt>
                <c:pt idx="133">
                  <c:v>-1.9049263218176113</c:v>
                </c:pt>
                <c:pt idx="134">
                  <c:v>2.866494456915655</c:v>
                </c:pt>
                <c:pt idx="135">
                  <c:v>3.9286358017618204</c:v>
                </c:pt>
                <c:pt idx="136">
                  <c:v>4.7604164064178569</c:v>
                </c:pt>
              </c:numCache>
            </c:numRef>
          </c:xVal>
          <c:yVal>
            <c:numRef>
              <c:f>'cape gap and er'!$R$2:$R$138</c:f>
              <c:numCache>
                <c:formatCode>0.00%</c:formatCode>
                <c:ptCount val="137"/>
                <c:pt idx="0">
                  <c:v>8.6620678115221228E-2</c:v>
                </c:pt>
                <c:pt idx="1">
                  <c:v>6.9959396610167035E-2</c:v>
                </c:pt>
                <c:pt idx="2">
                  <c:v>3.5924210823604419E-2</c:v>
                </c:pt>
                <c:pt idx="3">
                  <c:v>3.7547082831762335E-2</c:v>
                </c:pt>
                <c:pt idx="4">
                  <c:v>6.1562928627269642E-2</c:v>
                </c:pt>
                <c:pt idx="5">
                  <c:v>3.2136686209232934E-2</c:v>
                </c:pt>
                <c:pt idx="6">
                  <c:v>5.1021515461973976E-2</c:v>
                </c:pt>
                <c:pt idx="7">
                  <c:v>2.5675895547857763E-2</c:v>
                </c:pt>
                <c:pt idx="8">
                  <c:v>4.6255131381848669E-2</c:v>
                </c:pt>
                <c:pt idx="9">
                  <c:v>5.030052697816334E-2</c:v>
                </c:pt>
                <c:pt idx="10">
                  <c:v>4.4106840657031965E-2</c:v>
                </c:pt>
                <c:pt idx="11">
                  <c:v>3.8792903067336404E-2</c:v>
                </c:pt>
                <c:pt idx="12">
                  <c:v>5.7292075781492535E-2</c:v>
                </c:pt>
                <c:pt idx="13">
                  <c:v>4.1714948711251809E-2</c:v>
                </c:pt>
                <c:pt idx="14">
                  <c:v>4.3195757906191456E-3</c:v>
                </c:pt>
                <c:pt idx="15">
                  <c:v>1.5496846589463154E-2</c:v>
                </c:pt>
                <c:pt idx="16">
                  <c:v>5.3166668444297516E-2</c:v>
                </c:pt>
                <c:pt idx="17">
                  <c:v>5.4744443147569211E-2</c:v>
                </c:pt>
                <c:pt idx="18">
                  <c:v>7.7650605046102772E-2</c:v>
                </c:pt>
                <c:pt idx="19">
                  <c:v>3.9118410469659581E-2</c:v>
                </c:pt>
                <c:pt idx="20">
                  <c:v>4.3834516225746745E-2</c:v>
                </c:pt>
                <c:pt idx="21">
                  <c:v>5.2778674657339542E-2</c:v>
                </c:pt>
                <c:pt idx="22">
                  <c:v>5.8432958308081151E-2</c:v>
                </c:pt>
                <c:pt idx="23">
                  <c:v>5.5613030908759686E-2</c:v>
                </c:pt>
                <c:pt idx="24">
                  <c:v>3.2832346537730484E-2</c:v>
                </c:pt>
                <c:pt idx="25">
                  <c:v>5.6246945871590182E-2</c:v>
                </c:pt>
                <c:pt idx="26">
                  <c:v>3.9918930898047655E-2</c:v>
                </c:pt>
                <c:pt idx="27">
                  <c:v>3.7825386649479098E-2</c:v>
                </c:pt>
                <c:pt idx="28">
                  <c:v>2.065376518652462E-2</c:v>
                </c:pt>
                <c:pt idx="29">
                  <c:v>2.2884792638243612E-2</c:v>
                </c:pt>
                <c:pt idx="30">
                  <c:v>1.4769271444917909E-2</c:v>
                </c:pt>
                <c:pt idx="31">
                  <c:v>5.3993069621058876E-2</c:v>
                </c:pt>
                <c:pt idx="32">
                  <c:v>1.0140489094460969E-2</c:v>
                </c:pt>
                <c:pt idx="33">
                  <c:v>1.9634805723414139E-2</c:v>
                </c:pt>
                <c:pt idx="34">
                  <c:v>2.3967875405169536E-2</c:v>
                </c:pt>
                <c:pt idx="35">
                  <c:v>1.8330899702230008E-2</c:v>
                </c:pt>
                <c:pt idx="36">
                  <c:v>2.2213580924359544E-2</c:v>
                </c:pt>
                <c:pt idx="37">
                  <c:v>1.3018259676816912E-2</c:v>
                </c:pt>
                <c:pt idx="38">
                  <c:v>-1.7984943489193217E-3</c:v>
                </c:pt>
                <c:pt idx="39">
                  <c:v>2.8140803851130602E-2</c:v>
                </c:pt>
                <c:pt idx="40">
                  <c:v>2.9087092971540551E-2</c:v>
                </c:pt>
                <c:pt idx="41">
                  <c:v>3.408095202377015E-2</c:v>
                </c:pt>
                <c:pt idx="42">
                  <c:v>2.0935422339231735E-2</c:v>
                </c:pt>
                <c:pt idx="43">
                  <c:v>1.1823130184150044E-2</c:v>
                </c:pt>
                <c:pt idx="44">
                  <c:v>1.8304450512088177E-2</c:v>
                </c:pt>
                <c:pt idx="45">
                  <c:v>2.229075011952486E-2</c:v>
                </c:pt>
                <c:pt idx="46">
                  <c:v>2.4247912572762376E-2</c:v>
                </c:pt>
                <c:pt idx="47">
                  <c:v>4.3401491301084949E-2</c:v>
                </c:pt>
                <c:pt idx="48">
                  <c:v>5.071806377569632E-2</c:v>
                </c:pt>
                <c:pt idx="49">
                  <c:v>3.9422524386144797E-2</c:v>
                </c:pt>
                <c:pt idx="50">
                  <c:v>4.0863290523066365E-2</c:v>
                </c:pt>
                <c:pt idx="51">
                  <c:v>3.4382668292224361E-2</c:v>
                </c:pt>
                <c:pt idx="52">
                  <c:v>4.1375115659646466E-2</c:v>
                </c:pt>
                <c:pt idx="53">
                  <c:v>2.1195195408329148E-2</c:v>
                </c:pt>
                <c:pt idx="54">
                  <c:v>4.7216168801726965E-2</c:v>
                </c:pt>
                <c:pt idx="55">
                  <c:v>6.1166711412599328E-2</c:v>
                </c:pt>
                <c:pt idx="56">
                  <c:v>2.5712426507268793E-2</c:v>
                </c:pt>
                <c:pt idx="57">
                  <c:v>5.1558544032720643E-2</c:v>
                </c:pt>
                <c:pt idx="58">
                  <c:v>4.8457650477722325E-3</c:v>
                </c:pt>
                <c:pt idx="59">
                  <c:v>4.5566445016962609E-2</c:v>
                </c:pt>
                <c:pt idx="60">
                  <c:v>3.1989522609397358E-2</c:v>
                </c:pt>
                <c:pt idx="61">
                  <c:v>3.8470253794905984E-2</c:v>
                </c:pt>
                <c:pt idx="62">
                  <c:v>7.5655605180508845E-2</c:v>
                </c:pt>
                <c:pt idx="63">
                  <c:v>4.4227288100313844E-2</c:v>
                </c:pt>
                <c:pt idx="64">
                  <c:v>5.1047055479795933E-2</c:v>
                </c:pt>
                <c:pt idx="65">
                  <c:v>7.122088588048503E-2</c:v>
                </c:pt>
                <c:pt idx="66">
                  <c:v>4.7650447690027242E-2</c:v>
                </c:pt>
                <c:pt idx="67">
                  <c:v>5.4880205020484629E-2</c:v>
                </c:pt>
                <c:pt idx="68">
                  <c:v>5.0115209553822648E-2</c:v>
                </c:pt>
                <c:pt idx="69">
                  <c:v>3.278911132856166E-2</c:v>
                </c:pt>
                <c:pt idx="70">
                  <c:v>3.2315726889852847E-2</c:v>
                </c:pt>
                <c:pt idx="71">
                  <c:v>7.4382114515345377E-2</c:v>
                </c:pt>
                <c:pt idx="72">
                  <c:v>6.614208715243497E-2</c:v>
                </c:pt>
                <c:pt idx="73">
                  <c:v>1.4689773103085946E-2</c:v>
                </c:pt>
                <c:pt idx="74">
                  <c:v>5.4452243506815989E-2</c:v>
                </c:pt>
                <c:pt idx="75">
                  <c:v>5.3972861721211407E-2</c:v>
                </c:pt>
                <c:pt idx="76">
                  <c:v>6.0946359703007991E-2</c:v>
                </c:pt>
                <c:pt idx="77">
                  <c:v>4.2505997157061604E-2</c:v>
                </c:pt>
                <c:pt idx="78">
                  <c:v>8.7191281391068465E-2</c:v>
                </c:pt>
                <c:pt idx="79">
                  <c:v>0.10084305471331101</c:v>
                </c:pt>
                <c:pt idx="80">
                  <c:v>4.9643177066854838E-2</c:v>
                </c:pt>
                <c:pt idx="81">
                  <c:v>6.0831701442994213E-2</c:v>
                </c:pt>
                <c:pt idx="82">
                  <c:v>6.7857881748357496E-2</c:v>
                </c:pt>
                <c:pt idx="83">
                  <c:v>7.7228946052644076E-2</c:v>
                </c:pt>
                <c:pt idx="84">
                  <c:v>7.8270761852669901E-2</c:v>
                </c:pt>
                <c:pt idx="85">
                  <c:v>5.8640053586973773E-2</c:v>
                </c:pt>
                <c:pt idx="86">
                  <c:v>7.7776606039003049E-2</c:v>
                </c:pt>
                <c:pt idx="87">
                  <c:v>6.2082003898807248E-2</c:v>
                </c:pt>
                <c:pt idx="88">
                  <c:v>7.9012657102183637E-2</c:v>
                </c:pt>
                <c:pt idx="89">
                  <c:v>5.8915819308506423E-2</c:v>
                </c:pt>
                <c:pt idx="90">
                  <c:v>7.7795461845154845E-2</c:v>
                </c:pt>
                <c:pt idx="91">
                  <c:v>5.2880529582405522E-2</c:v>
                </c:pt>
                <c:pt idx="92">
                  <c:v>9.9702782610441965E-2</c:v>
                </c:pt>
                <c:pt idx="93">
                  <c:v>9.1514256430215601E-2</c:v>
                </c:pt>
                <c:pt idx="94">
                  <c:v>0.1055814658328913</c:v>
                </c:pt>
                <c:pt idx="95">
                  <c:v>8.5541067500101375E-2</c:v>
                </c:pt>
                <c:pt idx="96">
                  <c:v>6.1569595902600804E-2</c:v>
                </c:pt>
                <c:pt idx="97">
                  <c:v>9.0246705473393751E-2</c:v>
                </c:pt>
                <c:pt idx="98">
                  <c:v>4.8523114551242807E-2</c:v>
                </c:pt>
                <c:pt idx="99">
                  <c:v>5.3545166247473963E-2</c:v>
                </c:pt>
                <c:pt idx="100">
                  <c:v>1.3914397060425632E-2</c:v>
                </c:pt>
                <c:pt idx="101">
                  <c:v>6.675927038135776E-2</c:v>
                </c:pt>
                <c:pt idx="102">
                  <c:v>8.3105470365198331E-2</c:v>
                </c:pt>
                <c:pt idx="103">
                  <c:v>4.6965920938395911E-2</c:v>
                </c:pt>
                <c:pt idx="104">
                  <c:v>2.991990699904723E-2</c:v>
                </c:pt>
                <c:pt idx="105">
                  <c:v>3.4275711737070003E-2</c:v>
                </c:pt>
                <c:pt idx="106">
                  <c:v>1.5664751679005384E-3</c:v>
                </c:pt>
                <c:pt idx="107">
                  <c:v>8.9516527452861983E-3</c:v>
                </c:pt>
                <c:pt idx="108">
                  <c:v>-2.599723055802805E-3</c:v>
                </c:pt>
                <c:pt idx="109">
                  <c:v>8.9860990879846447E-3</c:v>
                </c:pt>
                <c:pt idx="110">
                  <c:v>2.859639003129244E-3</c:v>
                </c:pt>
                <c:pt idx="111">
                  <c:v>-6.4812668175497912E-3</c:v>
                </c:pt>
                <c:pt idx="112">
                  <c:v>1.6097623072638845E-2</c:v>
                </c:pt>
                <c:pt idx="113">
                  <c:v>2.7314738912479264E-2</c:v>
                </c:pt>
                <c:pt idx="114">
                  <c:v>2.3281213620863106E-2</c:v>
                </c:pt>
                <c:pt idx="115">
                  <c:v>-1.7246543848443707E-3</c:v>
                </c:pt>
                <c:pt idx="116">
                  <c:v>2.2313239469584634E-3</c:v>
                </c:pt>
                <c:pt idx="117">
                  <c:v>-1.3304177441960885E-2</c:v>
                </c:pt>
                <c:pt idx="118">
                  <c:v>3.257809516041088E-2</c:v>
                </c:pt>
                <c:pt idx="119">
                  <c:v>-3.7943145140846291E-3</c:v>
                </c:pt>
                <c:pt idx="120">
                  <c:v>1.0796972865164012E-2</c:v>
                </c:pt>
                <c:pt idx="121">
                  <c:v>2.0441686886541799E-2</c:v>
                </c:pt>
                <c:pt idx="122">
                  <c:v>-2.8528383843001492E-2</c:v>
                </c:pt>
                <c:pt idx="123">
                  <c:v>-3.5775991147264374E-3</c:v>
                </c:pt>
                <c:pt idx="124">
                  <c:v>-8.5783002924324503E-3</c:v>
                </c:pt>
                <c:pt idx="125">
                  <c:v>-1.6877494127729209E-2</c:v>
                </c:pt>
                <c:pt idx="126">
                  <c:v>-1.5497647113093649E-2</c:v>
                </c:pt>
                <c:pt idx="127">
                  <c:v>6.0489918926640573E-3</c:v>
                </c:pt>
                <c:pt idx="128">
                  <c:v>-4.7414901336584325E-3</c:v>
                </c:pt>
                <c:pt idx="129">
                  <c:v>3.2587780325281424E-2</c:v>
                </c:pt>
                <c:pt idx="130">
                  <c:v>2.4336902335575727E-2</c:v>
                </c:pt>
                <c:pt idx="131">
                  <c:v>1.0881503023410843E-2</c:v>
                </c:pt>
                <c:pt idx="132">
                  <c:v>-1.3837767211446916E-2</c:v>
                </c:pt>
                <c:pt idx="133">
                  <c:v>2.4021785397128737E-2</c:v>
                </c:pt>
                <c:pt idx="134">
                  <c:v>-2.5811294483571334E-2</c:v>
                </c:pt>
                <c:pt idx="135">
                  <c:v>-2.3569945986414709E-2</c:v>
                </c:pt>
                <c:pt idx="136">
                  <c:v>-2.0890844203704351E-2</c:v>
                </c:pt>
              </c:numCache>
            </c:numRef>
          </c:yVal>
          <c:smooth val="0"/>
          <c:extLst>
            <c:ext xmlns:c16="http://schemas.microsoft.com/office/drawing/2014/chart" uri="{C3380CC4-5D6E-409C-BE32-E72D297353CC}">
              <c16:uniqueId val="{00000017-2992-49C6-AD7A-8E7C03FFB1E5}"/>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Consumer Staples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er'!$E$2:$E$72</c:f>
              <c:numCache>
                <c:formatCode>0.00</c:formatCode>
                <c:ptCount val="71"/>
                <c:pt idx="0">
                  <c:v>-2.7337832780408373</c:v>
                </c:pt>
                <c:pt idx="1">
                  <c:v>-2.9392982325464097</c:v>
                </c:pt>
                <c:pt idx="2">
                  <c:v>-3.1098488134160576</c:v>
                </c:pt>
                <c:pt idx="3">
                  <c:v>-2.4481206206067903</c:v>
                </c:pt>
                <c:pt idx="4">
                  <c:v>-3.2851632079811601</c:v>
                </c:pt>
                <c:pt idx="5">
                  <c:v>-2.8112588336455779</c:v>
                </c:pt>
                <c:pt idx="6">
                  <c:v>-3.1648768105254295</c:v>
                </c:pt>
                <c:pt idx="7">
                  <c:v>-2.5158269375618758</c:v>
                </c:pt>
                <c:pt idx="8">
                  <c:v>-3.0406529336396346</c:v>
                </c:pt>
                <c:pt idx="9">
                  <c:v>-2.5660085789737543</c:v>
                </c:pt>
                <c:pt idx="10">
                  <c:v>-2.2578245120836868</c:v>
                </c:pt>
                <c:pt idx="11">
                  <c:v>-2.787420601281779</c:v>
                </c:pt>
                <c:pt idx="12">
                  <c:v>-3.1793665042474775</c:v>
                </c:pt>
                <c:pt idx="13">
                  <c:v>-2.907685078121748</c:v>
                </c:pt>
                <c:pt idx="14">
                  <c:v>-2.0680846759381772</c:v>
                </c:pt>
                <c:pt idx="15">
                  <c:v>-2.3268656188393173</c:v>
                </c:pt>
                <c:pt idx="16">
                  <c:v>-3.746541469633665</c:v>
                </c:pt>
                <c:pt idx="17">
                  <c:v>-2.1780951838348157</c:v>
                </c:pt>
                <c:pt idx="18">
                  <c:v>-3.5620777215543828</c:v>
                </c:pt>
                <c:pt idx="19">
                  <c:v>-3.1283109590047617</c:v>
                </c:pt>
                <c:pt idx="20">
                  <c:v>-2.7146176126637886</c:v>
                </c:pt>
                <c:pt idx="21">
                  <c:v>-3.9219643147900598</c:v>
                </c:pt>
                <c:pt idx="22">
                  <c:v>-3.5826213291129001</c:v>
                </c:pt>
                <c:pt idx="23">
                  <c:v>-4.5004021381482469</c:v>
                </c:pt>
                <c:pt idx="24">
                  <c:v>-3.9979091056757445</c:v>
                </c:pt>
                <c:pt idx="25">
                  <c:v>-4.2354076021666307</c:v>
                </c:pt>
                <c:pt idx="26">
                  <c:v>-3.0978821031674189</c:v>
                </c:pt>
                <c:pt idx="27">
                  <c:v>-2.3960985228472609</c:v>
                </c:pt>
                <c:pt idx="28">
                  <c:v>-2.660769436481722</c:v>
                </c:pt>
                <c:pt idx="29">
                  <c:v>-2.1130650950394596</c:v>
                </c:pt>
                <c:pt idx="30">
                  <c:v>-1.0617134904187271</c:v>
                </c:pt>
                <c:pt idx="31">
                  <c:v>-3.2753165012503853</c:v>
                </c:pt>
                <c:pt idx="32">
                  <c:v>-2.4962681998276874</c:v>
                </c:pt>
                <c:pt idx="33">
                  <c:v>-2.3343731160310792</c:v>
                </c:pt>
                <c:pt idx="34">
                  <c:v>-2.6811572558003238</c:v>
                </c:pt>
                <c:pt idx="35">
                  <c:v>-3.687479480218288</c:v>
                </c:pt>
                <c:pt idx="36">
                  <c:v>-3.5542224959417981</c:v>
                </c:pt>
                <c:pt idx="37">
                  <c:v>-2.8820988013439797</c:v>
                </c:pt>
                <c:pt idx="38">
                  <c:v>-1.9009133944888905</c:v>
                </c:pt>
                <c:pt idx="39">
                  <c:v>-2.899767672908709</c:v>
                </c:pt>
                <c:pt idx="40">
                  <c:v>-2.572894926236688</c:v>
                </c:pt>
                <c:pt idx="41">
                  <c:v>-2.484214652050226</c:v>
                </c:pt>
                <c:pt idx="42">
                  <c:v>-3.0997890075924452</c:v>
                </c:pt>
                <c:pt idx="43">
                  <c:v>-2.5700208292769888</c:v>
                </c:pt>
                <c:pt idx="44">
                  <c:v>-2.9953795203979947</c:v>
                </c:pt>
                <c:pt idx="45">
                  <c:v>-2.8653635456666455</c:v>
                </c:pt>
                <c:pt idx="46">
                  <c:v>-4.2140828244106476</c:v>
                </c:pt>
                <c:pt idx="47">
                  <c:v>-3.2816485472026846</c:v>
                </c:pt>
                <c:pt idx="48">
                  <c:v>-3.3363523767726901</c:v>
                </c:pt>
                <c:pt idx="49">
                  <c:v>-2.6698471359930736</c:v>
                </c:pt>
                <c:pt idx="50">
                  <c:v>-2.4177698913229406</c:v>
                </c:pt>
                <c:pt idx="51">
                  <c:v>-2.5888356110973332</c:v>
                </c:pt>
                <c:pt idx="52">
                  <c:v>-3.5733313144528438</c:v>
                </c:pt>
                <c:pt idx="53">
                  <c:v>-2.0635419838846403</c:v>
                </c:pt>
                <c:pt idx="54">
                  <c:v>-3.4991978078507939</c:v>
                </c:pt>
                <c:pt idx="55">
                  <c:v>-3.98404210910223</c:v>
                </c:pt>
                <c:pt idx="56">
                  <c:v>-3.1091587958594173</c:v>
                </c:pt>
                <c:pt idx="57">
                  <c:v>-3.0424474696003818</c:v>
                </c:pt>
                <c:pt idx="58">
                  <c:v>-2.0236632377448727</c:v>
                </c:pt>
                <c:pt idx="59">
                  <c:v>-3.6615073203999566</c:v>
                </c:pt>
                <c:pt idx="60">
                  <c:v>-2.70034717890666</c:v>
                </c:pt>
                <c:pt idx="61">
                  <c:v>-2.2236677024887257</c:v>
                </c:pt>
                <c:pt idx="62">
                  <c:v>-1.6921328272094636</c:v>
                </c:pt>
                <c:pt idx="63">
                  <c:v>-1.4929728771588282</c:v>
                </c:pt>
                <c:pt idx="64">
                  <c:v>-0.9703579607313273</c:v>
                </c:pt>
                <c:pt idx="65">
                  <c:v>-2.0880522485326294</c:v>
                </c:pt>
                <c:pt idx="66">
                  <c:v>-0.61612170858318471</c:v>
                </c:pt>
                <c:pt idx="67">
                  <c:v>-0.71218547987610226</c:v>
                </c:pt>
                <c:pt idx="68">
                  <c:v>-0.2799168995472936</c:v>
                </c:pt>
                <c:pt idx="69">
                  <c:v>1.1247773388661599</c:v>
                </c:pt>
                <c:pt idx="70">
                  <c:v>1.3488699049468957</c:v>
                </c:pt>
              </c:numCache>
            </c:numRef>
          </c:xVal>
          <c:yVal>
            <c:numRef>
              <c:f>'cape gap and er'!$S$2:$S$72</c:f>
              <c:numCache>
                <c:formatCode>0.00%</c:formatCode>
                <c:ptCount val="71"/>
                <c:pt idx="0">
                  <c:v>-3.9219315736288785E-2</c:v>
                </c:pt>
                <c:pt idx="1">
                  <c:v>-2.4905410752670054E-2</c:v>
                </c:pt>
                <c:pt idx="2">
                  <c:v>-1.6060851414942734E-2</c:v>
                </c:pt>
                <c:pt idx="3">
                  <c:v>-2.7734464194610675E-2</c:v>
                </c:pt>
                <c:pt idx="4">
                  <c:v>-8.612375385396831E-3</c:v>
                </c:pt>
                <c:pt idx="5">
                  <c:v>-2.9125935574598305E-2</c:v>
                </c:pt>
                <c:pt idx="6">
                  <c:v>-1.0155166245326086E-2</c:v>
                </c:pt>
                <c:pt idx="7">
                  <c:v>-2.5779283042352441E-2</c:v>
                </c:pt>
                <c:pt idx="8">
                  <c:v>-1.4929585970383741E-2</c:v>
                </c:pt>
                <c:pt idx="9">
                  <c:v>-6.9877168652388022E-3</c:v>
                </c:pt>
                <c:pt idx="10">
                  <c:v>-1.0168341733794772E-2</c:v>
                </c:pt>
                <c:pt idx="11">
                  <c:v>-1.7791335765773075E-2</c:v>
                </c:pt>
                <c:pt idx="12">
                  <c:v>3.2170380619733763E-3</c:v>
                </c:pt>
                <c:pt idx="13">
                  <c:v>-6.1255543023526204E-3</c:v>
                </c:pt>
                <c:pt idx="14">
                  <c:v>-2.6759690705921324E-2</c:v>
                </c:pt>
                <c:pt idx="15">
                  <c:v>-2.2118453248641812E-2</c:v>
                </c:pt>
                <c:pt idx="16">
                  <c:v>-9.1677536267829041E-3</c:v>
                </c:pt>
                <c:pt idx="17">
                  <c:v>-7.5172987571370253E-3</c:v>
                </c:pt>
                <c:pt idx="18">
                  <c:v>6.7213489926813974E-3</c:v>
                </c:pt>
                <c:pt idx="19">
                  <c:v>-1.4739268851937437E-2</c:v>
                </c:pt>
                <c:pt idx="20">
                  <c:v>-8.4029954015156783E-3</c:v>
                </c:pt>
                <c:pt idx="21">
                  <c:v>1.0295555753953245E-2</c:v>
                </c:pt>
                <c:pt idx="22">
                  <c:v>2.3695375442434274E-2</c:v>
                </c:pt>
                <c:pt idx="23">
                  <c:v>3.6344854352642564E-2</c:v>
                </c:pt>
                <c:pt idx="24">
                  <c:v>1.7116152964745668E-2</c:v>
                </c:pt>
                <c:pt idx="25">
                  <c:v>3.0077207585564869E-2</c:v>
                </c:pt>
                <c:pt idx="26">
                  <c:v>9.5773642879448673E-3</c:v>
                </c:pt>
                <c:pt idx="27">
                  <c:v>1.9773315920137424E-3</c:v>
                </c:pt>
                <c:pt idx="28">
                  <c:v>5.8063791201150572E-3</c:v>
                </c:pt>
                <c:pt idx="29">
                  <c:v>-4.1643754306304182E-3</c:v>
                </c:pt>
                <c:pt idx="30">
                  <c:v>-2.540864047286151E-2</c:v>
                </c:pt>
                <c:pt idx="31">
                  <c:v>6.6274947664761719E-3</c:v>
                </c:pt>
                <c:pt idx="32">
                  <c:v>-1.3386425411253233E-2</c:v>
                </c:pt>
                <c:pt idx="33">
                  <c:v>-2.7647523900070858E-2</c:v>
                </c:pt>
                <c:pt idx="34">
                  <c:v>-2.1352367510926396E-2</c:v>
                </c:pt>
                <c:pt idx="35">
                  <c:v>-1.4145631133766878E-2</c:v>
                </c:pt>
                <c:pt idx="36">
                  <c:v>-5.3343660297089368E-3</c:v>
                </c:pt>
                <c:pt idx="37">
                  <c:v>-1.7723563771076867E-2</c:v>
                </c:pt>
                <c:pt idx="38">
                  <c:v>-3.3932740097369463E-2</c:v>
                </c:pt>
                <c:pt idx="39">
                  <c:v>-1.7015061895084838E-2</c:v>
                </c:pt>
                <c:pt idx="40">
                  <c:v>-3.1243359103610757E-2</c:v>
                </c:pt>
                <c:pt idx="41">
                  <c:v>-3.1012909285120571E-2</c:v>
                </c:pt>
                <c:pt idx="42">
                  <c:v>-3.0678393191692521E-2</c:v>
                </c:pt>
                <c:pt idx="43">
                  <c:v>-4.4586750182415313E-2</c:v>
                </c:pt>
                <c:pt idx="44">
                  <c:v>-4.8114359054902023E-2</c:v>
                </c:pt>
                <c:pt idx="45">
                  <c:v>-4.0748039025927829E-2</c:v>
                </c:pt>
                <c:pt idx="46">
                  <c:v>-3.1040602758878322E-2</c:v>
                </c:pt>
                <c:pt idx="47">
                  <c:v>-2.724174956601777E-2</c:v>
                </c:pt>
                <c:pt idx="48">
                  <c:v>-3.5453287974627212E-2</c:v>
                </c:pt>
                <c:pt idx="49">
                  <c:v>-4.4443949979340314E-2</c:v>
                </c:pt>
                <c:pt idx="50">
                  <c:v>-6.0834141300136757E-2</c:v>
                </c:pt>
                <c:pt idx="51">
                  <c:v>-6.4718632648658403E-2</c:v>
                </c:pt>
                <c:pt idx="52">
                  <c:v>-5.1678983955511182E-2</c:v>
                </c:pt>
                <c:pt idx="53">
                  <c:v>-6.5279183180615208E-2</c:v>
                </c:pt>
                <c:pt idx="54">
                  <c:v>-4.8380442988595451E-2</c:v>
                </c:pt>
                <c:pt idx="55">
                  <c:v>-2.3283950297556588E-2</c:v>
                </c:pt>
                <c:pt idx="56">
                  <c:v>-2.8833299528233436E-2</c:v>
                </c:pt>
                <c:pt idx="57">
                  <c:v>-2.6366141270355303E-3</c:v>
                </c:pt>
                <c:pt idx="58">
                  <c:v>-4.6815038831518274E-2</c:v>
                </c:pt>
                <c:pt idx="59">
                  <c:v>-2.1778723560588187E-2</c:v>
                </c:pt>
                <c:pt idx="60">
                  <c:v>-2.7768893624807944E-2</c:v>
                </c:pt>
                <c:pt idx="61">
                  <c:v>-2.9639348202178173E-2</c:v>
                </c:pt>
                <c:pt idx="62">
                  <c:v>-1.1656270290186121E-2</c:v>
                </c:pt>
                <c:pt idx="63">
                  <c:v>-3.2657063665236352E-2</c:v>
                </c:pt>
                <c:pt idx="64">
                  <c:v>-2.8371591509810612E-2</c:v>
                </c:pt>
                <c:pt idx="65">
                  <c:v>-4.7682146015941562E-3</c:v>
                </c:pt>
                <c:pt idx="66">
                  <c:v>-1.6106057538048946E-2</c:v>
                </c:pt>
                <c:pt idx="67">
                  <c:v>-1.3338055472927657E-2</c:v>
                </c:pt>
                <c:pt idx="68">
                  <c:v>-2.291505769385016E-2</c:v>
                </c:pt>
                <c:pt idx="69">
                  <c:v>-3.8790794704290699E-2</c:v>
                </c:pt>
                <c:pt idx="70">
                  <c:v>-3.8243969120694832E-2</c:v>
                </c:pt>
              </c:numCache>
            </c:numRef>
          </c:yVal>
          <c:smooth val="0"/>
          <c:extLst>
            <c:ext xmlns:c16="http://schemas.microsoft.com/office/drawing/2014/chart" uri="{C3380CC4-5D6E-409C-BE32-E72D297353CC}">
              <c16:uniqueId val="{00000011-AC68-4D23-9818-36ECE8EC2858}"/>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448139032506134"/>
                  <c:y val="0.146568678823180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er'!$E$73:$E$138</c:f>
              <c:numCache>
                <c:formatCode>0.00</c:formatCode>
                <c:ptCount val="66"/>
                <c:pt idx="0">
                  <c:v>0.10336422667226319</c:v>
                </c:pt>
                <c:pt idx="1">
                  <c:v>1.3458307479735803</c:v>
                </c:pt>
                <c:pt idx="2">
                  <c:v>0.68622475491272006</c:v>
                </c:pt>
                <c:pt idx="3">
                  <c:v>0.29044779713049795</c:v>
                </c:pt>
                <c:pt idx="4">
                  <c:v>0.79566716698141349</c:v>
                </c:pt>
                <c:pt idx="5">
                  <c:v>-3.9143125495088249E-2</c:v>
                </c:pt>
                <c:pt idx="6">
                  <c:v>2.003604216294506</c:v>
                </c:pt>
                <c:pt idx="7">
                  <c:v>1.0026062066226942</c:v>
                </c:pt>
                <c:pt idx="8">
                  <c:v>-0.34164243463034527</c:v>
                </c:pt>
                <c:pt idx="9">
                  <c:v>0.77520264472847611</c:v>
                </c:pt>
                <c:pt idx="10">
                  <c:v>0.76771314432130922</c:v>
                </c:pt>
                <c:pt idx="11">
                  <c:v>2.0587162631165006</c:v>
                </c:pt>
                <c:pt idx="12">
                  <c:v>2.0317322679261114</c:v>
                </c:pt>
                <c:pt idx="13">
                  <c:v>0.96241893944444179</c:v>
                </c:pt>
                <c:pt idx="14">
                  <c:v>1.8352209489656799</c:v>
                </c:pt>
                <c:pt idx="15">
                  <c:v>1.1045960773588366</c:v>
                </c:pt>
                <c:pt idx="16">
                  <c:v>1.2042956701149379</c:v>
                </c:pt>
                <c:pt idx="17">
                  <c:v>1.6250230854932459</c:v>
                </c:pt>
                <c:pt idx="18">
                  <c:v>1.5424694221611217</c:v>
                </c:pt>
                <c:pt idx="19">
                  <c:v>1.1180183169934415</c:v>
                </c:pt>
                <c:pt idx="20">
                  <c:v>0.9900891221261956</c:v>
                </c:pt>
                <c:pt idx="21">
                  <c:v>0.12688674126985955</c:v>
                </c:pt>
                <c:pt idx="22">
                  <c:v>-1.0250186673516408</c:v>
                </c:pt>
                <c:pt idx="23">
                  <c:v>-0.85461268219016517</c:v>
                </c:pt>
                <c:pt idx="24">
                  <c:v>-1.2504623232529184</c:v>
                </c:pt>
                <c:pt idx="25">
                  <c:v>-0.2324745336720051</c:v>
                </c:pt>
                <c:pt idx="26">
                  <c:v>-0.64047854698538753</c:v>
                </c:pt>
                <c:pt idx="27">
                  <c:v>-0.76293761839926511</c:v>
                </c:pt>
                <c:pt idx="28">
                  <c:v>-0.21038392873465739</c:v>
                </c:pt>
                <c:pt idx="29">
                  <c:v>-1.2293959813075306</c:v>
                </c:pt>
                <c:pt idx="30">
                  <c:v>-1.0932356197498541</c:v>
                </c:pt>
                <c:pt idx="31">
                  <c:v>-1.7074229448012774</c:v>
                </c:pt>
                <c:pt idx="32">
                  <c:v>-2.3352187310545682</c:v>
                </c:pt>
                <c:pt idx="33">
                  <c:v>-3.0545291804057912</c:v>
                </c:pt>
                <c:pt idx="34">
                  <c:v>-2.0762003902064494</c:v>
                </c:pt>
                <c:pt idx="35">
                  <c:v>-2.6785797918422318</c:v>
                </c:pt>
                <c:pt idx="36">
                  <c:v>-1.3184931023277704</c:v>
                </c:pt>
                <c:pt idx="37">
                  <c:v>-2.5258706942994724</c:v>
                </c:pt>
                <c:pt idx="38">
                  <c:v>-2.8296750380175197</c:v>
                </c:pt>
                <c:pt idx="39">
                  <c:v>-4.3294302381154619</c:v>
                </c:pt>
                <c:pt idx="40">
                  <c:v>-4.8313904472922786</c:v>
                </c:pt>
                <c:pt idx="41">
                  <c:v>-4.655566290552775</c:v>
                </c:pt>
                <c:pt idx="42">
                  <c:v>-4.4239942308900195</c:v>
                </c:pt>
                <c:pt idx="43">
                  <c:v>-4.3667540402306537</c:v>
                </c:pt>
                <c:pt idx="44">
                  <c:v>-2.635153499445992</c:v>
                </c:pt>
                <c:pt idx="45">
                  <c:v>-2.5476786452985731</c:v>
                </c:pt>
                <c:pt idx="46">
                  <c:v>-0.3429458418026341</c:v>
                </c:pt>
                <c:pt idx="47">
                  <c:v>-3.9424065460050732</c:v>
                </c:pt>
                <c:pt idx="48">
                  <c:v>-3.4631093027830495</c:v>
                </c:pt>
                <c:pt idx="49">
                  <c:v>-3.4019025162020027</c:v>
                </c:pt>
                <c:pt idx="50">
                  <c:v>-3.3259199350286943</c:v>
                </c:pt>
                <c:pt idx="51">
                  <c:v>-1.3275415800664065</c:v>
                </c:pt>
                <c:pt idx="52">
                  <c:v>-3.5949425741905801</c:v>
                </c:pt>
                <c:pt idx="53">
                  <c:v>-2.7376054875701845</c:v>
                </c:pt>
                <c:pt idx="54">
                  <c:v>-1.8242313380419946</c:v>
                </c:pt>
                <c:pt idx="55">
                  <c:v>-1.6000193113974337</c:v>
                </c:pt>
                <c:pt idx="56">
                  <c:v>-1.693810419947841</c:v>
                </c:pt>
                <c:pt idx="57">
                  <c:v>-2.5119213903946163</c:v>
                </c:pt>
                <c:pt idx="58">
                  <c:v>-2.8107825499488328</c:v>
                </c:pt>
                <c:pt idx="59">
                  <c:v>-2.2423175379671143</c:v>
                </c:pt>
                <c:pt idx="60">
                  <c:v>-0.3617552363314207</c:v>
                </c:pt>
                <c:pt idx="61">
                  <c:v>0.24129094405762874</c:v>
                </c:pt>
                <c:pt idx="62">
                  <c:v>-3.5334387683990514</c:v>
                </c:pt>
                <c:pt idx="63">
                  <c:v>-2.9883308663840893</c:v>
                </c:pt>
                <c:pt idx="64">
                  <c:v>-2.9794474190987232</c:v>
                </c:pt>
                <c:pt idx="65">
                  <c:v>-4.4801149990298068</c:v>
                </c:pt>
              </c:numCache>
            </c:numRef>
          </c:xVal>
          <c:yVal>
            <c:numRef>
              <c:f>'cape gap and er'!$S$73:$S$138</c:f>
              <c:numCache>
                <c:formatCode>0.00%</c:formatCode>
                <c:ptCount val="66"/>
                <c:pt idx="0">
                  <c:v>-5.0719054194336977E-3</c:v>
                </c:pt>
                <c:pt idx="1">
                  <c:v>-6.5359438774914569E-3</c:v>
                </c:pt>
                <c:pt idx="2">
                  <c:v>-3.8116940821956824E-2</c:v>
                </c:pt>
                <c:pt idx="3">
                  <c:v>-2.9177869644633647E-2</c:v>
                </c:pt>
                <c:pt idx="4">
                  <c:v>-3.4865228550758909E-2</c:v>
                </c:pt>
                <c:pt idx="5">
                  <c:v>-3.965379127631774E-2</c:v>
                </c:pt>
                <c:pt idx="6">
                  <c:v>-6.530788205312632E-2</c:v>
                </c:pt>
                <c:pt idx="7">
                  <c:v>-3.8825025038543126E-2</c:v>
                </c:pt>
                <c:pt idx="8">
                  <c:v>-1.8252398762158561E-2</c:v>
                </c:pt>
                <c:pt idx="9">
                  <c:v>-5.8605592637859472E-2</c:v>
                </c:pt>
                <c:pt idx="10">
                  <c:v>-5.2528152848058784E-2</c:v>
                </c:pt>
                <c:pt idx="11">
                  <c:v>-6.4470671754131237E-2</c:v>
                </c:pt>
                <c:pt idx="12">
                  <c:v>-8.2475624318805618E-2</c:v>
                </c:pt>
                <c:pt idx="13">
                  <c:v>-8.091841908858477E-2</c:v>
                </c:pt>
                <c:pt idx="14">
                  <c:v>-8.5449259706829039E-2</c:v>
                </c:pt>
                <c:pt idx="15">
                  <c:v>-7.4953223409643277E-2</c:v>
                </c:pt>
                <c:pt idx="16">
                  <c:v>-7.8079041524755866E-2</c:v>
                </c:pt>
                <c:pt idx="17">
                  <c:v>-8.5334079276530028E-2</c:v>
                </c:pt>
                <c:pt idx="18">
                  <c:v>-8.6126510982362348E-2</c:v>
                </c:pt>
                <c:pt idx="19">
                  <c:v>-7.0426231842576348E-2</c:v>
                </c:pt>
                <c:pt idx="20">
                  <c:v>-9.6911073514431179E-2</c:v>
                </c:pt>
                <c:pt idx="21">
                  <c:v>-7.5981154885509605E-2</c:v>
                </c:pt>
                <c:pt idx="22">
                  <c:v>-7.6947368815233563E-2</c:v>
                </c:pt>
                <c:pt idx="23">
                  <c:v>-4.6812321681168001E-2</c:v>
                </c:pt>
                <c:pt idx="24">
                  <c:v>-3.8576231419639173E-2</c:v>
                </c:pt>
                <c:pt idx="25">
                  <c:v>-6.0634978016562702E-2</c:v>
                </c:pt>
                <c:pt idx="26">
                  <c:v>-3.1967386393165542E-2</c:v>
                </c:pt>
                <c:pt idx="27">
                  <c:v>-2.5184095668149054E-2</c:v>
                </c:pt>
                <c:pt idx="28">
                  <c:v>-2.3924825174662656E-2</c:v>
                </c:pt>
                <c:pt idx="29">
                  <c:v>-3.9416477959223428E-2</c:v>
                </c:pt>
                <c:pt idx="30">
                  <c:v>-2.3942996668565808E-2</c:v>
                </c:pt>
                <c:pt idx="31">
                  <c:v>-1.0630630260268781E-3</c:v>
                </c:pt>
                <c:pt idx="32">
                  <c:v>-2.893029804897651E-2</c:v>
                </c:pt>
                <c:pt idx="33">
                  <c:v>-1.4554516766652981E-2</c:v>
                </c:pt>
                <c:pt idx="34">
                  <c:v>2.0201874603997805E-3</c:v>
                </c:pt>
                <c:pt idx="35">
                  <c:v>-1.1657613685108759E-2</c:v>
                </c:pt>
                <c:pt idx="36">
                  <c:v>-2.0262771910630306E-2</c:v>
                </c:pt>
                <c:pt idx="37">
                  <c:v>-2.3302413077828321E-2</c:v>
                </c:pt>
                <c:pt idx="38">
                  <c:v>-1.5895517574965101E-2</c:v>
                </c:pt>
                <c:pt idx="39">
                  <c:v>6.1249783515333611E-3</c:v>
                </c:pt>
                <c:pt idx="40">
                  <c:v>-1.6281029515391676E-2</c:v>
                </c:pt>
                <c:pt idx="41">
                  <c:v>-1.8095637812548082E-2</c:v>
                </c:pt>
                <c:pt idx="42">
                  <c:v>-1.1606400083395307E-2</c:v>
                </c:pt>
                <c:pt idx="43">
                  <c:v>-9.1111727194452818E-3</c:v>
                </c:pt>
                <c:pt idx="44">
                  <c:v>-3.1777171148764438E-2</c:v>
                </c:pt>
                <c:pt idx="45">
                  <c:v>-5.3606169982683749E-2</c:v>
                </c:pt>
                <c:pt idx="46">
                  <c:v>-8.0073608238019789E-2</c:v>
                </c:pt>
                <c:pt idx="47">
                  <c:v>-4.0918540243058077E-2</c:v>
                </c:pt>
                <c:pt idx="48">
                  <c:v>-5.3321030074817699E-2</c:v>
                </c:pt>
                <c:pt idx="49">
                  <c:v>-5.5870094705735562E-2</c:v>
                </c:pt>
                <c:pt idx="50">
                  <c:v>-3.9337896005792405E-2</c:v>
                </c:pt>
                <c:pt idx="51">
                  <c:v>-7.2064631378262467E-2</c:v>
                </c:pt>
                <c:pt idx="52">
                  <c:v>-5.1331021096754803E-2</c:v>
                </c:pt>
                <c:pt idx="53">
                  <c:v>-6.2205800380095821E-2</c:v>
                </c:pt>
                <c:pt idx="54">
                  <c:v>-7.1878722842860565E-2</c:v>
                </c:pt>
                <c:pt idx="55">
                  <c:v>-6.5515779409156982E-2</c:v>
                </c:pt>
                <c:pt idx="56">
                  <c:v>-6.0389142549775565E-2</c:v>
                </c:pt>
                <c:pt idx="57">
                  <c:v>-7.1151069646983922E-2</c:v>
                </c:pt>
                <c:pt idx="58">
                  <c:v>-5.2216743188440606E-2</c:v>
                </c:pt>
                <c:pt idx="59">
                  <c:v>-7.4215656138404196E-2</c:v>
                </c:pt>
                <c:pt idx="60">
                  <c:v>-8.6438426315992523E-2</c:v>
                </c:pt>
                <c:pt idx="61">
                  <c:v>-7.3917922439949102E-2</c:v>
                </c:pt>
                <c:pt idx="62">
                  <c:v>-3.7658188070083698E-2</c:v>
                </c:pt>
                <c:pt idx="63">
                  <c:v>-5.3684470306914145E-2</c:v>
                </c:pt>
                <c:pt idx="64">
                  <c:v>-6.1306999104893123E-2</c:v>
                </c:pt>
                <c:pt idx="65">
                  <c:v>-5.1738883803607916E-2</c:v>
                </c:pt>
              </c:numCache>
            </c:numRef>
          </c:yVal>
          <c:smooth val="0"/>
          <c:extLst>
            <c:ext xmlns:c16="http://schemas.microsoft.com/office/drawing/2014/chart" uri="{C3380CC4-5D6E-409C-BE32-E72D297353CC}">
              <c16:uniqueId val="{00000014-AC68-4D23-9818-36ECE8EC2858}"/>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er'!$E$2:$E$138</c:f>
              <c:numCache>
                <c:formatCode>0.00</c:formatCode>
                <c:ptCount val="137"/>
                <c:pt idx="0">
                  <c:v>-2.7337832780408373</c:v>
                </c:pt>
                <c:pt idx="1">
                  <c:v>-2.9392982325464097</c:v>
                </c:pt>
                <c:pt idx="2">
                  <c:v>-3.1098488134160576</c:v>
                </c:pt>
                <c:pt idx="3">
                  <c:v>-2.4481206206067903</c:v>
                </c:pt>
                <c:pt idx="4">
                  <c:v>-3.2851632079811601</c:v>
                </c:pt>
                <c:pt idx="5">
                  <c:v>-2.8112588336455779</c:v>
                </c:pt>
                <c:pt idx="6">
                  <c:v>-3.1648768105254295</c:v>
                </c:pt>
                <c:pt idx="7">
                  <c:v>-2.5158269375618758</c:v>
                </c:pt>
                <c:pt idx="8">
                  <c:v>-3.0406529336396346</c:v>
                </c:pt>
                <c:pt idx="9">
                  <c:v>-2.5660085789737543</c:v>
                </c:pt>
                <c:pt idx="10">
                  <c:v>-2.2578245120836868</c:v>
                </c:pt>
                <c:pt idx="11">
                  <c:v>-2.787420601281779</c:v>
                </c:pt>
                <c:pt idx="12">
                  <c:v>-3.1793665042474775</c:v>
                </c:pt>
                <c:pt idx="13">
                  <c:v>-2.907685078121748</c:v>
                </c:pt>
                <c:pt idx="14">
                  <c:v>-2.0680846759381772</c:v>
                </c:pt>
                <c:pt idx="15">
                  <c:v>-2.3268656188393173</c:v>
                </c:pt>
                <c:pt idx="16">
                  <c:v>-3.746541469633665</c:v>
                </c:pt>
                <c:pt idx="17">
                  <c:v>-2.1780951838348157</c:v>
                </c:pt>
                <c:pt idx="18">
                  <c:v>-3.5620777215543828</c:v>
                </c:pt>
                <c:pt idx="19">
                  <c:v>-3.1283109590047617</c:v>
                </c:pt>
                <c:pt idx="20">
                  <c:v>-2.7146176126637886</c:v>
                </c:pt>
                <c:pt idx="21">
                  <c:v>-3.9219643147900598</c:v>
                </c:pt>
                <c:pt idx="22">
                  <c:v>-3.5826213291129001</c:v>
                </c:pt>
                <c:pt idx="23">
                  <c:v>-4.5004021381482469</c:v>
                </c:pt>
                <c:pt idx="24">
                  <c:v>-3.9979091056757445</c:v>
                </c:pt>
                <c:pt idx="25">
                  <c:v>-4.2354076021666307</c:v>
                </c:pt>
                <c:pt idx="26">
                  <c:v>-3.0978821031674189</c:v>
                </c:pt>
                <c:pt idx="27">
                  <c:v>-2.3960985228472609</c:v>
                </c:pt>
                <c:pt idx="28">
                  <c:v>-2.660769436481722</c:v>
                </c:pt>
                <c:pt idx="29">
                  <c:v>-2.1130650950394596</c:v>
                </c:pt>
                <c:pt idx="30">
                  <c:v>-1.0617134904187271</c:v>
                </c:pt>
                <c:pt idx="31">
                  <c:v>-3.2753165012503853</c:v>
                </c:pt>
                <c:pt idx="32">
                  <c:v>-2.4962681998276874</c:v>
                </c:pt>
                <c:pt idx="33">
                  <c:v>-2.3343731160310792</c:v>
                </c:pt>
                <c:pt idx="34">
                  <c:v>-2.6811572558003238</c:v>
                </c:pt>
                <c:pt idx="35">
                  <c:v>-3.687479480218288</c:v>
                </c:pt>
                <c:pt idx="36">
                  <c:v>-3.5542224959417981</c:v>
                </c:pt>
                <c:pt idx="37">
                  <c:v>-2.8820988013439797</c:v>
                </c:pt>
                <c:pt idx="38">
                  <c:v>-1.9009133944888905</c:v>
                </c:pt>
                <c:pt idx="39">
                  <c:v>-2.899767672908709</c:v>
                </c:pt>
                <c:pt idx="40">
                  <c:v>-2.572894926236688</c:v>
                </c:pt>
                <c:pt idx="41">
                  <c:v>-2.484214652050226</c:v>
                </c:pt>
                <c:pt idx="42">
                  <c:v>-3.0997890075924452</c:v>
                </c:pt>
                <c:pt idx="43">
                  <c:v>-2.5700208292769888</c:v>
                </c:pt>
                <c:pt idx="44">
                  <c:v>-2.9953795203979947</c:v>
                </c:pt>
                <c:pt idx="45">
                  <c:v>-2.8653635456666455</c:v>
                </c:pt>
                <c:pt idx="46">
                  <c:v>-4.2140828244106476</c:v>
                </c:pt>
                <c:pt idx="47">
                  <c:v>-3.2816485472026846</c:v>
                </c:pt>
                <c:pt idx="48">
                  <c:v>-3.3363523767726901</c:v>
                </c:pt>
                <c:pt idx="49">
                  <c:v>-2.6698471359930736</c:v>
                </c:pt>
                <c:pt idx="50">
                  <c:v>-2.4177698913229406</c:v>
                </c:pt>
                <c:pt idx="51">
                  <c:v>-2.5888356110973332</c:v>
                </c:pt>
                <c:pt idx="52">
                  <c:v>-3.5733313144528438</c:v>
                </c:pt>
                <c:pt idx="53">
                  <c:v>-2.0635419838846403</c:v>
                </c:pt>
                <c:pt idx="54">
                  <c:v>-3.4991978078507939</c:v>
                </c:pt>
                <c:pt idx="55">
                  <c:v>-3.98404210910223</c:v>
                </c:pt>
                <c:pt idx="56">
                  <c:v>-3.1091587958594173</c:v>
                </c:pt>
                <c:pt idx="57">
                  <c:v>-3.0424474696003818</c:v>
                </c:pt>
                <c:pt idx="58">
                  <c:v>-2.0236632377448727</c:v>
                </c:pt>
                <c:pt idx="59">
                  <c:v>-3.6615073203999566</c:v>
                </c:pt>
                <c:pt idx="60">
                  <c:v>-2.70034717890666</c:v>
                </c:pt>
                <c:pt idx="61">
                  <c:v>-2.2236677024887257</c:v>
                </c:pt>
                <c:pt idx="62">
                  <c:v>-1.6921328272094636</c:v>
                </c:pt>
                <c:pt idx="63">
                  <c:v>-1.4929728771588282</c:v>
                </c:pt>
                <c:pt idx="64">
                  <c:v>-0.9703579607313273</c:v>
                </c:pt>
                <c:pt idx="65">
                  <c:v>-2.0880522485326294</c:v>
                </c:pt>
                <c:pt idx="66">
                  <c:v>-0.61612170858318471</c:v>
                </c:pt>
                <c:pt idx="67">
                  <c:v>-0.71218547987610226</c:v>
                </c:pt>
                <c:pt idx="68">
                  <c:v>-0.2799168995472936</c:v>
                </c:pt>
                <c:pt idx="69">
                  <c:v>1.1247773388661599</c:v>
                </c:pt>
                <c:pt idx="70">
                  <c:v>1.3488699049468957</c:v>
                </c:pt>
                <c:pt idx="71">
                  <c:v>0.10336422667226319</c:v>
                </c:pt>
                <c:pt idx="72">
                  <c:v>1.3458307479735803</c:v>
                </c:pt>
                <c:pt idx="73">
                  <c:v>0.68622475491272006</c:v>
                </c:pt>
                <c:pt idx="74">
                  <c:v>0.29044779713049795</c:v>
                </c:pt>
                <c:pt idx="75">
                  <c:v>0.79566716698141349</c:v>
                </c:pt>
                <c:pt idx="76">
                  <c:v>-3.9143125495088249E-2</c:v>
                </c:pt>
                <c:pt idx="77">
                  <c:v>2.003604216294506</c:v>
                </c:pt>
                <c:pt idx="78">
                  <c:v>1.0026062066226942</c:v>
                </c:pt>
                <c:pt idx="79">
                  <c:v>-0.34164243463034527</c:v>
                </c:pt>
                <c:pt idx="80">
                  <c:v>0.77520264472847611</c:v>
                </c:pt>
                <c:pt idx="81">
                  <c:v>0.76771314432130922</c:v>
                </c:pt>
                <c:pt idx="82">
                  <c:v>2.0587162631165006</c:v>
                </c:pt>
                <c:pt idx="83">
                  <c:v>2.0317322679261114</c:v>
                </c:pt>
                <c:pt idx="84">
                  <c:v>0.96241893944444179</c:v>
                </c:pt>
                <c:pt idx="85">
                  <c:v>1.8352209489656799</c:v>
                </c:pt>
                <c:pt idx="86">
                  <c:v>1.1045960773588366</c:v>
                </c:pt>
                <c:pt idx="87">
                  <c:v>1.2042956701149379</c:v>
                </c:pt>
                <c:pt idx="88">
                  <c:v>1.6250230854932459</c:v>
                </c:pt>
                <c:pt idx="89">
                  <c:v>1.5424694221611217</c:v>
                </c:pt>
                <c:pt idx="90">
                  <c:v>1.1180183169934415</c:v>
                </c:pt>
                <c:pt idx="91">
                  <c:v>0.9900891221261956</c:v>
                </c:pt>
                <c:pt idx="92">
                  <c:v>0.12688674126985955</c:v>
                </c:pt>
                <c:pt idx="93">
                  <c:v>-1.0250186673516408</c:v>
                </c:pt>
                <c:pt idx="94">
                  <c:v>-0.85461268219016517</c:v>
                </c:pt>
                <c:pt idx="95">
                  <c:v>-1.2504623232529184</c:v>
                </c:pt>
                <c:pt idx="96">
                  <c:v>-0.2324745336720051</c:v>
                </c:pt>
                <c:pt idx="97">
                  <c:v>-0.64047854698538753</c:v>
                </c:pt>
                <c:pt idx="98">
                  <c:v>-0.76293761839926511</c:v>
                </c:pt>
                <c:pt idx="99">
                  <c:v>-0.21038392873465739</c:v>
                </c:pt>
                <c:pt idx="100">
                  <c:v>-1.2293959813075306</c:v>
                </c:pt>
                <c:pt idx="101">
                  <c:v>-1.0932356197498541</c:v>
                </c:pt>
                <c:pt idx="102">
                  <c:v>-1.7074229448012774</c:v>
                </c:pt>
                <c:pt idx="103">
                  <c:v>-2.3352187310545682</c:v>
                </c:pt>
                <c:pt idx="104">
                  <c:v>-3.0545291804057912</c:v>
                </c:pt>
                <c:pt idx="105">
                  <c:v>-2.0762003902064494</c:v>
                </c:pt>
                <c:pt idx="106">
                  <c:v>-2.6785797918422318</c:v>
                </c:pt>
                <c:pt idx="107">
                  <c:v>-1.3184931023277704</c:v>
                </c:pt>
                <c:pt idx="108">
                  <c:v>-2.5258706942994724</c:v>
                </c:pt>
                <c:pt idx="109">
                  <c:v>-2.8296750380175197</c:v>
                </c:pt>
                <c:pt idx="110">
                  <c:v>-4.3294302381154619</c:v>
                </c:pt>
                <c:pt idx="111">
                  <c:v>-4.8313904472922786</c:v>
                </c:pt>
                <c:pt idx="112">
                  <c:v>-4.655566290552775</c:v>
                </c:pt>
                <c:pt idx="113">
                  <c:v>-4.4239942308900195</c:v>
                </c:pt>
                <c:pt idx="114">
                  <c:v>-4.3667540402306537</c:v>
                </c:pt>
                <c:pt idx="115">
                  <c:v>-2.635153499445992</c:v>
                </c:pt>
                <c:pt idx="116">
                  <c:v>-2.5476786452985731</c:v>
                </c:pt>
                <c:pt idx="117">
                  <c:v>-0.3429458418026341</c:v>
                </c:pt>
                <c:pt idx="118">
                  <c:v>-3.9424065460050732</c:v>
                </c:pt>
                <c:pt idx="119">
                  <c:v>-3.4631093027830495</c:v>
                </c:pt>
                <c:pt idx="120">
                  <c:v>-3.4019025162020027</c:v>
                </c:pt>
                <c:pt idx="121">
                  <c:v>-3.3259199350286943</c:v>
                </c:pt>
                <c:pt idx="122">
                  <c:v>-1.3275415800664065</c:v>
                </c:pt>
                <c:pt idx="123">
                  <c:v>-3.5949425741905801</c:v>
                </c:pt>
                <c:pt idx="124">
                  <c:v>-2.7376054875701845</c:v>
                </c:pt>
                <c:pt idx="125">
                  <c:v>-1.8242313380419946</c:v>
                </c:pt>
                <c:pt idx="126">
                  <c:v>-1.6000193113974337</c:v>
                </c:pt>
                <c:pt idx="127">
                  <c:v>-1.693810419947841</c:v>
                </c:pt>
                <c:pt idx="128">
                  <c:v>-2.5119213903946163</c:v>
                </c:pt>
                <c:pt idx="129">
                  <c:v>-2.8107825499488328</c:v>
                </c:pt>
                <c:pt idx="130">
                  <c:v>-2.2423175379671143</c:v>
                </c:pt>
                <c:pt idx="131">
                  <c:v>-0.3617552363314207</c:v>
                </c:pt>
                <c:pt idx="132">
                  <c:v>0.24129094405762874</c:v>
                </c:pt>
                <c:pt idx="133">
                  <c:v>-3.5334387683990514</c:v>
                </c:pt>
                <c:pt idx="134">
                  <c:v>-2.9883308663840893</c:v>
                </c:pt>
                <c:pt idx="135">
                  <c:v>-2.9794474190987232</c:v>
                </c:pt>
                <c:pt idx="136">
                  <c:v>-4.4801149990298068</c:v>
                </c:pt>
              </c:numCache>
            </c:numRef>
          </c:xVal>
          <c:yVal>
            <c:numRef>
              <c:f>'cape gap and er'!$S$2:$S$138</c:f>
              <c:numCache>
                <c:formatCode>0.00%</c:formatCode>
                <c:ptCount val="137"/>
                <c:pt idx="0">
                  <c:v>-3.9219315736288785E-2</c:v>
                </c:pt>
                <c:pt idx="1">
                  <c:v>-2.4905410752670054E-2</c:v>
                </c:pt>
                <c:pt idx="2">
                  <c:v>-1.6060851414942734E-2</c:v>
                </c:pt>
                <c:pt idx="3">
                  <c:v>-2.7734464194610675E-2</c:v>
                </c:pt>
                <c:pt idx="4">
                  <c:v>-8.612375385396831E-3</c:v>
                </c:pt>
                <c:pt idx="5">
                  <c:v>-2.9125935574598305E-2</c:v>
                </c:pt>
                <c:pt idx="6">
                  <c:v>-1.0155166245326086E-2</c:v>
                </c:pt>
                <c:pt idx="7">
                  <c:v>-2.5779283042352441E-2</c:v>
                </c:pt>
                <c:pt idx="8">
                  <c:v>-1.4929585970383741E-2</c:v>
                </c:pt>
                <c:pt idx="9">
                  <c:v>-6.9877168652388022E-3</c:v>
                </c:pt>
                <c:pt idx="10">
                  <c:v>-1.0168341733794772E-2</c:v>
                </c:pt>
                <c:pt idx="11">
                  <c:v>-1.7791335765773075E-2</c:v>
                </c:pt>
                <c:pt idx="12">
                  <c:v>3.2170380619733763E-3</c:v>
                </c:pt>
                <c:pt idx="13">
                  <c:v>-6.1255543023526204E-3</c:v>
                </c:pt>
                <c:pt idx="14">
                  <c:v>-2.6759690705921324E-2</c:v>
                </c:pt>
                <c:pt idx="15">
                  <c:v>-2.2118453248641812E-2</c:v>
                </c:pt>
                <c:pt idx="16">
                  <c:v>-9.1677536267829041E-3</c:v>
                </c:pt>
                <c:pt idx="17">
                  <c:v>-7.5172987571370253E-3</c:v>
                </c:pt>
                <c:pt idx="18">
                  <c:v>6.7213489926813974E-3</c:v>
                </c:pt>
                <c:pt idx="19">
                  <c:v>-1.4739268851937437E-2</c:v>
                </c:pt>
                <c:pt idx="20">
                  <c:v>-8.4029954015156783E-3</c:v>
                </c:pt>
                <c:pt idx="21">
                  <c:v>1.0295555753953245E-2</c:v>
                </c:pt>
                <c:pt idx="22">
                  <c:v>2.3695375442434274E-2</c:v>
                </c:pt>
                <c:pt idx="23">
                  <c:v>3.6344854352642564E-2</c:v>
                </c:pt>
                <c:pt idx="24">
                  <c:v>1.7116152964745668E-2</c:v>
                </c:pt>
                <c:pt idx="25">
                  <c:v>3.0077207585564869E-2</c:v>
                </c:pt>
                <c:pt idx="26">
                  <c:v>9.5773642879448673E-3</c:v>
                </c:pt>
                <c:pt idx="27">
                  <c:v>1.9773315920137424E-3</c:v>
                </c:pt>
                <c:pt idx="28">
                  <c:v>5.8063791201150572E-3</c:v>
                </c:pt>
                <c:pt idx="29">
                  <c:v>-4.1643754306304182E-3</c:v>
                </c:pt>
                <c:pt idx="30">
                  <c:v>-2.540864047286151E-2</c:v>
                </c:pt>
                <c:pt idx="31">
                  <c:v>6.6274947664761719E-3</c:v>
                </c:pt>
                <c:pt idx="32">
                  <c:v>-1.3386425411253233E-2</c:v>
                </c:pt>
                <c:pt idx="33">
                  <c:v>-2.7647523900070858E-2</c:v>
                </c:pt>
                <c:pt idx="34">
                  <c:v>-2.1352367510926396E-2</c:v>
                </c:pt>
                <c:pt idx="35">
                  <c:v>-1.4145631133766878E-2</c:v>
                </c:pt>
                <c:pt idx="36">
                  <c:v>-5.3343660297089368E-3</c:v>
                </c:pt>
                <c:pt idx="37">
                  <c:v>-1.7723563771076867E-2</c:v>
                </c:pt>
                <c:pt idx="38">
                  <c:v>-3.3932740097369463E-2</c:v>
                </c:pt>
                <c:pt idx="39">
                  <c:v>-1.7015061895084838E-2</c:v>
                </c:pt>
                <c:pt idx="40">
                  <c:v>-3.1243359103610757E-2</c:v>
                </c:pt>
                <c:pt idx="41">
                  <c:v>-3.1012909285120571E-2</c:v>
                </c:pt>
                <c:pt idx="42">
                  <c:v>-3.0678393191692521E-2</c:v>
                </c:pt>
                <c:pt idx="43">
                  <c:v>-4.4586750182415313E-2</c:v>
                </c:pt>
                <c:pt idx="44">
                  <c:v>-4.8114359054902023E-2</c:v>
                </c:pt>
                <c:pt idx="45">
                  <c:v>-4.0748039025927829E-2</c:v>
                </c:pt>
                <c:pt idx="46">
                  <c:v>-3.1040602758878322E-2</c:v>
                </c:pt>
                <c:pt idx="47">
                  <c:v>-2.724174956601777E-2</c:v>
                </c:pt>
                <c:pt idx="48">
                  <c:v>-3.5453287974627212E-2</c:v>
                </c:pt>
                <c:pt idx="49">
                  <c:v>-4.4443949979340314E-2</c:v>
                </c:pt>
                <c:pt idx="50">
                  <c:v>-6.0834141300136757E-2</c:v>
                </c:pt>
                <c:pt idx="51">
                  <c:v>-6.4718632648658403E-2</c:v>
                </c:pt>
                <c:pt idx="52">
                  <c:v>-5.1678983955511182E-2</c:v>
                </c:pt>
                <c:pt idx="53">
                  <c:v>-6.5279183180615208E-2</c:v>
                </c:pt>
                <c:pt idx="54">
                  <c:v>-4.8380442988595451E-2</c:v>
                </c:pt>
                <c:pt idx="55">
                  <c:v>-2.3283950297556588E-2</c:v>
                </c:pt>
                <c:pt idx="56">
                  <c:v>-2.8833299528233436E-2</c:v>
                </c:pt>
                <c:pt idx="57">
                  <c:v>-2.6366141270355303E-3</c:v>
                </c:pt>
                <c:pt idx="58">
                  <c:v>-4.6815038831518274E-2</c:v>
                </c:pt>
                <c:pt idx="59">
                  <c:v>-2.1778723560588187E-2</c:v>
                </c:pt>
                <c:pt idx="60">
                  <c:v>-2.7768893624807944E-2</c:v>
                </c:pt>
                <c:pt idx="61">
                  <c:v>-2.9639348202178173E-2</c:v>
                </c:pt>
                <c:pt idx="62">
                  <c:v>-1.1656270290186121E-2</c:v>
                </c:pt>
                <c:pt idx="63">
                  <c:v>-3.2657063665236352E-2</c:v>
                </c:pt>
                <c:pt idx="64">
                  <c:v>-2.8371591509810612E-2</c:v>
                </c:pt>
                <c:pt idx="65">
                  <c:v>-4.7682146015941562E-3</c:v>
                </c:pt>
                <c:pt idx="66">
                  <c:v>-1.6106057538048946E-2</c:v>
                </c:pt>
                <c:pt idx="67">
                  <c:v>-1.3338055472927657E-2</c:v>
                </c:pt>
                <c:pt idx="68">
                  <c:v>-2.291505769385016E-2</c:v>
                </c:pt>
                <c:pt idx="69">
                  <c:v>-3.8790794704290699E-2</c:v>
                </c:pt>
                <c:pt idx="70">
                  <c:v>-3.8243969120694832E-2</c:v>
                </c:pt>
                <c:pt idx="71">
                  <c:v>-5.0719054194336977E-3</c:v>
                </c:pt>
                <c:pt idx="72">
                  <c:v>-6.5359438774914569E-3</c:v>
                </c:pt>
                <c:pt idx="73">
                  <c:v>-3.8116940821956824E-2</c:v>
                </c:pt>
                <c:pt idx="74">
                  <c:v>-2.9177869644633647E-2</c:v>
                </c:pt>
                <c:pt idx="75">
                  <c:v>-3.4865228550758909E-2</c:v>
                </c:pt>
                <c:pt idx="76">
                  <c:v>-3.965379127631774E-2</c:v>
                </c:pt>
                <c:pt idx="77">
                  <c:v>-6.530788205312632E-2</c:v>
                </c:pt>
                <c:pt idx="78">
                  <c:v>-3.8825025038543126E-2</c:v>
                </c:pt>
                <c:pt idx="79">
                  <c:v>-1.8252398762158561E-2</c:v>
                </c:pt>
                <c:pt idx="80">
                  <c:v>-5.8605592637859472E-2</c:v>
                </c:pt>
                <c:pt idx="81">
                  <c:v>-5.2528152848058784E-2</c:v>
                </c:pt>
                <c:pt idx="82">
                  <c:v>-6.4470671754131237E-2</c:v>
                </c:pt>
                <c:pt idx="83">
                  <c:v>-8.2475624318805618E-2</c:v>
                </c:pt>
                <c:pt idx="84">
                  <c:v>-8.091841908858477E-2</c:v>
                </c:pt>
                <c:pt idx="85">
                  <c:v>-8.5449259706829039E-2</c:v>
                </c:pt>
                <c:pt idx="86">
                  <c:v>-7.4953223409643277E-2</c:v>
                </c:pt>
                <c:pt idx="87">
                  <c:v>-7.8079041524755866E-2</c:v>
                </c:pt>
                <c:pt idx="88">
                  <c:v>-8.5334079276530028E-2</c:v>
                </c:pt>
                <c:pt idx="89">
                  <c:v>-8.6126510982362348E-2</c:v>
                </c:pt>
                <c:pt idx="90">
                  <c:v>-7.0426231842576348E-2</c:v>
                </c:pt>
                <c:pt idx="91">
                  <c:v>-9.6911073514431179E-2</c:v>
                </c:pt>
                <c:pt idx="92">
                  <c:v>-7.5981154885509605E-2</c:v>
                </c:pt>
                <c:pt idx="93">
                  <c:v>-7.6947368815233563E-2</c:v>
                </c:pt>
                <c:pt idx="94">
                  <c:v>-4.6812321681168001E-2</c:v>
                </c:pt>
                <c:pt idx="95">
                  <c:v>-3.8576231419639173E-2</c:v>
                </c:pt>
                <c:pt idx="96">
                  <c:v>-6.0634978016562702E-2</c:v>
                </c:pt>
                <c:pt idx="97">
                  <c:v>-3.1967386393165542E-2</c:v>
                </c:pt>
                <c:pt idx="98">
                  <c:v>-2.5184095668149054E-2</c:v>
                </c:pt>
                <c:pt idx="99">
                  <c:v>-2.3924825174662656E-2</c:v>
                </c:pt>
                <c:pt idx="100">
                  <c:v>-3.9416477959223428E-2</c:v>
                </c:pt>
                <c:pt idx="101">
                  <c:v>-2.3942996668565808E-2</c:v>
                </c:pt>
                <c:pt idx="102">
                  <c:v>-1.0630630260268781E-3</c:v>
                </c:pt>
                <c:pt idx="103">
                  <c:v>-2.893029804897651E-2</c:v>
                </c:pt>
                <c:pt idx="104">
                  <c:v>-1.4554516766652981E-2</c:v>
                </c:pt>
                <c:pt idx="105">
                  <c:v>2.0201874603997805E-3</c:v>
                </c:pt>
                <c:pt idx="106">
                  <c:v>-1.1657613685108759E-2</c:v>
                </c:pt>
                <c:pt idx="107">
                  <c:v>-2.0262771910630306E-2</c:v>
                </c:pt>
                <c:pt idx="108">
                  <c:v>-2.3302413077828321E-2</c:v>
                </c:pt>
                <c:pt idx="109">
                  <c:v>-1.5895517574965101E-2</c:v>
                </c:pt>
                <c:pt idx="110">
                  <c:v>6.1249783515333611E-3</c:v>
                </c:pt>
                <c:pt idx="111">
                  <c:v>-1.6281029515391676E-2</c:v>
                </c:pt>
                <c:pt idx="112">
                  <c:v>-1.8095637812548082E-2</c:v>
                </c:pt>
                <c:pt idx="113">
                  <c:v>-1.1606400083395307E-2</c:v>
                </c:pt>
                <c:pt idx="114">
                  <c:v>-9.1111727194452818E-3</c:v>
                </c:pt>
                <c:pt idx="115">
                  <c:v>-3.1777171148764438E-2</c:v>
                </c:pt>
                <c:pt idx="116">
                  <c:v>-5.3606169982683749E-2</c:v>
                </c:pt>
                <c:pt idx="117">
                  <c:v>-8.0073608238019789E-2</c:v>
                </c:pt>
                <c:pt idx="118">
                  <c:v>-4.0918540243058077E-2</c:v>
                </c:pt>
                <c:pt idx="119">
                  <c:v>-5.3321030074817699E-2</c:v>
                </c:pt>
                <c:pt idx="120">
                  <c:v>-5.5870094705735562E-2</c:v>
                </c:pt>
                <c:pt idx="121">
                  <c:v>-3.9337896005792405E-2</c:v>
                </c:pt>
                <c:pt idx="122">
                  <c:v>-7.2064631378262467E-2</c:v>
                </c:pt>
                <c:pt idx="123">
                  <c:v>-5.1331021096754803E-2</c:v>
                </c:pt>
                <c:pt idx="124">
                  <c:v>-6.2205800380095821E-2</c:v>
                </c:pt>
                <c:pt idx="125">
                  <c:v>-7.1878722842860565E-2</c:v>
                </c:pt>
                <c:pt idx="126">
                  <c:v>-6.5515779409156982E-2</c:v>
                </c:pt>
                <c:pt idx="127">
                  <c:v>-6.0389142549775565E-2</c:v>
                </c:pt>
                <c:pt idx="128">
                  <c:v>-7.1151069646983922E-2</c:v>
                </c:pt>
                <c:pt idx="129">
                  <c:v>-5.2216743188440606E-2</c:v>
                </c:pt>
                <c:pt idx="130">
                  <c:v>-7.4215656138404196E-2</c:v>
                </c:pt>
                <c:pt idx="131">
                  <c:v>-8.6438426315992523E-2</c:v>
                </c:pt>
                <c:pt idx="132">
                  <c:v>-7.3917922439949102E-2</c:v>
                </c:pt>
                <c:pt idx="133">
                  <c:v>-3.7658188070083698E-2</c:v>
                </c:pt>
                <c:pt idx="134">
                  <c:v>-5.3684470306914145E-2</c:v>
                </c:pt>
                <c:pt idx="135">
                  <c:v>-6.1306999104893123E-2</c:v>
                </c:pt>
                <c:pt idx="136">
                  <c:v>-5.1738883803607916E-2</c:v>
                </c:pt>
              </c:numCache>
            </c:numRef>
          </c:yVal>
          <c:smooth val="0"/>
          <c:extLst>
            <c:ext xmlns:c16="http://schemas.microsoft.com/office/drawing/2014/chart" uri="{C3380CC4-5D6E-409C-BE32-E72D297353CC}">
              <c16:uniqueId val="{00000017-AC68-4D23-9818-36ECE8EC2858}"/>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Energy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11400281657959144"/>
                  <c:y val="-0.4052539580063447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er'!$F$2:$F$72</c:f>
              <c:numCache>
                <c:formatCode>0.00</c:formatCode>
                <c:ptCount val="71"/>
                <c:pt idx="0">
                  <c:v>-4.4374263596205079</c:v>
                </c:pt>
                <c:pt idx="1">
                  <c:v>-4.7675635092115547</c:v>
                </c:pt>
                <c:pt idx="2">
                  <c:v>-4.6486144636780864</c:v>
                </c:pt>
                <c:pt idx="3">
                  <c:v>-3.6042458118768268</c:v>
                </c:pt>
                <c:pt idx="4">
                  <c:v>-4.8997598932115283</c:v>
                </c:pt>
                <c:pt idx="5">
                  <c:v>-4.7901021737058675</c:v>
                </c:pt>
                <c:pt idx="6">
                  <c:v>-5.1456621462142254</c:v>
                </c:pt>
                <c:pt idx="7">
                  <c:v>-4.3813434193444003</c:v>
                </c:pt>
                <c:pt idx="8">
                  <c:v>-4.7420879654901782</c:v>
                </c:pt>
                <c:pt idx="9">
                  <c:v>-4.5668748152844376</c:v>
                </c:pt>
                <c:pt idx="10">
                  <c:v>-4.0424538006927699</c:v>
                </c:pt>
                <c:pt idx="11">
                  <c:v>-4.7526993312636376</c:v>
                </c:pt>
                <c:pt idx="12">
                  <c:v>-5.1931031813886666</c:v>
                </c:pt>
                <c:pt idx="13">
                  <c:v>-4.8960674458709139</c:v>
                </c:pt>
                <c:pt idx="14">
                  <c:v>-3.1273271085456624</c:v>
                </c:pt>
                <c:pt idx="15">
                  <c:v>-3.7460954345101811</c:v>
                </c:pt>
                <c:pt idx="16">
                  <c:v>-5.0562770765226173</c:v>
                </c:pt>
                <c:pt idx="17">
                  <c:v>-3.5511608528725338</c:v>
                </c:pt>
                <c:pt idx="18">
                  <c:v>-4.9674372467565533</c:v>
                </c:pt>
                <c:pt idx="19">
                  <c:v>-4.3799959382394666</c:v>
                </c:pt>
                <c:pt idx="20">
                  <c:v>-3.6629595537958881</c:v>
                </c:pt>
                <c:pt idx="21">
                  <c:v>-3.8903498300734927</c:v>
                </c:pt>
                <c:pt idx="22">
                  <c:v>-3.0884749286744468</c:v>
                </c:pt>
                <c:pt idx="23">
                  <c:v>-2.5245959065239321</c:v>
                </c:pt>
                <c:pt idx="24">
                  <c:v>-1.5128845395845001</c:v>
                </c:pt>
                <c:pt idx="25">
                  <c:v>-1.7459349789327503</c:v>
                </c:pt>
                <c:pt idx="26">
                  <c:v>-1.2876955925746931</c:v>
                </c:pt>
                <c:pt idx="27">
                  <c:v>-1.6513872475178528</c:v>
                </c:pt>
                <c:pt idx="28">
                  <c:v>-1.560052089648271</c:v>
                </c:pt>
                <c:pt idx="29">
                  <c:v>-0.5433633700624757</c:v>
                </c:pt>
                <c:pt idx="30">
                  <c:v>-0.93288676475289545</c:v>
                </c:pt>
                <c:pt idx="31">
                  <c:v>-3.909886730223024</c:v>
                </c:pt>
                <c:pt idx="32">
                  <c:v>-1.918663502997136</c:v>
                </c:pt>
                <c:pt idx="33">
                  <c:v>-1.8481505515417629</c:v>
                </c:pt>
                <c:pt idx="34">
                  <c:v>-2.6215744449328668</c:v>
                </c:pt>
                <c:pt idx="35">
                  <c:v>-2.9870341499851003</c:v>
                </c:pt>
                <c:pt idx="36">
                  <c:v>-2.7495870742821955</c:v>
                </c:pt>
                <c:pt idx="37">
                  <c:v>-3.0612484420138943</c:v>
                </c:pt>
                <c:pt idx="38">
                  <c:v>-2.2014358372092553</c:v>
                </c:pt>
                <c:pt idx="39">
                  <c:v>-4.2412818249584703</c:v>
                </c:pt>
                <c:pt idx="40">
                  <c:v>-3.767431901082968</c:v>
                </c:pt>
                <c:pt idx="41">
                  <c:v>-3.5771165821574122</c:v>
                </c:pt>
                <c:pt idx="42">
                  <c:v>-3.7280082426192052</c:v>
                </c:pt>
                <c:pt idx="43">
                  <c:v>-2.9216730154182504</c:v>
                </c:pt>
                <c:pt idx="44">
                  <c:v>-3.2364800667339404</c:v>
                </c:pt>
                <c:pt idx="45">
                  <c:v>-3.498316918910743</c:v>
                </c:pt>
                <c:pt idx="46">
                  <c:v>-4.1846418467177777</c:v>
                </c:pt>
                <c:pt idx="47">
                  <c:v>-3.2277371810450521</c:v>
                </c:pt>
                <c:pt idx="48">
                  <c:v>-3.7131942346833968</c:v>
                </c:pt>
                <c:pt idx="49">
                  <c:v>-3.6000003254613246</c:v>
                </c:pt>
                <c:pt idx="50">
                  <c:v>-3.9089615115735268</c:v>
                </c:pt>
                <c:pt idx="51">
                  <c:v>-3.1694570580731174</c:v>
                </c:pt>
                <c:pt idx="52">
                  <c:v>-4.1219099770934058</c:v>
                </c:pt>
                <c:pt idx="53">
                  <c:v>-2.5641801869360017</c:v>
                </c:pt>
                <c:pt idx="54">
                  <c:v>-3.1237075023805936</c:v>
                </c:pt>
                <c:pt idx="55">
                  <c:v>-3.4016615003469632</c:v>
                </c:pt>
                <c:pt idx="56">
                  <c:v>-2.9549764876299047</c:v>
                </c:pt>
                <c:pt idx="57">
                  <c:v>-2.9019709295354001</c:v>
                </c:pt>
                <c:pt idx="58">
                  <c:v>-1.2586603994002821</c:v>
                </c:pt>
                <c:pt idx="59">
                  <c:v>-2.5852397768639261</c:v>
                </c:pt>
                <c:pt idx="60">
                  <c:v>-1.5022236876098292</c:v>
                </c:pt>
                <c:pt idx="61">
                  <c:v>-0.78330379576923814</c:v>
                </c:pt>
                <c:pt idx="62">
                  <c:v>0.1353206282822641</c:v>
                </c:pt>
                <c:pt idx="63">
                  <c:v>0.3868078356918403</c:v>
                </c:pt>
                <c:pt idx="64">
                  <c:v>1.8956906856435753</c:v>
                </c:pt>
                <c:pt idx="65">
                  <c:v>0.90618253736262666</c:v>
                </c:pt>
                <c:pt idx="66">
                  <c:v>1.8045630903291074</c:v>
                </c:pt>
                <c:pt idx="67">
                  <c:v>0.27349864148238501</c:v>
                </c:pt>
                <c:pt idx="68">
                  <c:v>-0.54904994714778677</c:v>
                </c:pt>
                <c:pt idx="69">
                  <c:v>-1.8075109401568885</c:v>
                </c:pt>
                <c:pt idx="70">
                  <c:v>-1.1882182980020735</c:v>
                </c:pt>
              </c:numCache>
            </c:numRef>
          </c:xVal>
          <c:yVal>
            <c:numRef>
              <c:f>'cape gap and er'!$T$2:$T$72</c:f>
              <c:numCache>
                <c:formatCode>0.00%</c:formatCode>
                <c:ptCount val="71"/>
                <c:pt idx="0">
                  <c:v>-4.4480360117981066E-2</c:v>
                </c:pt>
                <c:pt idx="1">
                  <c:v>-2.8437060107334933E-2</c:v>
                </c:pt>
                <c:pt idx="2">
                  <c:v>-2.2415350385721844E-2</c:v>
                </c:pt>
                <c:pt idx="3">
                  <c:v>-4.6053586493029819E-2</c:v>
                </c:pt>
                <c:pt idx="4">
                  <c:v>-4.1823778055307681E-3</c:v>
                </c:pt>
                <c:pt idx="5">
                  <c:v>-2.1851183844064259E-2</c:v>
                </c:pt>
                <c:pt idx="6">
                  <c:v>-6.1354689218184877E-3</c:v>
                </c:pt>
                <c:pt idx="7">
                  <c:v>-4.4083110691506056E-2</c:v>
                </c:pt>
                <c:pt idx="8">
                  <c:v>-4.9027531141335068E-2</c:v>
                </c:pt>
                <c:pt idx="9">
                  <c:v>-6.9799381563769414E-2</c:v>
                </c:pt>
                <c:pt idx="10">
                  <c:v>-6.9192548536233911E-2</c:v>
                </c:pt>
                <c:pt idx="11">
                  <c:v>-7.5880145976404467E-2</c:v>
                </c:pt>
                <c:pt idx="12">
                  <c:v>-5.4387070711825691E-2</c:v>
                </c:pt>
                <c:pt idx="13">
                  <c:v>-6.3611282346405007E-2</c:v>
                </c:pt>
                <c:pt idx="14">
                  <c:v>-8.1102951814363111E-2</c:v>
                </c:pt>
                <c:pt idx="15">
                  <c:v>-7.2028536255770881E-2</c:v>
                </c:pt>
                <c:pt idx="16">
                  <c:v>-5.5677862113379772E-2</c:v>
                </c:pt>
                <c:pt idx="17">
                  <c:v>-8.4615535179682677E-2</c:v>
                </c:pt>
                <c:pt idx="18">
                  <c:v>-6.059060054922738E-2</c:v>
                </c:pt>
                <c:pt idx="19">
                  <c:v>-0.10322151944082592</c:v>
                </c:pt>
                <c:pt idx="20">
                  <c:v>-9.2183065468840919E-2</c:v>
                </c:pt>
                <c:pt idx="21">
                  <c:v>-8.5751193881106635E-2</c:v>
                </c:pt>
                <c:pt idx="22">
                  <c:v>-0.10775617187474262</c:v>
                </c:pt>
                <c:pt idx="23">
                  <c:v>-0.12036020924695401</c:v>
                </c:pt>
                <c:pt idx="24">
                  <c:v>-0.15104952803801786</c:v>
                </c:pt>
                <c:pt idx="25">
                  <c:v>-0.13199246436408507</c:v>
                </c:pt>
                <c:pt idx="26">
                  <c:v>-0.1258304883571808</c:v>
                </c:pt>
                <c:pt idx="27">
                  <c:v>-0.12320326113228708</c:v>
                </c:pt>
                <c:pt idx="28">
                  <c:v>-0.12551700363723284</c:v>
                </c:pt>
                <c:pt idx="29">
                  <c:v>-0.14374182495280807</c:v>
                </c:pt>
                <c:pt idx="30">
                  <c:v>-0.13785648153837382</c:v>
                </c:pt>
                <c:pt idx="31">
                  <c:v>-7.7788432498260729E-2</c:v>
                </c:pt>
                <c:pt idx="32">
                  <c:v>-0.12363802540564039</c:v>
                </c:pt>
                <c:pt idx="33">
                  <c:v>-0.11393761945345893</c:v>
                </c:pt>
                <c:pt idx="34">
                  <c:v>-0.10246330103765167</c:v>
                </c:pt>
                <c:pt idx="35">
                  <c:v>-0.11248269595415183</c:v>
                </c:pt>
                <c:pt idx="36">
                  <c:v>-0.12145861759867627</c:v>
                </c:pt>
                <c:pt idx="37">
                  <c:v>-0.12109283483696376</c:v>
                </c:pt>
                <c:pt idx="38">
                  <c:v>-0.14125714368356224</c:v>
                </c:pt>
                <c:pt idx="39">
                  <c:v>-0.11885069936219206</c:v>
                </c:pt>
                <c:pt idx="40">
                  <c:v>-0.13162696503618732</c:v>
                </c:pt>
                <c:pt idx="41">
                  <c:v>-0.13063583095225428</c:v>
                </c:pt>
                <c:pt idx="42">
                  <c:v>-0.14413793883253856</c:v>
                </c:pt>
                <c:pt idx="43">
                  <c:v>-0.14194159883355661</c:v>
                </c:pt>
                <c:pt idx="44">
                  <c:v>-0.14445560357269782</c:v>
                </c:pt>
                <c:pt idx="45">
                  <c:v>-0.13923778093498529</c:v>
                </c:pt>
                <c:pt idx="46">
                  <c:v>-0.1319591969956444</c:v>
                </c:pt>
                <c:pt idx="47">
                  <c:v>-0.12849287488234085</c:v>
                </c:pt>
                <c:pt idx="48">
                  <c:v>-0.13790531748355495</c:v>
                </c:pt>
                <c:pt idx="49">
                  <c:v>-0.13533354441749124</c:v>
                </c:pt>
                <c:pt idx="50">
                  <c:v>-0.11663889210998724</c:v>
                </c:pt>
                <c:pt idx="51">
                  <c:v>-0.11911922918799289</c:v>
                </c:pt>
                <c:pt idx="52">
                  <c:v>-0.11083138938279702</c:v>
                </c:pt>
                <c:pt idx="53">
                  <c:v>-0.13191259484191853</c:v>
                </c:pt>
                <c:pt idx="54">
                  <c:v>-0.1297206694058135</c:v>
                </c:pt>
                <c:pt idx="55">
                  <c:v>-0.10258513786201695</c:v>
                </c:pt>
                <c:pt idx="56">
                  <c:v>-0.13153195706174658</c:v>
                </c:pt>
                <c:pt idx="57">
                  <c:v>-0.1105718433090831</c:v>
                </c:pt>
                <c:pt idx="58">
                  <c:v>-0.16521914995070486</c:v>
                </c:pt>
                <c:pt idx="59">
                  <c:v>-0.13105530607939331</c:v>
                </c:pt>
                <c:pt idx="60">
                  <c:v>-0.13876396020912829</c:v>
                </c:pt>
                <c:pt idx="61">
                  <c:v>-0.14610385588449692</c:v>
                </c:pt>
                <c:pt idx="62">
                  <c:v>-0.13653840846450893</c:v>
                </c:pt>
                <c:pt idx="63">
                  <c:v>-0.17146371215999789</c:v>
                </c:pt>
                <c:pt idx="64">
                  <c:v>-0.17060331672816142</c:v>
                </c:pt>
                <c:pt idx="65">
                  <c:v>-0.1562592784709127</c:v>
                </c:pt>
                <c:pt idx="66">
                  <c:v>-0.18336440130765042</c:v>
                </c:pt>
                <c:pt idx="67">
                  <c:v>-0.1620890786567285</c:v>
                </c:pt>
                <c:pt idx="68">
                  <c:v>-0.16239626988440836</c:v>
                </c:pt>
                <c:pt idx="69">
                  <c:v>-0.14956504110376312</c:v>
                </c:pt>
                <c:pt idx="70">
                  <c:v>-0.14608991256178727</c:v>
                </c:pt>
              </c:numCache>
            </c:numRef>
          </c:yVal>
          <c:smooth val="0"/>
          <c:extLst>
            <c:ext xmlns:c16="http://schemas.microsoft.com/office/drawing/2014/chart" uri="{C3380CC4-5D6E-409C-BE32-E72D297353CC}">
              <c16:uniqueId val="{00000011-A457-4218-80FB-20AD1E70C4B0}"/>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225585615670904"/>
                  <c:y val="0.173301357838238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er'!$F$73:$F$138</c:f>
              <c:numCache>
                <c:formatCode>0.00</c:formatCode>
                <c:ptCount val="66"/>
                <c:pt idx="0">
                  <c:v>-2.7374990684553895</c:v>
                </c:pt>
                <c:pt idx="1">
                  <c:v>-1.8823143204924784</c:v>
                </c:pt>
                <c:pt idx="2">
                  <c:v>-2.2774037248191412</c:v>
                </c:pt>
                <c:pt idx="3">
                  <c:v>-1.5795423578538725</c:v>
                </c:pt>
                <c:pt idx="4">
                  <c:v>-1.8801113581128261</c:v>
                </c:pt>
                <c:pt idx="5">
                  <c:v>-2.635009782369794</c:v>
                </c:pt>
                <c:pt idx="6">
                  <c:v>-2.4533248571353976</c:v>
                </c:pt>
                <c:pt idx="7">
                  <c:v>-2.5258272794239165</c:v>
                </c:pt>
                <c:pt idx="8">
                  <c:v>-4.4847090918834036</c:v>
                </c:pt>
                <c:pt idx="9">
                  <c:v>-3.1613697545787307</c:v>
                </c:pt>
                <c:pt idx="10">
                  <c:v>-2.8500032894550129</c:v>
                </c:pt>
                <c:pt idx="11">
                  <c:v>-3.1554465760346107</c:v>
                </c:pt>
                <c:pt idx="12">
                  <c:v>-3.3502154753152475</c:v>
                </c:pt>
                <c:pt idx="13">
                  <c:v>-4.4825458998247347</c:v>
                </c:pt>
                <c:pt idx="14">
                  <c:v>-3.5119155375021656</c:v>
                </c:pt>
                <c:pt idx="15">
                  <c:v>-2.7214339538324532</c:v>
                </c:pt>
                <c:pt idx="16">
                  <c:v>-2.7238842023716145</c:v>
                </c:pt>
                <c:pt idx="17">
                  <c:v>-2.767162680399645</c:v>
                </c:pt>
                <c:pt idx="18">
                  <c:v>-2.7921741112705036</c:v>
                </c:pt>
                <c:pt idx="19">
                  <c:v>-2.479164215072482</c:v>
                </c:pt>
                <c:pt idx="20">
                  <c:v>-1.5637292725780099</c:v>
                </c:pt>
                <c:pt idx="21">
                  <c:v>-2.2713676736925912</c:v>
                </c:pt>
                <c:pt idx="22">
                  <c:v>-1.2897505333909109</c:v>
                </c:pt>
                <c:pt idx="23">
                  <c:v>-1.0371413403974457</c:v>
                </c:pt>
                <c:pt idx="24">
                  <c:v>-1.9448921806211512</c:v>
                </c:pt>
                <c:pt idx="25">
                  <c:v>-1.9830997594916111</c:v>
                </c:pt>
                <c:pt idx="26">
                  <c:v>-1.9770569908251279</c:v>
                </c:pt>
                <c:pt idx="27">
                  <c:v>-2.2275339915750121</c:v>
                </c:pt>
                <c:pt idx="28">
                  <c:v>-2.5293589995698738</c:v>
                </c:pt>
                <c:pt idx="29">
                  <c:v>-2.5419919541144194</c:v>
                </c:pt>
                <c:pt idx="30">
                  <c:v>-1.7622670317530189</c:v>
                </c:pt>
                <c:pt idx="31">
                  <c:v>-2.6102995277108691</c:v>
                </c:pt>
                <c:pt idx="32">
                  <c:v>-1.1356828917670692</c:v>
                </c:pt>
                <c:pt idx="33">
                  <c:v>-1.3923130186221071</c:v>
                </c:pt>
                <c:pt idx="34">
                  <c:v>-0.94057347133668667</c:v>
                </c:pt>
                <c:pt idx="35">
                  <c:v>-0.77785987451759642</c:v>
                </c:pt>
                <c:pt idx="36">
                  <c:v>1.3193802666493917</c:v>
                </c:pt>
                <c:pt idx="37">
                  <c:v>5.9646337098402391E-3</c:v>
                </c:pt>
                <c:pt idx="38">
                  <c:v>0.65898730637212877</c:v>
                </c:pt>
                <c:pt idx="39">
                  <c:v>2.4498741645707924</c:v>
                </c:pt>
                <c:pt idx="40">
                  <c:v>3.3799917166001503</c:v>
                </c:pt>
                <c:pt idx="41">
                  <c:v>3.2592023805306569</c:v>
                </c:pt>
                <c:pt idx="42">
                  <c:v>3.3451791915951259</c:v>
                </c:pt>
                <c:pt idx="43">
                  <c:v>2.8398891458318598</c:v>
                </c:pt>
                <c:pt idx="44">
                  <c:v>5.4366350438751168</c:v>
                </c:pt>
                <c:pt idx="45">
                  <c:v>2.7613972735142278</c:v>
                </c:pt>
                <c:pt idx="46">
                  <c:v>4.5308590558952933</c:v>
                </c:pt>
                <c:pt idx="47">
                  <c:v>0.65678848551158908</c:v>
                </c:pt>
                <c:pt idx="48">
                  <c:v>2.4626863269387615</c:v>
                </c:pt>
                <c:pt idx="49">
                  <c:v>2.7934196456119609</c:v>
                </c:pt>
                <c:pt idx="50">
                  <c:v>2.7364601206286747</c:v>
                </c:pt>
                <c:pt idx="51">
                  <c:v>4.4518304797767509</c:v>
                </c:pt>
                <c:pt idx="52">
                  <c:v>0.72350423727291391</c:v>
                </c:pt>
                <c:pt idx="53">
                  <c:v>2.6003865151707322</c:v>
                </c:pt>
                <c:pt idx="54">
                  <c:v>2.8341489728938445</c:v>
                </c:pt>
                <c:pt idx="55">
                  <c:v>0.88408905484332689</c:v>
                </c:pt>
                <c:pt idx="56">
                  <c:v>1.5131273617412437</c:v>
                </c:pt>
                <c:pt idx="57">
                  <c:v>0.63383506052921934</c:v>
                </c:pt>
                <c:pt idx="58">
                  <c:v>0.72438333776786767</c:v>
                </c:pt>
                <c:pt idx="59">
                  <c:v>2.5222827305494091</c:v>
                </c:pt>
                <c:pt idx="60">
                  <c:v>2.3180591762836769</c:v>
                </c:pt>
                <c:pt idx="61">
                  <c:v>2.0067818176406877</c:v>
                </c:pt>
                <c:pt idx="62">
                  <c:v>-6.6328443657368901</c:v>
                </c:pt>
                <c:pt idx="63">
                  <c:v>-3.6782732176499353</c:v>
                </c:pt>
                <c:pt idx="64">
                  <c:v>-3.5844607471062426</c:v>
                </c:pt>
                <c:pt idx="65">
                  <c:v>-4.8519986547927783</c:v>
                </c:pt>
              </c:numCache>
            </c:numRef>
          </c:xVal>
          <c:yVal>
            <c:numRef>
              <c:f>'cape gap and er'!$T$73:$T$138</c:f>
              <c:numCache>
                <c:formatCode>0.00%</c:formatCode>
                <c:ptCount val="66"/>
                <c:pt idx="0">
                  <c:v>-0.12790865933600148</c:v>
                </c:pt>
                <c:pt idx="1">
                  <c:v>-0.14075175549065122</c:v>
                </c:pt>
                <c:pt idx="2">
                  <c:v>-0.2355454121815086</c:v>
                </c:pt>
                <c:pt idx="3">
                  <c:v>-0.21070702061521185</c:v>
                </c:pt>
                <c:pt idx="4">
                  <c:v>-0.2077912159699753</c:v>
                </c:pt>
                <c:pt idx="5">
                  <c:v>-0.2121598731625427</c:v>
                </c:pt>
                <c:pt idx="6">
                  <c:v>-0.238260297502911</c:v>
                </c:pt>
                <c:pt idx="7">
                  <c:v>-0.23052181161347329</c:v>
                </c:pt>
                <c:pt idx="8">
                  <c:v>-0.22067665314886331</c:v>
                </c:pt>
                <c:pt idx="9">
                  <c:v>-0.26954718199448535</c:v>
                </c:pt>
                <c:pt idx="10">
                  <c:v>-0.24098033523310802</c:v>
                </c:pt>
                <c:pt idx="11">
                  <c:v>-0.22415850507897805</c:v>
                </c:pt>
                <c:pt idx="12">
                  <c:v>-0.21879514183572424</c:v>
                </c:pt>
                <c:pt idx="13">
                  <c:v>-0.17408673550168119</c:v>
                </c:pt>
                <c:pt idx="14">
                  <c:v>-0.1947952670005505</c:v>
                </c:pt>
                <c:pt idx="15">
                  <c:v>-0.20738554784824093</c:v>
                </c:pt>
                <c:pt idx="16">
                  <c:v>-0.20066359080317264</c:v>
                </c:pt>
                <c:pt idx="17">
                  <c:v>-0.19500598936362845</c:v>
                </c:pt>
                <c:pt idx="18">
                  <c:v>-0.21401517601497566</c:v>
                </c:pt>
                <c:pt idx="19">
                  <c:v>-0.21074959606211607</c:v>
                </c:pt>
                <c:pt idx="20">
                  <c:v>-0.22162926940867722</c:v>
                </c:pt>
                <c:pt idx="21">
                  <c:v>-0.1858694350658846</c:v>
                </c:pt>
                <c:pt idx="22">
                  <c:v>-0.21641728733485444</c:v>
                </c:pt>
                <c:pt idx="23">
                  <c:v>-0.20098605867684149</c:v>
                </c:pt>
                <c:pt idx="24">
                  <c:v>-0.14771935639470779</c:v>
                </c:pt>
                <c:pt idx="25">
                  <c:v>-0.13839872556803878</c:v>
                </c:pt>
                <c:pt idx="26">
                  <c:v>-9.5725215099509597E-2</c:v>
                </c:pt>
                <c:pt idx="27">
                  <c:v>-9.171334692328692E-2</c:v>
                </c:pt>
                <c:pt idx="28">
                  <c:v>-3.504987915689628E-2</c:v>
                </c:pt>
                <c:pt idx="29">
                  <c:v>-8.5745173129050833E-2</c:v>
                </c:pt>
                <c:pt idx="30">
                  <c:v>-6.0845029033070208E-2</c:v>
                </c:pt>
                <c:pt idx="31">
                  <c:v>-1.8896866062078965E-2</c:v>
                </c:pt>
                <c:pt idx="32">
                  <c:v>-7.0048972919496633E-2</c:v>
                </c:pt>
                <c:pt idx="33">
                  <c:v>-2.963027615985947E-2</c:v>
                </c:pt>
                <c:pt idx="34">
                  <c:v>-1.5225976779430273E-2</c:v>
                </c:pt>
                <c:pt idx="35">
                  <c:v>-3.4382421446766509E-2</c:v>
                </c:pt>
                <c:pt idx="36">
                  <c:v>-3.9891744161931086E-2</c:v>
                </c:pt>
                <c:pt idx="37">
                  <c:v>-4.4223011721819194E-2</c:v>
                </c:pt>
                <c:pt idx="38">
                  <c:v>-5.0842373251481554E-2</c:v>
                </c:pt>
                <c:pt idx="39">
                  <c:v>-6.0316089536964768E-2</c:v>
                </c:pt>
                <c:pt idx="40">
                  <c:v>-9.9897576806211585E-2</c:v>
                </c:pt>
                <c:pt idx="41">
                  <c:v>-8.8379710386817578E-2</c:v>
                </c:pt>
                <c:pt idx="42">
                  <c:v>-6.7094030667924853E-2</c:v>
                </c:pt>
                <c:pt idx="43">
                  <c:v>-4.6473463082796762E-2</c:v>
                </c:pt>
                <c:pt idx="44">
                  <c:v>-5.8210603757337331E-2</c:v>
                </c:pt>
                <c:pt idx="45">
                  <c:v>-6.1984812328597538E-2</c:v>
                </c:pt>
                <c:pt idx="46">
                  <c:v>-9.1009032938985657E-2</c:v>
                </c:pt>
                <c:pt idx="47">
                  <c:v>-4.878655675268817E-2</c:v>
                </c:pt>
                <c:pt idx="48">
                  <c:v>-7.7528894379963242E-2</c:v>
                </c:pt>
                <c:pt idx="49">
                  <c:v>-7.8985424509528945E-2</c:v>
                </c:pt>
                <c:pt idx="50">
                  <c:v>-4.4853364483583125E-2</c:v>
                </c:pt>
                <c:pt idx="51">
                  <c:v>-7.2435319004539034E-2</c:v>
                </c:pt>
                <c:pt idx="52">
                  <c:v>-3.9400427536137483E-2</c:v>
                </c:pt>
                <c:pt idx="53">
                  <c:v>-6.1078910679187581E-2</c:v>
                </c:pt>
                <c:pt idx="54">
                  <c:v>-6.1478545544655372E-2</c:v>
                </c:pt>
                <c:pt idx="55">
                  <c:v>-4.7206544170069309E-2</c:v>
                </c:pt>
                <c:pt idx="56">
                  <c:v>-5.3458931256120223E-2</c:v>
                </c:pt>
                <c:pt idx="57">
                  <c:v>-5.2878692103514924E-2</c:v>
                </c:pt>
                <c:pt idx="58">
                  <c:v>-2.9791419791864948E-2</c:v>
                </c:pt>
                <c:pt idx="59">
                  <c:v>-6.8523852630453685E-2</c:v>
                </c:pt>
                <c:pt idx="60">
                  <c:v>-5.6696029616019272E-2</c:v>
                </c:pt>
                <c:pt idx="61">
                  <c:v>-3.0423113620433151E-2</c:v>
                </c:pt>
                <c:pt idx="62">
                  <c:v>0.11034222779717084</c:v>
                </c:pt>
                <c:pt idx="63">
                  <c:v>1.2862421006286651E-2</c:v>
                </c:pt>
                <c:pt idx="64">
                  <c:v>4.0885389553790841E-3</c:v>
                </c:pt>
                <c:pt idx="65">
                  <c:v>3.1531475732734071E-2</c:v>
                </c:pt>
              </c:numCache>
            </c:numRef>
          </c:yVal>
          <c:smooth val="0"/>
          <c:extLst>
            <c:ext xmlns:c16="http://schemas.microsoft.com/office/drawing/2014/chart" uri="{C3380CC4-5D6E-409C-BE32-E72D297353CC}">
              <c16:uniqueId val="{00000014-A457-4218-80FB-20AD1E70C4B0}"/>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er'!$F$2:$F$138</c:f>
              <c:numCache>
                <c:formatCode>0.00</c:formatCode>
                <c:ptCount val="137"/>
                <c:pt idx="0">
                  <c:v>-4.4374263596205079</c:v>
                </c:pt>
                <c:pt idx="1">
                  <c:v>-4.7675635092115547</c:v>
                </c:pt>
                <c:pt idx="2">
                  <c:v>-4.6486144636780864</c:v>
                </c:pt>
                <c:pt idx="3">
                  <c:v>-3.6042458118768268</c:v>
                </c:pt>
                <c:pt idx="4">
                  <c:v>-4.8997598932115283</c:v>
                </c:pt>
                <c:pt idx="5">
                  <c:v>-4.7901021737058675</c:v>
                </c:pt>
                <c:pt idx="6">
                  <c:v>-5.1456621462142254</c:v>
                </c:pt>
                <c:pt idx="7">
                  <c:v>-4.3813434193444003</c:v>
                </c:pt>
                <c:pt idx="8">
                  <c:v>-4.7420879654901782</c:v>
                </c:pt>
                <c:pt idx="9">
                  <c:v>-4.5668748152844376</c:v>
                </c:pt>
                <c:pt idx="10">
                  <c:v>-4.0424538006927699</c:v>
                </c:pt>
                <c:pt idx="11">
                  <c:v>-4.7526993312636376</c:v>
                </c:pt>
                <c:pt idx="12">
                  <c:v>-5.1931031813886666</c:v>
                </c:pt>
                <c:pt idx="13">
                  <c:v>-4.8960674458709139</c:v>
                </c:pt>
                <c:pt idx="14">
                  <c:v>-3.1273271085456624</c:v>
                </c:pt>
                <c:pt idx="15">
                  <c:v>-3.7460954345101811</c:v>
                </c:pt>
                <c:pt idx="16">
                  <c:v>-5.0562770765226173</c:v>
                </c:pt>
                <c:pt idx="17">
                  <c:v>-3.5511608528725338</c:v>
                </c:pt>
                <c:pt idx="18">
                  <c:v>-4.9674372467565533</c:v>
                </c:pt>
                <c:pt idx="19">
                  <c:v>-4.3799959382394666</c:v>
                </c:pt>
                <c:pt idx="20">
                  <c:v>-3.6629595537958881</c:v>
                </c:pt>
                <c:pt idx="21">
                  <c:v>-3.8903498300734927</c:v>
                </c:pt>
                <c:pt idx="22">
                  <c:v>-3.0884749286744468</c:v>
                </c:pt>
                <c:pt idx="23">
                  <c:v>-2.5245959065239321</c:v>
                </c:pt>
                <c:pt idx="24">
                  <c:v>-1.5128845395845001</c:v>
                </c:pt>
                <c:pt idx="25">
                  <c:v>-1.7459349789327503</c:v>
                </c:pt>
                <c:pt idx="26">
                  <c:v>-1.2876955925746931</c:v>
                </c:pt>
                <c:pt idx="27">
                  <c:v>-1.6513872475178528</c:v>
                </c:pt>
                <c:pt idx="28">
                  <c:v>-1.560052089648271</c:v>
                </c:pt>
                <c:pt idx="29">
                  <c:v>-0.5433633700624757</c:v>
                </c:pt>
                <c:pt idx="30">
                  <c:v>-0.93288676475289545</c:v>
                </c:pt>
                <c:pt idx="31">
                  <c:v>-3.909886730223024</c:v>
                </c:pt>
                <c:pt idx="32">
                  <c:v>-1.918663502997136</c:v>
                </c:pt>
                <c:pt idx="33">
                  <c:v>-1.8481505515417629</c:v>
                </c:pt>
                <c:pt idx="34">
                  <c:v>-2.6215744449328668</c:v>
                </c:pt>
                <c:pt idx="35">
                  <c:v>-2.9870341499851003</c:v>
                </c:pt>
                <c:pt idx="36">
                  <c:v>-2.7495870742821955</c:v>
                </c:pt>
                <c:pt idx="37">
                  <c:v>-3.0612484420138943</c:v>
                </c:pt>
                <c:pt idx="38">
                  <c:v>-2.2014358372092553</c:v>
                </c:pt>
                <c:pt idx="39">
                  <c:v>-4.2412818249584703</c:v>
                </c:pt>
                <c:pt idx="40">
                  <c:v>-3.767431901082968</c:v>
                </c:pt>
                <c:pt idx="41">
                  <c:v>-3.5771165821574122</c:v>
                </c:pt>
                <c:pt idx="42">
                  <c:v>-3.7280082426192052</c:v>
                </c:pt>
                <c:pt idx="43">
                  <c:v>-2.9216730154182504</c:v>
                </c:pt>
                <c:pt idx="44">
                  <c:v>-3.2364800667339404</c:v>
                </c:pt>
                <c:pt idx="45">
                  <c:v>-3.498316918910743</c:v>
                </c:pt>
                <c:pt idx="46">
                  <c:v>-4.1846418467177777</c:v>
                </c:pt>
                <c:pt idx="47">
                  <c:v>-3.2277371810450521</c:v>
                </c:pt>
                <c:pt idx="48">
                  <c:v>-3.7131942346833968</c:v>
                </c:pt>
                <c:pt idx="49">
                  <c:v>-3.6000003254613246</c:v>
                </c:pt>
                <c:pt idx="50">
                  <c:v>-3.9089615115735268</c:v>
                </c:pt>
                <c:pt idx="51">
                  <c:v>-3.1694570580731174</c:v>
                </c:pt>
                <c:pt idx="52">
                  <c:v>-4.1219099770934058</c:v>
                </c:pt>
                <c:pt idx="53">
                  <c:v>-2.5641801869360017</c:v>
                </c:pt>
                <c:pt idx="54">
                  <c:v>-3.1237075023805936</c:v>
                </c:pt>
                <c:pt idx="55">
                  <c:v>-3.4016615003469632</c:v>
                </c:pt>
                <c:pt idx="56">
                  <c:v>-2.9549764876299047</c:v>
                </c:pt>
                <c:pt idx="57">
                  <c:v>-2.9019709295354001</c:v>
                </c:pt>
                <c:pt idx="58">
                  <c:v>-1.2586603994002821</c:v>
                </c:pt>
                <c:pt idx="59">
                  <c:v>-2.5852397768639261</c:v>
                </c:pt>
                <c:pt idx="60">
                  <c:v>-1.5022236876098292</c:v>
                </c:pt>
                <c:pt idx="61">
                  <c:v>-0.78330379576923814</c:v>
                </c:pt>
                <c:pt idx="62">
                  <c:v>0.1353206282822641</c:v>
                </c:pt>
                <c:pt idx="63">
                  <c:v>0.3868078356918403</c:v>
                </c:pt>
                <c:pt idx="64">
                  <c:v>1.8956906856435753</c:v>
                </c:pt>
                <c:pt idx="65">
                  <c:v>0.90618253736262666</c:v>
                </c:pt>
                <c:pt idx="66">
                  <c:v>1.8045630903291074</c:v>
                </c:pt>
                <c:pt idx="67">
                  <c:v>0.27349864148238501</c:v>
                </c:pt>
                <c:pt idx="68">
                  <c:v>-0.54904994714778677</c:v>
                </c:pt>
                <c:pt idx="69">
                  <c:v>-1.8075109401568885</c:v>
                </c:pt>
                <c:pt idx="70">
                  <c:v>-1.1882182980020735</c:v>
                </c:pt>
                <c:pt idx="71">
                  <c:v>-2.7374990684553895</c:v>
                </c:pt>
                <c:pt idx="72">
                  <c:v>-1.8823143204924784</c:v>
                </c:pt>
                <c:pt idx="73">
                  <c:v>-2.2774037248191412</c:v>
                </c:pt>
                <c:pt idx="74">
                  <c:v>-1.5795423578538725</c:v>
                </c:pt>
                <c:pt idx="75">
                  <c:v>-1.8801113581128261</c:v>
                </c:pt>
                <c:pt idx="76">
                  <c:v>-2.635009782369794</c:v>
                </c:pt>
                <c:pt idx="77">
                  <c:v>-2.4533248571353976</c:v>
                </c:pt>
                <c:pt idx="78">
                  <c:v>-2.5258272794239165</c:v>
                </c:pt>
                <c:pt idx="79">
                  <c:v>-4.4847090918834036</c:v>
                </c:pt>
                <c:pt idx="80">
                  <c:v>-3.1613697545787307</c:v>
                </c:pt>
                <c:pt idx="81">
                  <c:v>-2.8500032894550129</c:v>
                </c:pt>
                <c:pt idx="82">
                  <c:v>-3.1554465760346107</c:v>
                </c:pt>
                <c:pt idx="83">
                  <c:v>-3.3502154753152475</c:v>
                </c:pt>
                <c:pt idx="84">
                  <c:v>-4.4825458998247347</c:v>
                </c:pt>
                <c:pt idx="85">
                  <c:v>-3.5119155375021656</c:v>
                </c:pt>
                <c:pt idx="86">
                  <c:v>-2.7214339538324532</c:v>
                </c:pt>
                <c:pt idx="87">
                  <c:v>-2.7238842023716145</c:v>
                </c:pt>
                <c:pt idx="88">
                  <c:v>-2.767162680399645</c:v>
                </c:pt>
                <c:pt idx="89">
                  <c:v>-2.7921741112705036</c:v>
                </c:pt>
                <c:pt idx="90">
                  <c:v>-2.479164215072482</c:v>
                </c:pt>
                <c:pt idx="91">
                  <c:v>-1.5637292725780099</c:v>
                </c:pt>
                <c:pt idx="92">
                  <c:v>-2.2713676736925912</c:v>
                </c:pt>
                <c:pt idx="93">
                  <c:v>-1.2897505333909109</c:v>
                </c:pt>
                <c:pt idx="94">
                  <c:v>-1.0371413403974457</c:v>
                </c:pt>
                <c:pt idx="95">
                  <c:v>-1.9448921806211512</c:v>
                </c:pt>
                <c:pt idx="96">
                  <c:v>-1.9830997594916111</c:v>
                </c:pt>
                <c:pt idx="97">
                  <c:v>-1.9770569908251279</c:v>
                </c:pt>
                <c:pt idx="98">
                  <c:v>-2.2275339915750121</c:v>
                </c:pt>
                <c:pt idx="99">
                  <c:v>-2.5293589995698738</c:v>
                </c:pt>
                <c:pt idx="100">
                  <c:v>-2.5419919541144194</c:v>
                </c:pt>
                <c:pt idx="101">
                  <c:v>-1.7622670317530189</c:v>
                </c:pt>
                <c:pt idx="102">
                  <c:v>-2.6102995277108691</c:v>
                </c:pt>
                <c:pt idx="103">
                  <c:v>-1.1356828917670692</c:v>
                </c:pt>
                <c:pt idx="104">
                  <c:v>-1.3923130186221071</c:v>
                </c:pt>
                <c:pt idx="105">
                  <c:v>-0.94057347133668667</c:v>
                </c:pt>
                <c:pt idx="106">
                  <c:v>-0.77785987451759642</c:v>
                </c:pt>
                <c:pt idx="107">
                  <c:v>1.3193802666493917</c:v>
                </c:pt>
                <c:pt idx="108">
                  <c:v>5.9646337098402391E-3</c:v>
                </c:pt>
                <c:pt idx="109">
                  <c:v>0.65898730637212877</c:v>
                </c:pt>
                <c:pt idx="110">
                  <c:v>2.4498741645707924</c:v>
                </c:pt>
                <c:pt idx="111">
                  <c:v>3.3799917166001503</c:v>
                </c:pt>
                <c:pt idx="112">
                  <c:v>3.2592023805306569</c:v>
                </c:pt>
                <c:pt idx="113">
                  <c:v>3.3451791915951259</c:v>
                </c:pt>
                <c:pt idx="114">
                  <c:v>2.8398891458318598</c:v>
                </c:pt>
                <c:pt idx="115">
                  <c:v>5.4366350438751168</c:v>
                </c:pt>
                <c:pt idx="116">
                  <c:v>2.7613972735142278</c:v>
                </c:pt>
                <c:pt idx="117">
                  <c:v>4.5308590558952933</c:v>
                </c:pt>
                <c:pt idx="118">
                  <c:v>0.65678848551158908</c:v>
                </c:pt>
                <c:pt idx="119">
                  <c:v>2.4626863269387615</c:v>
                </c:pt>
                <c:pt idx="120">
                  <c:v>2.7934196456119609</c:v>
                </c:pt>
                <c:pt idx="121">
                  <c:v>2.7364601206286747</c:v>
                </c:pt>
                <c:pt idx="122">
                  <c:v>4.4518304797767509</c:v>
                </c:pt>
                <c:pt idx="123">
                  <c:v>0.72350423727291391</c:v>
                </c:pt>
                <c:pt idx="124">
                  <c:v>2.6003865151707322</c:v>
                </c:pt>
                <c:pt idx="125">
                  <c:v>2.8341489728938445</c:v>
                </c:pt>
                <c:pt idx="126">
                  <c:v>0.88408905484332689</c:v>
                </c:pt>
                <c:pt idx="127">
                  <c:v>1.5131273617412437</c:v>
                </c:pt>
                <c:pt idx="128">
                  <c:v>0.63383506052921934</c:v>
                </c:pt>
                <c:pt idx="129">
                  <c:v>0.72438333776786767</c:v>
                </c:pt>
                <c:pt idx="130">
                  <c:v>2.5222827305494091</c:v>
                </c:pt>
                <c:pt idx="131">
                  <c:v>2.3180591762836769</c:v>
                </c:pt>
                <c:pt idx="132">
                  <c:v>2.0067818176406877</c:v>
                </c:pt>
                <c:pt idx="133">
                  <c:v>-6.6328443657368901</c:v>
                </c:pt>
                <c:pt idx="134">
                  <c:v>-3.6782732176499353</c:v>
                </c:pt>
                <c:pt idx="135">
                  <c:v>-3.5844607471062426</c:v>
                </c:pt>
                <c:pt idx="136">
                  <c:v>-4.8519986547927783</c:v>
                </c:pt>
              </c:numCache>
            </c:numRef>
          </c:xVal>
          <c:yVal>
            <c:numRef>
              <c:f>'cape gap and er'!$T$2:$T$138</c:f>
              <c:numCache>
                <c:formatCode>0.00%</c:formatCode>
                <c:ptCount val="137"/>
                <c:pt idx="0">
                  <c:v>-4.4480360117981066E-2</c:v>
                </c:pt>
                <c:pt idx="1">
                  <c:v>-2.8437060107334933E-2</c:v>
                </c:pt>
                <c:pt idx="2">
                  <c:v>-2.2415350385721844E-2</c:v>
                </c:pt>
                <c:pt idx="3">
                  <c:v>-4.6053586493029819E-2</c:v>
                </c:pt>
                <c:pt idx="4">
                  <c:v>-4.1823778055307681E-3</c:v>
                </c:pt>
                <c:pt idx="5">
                  <c:v>-2.1851183844064259E-2</c:v>
                </c:pt>
                <c:pt idx="6">
                  <c:v>-6.1354689218184877E-3</c:v>
                </c:pt>
                <c:pt idx="7">
                  <c:v>-4.4083110691506056E-2</c:v>
                </c:pt>
                <c:pt idx="8">
                  <c:v>-4.9027531141335068E-2</c:v>
                </c:pt>
                <c:pt idx="9">
                  <c:v>-6.9799381563769414E-2</c:v>
                </c:pt>
                <c:pt idx="10">
                  <c:v>-6.9192548536233911E-2</c:v>
                </c:pt>
                <c:pt idx="11">
                  <c:v>-7.5880145976404467E-2</c:v>
                </c:pt>
                <c:pt idx="12">
                  <c:v>-5.4387070711825691E-2</c:v>
                </c:pt>
                <c:pt idx="13">
                  <c:v>-6.3611282346405007E-2</c:v>
                </c:pt>
                <c:pt idx="14">
                  <c:v>-8.1102951814363111E-2</c:v>
                </c:pt>
                <c:pt idx="15">
                  <c:v>-7.2028536255770881E-2</c:v>
                </c:pt>
                <c:pt idx="16">
                  <c:v>-5.5677862113379772E-2</c:v>
                </c:pt>
                <c:pt idx="17">
                  <c:v>-8.4615535179682677E-2</c:v>
                </c:pt>
                <c:pt idx="18">
                  <c:v>-6.059060054922738E-2</c:v>
                </c:pt>
                <c:pt idx="19">
                  <c:v>-0.10322151944082592</c:v>
                </c:pt>
                <c:pt idx="20">
                  <c:v>-9.2183065468840919E-2</c:v>
                </c:pt>
                <c:pt idx="21">
                  <c:v>-8.5751193881106635E-2</c:v>
                </c:pt>
                <c:pt idx="22">
                  <c:v>-0.10775617187474262</c:v>
                </c:pt>
                <c:pt idx="23">
                  <c:v>-0.12036020924695401</c:v>
                </c:pt>
                <c:pt idx="24">
                  <c:v>-0.15104952803801786</c:v>
                </c:pt>
                <c:pt idx="25">
                  <c:v>-0.13199246436408507</c:v>
                </c:pt>
                <c:pt idx="26">
                  <c:v>-0.1258304883571808</c:v>
                </c:pt>
                <c:pt idx="27">
                  <c:v>-0.12320326113228708</c:v>
                </c:pt>
                <c:pt idx="28">
                  <c:v>-0.12551700363723284</c:v>
                </c:pt>
                <c:pt idx="29">
                  <c:v>-0.14374182495280807</c:v>
                </c:pt>
                <c:pt idx="30">
                  <c:v>-0.13785648153837382</c:v>
                </c:pt>
                <c:pt idx="31">
                  <c:v>-7.7788432498260729E-2</c:v>
                </c:pt>
                <c:pt idx="32">
                  <c:v>-0.12363802540564039</c:v>
                </c:pt>
                <c:pt idx="33">
                  <c:v>-0.11393761945345893</c:v>
                </c:pt>
                <c:pt idx="34">
                  <c:v>-0.10246330103765167</c:v>
                </c:pt>
                <c:pt idx="35">
                  <c:v>-0.11248269595415183</c:v>
                </c:pt>
                <c:pt idx="36">
                  <c:v>-0.12145861759867627</c:v>
                </c:pt>
                <c:pt idx="37">
                  <c:v>-0.12109283483696376</c:v>
                </c:pt>
                <c:pt idx="38">
                  <c:v>-0.14125714368356224</c:v>
                </c:pt>
                <c:pt idx="39">
                  <c:v>-0.11885069936219206</c:v>
                </c:pt>
                <c:pt idx="40">
                  <c:v>-0.13162696503618732</c:v>
                </c:pt>
                <c:pt idx="41">
                  <c:v>-0.13063583095225428</c:v>
                </c:pt>
                <c:pt idx="42">
                  <c:v>-0.14413793883253856</c:v>
                </c:pt>
                <c:pt idx="43">
                  <c:v>-0.14194159883355661</c:v>
                </c:pt>
                <c:pt idx="44">
                  <c:v>-0.14445560357269782</c:v>
                </c:pt>
                <c:pt idx="45">
                  <c:v>-0.13923778093498529</c:v>
                </c:pt>
                <c:pt idx="46">
                  <c:v>-0.1319591969956444</c:v>
                </c:pt>
                <c:pt idx="47">
                  <c:v>-0.12849287488234085</c:v>
                </c:pt>
                <c:pt idx="48">
                  <c:v>-0.13790531748355495</c:v>
                </c:pt>
                <c:pt idx="49">
                  <c:v>-0.13533354441749124</c:v>
                </c:pt>
                <c:pt idx="50">
                  <c:v>-0.11663889210998724</c:v>
                </c:pt>
                <c:pt idx="51">
                  <c:v>-0.11911922918799289</c:v>
                </c:pt>
                <c:pt idx="52">
                  <c:v>-0.11083138938279702</c:v>
                </c:pt>
                <c:pt idx="53">
                  <c:v>-0.13191259484191853</c:v>
                </c:pt>
                <c:pt idx="54">
                  <c:v>-0.1297206694058135</c:v>
                </c:pt>
                <c:pt idx="55">
                  <c:v>-0.10258513786201695</c:v>
                </c:pt>
                <c:pt idx="56">
                  <c:v>-0.13153195706174658</c:v>
                </c:pt>
                <c:pt idx="57">
                  <c:v>-0.1105718433090831</c:v>
                </c:pt>
                <c:pt idx="58">
                  <c:v>-0.16521914995070486</c:v>
                </c:pt>
                <c:pt idx="59">
                  <c:v>-0.13105530607939331</c:v>
                </c:pt>
                <c:pt idx="60">
                  <c:v>-0.13876396020912829</c:v>
                </c:pt>
                <c:pt idx="61">
                  <c:v>-0.14610385588449692</c:v>
                </c:pt>
                <c:pt idx="62">
                  <c:v>-0.13653840846450893</c:v>
                </c:pt>
                <c:pt idx="63">
                  <c:v>-0.17146371215999789</c:v>
                </c:pt>
                <c:pt idx="64">
                  <c:v>-0.17060331672816142</c:v>
                </c:pt>
                <c:pt idx="65">
                  <c:v>-0.1562592784709127</c:v>
                </c:pt>
                <c:pt idx="66">
                  <c:v>-0.18336440130765042</c:v>
                </c:pt>
                <c:pt idx="67">
                  <c:v>-0.1620890786567285</c:v>
                </c:pt>
                <c:pt idx="68">
                  <c:v>-0.16239626988440836</c:v>
                </c:pt>
                <c:pt idx="69">
                  <c:v>-0.14956504110376312</c:v>
                </c:pt>
                <c:pt idx="70">
                  <c:v>-0.14608991256178727</c:v>
                </c:pt>
                <c:pt idx="71">
                  <c:v>-0.12790865933600148</c:v>
                </c:pt>
                <c:pt idx="72">
                  <c:v>-0.14075175549065122</c:v>
                </c:pt>
                <c:pt idx="73">
                  <c:v>-0.2355454121815086</c:v>
                </c:pt>
                <c:pt idx="74">
                  <c:v>-0.21070702061521185</c:v>
                </c:pt>
                <c:pt idx="75">
                  <c:v>-0.2077912159699753</c:v>
                </c:pt>
                <c:pt idx="76">
                  <c:v>-0.2121598731625427</c:v>
                </c:pt>
                <c:pt idx="77">
                  <c:v>-0.238260297502911</c:v>
                </c:pt>
                <c:pt idx="78">
                  <c:v>-0.23052181161347329</c:v>
                </c:pt>
                <c:pt idx="79">
                  <c:v>-0.22067665314886331</c:v>
                </c:pt>
                <c:pt idx="80">
                  <c:v>-0.26954718199448535</c:v>
                </c:pt>
                <c:pt idx="81">
                  <c:v>-0.24098033523310802</c:v>
                </c:pt>
                <c:pt idx="82">
                  <c:v>-0.22415850507897805</c:v>
                </c:pt>
                <c:pt idx="83">
                  <c:v>-0.21879514183572424</c:v>
                </c:pt>
                <c:pt idx="84">
                  <c:v>-0.17408673550168119</c:v>
                </c:pt>
                <c:pt idx="85">
                  <c:v>-0.1947952670005505</c:v>
                </c:pt>
                <c:pt idx="86">
                  <c:v>-0.20738554784824093</c:v>
                </c:pt>
                <c:pt idx="87">
                  <c:v>-0.20066359080317264</c:v>
                </c:pt>
                <c:pt idx="88">
                  <c:v>-0.19500598936362845</c:v>
                </c:pt>
                <c:pt idx="89">
                  <c:v>-0.21401517601497566</c:v>
                </c:pt>
                <c:pt idx="90">
                  <c:v>-0.21074959606211607</c:v>
                </c:pt>
                <c:pt idx="91">
                  <c:v>-0.22162926940867722</c:v>
                </c:pt>
                <c:pt idx="92">
                  <c:v>-0.1858694350658846</c:v>
                </c:pt>
                <c:pt idx="93">
                  <c:v>-0.21641728733485444</c:v>
                </c:pt>
                <c:pt idx="94">
                  <c:v>-0.20098605867684149</c:v>
                </c:pt>
                <c:pt idx="95">
                  <c:v>-0.14771935639470779</c:v>
                </c:pt>
                <c:pt idx="96">
                  <c:v>-0.13839872556803878</c:v>
                </c:pt>
                <c:pt idx="97">
                  <c:v>-9.5725215099509597E-2</c:v>
                </c:pt>
                <c:pt idx="98">
                  <c:v>-9.171334692328692E-2</c:v>
                </c:pt>
                <c:pt idx="99">
                  <c:v>-3.504987915689628E-2</c:v>
                </c:pt>
                <c:pt idx="100">
                  <c:v>-8.5745173129050833E-2</c:v>
                </c:pt>
                <c:pt idx="101">
                  <c:v>-6.0845029033070208E-2</c:v>
                </c:pt>
                <c:pt idx="102">
                  <c:v>-1.8896866062078965E-2</c:v>
                </c:pt>
                <c:pt idx="103">
                  <c:v>-7.0048972919496633E-2</c:v>
                </c:pt>
                <c:pt idx="104">
                  <c:v>-2.963027615985947E-2</c:v>
                </c:pt>
                <c:pt idx="105">
                  <c:v>-1.5225976779430273E-2</c:v>
                </c:pt>
                <c:pt idx="106">
                  <c:v>-3.4382421446766509E-2</c:v>
                </c:pt>
                <c:pt idx="107">
                  <c:v>-3.9891744161931086E-2</c:v>
                </c:pt>
                <c:pt idx="108">
                  <c:v>-4.4223011721819194E-2</c:v>
                </c:pt>
                <c:pt idx="109">
                  <c:v>-5.0842373251481554E-2</c:v>
                </c:pt>
                <c:pt idx="110">
                  <c:v>-6.0316089536964768E-2</c:v>
                </c:pt>
                <c:pt idx="111">
                  <c:v>-9.9897576806211585E-2</c:v>
                </c:pt>
                <c:pt idx="112">
                  <c:v>-8.8379710386817578E-2</c:v>
                </c:pt>
                <c:pt idx="113">
                  <c:v>-6.7094030667924853E-2</c:v>
                </c:pt>
                <c:pt idx="114">
                  <c:v>-4.6473463082796762E-2</c:v>
                </c:pt>
                <c:pt idx="115">
                  <c:v>-5.8210603757337331E-2</c:v>
                </c:pt>
                <c:pt idx="116">
                  <c:v>-6.1984812328597538E-2</c:v>
                </c:pt>
                <c:pt idx="117">
                  <c:v>-9.1009032938985657E-2</c:v>
                </c:pt>
                <c:pt idx="118">
                  <c:v>-4.878655675268817E-2</c:v>
                </c:pt>
                <c:pt idx="119">
                  <c:v>-7.7528894379963242E-2</c:v>
                </c:pt>
                <c:pt idx="120">
                  <c:v>-7.8985424509528945E-2</c:v>
                </c:pt>
                <c:pt idx="121">
                  <c:v>-4.4853364483583125E-2</c:v>
                </c:pt>
                <c:pt idx="122">
                  <c:v>-7.2435319004539034E-2</c:v>
                </c:pt>
                <c:pt idx="123">
                  <c:v>-3.9400427536137483E-2</c:v>
                </c:pt>
                <c:pt idx="124">
                  <c:v>-6.1078910679187581E-2</c:v>
                </c:pt>
                <c:pt idx="125">
                  <c:v>-6.1478545544655372E-2</c:v>
                </c:pt>
                <c:pt idx="126">
                  <c:v>-4.7206544170069309E-2</c:v>
                </c:pt>
                <c:pt idx="127">
                  <c:v>-5.3458931256120223E-2</c:v>
                </c:pt>
                <c:pt idx="128">
                  <c:v>-5.2878692103514924E-2</c:v>
                </c:pt>
                <c:pt idx="129">
                  <c:v>-2.9791419791864948E-2</c:v>
                </c:pt>
                <c:pt idx="130">
                  <c:v>-6.8523852630453685E-2</c:v>
                </c:pt>
                <c:pt idx="131">
                  <c:v>-5.6696029616019272E-2</c:v>
                </c:pt>
                <c:pt idx="132">
                  <c:v>-3.0423113620433151E-2</c:v>
                </c:pt>
                <c:pt idx="133">
                  <c:v>0.11034222779717084</c:v>
                </c:pt>
                <c:pt idx="134">
                  <c:v>1.2862421006286651E-2</c:v>
                </c:pt>
                <c:pt idx="135">
                  <c:v>4.0885389553790841E-3</c:v>
                </c:pt>
                <c:pt idx="136">
                  <c:v>3.1531475732734071E-2</c:v>
                </c:pt>
              </c:numCache>
            </c:numRef>
          </c:yVal>
          <c:smooth val="0"/>
          <c:extLst>
            <c:ext xmlns:c16="http://schemas.microsoft.com/office/drawing/2014/chart" uri="{C3380CC4-5D6E-409C-BE32-E72D297353CC}">
              <c16:uniqueId val="{00000017-A457-4218-80FB-20AD1E70C4B0}"/>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Financials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er'!$G$2:$G$72</c:f>
              <c:numCache>
                <c:formatCode>0.00</c:formatCode>
                <c:ptCount val="71"/>
                <c:pt idx="0">
                  <c:v>-2.1886580777244777</c:v>
                </c:pt>
                <c:pt idx="1">
                  <c:v>-2.1083040687991095</c:v>
                </c:pt>
                <c:pt idx="2">
                  <c:v>-1.5823178149048225</c:v>
                </c:pt>
                <c:pt idx="3">
                  <c:v>-0.83432598457779372</c:v>
                </c:pt>
                <c:pt idx="4">
                  <c:v>-1.6992323879706048</c:v>
                </c:pt>
                <c:pt idx="5">
                  <c:v>-1.4587326370048563</c:v>
                </c:pt>
                <c:pt idx="6">
                  <c:v>-1.0083658089863645</c:v>
                </c:pt>
                <c:pt idx="7">
                  <c:v>-0.59531101187867286</c:v>
                </c:pt>
                <c:pt idx="8">
                  <c:v>-1.7404290109032567</c:v>
                </c:pt>
                <c:pt idx="9">
                  <c:v>-1.5273286088378439</c:v>
                </c:pt>
                <c:pt idx="10">
                  <c:v>-1.0745845096578357</c:v>
                </c:pt>
                <c:pt idx="11">
                  <c:v>-1.3412964385855584</c:v>
                </c:pt>
                <c:pt idx="12">
                  <c:v>-1.6427826591397849</c:v>
                </c:pt>
                <c:pt idx="13">
                  <c:v>-0.93159971791743246</c:v>
                </c:pt>
                <c:pt idx="14">
                  <c:v>0.42987239925528264</c:v>
                </c:pt>
                <c:pt idx="15">
                  <c:v>0.27250436902462472</c:v>
                </c:pt>
                <c:pt idx="16">
                  <c:v>-1.076432774989303</c:v>
                </c:pt>
                <c:pt idx="17">
                  <c:v>0.23270520219376056</c:v>
                </c:pt>
                <c:pt idx="18">
                  <c:v>-1.5457029492315066</c:v>
                </c:pt>
                <c:pt idx="19">
                  <c:v>-1.3164678938805809</c:v>
                </c:pt>
                <c:pt idx="20">
                  <c:v>-1.004258219939179</c:v>
                </c:pt>
                <c:pt idx="21">
                  <c:v>-1.8414139724777199</c:v>
                </c:pt>
                <c:pt idx="22">
                  <c:v>-0.89703013878481475</c:v>
                </c:pt>
                <c:pt idx="23">
                  <c:v>-0.94173476595211891</c:v>
                </c:pt>
                <c:pt idx="24">
                  <c:v>-0.51311273806476576</c:v>
                </c:pt>
                <c:pt idx="25">
                  <c:v>-1.1403761373828267</c:v>
                </c:pt>
                <c:pt idx="26">
                  <c:v>-0.84923764771527654</c:v>
                </c:pt>
                <c:pt idx="27">
                  <c:v>-0.82306984526463545</c:v>
                </c:pt>
                <c:pt idx="28">
                  <c:v>-0.68346139147270835</c:v>
                </c:pt>
                <c:pt idx="29">
                  <c:v>-0.14714536014392809</c:v>
                </c:pt>
                <c:pt idx="30">
                  <c:v>-7.2479616817785253E-2</c:v>
                </c:pt>
                <c:pt idx="31">
                  <c:v>-2.5446850718896297</c:v>
                </c:pt>
                <c:pt idx="32">
                  <c:v>-1.1088231024859563</c:v>
                </c:pt>
                <c:pt idx="33">
                  <c:v>-1.6142969008538</c:v>
                </c:pt>
                <c:pt idx="34">
                  <c:v>-1.9413480808989347</c:v>
                </c:pt>
                <c:pt idx="35">
                  <c:v>-1.5453653796203475</c:v>
                </c:pt>
                <c:pt idx="36">
                  <c:v>-1.1532172645037151</c:v>
                </c:pt>
                <c:pt idx="37">
                  <c:v>0.15043146752763148</c:v>
                </c:pt>
                <c:pt idx="38">
                  <c:v>1.0130660585877096</c:v>
                </c:pt>
                <c:pt idx="39">
                  <c:v>-0.68786200409902598</c:v>
                </c:pt>
                <c:pt idx="40">
                  <c:v>-8.1913665839190131E-2</c:v>
                </c:pt>
                <c:pt idx="41">
                  <c:v>-0.19012071416267151</c:v>
                </c:pt>
                <c:pt idx="42">
                  <c:v>0.19023638589197445</c:v>
                </c:pt>
                <c:pt idx="43">
                  <c:v>1.381340601467981</c:v>
                </c:pt>
                <c:pt idx="44">
                  <c:v>1.9558429363297014</c:v>
                </c:pt>
                <c:pt idx="45">
                  <c:v>1.9618125609017261</c:v>
                </c:pt>
                <c:pt idx="46">
                  <c:v>2.1895687826644843</c:v>
                </c:pt>
                <c:pt idx="47">
                  <c:v>3.3902438143097693</c:v>
                </c:pt>
                <c:pt idx="48">
                  <c:v>3.0910243602642264</c:v>
                </c:pt>
                <c:pt idx="49">
                  <c:v>3.5868695542812778</c:v>
                </c:pt>
                <c:pt idx="50">
                  <c:v>3.7081203310246273</c:v>
                </c:pt>
                <c:pt idx="51">
                  <c:v>5.4072273103833286</c:v>
                </c:pt>
                <c:pt idx="52">
                  <c:v>4.1696630196279809</c:v>
                </c:pt>
                <c:pt idx="53">
                  <c:v>5.7270933777478783</c:v>
                </c:pt>
                <c:pt idx="54">
                  <c:v>3.9344210375279243</c:v>
                </c:pt>
                <c:pt idx="55">
                  <c:v>3.4032585305658998</c:v>
                </c:pt>
                <c:pt idx="56">
                  <c:v>3.3147052127824783</c:v>
                </c:pt>
                <c:pt idx="57">
                  <c:v>3.8371719113455303</c:v>
                </c:pt>
                <c:pt idx="58">
                  <c:v>4.8847614406210385</c:v>
                </c:pt>
                <c:pt idx="59">
                  <c:v>3.1221643060166451</c:v>
                </c:pt>
                <c:pt idx="60">
                  <c:v>3.4101258720137753</c:v>
                </c:pt>
                <c:pt idx="61">
                  <c:v>3.801515239473225</c:v>
                </c:pt>
                <c:pt idx="62">
                  <c:v>2.8465467452746598</c:v>
                </c:pt>
                <c:pt idx="63">
                  <c:v>2.6163949167223364</c:v>
                </c:pt>
                <c:pt idx="64">
                  <c:v>3.3656530874701165</c:v>
                </c:pt>
                <c:pt idx="65">
                  <c:v>2.3056523064293799</c:v>
                </c:pt>
                <c:pt idx="66">
                  <c:v>3.1914068405992211</c:v>
                </c:pt>
                <c:pt idx="67">
                  <c:v>2.7240539661319132</c:v>
                </c:pt>
                <c:pt idx="68">
                  <c:v>2.5025420130537626</c:v>
                </c:pt>
                <c:pt idx="69">
                  <c:v>2.6895777721143341</c:v>
                </c:pt>
                <c:pt idx="70">
                  <c:v>3.3001823195980675</c:v>
                </c:pt>
              </c:numCache>
            </c:numRef>
          </c:xVal>
          <c:yVal>
            <c:numRef>
              <c:f>'cape gap and er'!$U$2:$U$72</c:f>
              <c:numCache>
                <c:formatCode>0.00%</c:formatCode>
                <c:ptCount val="71"/>
                <c:pt idx="0">
                  <c:v>3.5313912093347222E-2</c:v>
                </c:pt>
                <c:pt idx="1">
                  <c:v>2.2828781082387284E-2</c:v>
                </c:pt>
                <c:pt idx="2">
                  <c:v>-1.7301481266291718E-2</c:v>
                </c:pt>
                <c:pt idx="3">
                  <c:v>-4.5157012084829029E-2</c:v>
                </c:pt>
                <c:pt idx="4">
                  <c:v>-1.4329178600819947E-2</c:v>
                </c:pt>
                <c:pt idx="5">
                  <c:v>-3.758739483767104E-2</c:v>
                </c:pt>
                <c:pt idx="6">
                  <c:v>-4.1586463503936022E-2</c:v>
                </c:pt>
                <c:pt idx="7">
                  <c:v>-5.5502414505793851E-2</c:v>
                </c:pt>
                <c:pt idx="8">
                  <c:v>-3.0667961186329196E-2</c:v>
                </c:pt>
                <c:pt idx="9">
                  <c:v>-2.9721294380813834E-2</c:v>
                </c:pt>
                <c:pt idx="10">
                  <c:v>-2.1796156563604896E-2</c:v>
                </c:pt>
                <c:pt idx="11">
                  <c:v>-4.7533280597298555E-2</c:v>
                </c:pt>
                <c:pt idx="12">
                  <c:v>-2.2812394807181002E-2</c:v>
                </c:pt>
                <c:pt idx="13">
                  <c:v>-4.0812595642585547E-2</c:v>
                </c:pt>
                <c:pt idx="14">
                  <c:v>-6.2163164565704365E-2</c:v>
                </c:pt>
                <c:pt idx="15">
                  <c:v>-4.3638194091035087E-2</c:v>
                </c:pt>
                <c:pt idx="16">
                  <c:v>-1.6286903903706795E-2</c:v>
                </c:pt>
                <c:pt idx="17">
                  <c:v>-2.1121128426271785E-2</c:v>
                </c:pt>
                <c:pt idx="18">
                  <c:v>7.2762154949908009E-3</c:v>
                </c:pt>
                <c:pt idx="19">
                  <c:v>-2.5133313403409074E-2</c:v>
                </c:pt>
                <c:pt idx="20">
                  <c:v>-1.5843790165639193E-2</c:v>
                </c:pt>
                <c:pt idx="21">
                  <c:v>8.8537513986159944E-3</c:v>
                </c:pt>
                <c:pt idx="22">
                  <c:v>-5.563442129600471E-3</c:v>
                </c:pt>
                <c:pt idx="23">
                  <c:v>-2.6466984148475703E-2</c:v>
                </c:pt>
                <c:pt idx="24">
                  <c:v>-5.3333048105257852E-2</c:v>
                </c:pt>
                <c:pt idx="25">
                  <c:v>-2.9364482803807768E-2</c:v>
                </c:pt>
                <c:pt idx="26">
                  <c:v>-2.4940102572493794E-2</c:v>
                </c:pt>
                <c:pt idx="27">
                  <c:v>-1.6796705328494754E-2</c:v>
                </c:pt>
                <c:pt idx="28">
                  <c:v>-3.5622392269949676E-2</c:v>
                </c:pt>
                <c:pt idx="29">
                  <c:v>-3.141887094333895E-2</c:v>
                </c:pt>
                <c:pt idx="30">
                  <c:v>-1.2338402024700379E-2</c:v>
                </c:pt>
                <c:pt idx="31">
                  <c:v>3.7923379212301711E-2</c:v>
                </c:pt>
                <c:pt idx="32">
                  <c:v>5.0319029697809547E-3</c:v>
                </c:pt>
                <c:pt idx="33">
                  <c:v>4.5356990129988173E-2</c:v>
                </c:pt>
                <c:pt idx="34">
                  <c:v>5.6629282759101507E-2</c:v>
                </c:pt>
                <c:pt idx="35">
                  <c:v>3.8444404344735394E-2</c:v>
                </c:pt>
                <c:pt idx="36">
                  <c:v>4.3073265182979492E-2</c:v>
                </c:pt>
                <c:pt idx="37">
                  <c:v>1.5311186956117773E-2</c:v>
                </c:pt>
                <c:pt idx="38">
                  <c:v>3.1618812344957892E-3</c:v>
                </c:pt>
                <c:pt idx="39">
                  <c:v>3.1745822206521224E-2</c:v>
                </c:pt>
                <c:pt idx="40">
                  <c:v>3.3964219769962778E-2</c:v>
                </c:pt>
                <c:pt idx="41">
                  <c:v>4.2709054823211856E-2</c:v>
                </c:pt>
                <c:pt idx="42">
                  <c:v>3.0321296355156235E-2</c:v>
                </c:pt>
                <c:pt idx="43">
                  <c:v>2.3757562809817223E-2</c:v>
                </c:pt>
                <c:pt idx="44">
                  <c:v>2.0270782444407276E-2</c:v>
                </c:pt>
                <c:pt idx="45">
                  <c:v>2.9927752148146247E-2</c:v>
                </c:pt>
                <c:pt idx="46">
                  <c:v>2.2343096749157132E-2</c:v>
                </c:pt>
                <c:pt idx="47">
                  <c:v>3.3915154337516462E-2</c:v>
                </c:pt>
                <c:pt idx="48">
                  <c:v>3.7823193115436915E-2</c:v>
                </c:pt>
                <c:pt idx="49">
                  <c:v>2.2019370661323867E-2</c:v>
                </c:pt>
                <c:pt idx="50">
                  <c:v>1.6151442836709995E-2</c:v>
                </c:pt>
                <c:pt idx="51">
                  <c:v>-7.1004595110584212E-3</c:v>
                </c:pt>
                <c:pt idx="52">
                  <c:v>-5.1626902808217245E-3</c:v>
                </c:pt>
                <c:pt idx="53">
                  <c:v>-2.0300566210988968E-2</c:v>
                </c:pt>
                <c:pt idx="54">
                  <c:v>-1.1321588048833764E-3</c:v>
                </c:pt>
                <c:pt idx="55">
                  <c:v>1.3312210697398408E-2</c:v>
                </c:pt>
                <c:pt idx="56">
                  <c:v>-2.1357132171822002E-3</c:v>
                </c:pt>
                <c:pt idx="57">
                  <c:v>1.6905621634840218E-2</c:v>
                </c:pt>
                <c:pt idx="58">
                  <c:v>-3.8151889147524543E-2</c:v>
                </c:pt>
                <c:pt idx="59">
                  <c:v>-7.7716971363008813E-3</c:v>
                </c:pt>
                <c:pt idx="60">
                  <c:v>-1.1418464556139485E-2</c:v>
                </c:pt>
                <c:pt idx="61">
                  <c:v>-3.2048867966336658E-2</c:v>
                </c:pt>
                <c:pt idx="62">
                  <c:v>1.1369487007846457E-2</c:v>
                </c:pt>
                <c:pt idx="63">
                  <c:v>-1.7263306263992417E-2</c:v>
                </c:pt>
                <c:pt idx="64">
                  <c:v>-1.6046005037581912E-2</c:v>
                </c:pt>
                <c:pt idx="65">
                  <c:v>5.2162966394084798E-3</c:v>
                </c:pt>
                <c:pt idx="66">
                  <c:v>-2.2273870993802625E-2</c:v>
                </c:pt>
                <c:pt idx="67">
                  <c:v>-1.1428446032145434E-2</c:v>
                </c:pt>
                <c:pt idx="68">
                  <c:v>-1.3359601222817208E-2</c:v>
                </c:pt>
                <c:pt idx="69">
                  <c:v>-1.4185005396092354E-2</c:v>
                </c:pt>
                <c:pt idx="70">
                  <c:v>-1.9594732042492735E-2</c:v>
                </c:pt>
              </c:numCache>
            </c:numRef>
          </c:yVal>
          <c:smooth val="0"/>
          <c:extLst>
            <c:ext xmlns:c16="http://schemas.microsoft.com/office/drawing/2014/chart" uri="{C3380CC4-5D6E-409C-BE32-E72D297353CC}">
              <c16:uniqueId val="{00000011-0E66-4426-8543-9BA372BF4B41}"/>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21563190691037037"/>
                  <c:y val="7.895450030446790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er'!$G$73:$G$138</c:f>
              <c:numCache>
                <c:formatCode>0.00</c:formatCode>
                <c:ptCount val="66"/>
                <c:pt idx="0">
                  <c:v>0.52653630807968366</c:v>
                </c:pt>
                <c:pt idx="1">
                  <c:v>1.8505504222474265</c:v>
                </c:pt>
                <c:pt idx="2">
                  <c:v>1.3991266050905615</c:v>
                </c:pt>
                <c:pt idx="3">
                  <c:v>1.3096983748579376</c:v>
                </c:pt>
                <c:pt idx="4">
                  <c:v>1.8731379925414879</c:v>
                </c:pt>
                <c:pt idx="5">
                  <c:v>1.4533216547816004</c:v>
                </c:pt>
                <c:pt idx="6">
                  <c:v>2.8023811182495577</c:v>
                </c:pt>
                <c:pt idx="7">
                  <c:v>1.886631968613063</c:v>
                </c:pt>
                <c:pt idx="8">
                  <c:v>-0.15224454361863105</c:v>
                </c:pt>
                <c:pt idx="9">
                  <c:v>0.6184139212696329</c:v>
                </c:pt>
                <c:pt idx="10">
                  <c:v>1.1515719218900204</c:v>
                </c:pt>
                <c:pt idx="11">
                  <c:v>1.4034933273538117</c:v>
                </c:pt>
                <c:pt idx="12">
                  <c:v>-0.14936136056506122</c:v>
                </c:pt>
                <c:pt idx="13">
                  <c:v>-1.7157588549000975</c:v>
                </c:pt>
                <c:pt idx="14">
                  <c:v>-1.0357706455076201</c:v>
                </c:pt>
                <c:pt idx="15">
                  <c:v>-0.74976966955472024</c:v>
                </c:pt>
                <c:pt idx="16">
                  <c:v>-0.52464368117478211</c:v>
                </c:pt>
                <c:pt idx="17">
                  <c:v>-1.9893806516103689</c:v>
                </c:pt>
                <c:pt idx="18">
                  <c:v>-1.5522751851968843</c:v>
                </c:pt>
                <c:pt idx="19">
                  <c:v>-0.83750770419947163</c:v>
                </c:pt>
                <c:pt idx="20">
                  <c:v>-0.94158297908962485</c:v>
                </c:pt>
                <c:pt idx="21">
                  <c:v>-1.2525991652556776</c:v>
                </c:pt>
                <c:pt idx="22">
                  <c:v>0.30236861716866681</c:v>
                </c:pt>
                <c:pt idx="23">
                  <c:v>0.55449603859012653</c:v>
                </c:pt>
                <c:pt idx="24">
                  <c:v>-0.18478663112676186</c:v>
                </c:pt>
                <c:pt idx="25">
                  <c:v>0.56463231661108271</c:v>
                </c:pt>
                <c:pt idx="26">
                  <c:v>-0.17494160092027711</c:v>
                </c:pt>
                <c:pt idx="27">
                  <c:v>-0.6053827390021711</c:v>
                </c:pt>
                <c:pt idx="28">
                  <c:v>-1.0042007154568515</c:v>
                </c:pt>
                <c:pt idx="29">
                  <c:v>-0.40257022897093231</c:v>
                </c:pt>
                <c:pt idx="30">
                  <c:v>-0.21060981557128011</c:v>
                </c:pt>
                <c:pt idx="31">
                  <c:v>-0.99910257040347528</c:v>
                </c:pt>
                <c:pt idx="32">
                  <c:v>-0.63232619683192581</c:v>
                </c:pt>
                <c:pt idx="33">
                  <c:v>-0.71582199370602151</c:v>
                </c:pt>
                <c:pt idx="34">
                  <c:v>-0.37901065994961591</c:v>
                </c:pt>
                <c:pt idx="35">
                  <c:v>-1.2355477967742838</c:v>
                </c:pt>
                <c:pt idx="36">
                  <c:v>0.737567495239694</c:v>
                </c:pt>
                <c:pt idx="37">
                  <c:v>0.71096929777678231</c:v>
                </c:pt>
                <c:pt idx="38">
                  <c:v>-0.18390169024556569</c:v>
                </c:pt>
                <c:pt idx="39">
                  <c:v>-0.74320869797151934</c:v>
                </c:pt>
                <c:pt idx="40">
                  <c:v>-1.0615285022042356</c:v>
                </c:pt>
                <c:pt idx="41">
                  <c:v>-2.1636792380603413</c:v>
                </c:pt>
                <c:pt idx="42">
                  <c:v>-1.9048719064670276</c:v>
                </c:pt>
                <c:pt idx="43">
                  <c:v>-1.8006377192346212</c:v>
                </c:pt>
                <c:pt idx="44">
                  <c:v>-0.705400177599111</c:v>
                </c:pt>
                <c:pt idx="45">
                  <c:v>-1.9081489873888944</c:v>
                </c:pt>
                <c:pt idx="46">
                  <c:v>0.38143175539185226</c:v>
                </c:pt>
                <c:pt idx="47">
                  <c:v>-3.0614546858033482</c:v>
                </c:pt>
                <c:pt idx="48">
                  <c:v>-2.3638915662752478</c:v>
                </c:pt>
                <c:pt idx="49">
                  <c:v>-2.3984013839334279</c:v>
                </c:pt>
                <c:pt idx="50">
                  <c:v>-3.7065019538870079</c:v>
                </c:pt>
                <c:pt idx="51">
                  <c:v>-0.90037652595658368</c:v>
                </c:pt>
                <c:pt idx="52">
                  <c:v>-3.5354901653451054</c:v>
                </c:pt>
                <c:pt idx="53">
                  <c:v>-2.8101979441717146</c:v>
                </c:pt>
                <c:pt idx="54">
                  <c:v>-2.0116936699996697</c:v>
                </c:pt>
                <c:pt idx="55">
                  <c:v>-3.3222828632539714</c:v>
                </c:pt>
                <c:pt idx="56">
                  <c:v>-2.9924623645649477</c:v>
                </c:pt>
                <c:pt idx="57">
                  <c:v>-3.4194924471925638</c:v>
                </c:pt>
                <c:pt idx="58">
                  <c:v>-3.2555803054629884</c:v>
                </c:pt>
                <c:pt idx="59">
                  <c:v>-2.782399399589127</c:v>
                </c:pt>
                <c:pt idx="60">
                  <c:v>-1.3877571607471957</c:v>
                </c:pt>
                <c:pt idx="61">
                  <c:v>-0.78960373275494655</c:v>
                </c:pt>
                <c:pt idx="62">
                  <c:v>-6.5715308928235849</c:v>
                </c:pt>
                <c:pt idx="63">
                  <c:v>-6.4942575034676358</c:v>
                </c:pt>
                <c:pt idx="64">
                  <c:v>-6.6182312958037386</c:v>
                </c:pt>
                <c:pt idx="65">
                  <c:v>-7.9324288583751077</c:v>
                </c:pt>
              </c:numCache>
            </c:numRef>
          </c:xVal>
          <c:yVal>
            <c:numRef>
              <c:f>'cape gap and er'!$U$73:$U$138</c:f>
              <c:numCache>
                <c:formatCode>0.00%</c:formatCode>
                <c:ptCount val="66"/>
                <c:pt idx="0">
                  <c:v>2.5951422321648598E-2</c:v>
                </c:pt>
                <c:pt idx="1">
                  <c:v>8.6837404424924269E-3</c:v>
                </c:pt>
                <c:pt idx="2">
                  <c:v>-6.5820296230341357E-2</c:v>
                </c:pt>
                <c:pt idx="3">
                  <c:v>-5.8152840853173515E-2</c:v>
                </c:pt>
                <c:pt idx="4">
                  <c:v>-6.634877763516589E-2</c:v>
                </c:pt>
                <c:pt idx="5">
                  <c:v>-7.5811348440590454E-2</c:v>
                </c:pt>
                <c:pt idx="6">
                  <c:v>-0.1037076849920604</c:v>
                </c:pt>
                <c:pt idx="7">
                  <c:v>-7.7355879523509419E-2</c:v>
                </c:pt>
                <c:pt idx="8">
                  <c:v>-5.2847206596933649E-2</c:v>
                </c:pt>
                <c:pt idx="9">
                  <c:v>-8.8647402489784533E-2</c:v>
                </c:pt>
                <c:pt idx="10">
                  <c:v>-7.2300958352806255E-2</c:v>
                </c:pt>
                <c:pt idx="11">
                  <c:v>-6.0771927423554306E-2</c:v>
                </c:pt>
                <c:pt idx="12">
                  <c:v>-4.7455858909194459E-2</c:v>
                </c:pt>
                <c:pt idx="13">
                  <c:v>-8.5969043587328375E-3</c:v>
                </c:pt>
                <c:pt idx="14">
                  <c:v>-2.0839434115578204E-2</c:v>
                </c:pt>
                <c:pt idx="15">
                  <c:v>-1.431478675830955E-2</c:v>
                </c:pt>
                <c:pt idx="16">
                  <c:v>-1.3099488551297389E-2</c:v>
                </c:pt>
                <c:pt idx="17">
                  <c:v>-4.346845575347924E-3</c:v>
                </c:pt>
                <c:pt idx="18">
                  <c:v>-2.0290095143995934E-2</c:v>
                </c:pt>
                <c:pt idx="19">
                  <c:v>-9.9103526867003744E-3</c:v>
                </c:pt>
                <c:pt idx="20">
                  <c:v>-2.8154166599921648E-2</c:v>
                </c:pt>
                <c:pt idx="21">
                  <c:v>-6.5628307612768388E-3</c:v>
                </c:pt>
                <c:pt idx="22">
                  <c:v>-5.4790718030234276E-2</c:v>
                </c:pt>
                <c:pt idx="23">
                  <c:v>-4.1610698420336378E-2</c:v>
                </c:pt>
                <c:pt idx="24">
                  <c:v>-2.558007500156334E-2</c:v>
                </c:pt>
                <c:pt idx="25">
                  <c:v>-4.8208136864322126E-2</c:v>
                </c:pt>
                <c:pt idx="26">
                  <c:v>-2.1183975628400464E-2</c:v>
                </c:pt>
                <c:pt idx="27">
                  <c:v>-4.1082723988138614E-2</c:v>
                </c:pt>
                <c:pt idx="28">
                  <c:v>-9.4506910823444201E-3</c:v>
                </c:pt>
                <c:pt idx="29">
                  <c:v>-6.4450903603105569E-2</c:v>
                </c:pt>
                <c:pt idx="30">
                  <c:v>-4.4004103133235661E-2</c:v>
                </c:pt>
                <c:pt idx="31">
                  <c:v>-1.7835038110732837E-2</c:v>
                </c:pt>
                <c:pt idx="32">
                  <c:v>-5.7554994853932895E-2</c:v>
                </c:pt>
                <c:pt idx="33">
                  <c:v>-4.4758436148297331E-2</c:v>
                </c:pt>
                <c:pt idx="34">
                  <c:v>-2.273056010567176E-2</c:v>
                </c:pt>
                <c:pt idx="35">
                  <c:v>-4.024589259453526E-2</c:v>
                </c:pt>
                <c:pt idx="36">
                  <c:v>-4.1031988434962363E-2</c:v>
                </c:pt>
                <c:pt idx="37">
                  <c:v>-5.2534291752929452E-2</c:v>
                </c:pt>
                <c:pt idx="38">
                  <c:v>-6.8818909346580304E-2</c:v>
                </c:pt>
                <c:pt idx="39">
                  <c:v>-5.8026431691193148E-2</c:v>
                </c:pt>
                <c:pt idx="40">
                  <c:v>-7.6889363318208837E-2</c:v>
                </c:pt>
                <c:pt idx="41">
                  <c:v>-5.8701702206760853E-2</c:v>
                </c:pt>
                <c:pt idx="42">
                  <c:v>-4.6710717266399859E-2</c:v>
                </c:pt>
                <c:pt idx="43">
                  <c:v>-4.5593751366761026E-2</c:v>
                </c:pt>
                <c:pt idx="44">
                  <c:v>-5.5618859160058598E-2</c:v>
                </c:pt>
                <c:pt idx="45">
                  <c:v>-6.6110210329487717E-2</c:v>
                </c:pt>
                <c:pt idx="46">
                  <c:v>-8.0419014554709678E-2</c:v>
                </c:pt>
                <c:pt idx="47">
                  <c:v>-2.6986282525881311E-2</c:v>
                </c:pt>
                <c:pt idx="48">
                  <c:v>-4.5147625195216756E-2</c:v>
                </c:pt>
                <c:pt idx="49">
                  <c:v>-4.1889588097184349E-2</c:v>
                </c:pt>
                <c:pt idx="50">
                  <c:v>-4.4401374799742932E-3</c:v>
                </c:pt>
                <c:pt idx="51">
                  <c:v>-5.7927960705188353E-2</c:v>
                </c:pt>
                <c:pt idx="52">
                  <c:v>-2.5043307064400055E-2</c:v>
                </c:pt>
                <c:pt idx="53">
                  <c:v>-4.0123483911079338E-2</c:v>
                </c:pt>
                <c:pt idx="54">
                  <c:v>-4.121373549330265E-2</c:v>
                </c:pt>
                <c:pt idx="55">
                  <c:v>-2.1641929965652951E-2</c:v>
                </c:pt>
                <c:pt idx="56">
                  <c:v>-2.9435235827848016E-2</c:v>
                </c:pt>
                <c:pt idx="57">
                  <c:v>-3.2644983755158563E-2</c:v>
                </c:pt>
                <c:pt idx="58">
                  <c:v>-8.3150534799130149E-3</c:v>
                </c:pt>
                <c:pt idx="59">
                  <c:v>-3.2955522566117335E-2</c:v>
                </c:pt>
                <c:pt idx="60">
                  <c:v>-2.8784009074467765E-2</c:v>
                </c:pt>
                <c:pt idx="61">
                  <c:v>-1.6832586151684481E-2</c:v>
                </c:pt>
                <c:pt idx="62">
                  <c:v>6.147384651892418E-2</c:v>
                </c:pt>
                <c:pt idx="63">
                  <c:v>3.3173719029199633E-2</c:v>
                </c:pt>
                <c:pt idx="64">
                  <c:v>3.2396185833600599E-2</c:v>
                </c:pt>
                <c:pt idx="65">
                  <c:v>5.4566352885896618E-2</c:v>
                </c:pt>
              </c:numCache>
            </c:numRef>
          </c:yVal>
          <c:smooth val="0"/>
          <c:extLst>
            <c:ext xmlns:c16="http://schemas.microsoft.com/office/drawing/2014/chart" uri="{C3380CC4-5D6E-409C-BE32-E72D297353CC}">
              <c16:uniqueId val="{00000014-0E66-4426-8543-9BA372BF4B41}"/>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0968173212297174"/>
                  <c:y val="-0.44491636375191229"/>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er'!$G$2:$G$138</c:f>
              <c:numCache>
                <c:formatCode>0.00</c:formatCode>
                <c:ptCount val="137"/>
                <c:pt idx="0">
                  <c:v>-2.1886580777244777</c:v>
                </c:pt>
                <c:pt idx="1">
                  <c:v>-2.1083040687991095</c:v>
                </c:pt>
                <c:pt idx="2">
                  <c:v>-1.5823178149048225</c:v>
                </c:pt>
                <c:pt idx="3">
                  <c:v>-0.83432598457779372</c:v>
                </c:pt>
                <c:pt idx="4">
                  <c:v>-1.6992323879706048</c:v>
                </c:pt>
                <c:pt idx="5">
                  <c:v>-1.4587326370048563</c:v>
                </c:pt>
                <c:pt idx="6">
                  <c:v>-1.0083658089863645</c:v>
                </c:pt>
                <c:pt idx="7">
                  <c:v>-0.59531101187867286</c:v>
                </c:pt>
                <c:pt idx="8">
                  <c:v>-1.7404290109032567</c:v>
                </c:pt>
                <c:pt idx="9">
                  <c:v>-1.5273286088378439</c:v>
                </c:pt>
                <c:pt idx="10">
                  <c:v>-1.0745845096578357</c:v>
                </c:pt>
                <c:pt idx="11">
                  <c:v>-1.3412964385855584</c:v>
                </c:pt>
                <c:pt idx="12">
                  <c:v>-1.6427826591397849</c:v>
                </c:pt>
                <c:pt idx="13">
                  <c:v>-0.93159971791743246</c:v>
                </c:pt>
                <c:pt idx="14">
                  <c:v>0.42987239925528264</c:v>
                </c:pt>
                <c:pt idx="15">
                  <c:v>0.27250436902462472</c:v>
                </c:pt>
                <c:pt idx="16">
                  <c:v>-1.076432774989303</c:v>
                </c:pt>
                <c:pt idx="17">
                  <c:v>0.23270520219376056</c:v>
                </c:pt>
                <c:pt idx="18">
                  <c:v>-1.5457029492315066</c:v>
                </c:pt>
                <c:pt idx="19">
                  <c:v>-1.3164678938805809</c:v>
                </c:pt>
                <c:pt idx="20">
                  <c:v>-1.004258219939179</c:v>
                </c:pt>
                <c:pt idx="21">
                  <c:v>-1.8414139724777199</c:v>
                </c:pt>
                <c:pt idx="22">
                  <c:v>-0.89703013878481475</c:v>
                </c:pt>
                <c:pt idx="23">
                  <c:v>-0.94173476595211891</c:v>
                </c:pt>
                <c:pt idx="24">
                  <c:v>-0.51311273806476576</c:v>
                </c:pt>
                <c:pt idx="25">
                  <c:v>-1.1403761373828267</c:v>
                </c:pt>
                <c:pt idx="26">
                  <c:v>-0.84923764771527654</c:v>
                </c:pt>
                <c:pt idx="27">
                  <c:v>-0.82306984526463545</c:v>
                </c:pt>
                <c:pt idx="28">
                  <c:v>-0.68346139147270835</c:v>
                </c:pt>
                <c:pt idx="29">
                  <c:v>-0.14714536014392809</c:v>
                </c:pt>
                <c:pt idx="30">
                  <c:v>-7.2479616817785253E-2</c:v>
                </c:pt>
                <c:pt idx="31">
                  <c:v>-2.5446850718896297</c:v>
                </c:pt>
                <c:pt idx="32">
                  <c:v>-1.1088231024859563</c:v>
                </c:pt>
                <c:pt idx="33">
                  <c:v>-1.6142969008538</c:v>
                </c:pt>
                <c:pt idx="34">
                  <c:v>-1.9413480808989347</c:v>
                </c:pt>
                <c:pt idx="35">
                  <c:v>-1.5453653796203475</c:v>
                </c:pt>
                <c:pt idx="36">
                  <c:v>-1.1532172645037151</c:v>
                </c:pt>
                <c:pt idx="37">
                  <c:v>0.15043146752763148</c:v>
                </c:pt>
                <c:pt idx="38">
                  <c:v>1.0130660585877096</c:v>
                </c:pt>
                <c:pt idx="39">
                  <c:v>-0.68786200409902598</c:v>
                </c:pt>
                <c:pt idx="40">
                  <c:v>-8.1913665839190131E-2</c:v>
                </c:pt>
                <c:pt idx="41">
                  <c:v>-0.19012071416267151</c:v>
                </c:pt>
                <c:pt idx="42">
                  <c:v>0.19023638589197445</c:v>
                </c:pt>
                <c:pt idx="43">
                  <c:v>1.381340601467981</c:v>
                </c:pt>
                <c:pt idx="44">
                  <c:v>1.9558429363297014</c:v>
                </c:pt>
                <c:pt idx="45">
                  <c:v>1.9618125609017261</c:v>
                </c:pt>
                <c:pt idx="46">
                  <c:v>2.1895687826644843</c:v>
                </c:pt>
                <c:pt idx="47">
                  <c:v>3.3902438143097693</c:v>
                </c:pt>
                <c:pt idx="48">
                  <c:v>3.0910243602642264</c:v>
                </c:pt>
                <c:pt idx="49">
                  <c:v>3.5868695542812778</c:v>
                </c:pt>
                <c:pt idx="50">
                  <c:v>3.7081203310246273</c:v>
                </c:pt>
                <c:pt idx="51">
                  <c:v>5.4072273103833286</c:v>
                </c:pt>
                <c:pt idx="52">
                  <c:v>4.1696630196279809</c:v>
                </c:pt>
                <c:pt idx="53">
                  <c:v>5.7270933777478783</c:v>
                </c:pt>
                <c:pt idx="54">
                  <c:v>3.9344210375279243</c:v>
                </c:pt>
                <c:pt idx="55">
                  <c:v>3.4032585305658998</c:v>
                </c:pt>
                <c:pt idx="56">
                  <c:v>3.3147052127824783</c:v>
                </c:pt>
                <c:pt idx="57">
                  <c:v>3.8371719113455303</c:v>
                </c:pt>
                <c:pt idx="58">
                  <c:v>4.8847614406210385</c:v>
                </c:pt>
                <c:pt idx="59">
                  <c:v>3.1221643060166451</c:v>
                </c:pt>
                <c:pt idx="60">
                  <c:v>3.4101258720137753</c:v>
                </c:pt>
                <c:pt idx="61">
                  <c:v>3.801515239473225</c:v>
                </c:pt>
                <c:pt idx="62">
                  <c:v>2.8465467452746598</c:v>
                </c:pt>
                <c:pt idx="63">
                  <c:v>2.6163949167223364</c:v>
                </c:pt>
                <c:pt idx="64">
                  <c:v>3.3656530874701165</c:v>
                </c:pt>
                <c:pt idx="65">
                  <c:v>2.3056523064293799</c:v>
                </c:pt>
                <c:pt idx="66">
                  <c:v>3.1914068405992211</c:v>
                </c:pt>
                <c:pt idx="67">
                  <c:v>2.7240539661319132</c:v>
                </c:pt>
                <c:pt idx="68">
                  <c:v>2.5025420130537626</c:v>
                </c:pt>
                <c:pt idx="69">
                  <c:v>2.6895777721143341</c:v>
                </c:pt>
                <c:pt idx="70">
                  <c:v>3.3001823195980675</c:v>
                </c:pt>
                <c:pt idx="71">
                  <c:v>0.52653630807968366</c:v>
                </c:pt>
                <c:pt idx="72">
                  <c:v>1.8505504222474265</c:v>
                </c:pt>
                <c:pt idx="73">
                  <c:v>1.3991266050905615</c:v>
                </c:pt>
                <c:pt idx="74">
                  <c:v>1.3096983748579376</c:v>
                </c:pt>
                <c:pt idx="75">
                  <c:v>1.8731379925414879</c:v>
                </c:pt>
                <c:pt idx="76">
                  <c:v>1.4533216547816004</c:v>
                </c:pt>
                <c:pt idx="77">
                  <c:v>2.8023811182495577</c:v>
                </c:pt>
                <c:pt idx="78">
                  <c:v>1.886631968613063</c:v>
                </c:pt>
                <c:pt idx="79">
                  <c:v>-0.15224454361863105</c:v>
                </c:pt>
                <c:pt idx="80">
                  <c:v>0.6184139212696329</c:v>
                </c:pt>
                <c:pt idx="81">
                  <c:v>1.1515719218900204</c:v>
                </c:pt>
                <c:pt idx="82">
                  <c:v>1.4034933273538117</c:v>
                </c:pt>
                <c:pt idx="83">
                  <c:v>-0.14936136056506122</c:v>
                </c:pt>
                <c:pt idx="84">
                  <c:v>-1.7157588549000975</c:v>
                </c:pt>
                <c:pt idx="85">
                  <c:v>-1.0357706455076201</c:v>
                </c:pt>
                <c:pt idx="86">
                  <c:v>-0.74976966955472024</c:v>
                </c:pt>
                <c:pt idx="87">
                  <c:v>-0.52464368117478211</c:v>
                </c:pt>
                <c:pt idx="88">
                  <c:v>-1.9893806516103689</c:v>
                </c:pt>
                <c:pt idx="89">
                  <c:v>-1.5522751851968843</c:v>
                </c:pt>
                <c:pt idx="90">
                  <c:v>-0.83750770419947163</c:v>
                </c:pt>
                <c:pt idx="91">
                  <c:v>-0.94158297908962485</c:v>
                </c:pt>
                <c:pt idx="92">
                  <c:v>-1.2525991652556776</c:v>
                </c:pt>
                <c:pt idx="93">
                  <c:v>0.30236861716866681</c:v>
                </c:pt>
                <c:pt idx="94">
                  <c:v>0.55449603859012653</c:v>
                </c:pt>
                <c:pt idx="95">
                  <c:v>-0.18478663112676186</c:v>
                </c:pt>
                <c:pt idx="96">
                  <c:v>0.56463231661108271</c:v>
                </c:pt>
                <c:pt idx="97">
                  <c:v>-0.17494160092027711</c:v>
                </c:pt>
                <c:pt idx="98">
                  <c:v>-0.6053827390021711</c:v>
                </c:pt>
                <c:pt idx="99">
                  <c:v>-1.0042007154568515</c:v>
                </c:pt>
                <c:pt idx="100">
                  <c:v>-0.40257022897093231</c:v>
                </c:pt>
                <c:pt idx="101">
                  <c:v>-0.21060981557128011</c:v>
                </c:pt>
                <c:pt idx="102">
                  <c:v>-0.99910257040347528</c:v>
                </c:pt>
                <c:pt idx="103">
                  <c:v>-0.63232619683192581</c:v>
                </c:pt>
                <c:pt idx="104">
                  <c:v>-0.71582199370602151</c:v>
                </c:pt>
                <c:pt idx="105">
                  <c:v>-0.37901065994961591</c:v>
                </c:pt>
                <c:pt idx="106">
                  <c:v>-1.2355477967742838</c:v>
                </c:pt>
                <c:pt idx="107">
                  <c:v>0.737567495239694</c:v>
                </c:pt>
                <c:pt idx="108">
                  <c:v>0.71096929777678231</c:v>
                </c:pt>
                <c:pt idx="109">
                  <c:v>-0.18390169024556569</c:v>
                </c:pt>
                <c:pt idx="110">
                  <c:v>-0.74320869797151934</c:v>
                </c:pt>
                <c:pt idx="111">
                  <c:v>-1.0615285022042356</c:v>
                </c:pt>
                <c:pt idx="112">
                  <c:v>-2.1636792380603413</c:v>
                </c:pt>
                <c:pt idx="113">
                  <c:v>-1.9048719064670276</c:v>
                </c:pt>
                <c:pt idx="114">
                  <c:v>-1.8006377192346212</c:v>
                </c:pt>
                <c:pt idx="115">
                  <c:v>-0.705400177599111</c:v>
                </c:pt>
                <c:pt idx="116">
                  <c:v>-1.9081489873888944</c:v>
                </c:pt>
                <c:pt idx="117">
                  <c:v>0.38143175539185226</c:v>
                </c:pt>
                <c:pt idx="118">
                  <c:v>-3.0614546858033482</c:v>
                </c:pt>
                <c:pt idx="119">
                  <c:v>-2.3638915662752478</c:v>
                </c:pt>
                <c:pt idx="120">
                  <c:v>-2.3984013839334279</c:v>
                </c:pt>
                <c:pt idx="121">
                  <c:v>-3.7065019538870079</c:v>
                </c:pt>
                <c:pt idx="122">
                  <c:v>-0.90037652595658368</c:v>
                </c:pt>
                <c:pt idx="123">
                  <c:v>-3.5354901653451054</c:v>
                </c:pt>
                <c:pt idx="124">
                  <c:v>-2.8101979441717146</c:v>
                </c:pt>
                <c:pt idx="125">
                  <c:v>-2.0116936699996697</c:v>
                </c:pt>
                <c:pt idx="126">
                  <c:v>-3.3222828632539714</c:v>
                </c:pt>
                <c:pt idx="127">
                  <c:v>-2.9924623645649477</c:v>
                </c:pt>
                <c:pt idx="128">
                  <c:v>-3.4194924471925638</c:v>
                </c:pt>
                <c:pt idx="129">
                  <c:v>-3.2555803054629884</c:v>
                </c:pt>
                <c:pt idx="130">
                  <c:v>-2.782399399589127</c:v>
                </c:pt>
                <c:pt idx="131">
                  <c:v>-1.3877571607471957</c:v>
                </c:pt>
                <c:pt idx="132">
                  <c:v>-0.78960373275494655</c:v>
                </c:pt>
                <c:pt idx="133">
                  <c:v>-6.5715308928235849</c:v>
                </c:pt>
                <c:pt idx="134">
                  <c:v>-6.4942575034676358</c:v>
                </c:pt>
                <c:pt idx="135">
                  <c:v>-6.6182312958037386</c:v>
                </c:pt>
                <c:pt idx="136">
                  <c:v>-7.9324288583751077</c:v>
                </c:pt>
              </c:numCache>
            </c:numRef>
          </c:xVal>
          <c:yVal>
            <c:numRef>
              <c:f>'cape gap and er'!$U$2:$U$138</c:f>
              <c:numCache>
                <c:formatCode>0.00%</c:formatCode>
                <c:ptCount val="137"/>
                <c:pt idx="0">
                  <c:v>3.5313912093347222E-2</c:v>
                </c:pt>
                <c:pt idx="1">
                  <c:v>2.2828781082387284E-2</c:v>
                </c:pt>
                <c:pt idx="2">
                  <c:v>-1.7301481266291718E-2</c:v>
                </c:pt>
                <c:pt idx="3">
                  <c:v>-4.5157012084829029E-2</c:v>
                </c:pt>
                <c:pt idx="4">
                  <c:v>-1.4329178600819947E-2</c:v>
                </c:pt>
                <c:pt idx="5">
                  <c:v>-3.758739483767104E-2</c:v>
                </c:pt>
                <c:pt idx="6">
                  <c:v>-4.1586463503936022E-2</c:v>
                </c:pt>
                <c:pt idx="7">
                  <c:v>-5.5502414505793851E-2</c:v>
                </c:pt>
                <c:pt idx="8">
                  <c:v>-3.0667961186329196E-2</c:v>
                </c:pt>
                <c:pt idx="9">
                  <c:v>-2.9721294380813834E-2</c:v>
                </c:pt>
                <c:pt idx="10">
                  <c:v>-2.1796156563604896E-2</c:v>
                </c:pt>
                <c:pt idx="11">
                  <c:v>-4.7533280597298555E-2</c:v>
                </c:pt>
                <c:pt idx="12">
                  <c:v>-2.2812394807181002E-2</c:v>
                </c:pt>
                <c:pt idx="13">
                  <c:v>-4.0812595642585547E-2</c:v>
                </c:pt>
                <c:pt idx="14">
                  <c:v>-6.2163164565704365E-2</c:v>
                </c:pt>
                <c:pt idx="15">
                  <c:v>-4.3638194091035087E-2</c:v>
                </c:pt>
                <c:pt idx="16">
                  <c:v>-1.6286903903706795E-2</c:v>
                </c:pt>
                <c:pt idx="17">
                  <c:v>-2.1121128426271785E-2</c:v>
                </c:pt>
                <c:pt idx="18">
                  <c:v>7.2762154949908009E-3</c:v>
                </c:pt>
                <c:pt idx="19">
                  <c:v>-2.5133313403409074E-2</c:v>
                </c:pt>
                <c:pt idx="20">
                  <c:v>-1.5843790165639193E-2</c:v>
                </c:pt>
                <c:pt idx="21">
                  <c:v>8.8537513986159944E-3</c:v>
                </c:pt>
                <c:pt idx="22">
                  <c:v>-5.563442129600471E-3</c:v>
                </c:pt>
                <c:pt idx="23">
                  <c:v>-2.6466984148475703E-2</c:v>
                </c:pt>
                <c:pt idx="24">
                  <c:v>-5.3333048105257852E-2</c:v>
                </c:pt>
                <c:pt idx="25">
                  <c:v>-2.9364482803807768E-2</c:v>
                </c:pt>
                <c:pt idx="26">
                  <c:v>-2.4940102572493794E-2</c:v>
                </c:pt>
                <c:pt idx="27">
                  <c:v>-1.6796705328494754E-2</c:v>
                </c:pt>
                <c:pt idx="28">
                  <c:v>-3.5622392269949676E-2</c:v>
                </c:pt>
                <c:pt idx="29">
                  <c:v>-3.141887094333895E-2</c:v>
                </c:pt>
                <c:pt idx="30">
                  <c:v>-1.2338402024700379E-2</c:v>
                </c:pt>
                <c:pt idx="31">
                  <c:v>3.7923379212301711E-2</c:v>
                </c:pt>
                <c:pt idx="32">
                  <c:v>5.0319029697809547E-3</c:v>
                </c:pt>
                <c:pt idx="33">
                  <c:v>4.5356990129988173E-2</c:v>
                </c:pt>
                <c:pt idx="34">
                  <c:v>5.6629282759101507E-2</c:v>
                </c:pt>
                <c:pt idx="35">
                  <c:v>3.8444404344735394E-2</c:v>
                </c:pt>
                <c:pt idx="36">
                  <c:v>4.3073265182979492E-2</c:v>
                </c:pt>
                <c:pt idx="37">
                  <c:v>1.5311186956117773E-2</c:v>
                </c:pt>
                <c:pt idx="38">
                  <c:v>3.1618812344957892E-3</c:v>
                </c:pt>
                <c:pt idx="39">
                  <c:v>3.1745822206521224E-2</c:v>
                </c:pt>
                <c:pt idx="40">
                  <c:v>3.3964219769962778E-2</c:v>
                </c:pt>
                <c:pt idx="41">
                  <c:v>4.2709054823211856E-2</c:v>
                </c:pt>
                <c:pt idx="42">
                  <c:v>3.0321296355156235E-2</c:v>
                </c:pt>
                <c:pt idx="43">
                  <c:v>2.3757562809817223E-2</c:v>
                </c:pt>
                <c:pt idx="44">
                  <c:v>2.0270782444407276E-2</c:v>
                </c:pt>
                <c:pt idx="45">
                  <c:v>2.9927752148146247E-2</c:v>
                </c:pt>
                <c:pt idx="46">
                  <c:v>2.2343096749157132E-2</c:v>
                </c:pt>
                <c:pt idx="47">
                  <c:v>3.3915154337516462E-2</c:v>
                </c:pt>
                <c:pt idx="48">
                  <c:v>3.7823193115436915E-2</c:v>
                </c:pt>
                <c:pt idx="49">
                  <c:v>2.2019370661323867E-2</c:v>
                </c:pt>
                <c:pt idx="50">
                  <c:v>1.6151442836709995E-2</c:v>
                </c:pt>
                <c:pt idx="51">
                  <c:v>-7.1004595110584212E-3</c:v>
                </c:pt>
                <c:pt idx="52">
                  <c:v>-5.1626902808217245E-3</c:v>
                </c:pt>
                <c:pt idx="53">
                  <c:v>-2.0300566210988968E-2</c:v>
                </c:pt>
                <c:pt idx="54">
                  <c:v>-1.1321588048833764E-3</c:v>
                </c:pt>
                <c:pt idx="55">
                  <c:v>1.3312210697398408E-2</c:v>
                </c:pt>
                <c:pt idx="56">
                  <c:v>-2.1357132171822002E-3</c:v>
                </c:pt>
                <c:pt idx="57">
                  <c:v>1.6905621634840218E-2</c:v>
                </c:pt>
                <c:pt idx="58">
                  <c:v>-3.8151889147524543E-2</c:v>
                </c:pt>
                <c:pt idx="59">
                  <c:v>-7.7716971363008813E-3</c:v>
                </c:pt>
                <c:pt idx="60">
                  <c:v>-1.1418464556139485E-2</c:v>
                </c:pt>
                <c:pt idx="61">
                  <c:v>-3.2048867966336658E-2</c:v>
                </c:pt>
                <c:pt idx="62">
                  <c:v>1.1369487007846457E-2</c:v>
                </c:pt>
                <c:pt idx="63">
                  <c:v>-1.7263306263992417E-2</c:v>
                </c:pt>
                <c:pt idx="64">
                  <c:v>-1.6046005037581912E-2</c:v>
                </c:pt>
                <c:pt idx="65">
                  <c:v>5.2162966394084798E-3</c:v>
                </c:pt>
                <c:pt idx="66">
                  <c:v>-2.2273870993802625E-2</c:v>
                </c:pt>
                <c:pt idx="67">
                  <c:v>-1.1428446032145434E-2</c:v>
                </c:pt>
                <c:pt idx="68">
                  <c:v>-1.3359601222817208E-2</c:v>
                </c:pt>
                <c:pt idx="69">
                  <c:v>-1.4185005396092354E-2</c:v>
                </c:pt>
                <c:pt idx="70">
                  <c:v>-1.9594732042492735E-2</c:v>
                </c:pt>
                <c:pt idx="71">
                  <c:v>2.5951422321648598E-2</c:v>
                </c:pt>
                <c:pt idx="72">
                  <c:v>8.6837404424924269E-3</c:v>
                </c:pt>
                <c:pt idx="73">
                  <c:v>-6.5820296230341357E-2</c:v>
                </c:pt>
                <c:pt idx="74">
                  <c:v>-5.8152840853173515E-2</c:v>
                </c:pt>
                <c:pt idx="75">
                  <c:v>-6.634877763516589E-2</c:v>
                </c:pt>
                <c:pt idx="76">
                  <c:v>-7.5811348440590454E-2</c:v>
                </c:pt>
                <c:pt idx="77">
                  <c:v>-0.1037076849920604</c:v>
                </c:pt>
                <c:pt idx="78">
                  <c:v>-7.7355879523509419E-2</c:v>
                </c:pt>
                <c:pt idx="79">
                  <c:v>-5.2847206596933649E-2</c:v>
                </c:pt>
                <c:pt idx="80">
                  <c:v>-8.8647402489784533E-2</c:v>
                </c:pt>
                <c:pt idx="81">
                  <c:v>-7.2300958352806255E-2</c:v>
                </c:pt>
                <c:pt idx="82">
                  <c:v>-6.0771927423554306E-2</c:v>
                </c:pt>
                <c:pt idx="83">
                  <c:v>-4.7455858909194459E-2</c:v>
                </c:pt>
                <c:pt idx="84">
                  <c:v>-8.5969043587328375E-3</c:v>
                </c:pt>
                <c:pt idx="85">
                  <c:v>-2.0839434115578204E-2</c:v>
                </c:pt>
                <c:pt idx="86">
                  <c:v>-1.431478675830955E-2</c:v>
                </c:pt>
                <c:pt idx="87">
                  <c:v>-1.3099488551297389E-2</c:v>
                </c:pt>
                <c:pt idx="88">
                  <c:v>-4.346845575347924E-3</c:v>
                </c:pt>
                <c:pt idx="89">
                  <c:v>-2.0290095143995934E-2</c:v>
                </c:pt>
                <c:pt idx="90">
                  <c:v>-9.9103526867003744E-3</c:v>
                </c:pt>
                <c:pt idx="91">
                  <c:v>-2.8154166599921648E-2</c:v>
                </c:pt>
                <c:pt idx="92">
                  <c:v>-6.5628307612768388E-3</c:v>
                </c:pt>
                <c:pt idx="93">
                  <c:v>-5.4790718030234276E-2</c:v>
                </c:pt>
                <c:pt idx="94">
                  <c:v>-4.1610698420336378E-2</c:v>
                </c:pt>
                <c:pt idx="95">
                  <c:v>-2.558007500156334E-2</c:v>
                </c:pt>
                <c:pt idx="96">
                  <c:v>-4.8208136864322126E-2</c:v>
                </c:pt>
                <c:pt idx="97">
                  <c:v>-2.1183975628400464E-2</c:v>
                </c:pt>
                <c:pt idx="98">
                  <c:v>-4.1082723988138614E-2</c:v>
                </c:pt>
                <c:pt idx="99">
                  <c:v>-9.4506910823444201E-3</c:v>
                </c:pt>
                <c:pt idx="100">
                  <c:v>-6.4450903603105569E-2</c:v>
                </c:pt>
                <c:pt idx="101">
                  <c:v>-4.4004103133235661E-2</c:v>
                </c:pt>
                <c:pt idx="102">
                  <c:v>-1.7835038110732837E-2</c:v>
                </c:pt>
                <c:pt idx="103">
                  <c:v>-5.7554994853932895E-2</c:v>
                </c:pt>
                <c:pt idx="104">
                  <c:v>-4.4758436148297331E-2</c:v>
                </c:pt>
                <c:pt idx="105">
                  <c:v>-2.273056010567176E-2</c:v>
                </c:pt>
                <c:pt idx="106">
                  <c:v>-4.024589259453526E-2</c:v>
                </c:pt>
                <c:pt idx="107">
                  <c:v>-4.1031988434962363E-2</c:v>
                </c:pt>
                <c:pt idx="108">
                  <c:v>-5.2534291752929452E-2</c:v>
                </c:pt>
                <c:pt idx="109">
                  <c:v>-6.8818909346580304E-2</c:v>
                </c:pt>
                <c:pt idx="110">
                  <c:v>-5.8026431691193148E-2</c:v>
                </c:pt>
                <c:pt idx="111">
                  <c:v>-7.6889363318208837E-2</c:v>
                </c:pt>
                <c:pt idx="112">
                  <c:v>-5.8701702206760853E-2</c:v>
                </c:pt>
                <c:pt idx="113">
                  <c:v>-4.6710717266399859E-2</c:v>
                </c:pt>
                <c:pt idx="114">
                  <c:v>-4.5593751366761026E-2</c:v>
                </c:pt>
                <c:pt idx="115">
                  <c:v>-5.5618859160058598E-2</c:v>
                </c:pt>
                <c:pt idx="116">
                  <c:v>-6.6110210329487717E-2</c:v>
                </c:pt>
                <c:pt idx="117">
                  <c:v>-8.0419014554709678E-2</c:v>
                </c:pt>
                <c:pt idx="118">
                  <c:v>-2.6986282525881311E-2</c:v>
                </c:pt>
                <c:pt idx="119">
                  <c:v>-4.5147625195216756E-2</c:v>
                </c:pt>
                <c:pt idx="120">
                  <c:v>-4.1889588097184349E-2</c:v>
                </c:pt>
                <c:pt idx="121">
                  <c:v>-4.4401374799742932E-3</c:v>
                </c:pt>
                <c:pt idx="122">
                  <c:v>-5.7927960705188353E-2</c:v>
                </c:pt>
                <c:pt idx="123">
                  <c:v>-2.5043307064400055E-2</c:v>
                </c:pt>
                <c:pt idx="124">
                  <c:v>-4.0123483911079338E-2</c:v>
                </c:pt>
                <c:pt idx="125">
                  <c:v>-4.121373549330265E-2</c:v>
                </c:pt>
                <c:pt idx="126">
                  <c:v>-2.1641929965652951E-2</c:v>
                </c:pt>
                <c:pt idx="127">
                  <c:v>-2.9435235827848016E-2</c:v>
                </c:pt>
                <c:pt idx="128">
                  <c:v>-3.2644983755158563E-2</c:v>
                </c:pt>
                <c:pt idx="129">
                  <c:v>-8.3150534799130149E-3</c:v>
                </c:pt>
                <c:pt idx="130">
                  <c:v>-3.2955522566117335E-2</c:v>
                </c:pt>
                <c:pt idx="131">
                  <c:v>-2.8784009074467765E-2</c:v>
                </c:pt>
                <c:pt idx="132">
                  <c:v>-1.6832586151684481E-2</c:v>
                </c:pt>
                <c:pt idx="133">
                  <c:v>6.147384651892418E-2</c:v>
                </c:pt>
                <c:pt idx="134">
                  <c:v>3.3173719029199633E-2</c:v>
                </c:pt>
                <c:pt idx="135">
                  <c:v>3.2396185833600599E-2</c:v>
                </c:pt>
                <c:pt idx="136">
                  <c:v>5.4566352885896618E-2</c:v>
                </c:pt>
              </c:numCache>
            </c:numRef>
          </c:yVal>
          <c:smooth val="0"/>
          <c:extLst>
            <c:ext xmlns:c16="http://schemas.microsoft.com/office/drawing/2014/chart" uri="{C3380CC4-5D6E-409C-BE32-E72D297353CC}">
              <c16:uniqueId val="{00000017-0E66-4426-8543-9BA372BF4B41}"/>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Real Estate</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er'!$H$2:$H$72</c:f>
              <c:numCache>
                <c:formatCode>0.00</c:formatCode>
                <c:ptCount val="71"/>
                <c:pt idx="0">
                  <c:v>-5.6463878623674013</c:v>
                </c:pt>
                <c:pt idx="1">
                  <c:v>-5.9425989199377982</c:v>
                </c:pt>
                <c:pt idx="2">
                  <c:v>-4.3366276792513831</c:v>
                </c:pt>
                <c:pt idx="3">
                  <c:v>-3.9649566784962258</c:v>
                </c:pt>
                <c:pt idx="4">
                  <c:v>-5.0176257670427038</c:v>
                </c:pt>
                <c:pt idx="5">
                  <c:v>-4.41952749821038</c:v>
                </c:pt>
                <c:pt idx="6">
                  <c:v>-4.0261837681233601</c:v>
                </c:pt>
                <c:pt idx="7">
                  <c:v>-2.962128328300051</c:v>
                </c:pt>
                <c:pt idx="8">
                  <c:v>-3.8699390450538438</c:v>
                </c:pt>
                <c:pt idx="9">
                  <c:v>-3.1786758847126149</c:v>
                </c:pt>
                <c:pt idx="10">
                  <c:v>-1.9757743625048141</c:v>
                </c:pt>
                <c:pt idx="11">
                  <c:v>-2.9032185877888828</c:v>
                </c:pt>
                <c:pt idx="12">
                  <c:v>-3.0117295884460482</c:v>
                </c:pt>
                <c:pt idx="13">
                  <c:v>-2.0318824896648802</c:v>
                </c:pt>
                <c:pt idx="14">
                  <c:v>-0.18189027156806481</c:v>
                </c:pt>
                <c:pt idx="15">
                  <c:v>-8.3258450368020487E-2</c:v>
                </c:pt>
                <c:pt idx="16">
                  <c:v>-1.2768708654146752</c:v>
                </c:pt>
                <c:pt idx="17">
                  <c:v>0.6027751815633049</c:v>
                </c:pt>
                <c:pt idx="18">
                  <c:v>-0.51636049440089471</c:v>
                </c:pt>
                <c:pt idx="19">
                  <c:v>-0.40081482270599211</c:v>
                </c:pt>
                <c:pt idx="20">
                  <c:v>0.17526868261534012</c:v>
                </c:pt>
                <c:pt idx="21">
                  <c:v>-0.92309331219969404</c:v>
                </c:pt>
                <c:pt idx="22">
                  <c:v>-0.60982517389793411</c:v>
                </c:pt>
                <c:pt idx="23">
                  <c:v>-0.42627985645636113</c:v>
                </c:pt>
                <c:pt idx="24">
                  <c:v>0.41344983249591061</c:v>
                </c:pt>
                <c:pt idx="25">
                  <c:v>-0.2705663634991311</c:v>
                </c:pt>
                <c:pt idx="26">
                  <c:v>0.71652527357802687</c:v>
                </c:pt>
                <c:pt idx="27">
                  <c:v>1.2474877329964862</c:v>
                </c:pt>
                <c:pt idx="28">
                  <c:v>1.0942724745641219</c:v>
                </c:pt>
                <c:pt idx="29">
                  <c:v>2.0655252910570954</c:v>
                </c:pt>
                <c:pt idx="30">
                  <c:v>2.3892598058872641</c:v>
                </c:pt>
                <c:pt idx="31">
                  <c:v>-0.62791560465795027</c:v>
                </c:pt>
                <c:pt idx="32">
                  <c:v>1.6476691592583668</c:v>
                </c:pt>
                <c:pt idx="33">
                  <c:v>1.0053311293479061</c:v>
                </c:pt>
                <c:pt idx="34">
                  <c:v>1.0110398960482805</c:v>
                </c:pt>
                <c:pt idx="35">
                  <c:v>1.465174083805439</c:v>
                </c:pt>
                <c:pt idx="36">
                  <c:v>0.71869725338633617</c:v>
                </c:pt>
                <c:pt idx="37">
                  <c:v>1.6529971937185324</c:v>
                </c:pt>
                <c:pt idx="38">
                  <c:v>3.1467604166814649</c:v>
                </c:pt>
                <c:pt idx="39">
                  <c:v>1.6179246540789012</c:v>
                </c:pt>
                <c:pt idx="40">
                  <c:v>2.4837039566906287</c:v>
                </c:pt>
                <c:pt idx="41">
                  <c:v>2.6853779425141067</c:v>
                </c:pt>
                <c:pt idx="42">
                  <c:v>2.2334881200563537</c:v>
                </c:pt>
                <c:pt idx="43">
                  <c:v>2.2962611435305655</c:v>
                </c:pt>
                <c:pt idx="44">
                  <c:v>2.2459670858585872</c:v>
                </c:pt>
                <c:pt idx="45">
                  <c:v>2.1036852463260192</c:v>
                </c:pt>
                <c:pt idx="46">
                  <c:v>2.0361274356116499</c:v>
                </c:pt>
                <c:pt idx="47">
                  <c:v>2.5290218499857371</c:v>
                </c:pt>
                <c:pt idx="48">
                  <c:v>2.1959298997628975</c:v>
                </c:pt>
                <c:pt idx="49">
                  <c:v>2.5570199850490836</c:v>
                </c:pt>
                <c:pt idx="50">
                  <c:v>4.0317657453185651</c:v>
                </c:pt>
                <c:pt idx="51">
                  <c:v>2.9303073028758249</c:v>
                </c:pt>
                <c:pt idx="52">
                  <c:v>1.6031819361651314</c:v>
                </c:pt>
                <c:pt idx="53">
                  <c:v>2.4861749969001563</c:v>
                </c:pt>
                <c:pt idx="54">
                  <c:v>0.83397069970225601</c:v>
                </c:pt>
                <c:pt idx="55">
                  <c:v>0.9481066667113911</c:v>
                </c:pt>
                <c:pt idx="56">
                  <c:v>1.5375830916935331</c:v>
                </c:pt>
                <c:pt idx="57">
                  <c:v>0.43555184826007332</c:v>
                </c:pt>
                <c:pt idx="58">
                  <c:v>1.7915123964998216</c:v>
                </c:pt>
                <c:pt idx="59">
                  <c:v>2.1332779226400929</c:v>
                </c:pt>
                <c:pt idx="60">
                  <c:v>3.2801492394226037</c:v>
                </c:pt>
                <c:pt idx="61">
                  <c:v>3.5729186357212188</c:v>
                </c:pt>
                <c:pt idx="62">
                  <c:v>4.4092331456865761</c:v>
                </c:pt>
                <c:pt idx="63">
                  <c:v>4.9545864806807529</c:v>
                </c:pt>
                <c:pt idx="64">
                  <c:v>5.5079364182193515</c:v>
                </c:pt>
                <c:pt idx="65">
                  <c:v>5.1604986850236303</c:v>
                </c:pt>
                <c:pt idx="66">
                  <c:v>6.3084963569962351</c:v>
                </c:pt>
                <c:pt idx="67">
                  <c:v>4.4686168584856771</c:v>
                </c:pt>
                <c:pt idx="68">
                  <c:v>6.2327796430860491</c:v>
                </c:pt>
                <c:pt idx="69">
                  <c:v>6.9903892034110937</c:v>
                </c:pt>
                <c:pt idx="70">
                  <c:v>7.5991119932337776</c:v>
                </c:pt>
              </c:numCache>
            </c:numRef>
          </c:xVal>
          <c:yVal>
            <c:numRef>
              <c:f>'cape gap and er'!$V$2:$V$72</c:f>
              <c:numCache>
                <c:formatCode>0.00%</c:formatCode>
                <c:ptCount val="71"/>
                <c:pt idx="0">
                  <c:v>5.8289208874365617E-2</c:v>
                </c:pt>
                <c:pt idx="1">
                  <c:v>7.3324783596599108E-2</c:v>
                </c:pt>
                <c:pt idx="2">
                  <c:v>3.0573049837769428E-2</c:v>
                </c:pt>
                <c:pt idx="3">
                  <c:v>2.6275986598569334E-2</c:v>
                </c:pt>
                <c:pt idx="4">
                  <c:v>5.8897145411208163E-2</c:v>
                </c:pt>
                <c:pt idx="5">
                  <c:v>3.5702868681505295E-2</c:v>
                </c:pt>
                <c:pt idx="6">
                  <c:v>3.6404038800958105E-2</c:v>
                </c:pt>
                <c:pt idx="7">
                  <c:v>-5.3333279475007433E-3</c:v>
                </c:pt>
                <c:pt idx="8">
                  <c:v>2.753495961379171E-2</c:v>
                </c:pt>
                <c:pt idx="9">
                  <c:v>2.1495402346414449E-2</c:v>
                </c:pt>
                <c:pt idx="10">
                  <c:v>9.5105092554315096E-3</c:v>
                </c:pt>
                <c:pt idx="11">
                  <c:v>2.997284146182877E-2</c:v>
                </c:pt>
                <c:pt idx="12">
                  <c:v>2.893748522687023E-2</c:v>
                </c:pt>
                <c:pt idx="13">
                  <c:v>1.2230664912178169E-2</c:v>
                </c:pt>
                <c:pt idx="14">
                  <c:v>-3.2723094822107557E-2</c:v>
                </c:pt>
                <c:pt idx="15">
                  <c:v>-3.093195863385434E-2</c:v>
                </c:pt>
                <c:pt idx="16">
                  <c:v>-2.3932607250012561E-2</c:v>
                </c:pt>
                <c:pt idx="17">
                  <c:v>-2.8745556602619349E-2</c:v>
                </c:pt>
                <c:pt idx="18">
                  <c:v>-1.5149339748179669E-2</c:v>
                </c:pt>
                <c:pt idx="19">
                  <c:v>-2.9832736444960428E-2</c:v>
                </c:pt>
                <c:pt idx="20">
                  <c:v>-2.3254331085710289E-2</c:v>
                </c:pt>
                <c:pt idx="21">
                  <c:v>-3.9014844592781817E-3</c:v>
                </c:pt>
                <c:pt idx="22">
                  <c:v>7.758397618271351E-3</c:v>
                </c:pt>
                <c:pt idx="23">
                  <c:v>-3.1786020855586461E-3</c:v>
                </c:pt>
                <c:pt idx="24">
                  <c:v>-2.9235333793498297E-2</c:v>
                </c:pt>
                <c:pt idx="25">
                  <c:v>2.9152887774852587E-4</c:v>
                </c:pt>
                <c:pt idx="26">
                  <c:v>-2.0272891979902674E-2</c:v>
                </c:pt>
                <c:pt idx="27">
                  <c:v>-2.3592777521732389E-2</c:v>
                </c:pt>
                <c:pt idx="28">
                  <c:v>-1.6965952217444569E-2</c:v>
                </c:pt>
                <c:pt idx="29">
                  <c:v>-2.4286952024018538E-2</c:v>
                </c:pt>
                <c:pt idx="30">
                  <c:v>-3.9906834969741789E-2</c:v>
                </c:pt>
                <c:pt idx="31">
                  <c:v>6.4082377181782224E-3</c:v>
                </c:pt>
                <c:pt idx="32">
                  <c:v>-4.4686327489130928E-2</c:v>
                </c:pt>
                <c:pt idx="33">
                  <c:v>-4.7647493309995292E-2</c:v>
                </c:pt>
                <c:pt idx="34">
                  <c:v>-4.2506592215197481E-2</c:v>
                </c:pt>
                <c:pt idx="35">
                  <c:v>-5.4784344597440304E-2</c:v>
                </c:pt>
                <c:pt idx="36">
                  <c:v>-3.5913060817388098E-2</c:v>
                </c:pt>
                <c:pt idx="37">
                  <c:v>-5.237325824513217E-2</c:v>
                </c:pt>
                <c:pt idx="38">
                  <c:v>-7.4815092294411745E-2</c:v>
                </c:pt>
                <c:pt idx="39">
                  <c:v>-5.5923263641379117E-2</c:v>
                </c:pt>
                <c:pt idx="40">
                  <c:v>-6.6174317208093525E-2</c:v>
                </c:pt>
                <c:pt idx="41">
                  <c:v>-6.4817953359110003E-2</c:v>
                </c:pt>
                <c:pt idx="42">
                  <c:v>-6.1153812897496662E-2</c:v>
                </c:pt>
                <c:pt idx="43">
                  <c:v>-7.0695424520329508E-2</c:v>
                </c:pt>
                <c:pt idx="44">
                  <c:v>-7.4790814286151752E-2</c:v>
                </c:pt>
                <c:pt idx="45">
                  <c:v>-6.8637940397750841E-2</c:v>
                </c:pt>
                <c:pt idx="46">
                  <c:v>-7.8401852558129592E-2</c:v>
                </c:pt>
                <c:pt idx="47">
                  <c:v>-7.6939958915472006E-2</c:v>
                </c:pt>
                <c:pt idx="48">
                  <c:v>-7.8388889741567436E-2</c:v>
                </c:pt>
                <c:pt idx="49">
                  <c:v>-7.3301395323960739E-2</c:v>
                </c:pt>
                <c:pt idx="50">
                  <c:v>-8.944438288259482E-2</c:v>
                </c:pt>
                <c:pt idx="51">
                  <c:v>-7.5680926926387171E-2</c:v>
                </c:pt>
                <c:pt idx="52">
                  <c:v>-5.8597315219910406E-2</c:v>
                </c:pt>
                <c:pt idx="53">
                  <c:v>-7.0338801608990309E-2</c:v>
                </c:pt>
                <c:pt idx="54">
                  <c:v>-4.6420282516986155E-2</c:v>
                </c:pt>
                <c:pt idx="55">
                  <c:v>-3.4077579746599973E-2</c:v>
                </c:pt>
                <c:pt idx="56">
                  <c:v>-4.2441373104841418E-2</c:v>
                </c:pt>
                <c:pt idx="57">
                  <c:v>4.5285156471259747E-3</c:v>
                </c:pt>
                <c:pt idx="58">
                  <c:v>-3.8266350281300987E-2</c:v>
                </c:pt>
                <c:pt idx="59">
                  <c:v>-2.05615502278369E-2</c:v>
                </c:pt>
                <c:pt idx="60">
                  <c:v>-2.9089598712337628E-2</c:v>
                </c:pt>
                <c:pt idx="61">
                  <c:v>-2.718565125068606E-2</c:v>
                </c:pt>
                <c:pt idx="62">
                  <c:v>-1.6291222339418487E-2</c:v>
                </c:pt>
                <c:pt idx="63">
                  <c:v>-2.9310556954577072E-2</c:v>
                </c:pt>
                <c:pt idx="64">
                  <c:v>-3.2859994118219937E-2</c:v>
                </c:pt>
                <c:pt idx="65">
                  <c:v>-1.7649673149863432E-2</c:v>
                </c:pt>
                <c:pt idx="66">
                  <c:v>-2.0364934304015314E-2</c:v>
                </c:pt>
                <c:pt idx="67">
                  <c:v>-6.017271337932506E-3</c:v>
                </c:pt>
                <c:pt idx="68">
                  <c:v>-2.5953019053960524E-2</c:v>
                </c:pt>
                <c:pt idx="69">
                  <c:v>-4.3252977898109224E-2</c:v>
                </c:pt>
                <c:pt idx="70">
                  <c:v>-5.0404088253513724E-2</c:v>
                </c:pt>
              </c:numCache>
            </c:numRef>
          </c:yVal>
          <c:smooth val="0"/>
          <c:extLst>
            <c:ext xmlns:c16="http://schemas.microsoft.com/office/drawing/2014/chart" uri="{C3380CC4-5D6E-409C-BE32-E72D297353CC}">
              <c16:uniqueId val="{00000011-A1E7-4EF5-B2C8-0490957A6AB4}"/>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er'!$H$73:$H$138</c:f>
              <c:numCache>
                <c:formatCode>0.00</c:formatCode>
                <c:ptCount val="66"/>
                <c:pt idx="0">
                  <c:v>8.0540645467747112</c:v>
                </c:pt>
                <c:pt idx="1">
                  <c:v>7.3466805318382828</c:v>
                </c:pt>
                <c:pt idx="2">
                  <c:v>7.2295401845323912</c:v>
                </c:pt>
                <c:pt idx="3">
                  <c:v>5.4075084558233275</c:v>
                </c:pt>
                <c:pt idx="4">
                  <c:v>5.4202973570065218</c:v>
                </c:pt>
                <c:pt idx="5">
                  <c:v>3.6954076287468953</c:v>
                </c:pt>
                <c:pt idx="6">
                  <c:v>5.8391297898267283</c:v>
                </c:pt>
                <c:pt idx="7">
                  <c:v>4.6966532484749628</c:v>
                </c:pt>
                <c:pt idx="8">
                  <c:v>3.5823019207919709</c:v>
                </c:pt>
                <c:pt idx="9">
                  <c:v>4.9185882403115961</c:v>
                </c:pt>
                <c:pt idx="10">
                  <c:v>4.6245993761951212</c:v>
                </c:pt>
                <c:pt idx="11">
                  <c:v>5.5410040925998754</c:v>
                </c:pt>
                <c:pt idx="12">
                  <c:v>4.1635983811988675</c:v>
                </c:pt>
                <c:pt idx="13">
                  <c:v>2.7253200147883359</c:v>
                </c:pt>
                <c:pt idx="14">
                  <c:v>4.6707023512552261</c:v>
                </c:pt>
                <c:pt idx="15">
                  <c:v>3.6268105770893397</c:v>
                </c:pt>
                <c:pt idx="16">
                  <c:v>3.6817196758572837</c:v>
                </c:pt>
                <c:pt idx="17">
                  <c:v>4.1750980538182976</c:v>
                </c:pt>
                <c:pt idx="18">
                  <c:v>4.6097621810178655</c:v>
                </c:pt>
                <c:pt idx="19">
                  <c:v>3.3912425779646682</c:v>
                </c:pt>
                <c:pt idx="20">
                  <c:v>3.0448004258260362</c:v>
                </c:pt>
                <c:pt idx="21">
                  <c:v>0.94620050929931665</c:v>
                </c:pt>
                <c:pt idx="22">
                  <c:v>-0.2740536811782035</c:v>
                </c:pt>
                <c:pt idx="23">
                  <c:v>3.9440800698729905E-2</c:v>
                </c:pt>
                <c:pt idx="24">
                  <c:v>-0.78302698686109196</c:v>
                </c:pt>
                <c:pt idx="25">
                  <c:v>6.1270423107215422E-2</c:v>
                </c:pt>
                <c:pt idx="26">
                  <c:v>-0.55327306850832247</c:v>
                </c:pt>
                <c:pt idx="27">
                  <c:v>-0.84950508715847262</c:v>
                </c:pt>
                <c:pt idx="28">
                  <c:v>-0.9042961571093695</c:v>
                </c:pt>
                <c:pt idx="29">
                  <c:v>-1.0520705399359818</c:v>
                </c:pt>
                <c:pt idx="30">
                  <c:v>-0.90003980019942054</c:v>
                </c:pt>
                <c:pt idx="31">
                  <c:v>-1.1513444561331134</c:v>
                </c:pt>
                <c:pt idx="32">
                  <c:v>-2.0038771710997714</c:v>
                </c:pt>
                <c:pt idx="33">
                  <c:v>-2.5066637981228972</c:v>
                </c:pt>
                <c:pt idx="34">
                  <c:v>-2.1777038963317903</c:v>
                </c:pt>
                <c:pt idx="35">
                  <c:v>-3.5628206990564109</c:v>
                </c:pt>
                <c:pt idx="36">
                  <c:v>-3.1883135775279188</c:v>
                </c:pt>
                <c:pt idx="37">
                  <c:v>-4.0669115234588515</c:v>
                </c:pt>
                <c:pt idx="38">
                  <c:v>-3.5110369137690047</c:v>
                </c:pt>
                <c:pt idx="39">
                  <c:v>-4.1051886267897206</c:v>
                </c:pt>
                <c:pt idx="40">
                  <c:v>-3.7750835350574352</c:v>
                </c:pt>
                <c:pt idx="41">
                  <c:v>-3.7178557618811099</c:v>
                </c:pt>
                <c:pt idx="42">
                  <c:v>-4.0945319922616354</c:v>
                </c:pt>
                <c:pt idx="43">
                  <c:v>-3.6681587201412276</c:v>
                </c:pt>
                <c:pt idx="44">
                  <c:v>-2.7765051351012193</c:v>
                </c:pt>
                <c:pt idx="45">
                  <c:v>-3.4259705530085314</c:v>
                </c:pt>
                <c:pt idx="46">
                  <c:v>-0.39397734444334809</c:v>
                </c:pt>
                <c:pt idx="47">
                  <c:v>-3.4966191199276677</c:v>
                </c:pt>
                <c:pt idx="48">
                  <c:v>-1.9696375159041097</c:v>
                </c:pt>
                <c:pt idx="49">
                  <c:v>-2.1098177280810804</c:v>
                </c:pt>
                <c:pt idx="50">
                  <c:v>-1.8950281653399381</c:v>
                </c:pt>
                <c:pt idx="51">
                  <c:v>-0.4982400842557233</c:v>
                </c:pt>
                <c:pt idx="52">
                  <c:v>-1.6075262813682545</c:v>
                </c:pt>
                <c:pt idx="53">
                  <c:v>-1.5709938867839464</c:v>
                </c:pt>
                <c:pt idx="54">
                  <c:v>-0.756042552557465</c:v>
                </c:pt>
                <c:pt idx="55">
                  <c:v>6.8184557798843581E-2</c:v>
                </c:pt>
                <c:pt idx="56">
                  <c:v>-0.33451243616760618</c:v>
                </c:pt>
                <c:pt idx="57">
                  <c:v>-1.0479925487352011</c:v>
                </c:pt>
                <c:pt idx="58">
                  <c:v>-2.1602015494934661</c:v>
                </c:pt>
                <c:pt idx="59">
                  <c:v>-1.9691515878587018</c:v>
                </c:pt>
                <c:pt idx="60">
                  <c:v>0.41283369663149427</c:v>
                </c:pt>
                <c:pt idx="61">
                  <c:v>1.4537192588075523</c:v>
                </c:pt>
                <c:pt idx="62">
                  <c:v>-4.3296099210603218</c:v>
                </c:pt>
                <c:pt idx="63">
                  <c:v>-3.4793348881550248</c:v>
                </c:pt>
                <c:pt idx="64">
                  <c:v>-3.4689691476283668</c:v>
                </c:pt>
                <c:pt idx="65">
                  <c:v>-4.5127293981559893</c:v>
                </c:pt>
              </c:numCache>
            </c:numRef>
          </c:xVal>
          <c:yVal>
            <c:numRef>
              <c:f>'cape gap and er'!$V$73:$V$138</c:f>
              <c:numCache>
                <c:formatCode>0.00%</c:formatCode>
                <c:ptCount val="66"/>
                <c:pt idx="0">
                  <c:v>-2.7665005349682747E-2</c:v>
                </c:pt>
                <c:pt idx="1">
                  <c:v>-1.0817679980227091E-2</c:v>
                </c:pt>
                <c:pt idx="2">
                  <c:v>-6.8910361863653957E-2</c:v>
                </c:pt>
                <c:pt idx="3">
                  <c:v>-4.6750725511603086E-2</c:v>
                </c:pt>
                <c:pt idx="4">
                  <c:v>-4.9802093018393334E-2</c:v>
                </c:pt>
                <c:pt idx="5">
                  <c:v>-4.4842649902489429E-2</c:v>
                </c:pt>
                <c:pt idx="6">
                  <c:v>-7.6263102540588212E-2</c:v>
                </c:pt>
                <c:pt idx="7">
                  <c:v>-6.2140267883249223E-2</c:v>
                </c:pt>
                <c:pt idx="8">
                  <c:v>-4.735156339656732E-2</c:v>
                </c:pt>
                <c:pt idx="9">
                  <c:v>-9.0357717954139272E-2</c:v>
                </c:pt>
                <c:pt idx="10">
                  <c:v>-8.9071020425099956E-2</c:v>
                </c:pt>
                <c:pt idx="11">
                  <c:v>-9.9564237729204974E-2</c:v>
                </c:pt>
                <c:pt idx="12">
                  <c:v>-9.6534029619170569E-2</c:v>
                </c:pt>
                <c:pt idx="13">
                  <c:v>-8.7852104956510191E-2</c:v>
                </c:pt>
                <c:pt idx="14">
                  <c:v>-0.105775684759295</c:v>
                </c:pt>
                <c:pt idx="15">
                  <c:v>-8.2042167316053849E-2</c:v>
                </c:pt>
                <c:pt idx="16">
                  <c:v>-8.7807739627958625E-2</c:v>
                </c:pt>
                <c:pt idx="17">
                  <c:v>-9.0849277852087962E-2</c:v>
                </c:pt>
                <c:pt idx="18">
                  <c:v>-9.3054099441985283E-2</c:v>
                </c:pt>
                <c:pt idx="19">
                  <c:v>-6.8296022847015525E-2</c:v>
                </c:pt>
                <c:pt idx="20">
                  <c:v>-9.9733944492641946E-2</c:v>
                </c:pt>
                <c:pt idx="21">
                  <c:v>-6.1356236992130109E-2</c:v>
                </c:pt>
                <c:pt idx="22">
                  <c:v>-6.1539005444315231E-2</c:v>
                </c:pt>
                <c:pt idx="23">
                  <c:v>-3.2223730121325067E-2</c:v>
                </c:pt>
                <c:pt idx="24">
                  <c:v>-3.6785728099473003E-2</c:v>
                </c:pt>
                <c:pt idx="25">
                  <c:v>-6.6106081796987848E-2</c:v>
                </c:pt>
                <c:pt idx="26">
                  <c:v>-2.5273450067252012E-2</c:v>
                </c:pt>
                <c:pt idx="27">
                  <c:v>-3.0801866025368607E-2</c:v>
                </c:pt>
                <c:pt idx="28">
                  <c:v>-2.3120137622059111E-2</c:v>
                </c:pt>
                <c:pt idx="29">
                  <c:v>-5.5712680652304059E-2</c:v>
                </c:pt>
                <c:pt idx="30">
                  <c:v>-3.1264268837870368E-2</c:v>
                </c:pt>
                <c:pt idx="31">
                  <c:v>-2.0745179230401867E-2</c:v>
                </c:pt>
                <c:pt idx="32">
                  <c:v>-5.9901235732032543E-2</c:v>
                </c:pt>
                <c:pt idx="33">
                  <c:v>-6.3516168776975857E-2</c:v>
                </c:pt>
                <c:pt idx="34">
                  <c:v>-3.9889331349724388E-2</c:v>
                </c:pt>
                <c:pt idx="35">
                  <c:v>-4.975967148479099E-2</c:v>
                </c:pt>
                <c:pt idx="36">
                  <c:v>-2.8459021906261928E-2</c:v>
                </c:pt>
                <c:pt idx="37">
                  <c:v>-3.9966324014226284E-2</c:v>
                </c:pt>
                <c:pt idx="38">
                  <c:v>-5.270300506864567E-2</c:v>
                </c:pt>
                <c:pt idx="39">
                  <c:v>-4.5368941061811885E-2</c:v>
                </c:pt>
                <c:pt idx="40">
                  <c:v>-7.2260507871522162E-2</c:v>
                </c:pt>
                <c:pt idx="41">
                  <c:v>-7.0393244050656723E-2</c:v>
                </c:pt>
                <c:pt idx="42">
                  <c:v>-6.017931963771006E-2</c:v>
                </c:pt>
                <c:pt idx="43">
                  <c:v>-5.9539709078150427E-2</c:v>
                </c:pt>
                <c:pt idx="44">
                  <c:v>-8.0857478990190357E-2</c:v>
                </c:pt>
                <c:pt idx="45">
                  <c:v>-9.8484706018063362E-2</c:v>
                </c:pt>
                <c:pt idx="46">
                  <c:v>-0.11598622254477342</c:v>
                </c:pt>
                <c:pt idx="47">
                  <c:v>-7.0485997211993556E-2</c:v>
                </c:pt>
                <c:pt idx="48">
                  <c:v>-0.10642686631654641</c:v>
                </c:pt>
                <c:pt idx="49">
                  <c:v>-0.10630743125090847</c:v>
                </c:pt>
                <c:pt idx="50">
                  <c:v>-9.6096698838687322E-2</c:v>
                </c:pt>
                <c:pt idx="51">
                  <c:v>-0.14093971931547833</c:v>
                </c:pt>
                <c:pt idx="52">
                  <c:v>-0.1240740942278924</c:v>
                </c:pt>
                <c:pt idx="53">
                  <c:v>-0.12325577811311095</c:v>
                </c:pt>
                <c:pt idx="54">
                  <c:v>-0.12239516007336571</c:v>
                </c:pt>
                <c:pt idx="55">
                  <c:v>-0.12172508424070494</c:v>
                </c:pt>
                <c:pt idx="56">
                  <c:v>-0.10958178884907821</c:v>
                </c:pt>
                <c:pt idx="57">
                  <c:v>-0.12238118700390932</c:v>
                </c:pt>
                <c:pt idx="58">
                  <c:v>-9.8715467795399858E-2</c:v>
                </c:pt>
                <c:pt idx="59">
                  <c:v>-0.12573379277341745</c:v>
                </c:pt>
                <c:pt idx="60">
                  <c:v>-0.1419940574800902</c:v>
                </c:pt>
                <c:pt idx="61">
                  <c:v>-0.13643446715711049</c:v>
                </c:pt>
                <c:pt idx="62">
                  <c:v>-7.9418238103084793E-2</c:v>
                </c:pt>
                <c:pt idx="63">
                  <c:v>-0.10393263886150228</c:v>
                </c:pt>
                <c:pt idx="64">
                  <c:v>-0.11364157018796117</c:v>
                </c:pt>
                <c:pt idx="65">
                  <c:v>-0.10389779268999511</c:v>
                </c:pt>
              </c:numCache>
            </c:numRef>
          </c:yVal>
          <c:smooth val="0"/>
          <c:extLst>
            <c:ext xmlns:c16="http://schemas.microsoft.com/office/drawing/2014/chart" uri="{C3380CC4-5D6E-409C-BE32-E72D297353CC}">
              <c16:uniqueId val="{00000014-A1E7-4EF5-B2C8-0490957A6AB4}"/>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2412891595554723"/>
                  <c:y val="-0.46809197772144351"/>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er'!$H$2:$H$138</c:f>
              <c:numCache>
                <c:formatCode>0.00</c:formatCode>
                <c:ptCount val="137"/>
                <c:pt idx="0">
                  <c:v>-5.6463878623674013</c:v>
                </c:pt>
                <c:pt idx="1">
                  <c:v>-5.9425989199377982</c:v>
                </c:pt>
                <c:pt idx="2">
                  <c:v>-4.3366276792513831</c:v>
                </c:pt>
                <c:pt idx="3">
                  <c:v>-3.9649566784962258</c:v>
                </c:pt>
                <c:pt idx="4">
                  <c:v>-5.0176257670427038</c:v>
                </c:pt>
                <c:pt idx="5">
                  <c:v>-4.41952749821038</c:v>
                </c:pt>
                <c:pt idx="6">
                  <c:v>-4.0261837681233601</c:v>
                </c:pt>
                <c:pt idx="7">
                  <c:v>-2.962128328300051</c:v>
                </c:pt>
                <c:pt idx="8">
                  <c:v>-3.8699390450538438</c:v>
                </c:pt>
                <c:pt idx="9">
                  <c:v>-3.1786758847126149</c:v>
                </c:pt>
                <c:pt idx="10">
                  <c:v>-1.9757743625048141</c:v>
                </c:pt>
                <c:pt idx="11">
                  <c:v>-2.9032185877888828</c:v>
                </c:pt>
                <c:pt idx="12">
                  <c:v>-3.0117295884460482</c:v>
                </c:pt>
                <c:pt idx="13">
                  <c:v>-2.0318824896648802</c:v>
                </c:pt>
                <c:pt idx="14">
                  <c:v>-0.18189027156806481</c:v>
                </c:pt>
                <c:pt idx="15">
                  <c:v>-8.3258450368020487E-2</c:v>
                </c:pt>
                <c:pt idx="16">
                  <c:v>-1.2768708654146752</c:v>
                </c:pt>
                <c:pt idx="17">
                  <c:v>0.6027751815633049</c:v>
                </c:pt>
                <c:pt idx="18">
                  <c:v>-0.51636049440089471</c:v>
                </c:pt>
                <c:pt idx="19">
                  <c:v>-0.40081482270599211</c:v>
                </c:pt>
                <c:pt idx="20">
                  <c:v>0.17526868261534012</c:v>
                </c:pt>
                <c:pt idx="21">
                  <c:v>-0.92309331219969404</c:v>
                </c:pt>
                <c:pt idx="22">
                  <c:v>-0.60982517389793411</c:v>
                </c:pt>
                <c:pt idx="23">
                  <c:v>-0.42627985645636113</c:v>
                </c:pt>
                <c:pt idx="24">
                  <c:v>0.41344983249591061</c:v>
                </c:pt>
                <c:pt idx="25">
                  <c:v>-0.2705663634991311</c:v>
                </c:pt>
                <c:pt idx="26">
                  <c:v>0.71652527357802687</c:v>
                </c:pt>
                <c:pt idx="27">
                  <c:v>1.2474877329964862</c:v>
                </c:pt>
                <c:pt idx="28">
                  <c:v>1.0942724745641219</c:v>
                </c:pt>
                <c:pt idx="29">
                  <c:v>2.0655252910570954</c:v>
                </c:pt>
                <c:pt idx="30">
                  <c:v>2.3892598058872641</c:v>
                </c:pt>
                <c:pt idx="31">
                  <c:v>-0.62791560465795027</c:v>
                </c:pt>
                <c:pt idx="32">
                  <c:v>1.6476691592583668</c:v>
                </c:pt>
                <c:pt idx="33">
                  <c:v>1.0053311293479061</c:v>
                </c:pt>
                <c:pt idx="34">
                  <c:v>1.0110398960482805</c:v>
                </c:pt>
                <c:pt idx="35">
                  <c:v>1.465174083805439</c:v>
                </c:pt>
                <c:pt idx="36">
                  <c:v>0.71869725338633617</c:v>
                </c:pt>
                <c:pt idx="37">
                  <c:v>1.6529971937185324</c:v>
                </c:pt>
                <c:pt idx="38">
                  <c:v>3.1467604166814649</c:v>
                </c:pt>
                <c:pt idx="39">
                  <c:v>1.6179246540789012</c:v>
                </c:pt>
                <c:pt idx="40">
                  <c:v>2.4837039566906287</c:v>
                </c:pt>
                <c:pt idx="41">
                  <c:v>2.6853779425141067</c:v>
                </c:pt>
                <c:pt idx="42">
                  <c:v>2.2334881200563537</c:v>
                </c:pt>
                <c:pt idx="43">
                  <c:v>2.2962611435305655</c:v>
                </c:pt>
                <c:pt idx="44">
                  <c:v>2.2459670858585872</c:v>
                </c:pt>
                <c:pt idx="45">
                  <c:v>2.1036852463260192</c:v>
                </c:pt>
                <c:pt idx="46">
                  <c:v>2.0361274356116499</c:v>
                </c:pt>
                <c:pt idx="47">
                  <c:v>2.5290218499857371</c:v>
                </c:pt>
                <c:pt idx="48">
                  <c:v>2.1959298997628975</c:v>
                </c:pt>
                <c:pt idx="49">
                  <c:v>2.5570199850490836</c:v>
                </c:pt>
                <c:pt idx="50">
                  <c:v>4.0317657453185651</c:v>
                </c:pt>
                <c:pt idx="51">
                  <c:v>2.9303073028758249</c:v>
                </c:pt>
                <c:pt idx="52">
                  <c:v>1.6031819361651314</c:v>
                </c:pt>
                <c:pt idx="53">
                  <c:v>2.4861749969001563</c:v>
                </c:pt>
                <c:pt idx="54">
                  <c:v>0.83397069970225601</c:v>
                </c:pt>
                <c:pt idx="55">
                  <c:v>0.9481066667113911</c:v>
                </c:pt>
                <c:pt idx="56">
                  <c:v>1.5375830916935331</c:v>
                </c:pt>
                <c:pt idx="57">
                  <c:v>0.43555184826007332</c:v>
                </c:pt>
                <c:pt idx="58">
                  <c:v>1.7915123964998216</c:v>
                </c:pt>
                <c:pt idx="59">
                  <c:v>2.1332779226400929</c:v>
                </c:pt>
                <c:pt idx="60">
                  <c:v>3.2801492394226037</c:v>
                </c:pt>
                <c:pt idx="61">
                  <c:v>3.5729186357212188</c:v>
                </c:pt>
                <c:pt idx="62">
                  <c:v>4.4092331456865761</c:v>
                </c:pt>
                <c:pt idx="63">
                  <c:v>4.9545864806807529</c:v>
                </c:pt>
                <c:pt idx="64">
                  <c:v>5.5079364182193515</c:v>
                </c:pt>
                <c:pt idx="65">
                  <c:v>5.1604986850236303</c:v>
                </c:pt>
                <c:pt idx="66">
                  <c:v>6.3084963569962351</c:v>
                </c:pt>
                <c:pt idx="67">
                  <c:v>4.4686168584856771</c:v>
                </c:pt>
                <c:pt idx="68">
                  <c:v>6.2327796430860491</c:v>
                </c:pt>
                <c:pt idx="69">
                  <c:v>6.9903892034110937</c:v>
                </c:pt>
                <c:pt idx="70">
                  <c:v>7.5991119932337776</c:v>
                </c:pt>
                <c:pt idx="71">
                  <c:v>8.0540645467747112</c:v>
                </c:pt>
                <c:pt idx="72">
                  <c:v>7.3466805318382828</c:v>
                </c:pt>
                <c:pt idx="73">
                  <c:v>7.2295401845323912</c:v>
                </c:pt>
                <c:pt idx="74">
                  <c:v>5.4075084558233275</c:v>
                </c:pt>
                <c:pt idx="75">
                  <c:v>5.4202973570065218</c:v>
                </c:pt>
                <c:pt idx="76">
                  <c:v>3.6954076287468953</c:v>
                </c:pt>
                <c:pt idx="77">
                  <c:v>5.8391297898267283</c:v>
                </c:pt>
                <c:pt idx="78">
                  <c:v>4.6966532484749628</c:v>
                </c:pt>
                <c:pt idx="79">
                  <c:v>3.5823019207919709</c:v>
                </c:pt>
                <c:pt idx="80">
                  <c:v>4.9185882403115961</c:v>
                </c:pt>
                <c:pt idx="81">
                  <c:v>4.6245993761951212</c:v>
                </c:pt>
                <c:pt idx="82">
                  <c:v>5.5410040925998754</c:v>
                </c:pt>
                <c:pt idx="83">
                  <c:v>4.1635983811988675</c:v>
                </c:pt>
                <c:pt idx="84">
                  <c:v>2.7253200147883359</c:v>
                </c:pt>
                <c:pt idx="85">
                  <c:v>4.6707023512552261</c:v>
                </c:pt>
                <c:pt idx="86">
                  <c:v>3.6268105770893397</c:v>
                </c:pt>
                <c:pt idx="87">
                  <c:v>3.6817196758572837</c:v>
                </c:pt>
                <c:pt idx="88">
                  <c:v>4.1750980538182976</c:v>
                </c:pt>
                <c:pt idx="89">
                  <c:v>4.6097621810178655</c:v>
                </c:pt>
                <c:pt idx="90">
                  <c:v>3.3912425779646682</c:v>
                </c:pt>
                <c:pt idx="91">
                  <c:v>3.0448004258260362</c:v>
                </c:pt>
                <c:pt idx="92">
                  <c:v>0.94620050929931665</c:v>
                </c:pt>
                <c:pt idx="93">
                  <c:v>-0.2740536811782035</c:v>
                </c:pt>
                <c:pt idx="94">
                  <c:v>3.9440800698729905E-2</c:v>
                </c:pt>
                <c:pt idx="95">
                  <c:v>-0.78302698686109196</c:v>
                </c:pt>
                <c:pt idx="96">
                  <c:v>6.1270423107215422E-2</c:v>
                </c:pt>
                <c:pt idx="97">
                  <c:v>-0.55327306850832247</c:v>
                </c:pt>
                <c:pt idx="98">
                  <c:v>-0.84950508715847262</c:v>
                </c:pt>
                <c:pt idx="99">
                  <c:v>-0.9042961571093695</c:v>
                </c:pt>
                <c:pt idx="100">
                  <c:v>-1.0520705399359818</c:v>
                </c:pt>
                <c:pt idx="101">
                  <c:v>-0.90003980019942054</c:v>
                </c:pt>
                <c:pt idx="102">
                  <c:v>-1.1513444561331134</c:v>
                </c:pt>
                <c:pt idx="103">
                  <c:v>-2.0038771710997714</c:v>
                </c:pt>
                <c:pt idx="104">
                  <c:v>-2.5066637981228972</c:v>
                </c:pt>
                <c:pt idx="105">
                  <c:v>-2.1777038963317903</c:v>
                </c:pt>
                <c:pt idx="106">
                  <c:v>-3.5628206990564109</c:v>
                </c:pt>
                <c:pt idx="107">
                  <c:v>-3.1883135775279188</c:v>
                </c:pt>
                <c:pt idx="108">
                  <c:v>-4.0669115234588515</c:v>
                </c:pt>
                <c:pt idx="109">
                  <c:v>-3.5110369137690047</c:v>
                </c:pt>
                <c:pt idx="110">
                  <c:v>-4.1051886267897206</c:v>
                </c:pt>
                <c:pt idx="111">
                  <c:v>-3.7750835350574352</c:v>
                </c:pt>
                <c:pt idx="112">
                  <c:v>-3.7178557618811099</c:v>
                </c:pt>
                <c:pt idx="113">
                  <c:v>-4.0945319922616354</c:v>
                </c:pt>
                <c:pt idx="114">
                  <c:v>-3.6681587201412276</c:v>
                </c:pt>
                <c:pt idx="115">
                  <c:v>-2.7765051351012193</c:v>
                </c:pt>
                <c:pt idx="116">
                  <c:v>-3.4259705530085314</c:v>
                </c:pt>
                <c:pt idx="117">
                  <c:v>-0.39397734444334809</c:v>
                </c:pt>
                <c:pt idx="118">
                  <c:v>-3.4966191199276677</c:v>
                </c:pt>
                <c:pt idx="119">
                  <c:v>-1.9696375159041097</c:v>
                </c:pt>
                <c:pt idx="120">
                  <c:v>-2.1098177280810804</c:v>
                </c:pt>
                <c:pt idx="121">
                  <c:v>-1.8950281653399381</c:v>
                </c:pt>
                <c:pt idx="122">
                  <c:v>-0.4982400842557233</c:v>
                </c:pt>
                <c:pt idx="123">
                  <c:v>-1.6075262813682545</c:v>
                </c:pt>
                <c:pt idx="124">
                  <c:v>-1.5709938867839464</c:v>
                </c:pt>
                <c:pt idx="125">
                  <c:v>-0.756042552557465</c:v>
                </c:pt>
                <c:pt idx="126">
                  <c:v>6.8184557798843581E-2</c:v>
                </c:pt>
                <c:pt idx="127">
                  <c:v>-0.33451243616760618</c:v>
                </c:pt>
                <c:pt idx="128">
                  <c:v>-1.0479925487352011</c:v>
                </c:pt>
                <c:pt idx="129">
                  <c:v>-2.1602015494934661</c:v>
                </c:pt>
                <c:pt idx="130">
                  <c:v>-1.9691515878587018</c:v>
                </c:pt>
                <c:pt idx="131">
                  <c:v>0.41283369663149427</c:v>
                </c:pt>
                <c:pt idx="132">
                  <c:v>1.4537192588075523</c:v>
                </c:pt>
                <c:pt idx="133">
                  <c:v>-4.3296099210603218</c:v>
                </c:pt>
                <c:pt idx="134">
                  <c:v>-3.4793348881550248</c:v>
                </c:pt>
                <c:pt idx="135">
                  <c:v>-3.4689691476283668</c:v>
                </c:pt>
                <c:pt idx="136">
                  <c:v>-4.5127293981559893</c:v>
                </c:pt>
              </c:numCache>
            </c:numRef>
          </c:xVal>
          <c:yVal>
            <c:numRef>
              <c:f>'cape gap and er'!$V$2:$V$138</c:f>
              <c:numCache>
                <c:formatCode>0.00%</c:formatCode>
                <c:ptCount val="137"/>
                <c:pt idx="0">
                  <c:v>5.8289208874365617E-2</c:v>
                </c:pt>
                <c:pt idx="1">
                  <c:v>7.3324783596599108E-2</c:v>
                </c:pt>
                <c:pt idx="2">
                  <c:v>3.0573049837769428E-2</c:v>
                </c:pt>
                <c:pt idx="3">
                  <c:v>2.6275986598569334E-2</c:v>
                </c:pt>
                <c:pt idx="4">
                  <c:v>5.8897145411208163E-2</c:v>
                </c:pt>
                <c:pt idx="5">
                  <c:v>3.5702868681505295E-2</c:v>
                </c:pt>
                <c:pt idx="6">
                  <c:v>3.6404038800958105E-2</c:v>
                </c:pt>
                <c:pt idx="7">
                  <c:v>-5.3333279475007433E-3</c:v>
                </c:pt>
                <c:pt idx="8">
                  <c:v>2.753495961379171E-2</c:v>
                </c:pt>
                <c:pt idx="9">
                  <c:v>2.1495402346414449E-2</c:v>
                </c:pt>
                <c:pt idx="10">
                  <c:v>9.5105092554315096E-3</c:v>
                </c:pt>
                <c:pt idx="11">
                  <c:v>2.997284146182877E-2</c:v>
                </c:pt>
                <c:pt idx="12">
                  <c:v>2.893748522687023E-2</c:v>
                </c:pt>
                <c:pt idx="13">
                  <c:v>1.2230664912178169E-2</c:v>
                </c:pt>
                <c:pt idx="14">
                  <c:v>-3.2723094822107557E-2</c:v>
                </c:pt>
                <c:pt idx="15">
                  <c:v>-3.093195863385434E-2</c:v>
                </c:pt>
                <c:pt idx="16">
                  <c:v>-2.3932607250012561E-2</c:v>
                </c:pt>
                <c:pt idx="17">
                  <c:v>-2.8745556602619349E-2</c:v>
                </c:pt>
                <c:pt idx="18">
                  <c:v>-1.5149339748179669E-2</c:v>
                </c:pt>
                <c:pt idx="19">
                  <c:v>-2.9832736444960428E-2</c:v>
                </c:pt>
                <c:pt idx="20">
                  <c:v>-2.3254331085710289E-2</c:v>
                </c:pt>
                <c:pt idx="21">
                  <c:v>-3.9014844592781817E-3</c:v>
                </c:pt>
                <c:pt idx="22">
                  <c:v>7.758397618271351E-3</c:v>
                </c:pt>
                <c:pt idx="23">
                  <c:v>-3.1786020855586461E-3</c:v>
                </c:pt>
                <c:pt idx="24">
                  <c:v>-2.9235333793498297E-2</c:v>
                </c:pt>
                <c:pt idx="25">
                  <c:v>2.9152887774852587E-4</c:v>
                </c:pt>
                <c:pt idx="26">
                  <c:v>-2.0272891979902674E-2</c:v>
                </c:pt>
                <c:pt idx="27">
                  <c:v>-2.3592777521732389E-2</c:v>
                </c:pt>
                <c:pt idx="28">
                  <c:v>-1.6965952217444569E-2</c:v>
                </c:pt>
                <c:pt idx="29">
                  <c:v>-2.4286952024018538E-2</c:v>
                </c:pt>
                <c:pt idx="30">
                  <c:v>-3.9906834969741789E-2</c:v>
                </c:pt>
                <c:pt idx="31">
                  <c:v>6.4082377181782224E-3</c:v>
                </c:pt>
                <c:pt idx="32">
                  <c:v>-4.4686327489130928E-2</c:v>
                </c:pt>
                <c:pt idx="33">
                  <c:v>-4.7647493309995292E-2</c:v>
                </c:pt>
                <c:pt idx="34">
                  <c:v>-4.2506592215197481E-2</c:v>
                </c:pt>
                <c:pt idx="35">
                  <c:v>-5.4784344597440304E-2</c:v>
                </c:pt>
                <c:pt idx="36">
                  <c:v>-3.5913060817388098E-2</c:v>
                </c:pt>
                <c:pt idx="37">
                  <c:v>-5.237325824513217E-2</c:v>
                </c:pt>
                <c:pt idx="38">
                  <c:v>-7.4815092294411745E-2</c:v>
                </c:pt>
                <c:pt idx="39">
                  <c:v>-5.5923263641379117E-2</c:v>
                </c:pt>
                <c:pt idx="40">
                  <c:v>-6.6174317208093525E-2</c:v>
                </c:pt>
                <c:pt idx="41">
                  <c:v>-6.4817953359110003E-2</c:v>
                </c:pt>
                <c:pt idx="42">
                  <c:v>-6.1153812897496662E-2</c:v>
                </c:pt>
                <c:pt idx="43">
                  <c:v>-7.0695424520329508E-2</c:v>
                </c:pt>
                <c:pt idx="44">
                  <c:v>-7.4790814286151752E-2</c:v>
                </c:pt>
                <c:pt idx="45">
                  <c:v>-6.8637940397750841E-2</c:v>
                </c:pt>
                <c:pt idx="46">
                  <c:v>-7.8401852558129592E-2</c:v>
                </c:pt>
                <c:pt idx="47">
                  <c:v>-7.6939958915472006E-2</c:v>
                </c:pt>
                <c:pt idx="48">
                  <c:v>-7.8388889741567436E-2</c:v>
                </c:pt>
                <c:pt idx="49">
                  <c:v>-7.3301395323960739E-2</c:v>
                </c:pt>
                <c:pt idx="50">
                  <c:v>-8.944438288259482E-2</c:v>
                </c:pt>
                <c:pt idx="51">
                  <c:v>-7.5680926926387171E-2</c:v>
                </c:pt>
                <c:pt idx="52">
                  <c:v>-5.8597315219910406E-2</c:v>
                </c:pt>
                <c:pt idx="53">
                  <c:v>-7.0338801608990309E-2</c:v>
                </c:pt>
                <c:pt idx="54">
                  <c:v>-4.6420282516986155E-2</c:v>
                </c:pt>
                <c:pt idx="55">
                  <c:v>-3.4077579746599973E-2</c:v>
                </c:pt>
                <c:pt idx="56">
                  <c:v>-4.2441373104841418E-2</c:v>
                </c:pt>
                <c:pt idx="57">
                  <c:v>4.5285156471259747E-3</c:v>
                </c:pt>
                <c:pt idx="58">
                  <c:v>-3.8266350281300987E-2</c:v>
                </c:pt>
                <c:pt idx="59">
                  <c:v>-2.05615502278369E-2</c:v>
                </c:pt>
                <c:pt idx="60">
                  <c:v>-2.9089598712337628E-2</c:v>
                </c:pt>
                <c:pt idx="61">
                  <c:v>-2.718565125068606E-2</c:v>
                </c:pt>
                <c:pt idx="62">
                  <c:v>-1.6291222339418487E-2</c:v>
                </c:pt>
                <c:pt idx="63">
                  <c:v>-2.9310556954577072E-2</c:v>
                </c:pt>
                <c:pt idx="64">
                  <c:v>-3.2859994118219937E-2</c:v>
                </c:pt>
                <c:pt idx="65">
                  <c:v>-1.7649673149863432E-2</c:v>
                </c:pt>
                <c:pt idx="66">
                  <c:v>-2.0364934304015314E-2</c:v>
                </c:pt>
                <c:pt idx="67">
                  <c:v>-6.017271337932506E-3</c:v>
                </c:pt>
                <c:pt idx="68">
                  <c:v>-2.5953019053960524E-2</c:v>
                </c:pt>
                <c:pt idx="69">
                  <c:v>-4.3252977898109224E-2</c:v>
                </c:pt>
                <c:pt idx="70">
                  <c:v>-5.0404088253513724E-2</c:v>
                </c:pt>
                <c:pt idx="71">
                  <c:v>-2.7665005349682747E-2</c:v>
                </c:pt>
                <c:pt idx="72">
                  <c:v>-1.0817679980227091E-2</c:v>
                </c:pt>
                <c:pt idx="73">
                  <c:v>-6.8910361863653957E-2</c:v>
                </c:pt>
                <c:pt idx="74">
                  <c:v>-4.6750725511603086E-2</c:v>
                </c:pt>
                <c:pt idx="75">
                  <c:v>-4.9802093018393334E-2</c:v>
                </c:pt>
                <c:pt idx="76">
                  <c:v>-4.4842649902489429E-2</c:v>
                </c:pt>
                <c:pt idx="77">
                  <c:v>-7.6263102540588212E-2</c:v>
                </c:pt>
                <c:pt idx="78">
                  <c:v>-6.2140267883249223E-2</c:v>
                </c:pt>
                <c:pt idx="79">
                  <c:v>-4.735156339656732E-2</c:v>
                </c:pt>
                <c:pt idx="80">
                  <c:v>-9.0357717954139272E-2</c:v>
                </c:pt>
                <c:pt idx="81">
                  <c:v>-8.9071020425099956E-2</c:v>
                </c:pt>
                <c:pt idx="82">
                  <c:v>-9.9564237729204974E-2</c:v>
                </c:pt>
                <c:pt idx="83">
                  <c:v>-9.6534029619170569E-2</c:v>
                </c:pt>
                <c:pt idx="84">
                  <c:v>-8.7852104956510191E-2</c:v>
                </c:pt>
                <c:pt idx="85">
                  <c:v>-0.105775684759295</c:v>
                </c:pt>
                <c:pt idx="86">
                  <c:v>-8.2042167316053849E-2</c:v>
                </c:pt>
                <c:pt idx="87">
                  <c:v>-8.7807739627958625E-2</c:v>
                </c:pt>
                <c:pt idx="88">
                  <c:v>-9.0849277852087962E-2</c:v>
                </c:pt>
                <c:pt idx="89">
                  <c:v>-9.3054099441985283E-2</c:v>
                </c:pt>
                <c:pt idx="90">
                  <c:v>-6.8296022847015525E-2</c:v>
                </c:pt>
                <c:pt idx="91">
                  <c:v>-9.9733944492641946E-2</c:v>
                </c:pt>
                <c:pt idx="92">
                  <c:v>-6.1356236992130109E-2</c:v>
                </c:pt>
                <c:pt idx="93">
                  <c:v>-6.1539005444315231E-2</c:v>
                </c:pt>
                <c:pt idx="94">
                  <c:v>-3.2223730121325067E-2</c:v>
                </c:pt>
                <c:pt idx="95">
                  <c:v>-3.6785728099473003E-2</c:v>
                </c:pt>
                <c:pt idx="96">
                  <c:v>-6.6106081796987848E-2</c:v>
                </c:pt>
                <c:pt idx="97">
                  <c:v>-2.5273450067252012E-2</c:v>
                </c:pt>
                <c:pt idx="98">
                  <c:v>-3.0801866025368607E-2</c:v>
                </c:pt>
                <c:pt idx="99">
                  <c:v>-2.3120137622059111E-2</c:v>
                </c:pt>
                <c:pt idx="100">
                  <c:v>-5.5712680652304059E-2</c:v>
                </c:pt>
                <c:pt idx="101">
                  <c:v>-3.1264268837870368E-2</c:v>
                </c:pt>
                <c:pt idx="102">
                  <c:v>-2.0745179230401867E-2</c:v>
                </c:pt>
                <c:pt idx="103">
                  <c:v>-5.9901235732032543E-2</c:v>
                </c:pt>
                <c:pt idx="104">
                  <c:v>-6.3516168776975857E-2</c:v>
                </c:pt>
                <c:pt idx="105">
                  <c:v>-3.9889331349724388E-2</c:v>
                </c:pt>
                <c:pt idx="106">
                  <c:v>-4.975967148479099E-2</c:v>
                </c:pt>
                <c:pt idx="107">
                  <c:v>-2.8459021906261928E-2</c:v>
                </c:pt>
                <c:pt idx="108">
                  <c:v>-3.9966324014226284E-2</c:v>
                </c:pt>
                <c:pt idx="109">
                  <c:v>-5.270300506864567E-2</c:v>
                </c:pt>
                <c:pt idx="110">
                  <c:v>-4.5368941061811885E-2</c:v>
                </c:pt>
                <c:pt idx="111">
                  <c:v>-7.2260507871522162E-2</c:v>
                </c:pt>
                <c:pt idx="112">
                  <c:v>-7.0393244050656723E-2</c:v>
                </c:pt>
                <c:pt idx="113">
                  <c:v>-6.017931963771006E-2</c:v>
                </c:pt>
                <c:pt idx="114">
                  <c:v>-5.9539709078150427E-2</c:v>
                </c:pt>
                <c:pt idx="115">
                  <c:v>-8.0857478990190357E-2</c:v>
                </c:pt>
                <c:pt idx="116">
                  <c:v>-9.8484706018063362E-2</c:v>
                </c:pt>
                <c:pt idx="117">
                  <c:v>-0.11598622254477342</c:v>
                </c:pt>
                <c:pt idx="118">
                  <c:v>-7.0485997211993556E-2</c:v>
                </c:pt>
                <c:pt idx="119">
                  <c:v>-0.10642686631654641</c:v>
                </c:pt>
                <c:pt idx="120">
                  <c:v>-0.10630743125090847</c:v>
                </c:pt>
                <c:pt idx="121">
                  <c:v>-9.6096698838687322E-2</c:v>
                </c:pt>
                <c:pt idx="122">
                  <c:v>-0.14093971931547833</c:v>
                </c:pt>
                <c:pt idx="123">
                  <c:v>-0.1240740942278924</c:v>
                </c:pt>
                <c:pt idx="124">
                  <c:v>-0.12325577811311095</c:v>
                </c:pt>
                <c:pt idx="125">
                  <c:v>-0.12239516007336571</c:v>
                </c:pt>
                <c:pt idx="126">
                  <c:v>-0.12172508424070494</c:v>
                </c:pt>
                <c:pt idx="127">
                  <c:v>-0.10958178884907821</c:v>
                </c:pt>
                <c:pt idx="128">
                  <c:v>-0.12238118700390932</c:v>
                </c:pt>
                <c:pt idx="129">
                  <c:v>-9.8715467795399858E-2</c:v>
                </c:pt>
                <c:pt idx="130">
                  <c:v>-0.12573379277341745</c:v>
                </c:pt>
                <c:pt idx="131">
                  <c:v>-0.1419940574800902</c:v>
                </c:pt>
                <c:pt idx="132">
                  <c:v>-0.13643446715711049</c:v>
                </c:pt>
                <c:pt idx="133">
                  <c:v>-7.9418238103084793E-2</c:v>
                </c:pt>
                <c:pt idx="134">
                  <c:v>-0.10393263886150228</c:v>
                </c:pt>
                <c:pt idx="135">
                  <c:v>-0.11364157018796117</c:v>
                </c:pt>
                <c:pt idx="136">
                  <c:v>-0.10389779268999511</c:v>
                </c:pt>
              </c:numCache>
            </c:numRef>
          </c:yVal>
          <c:smooth val="0"/>
          <c:extLst>
            <c:ext xmlns:c16="http://schemas.microsoft.com/office/drawing/2014/chart" uri="{C3380CC4-5D6E-409C-BE32-E72D297353CC}">
              <c16:uniqueId val="{00000017-A1E7-4EF5-B2C8-0490957A6AB4}"/>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Health Care</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er'!$I$2:$I$72</c:f>
              <c:numCache>
                <c:formatCode>0.00</c:formatCode>
                <c:ptCount val="71"/>
                <c:pt idx="0">
                  <c:v>-2.1321640066979013</c:v>
                </c:pt>
                <c:pt idx="1">
                  <c:v>-2.0641219387597509</c:v>
                </c:pt>
                <c:pt idx="2">
                  <c:v>-2.6680619414634883</c:v>
                </c:pt>
                <c:pt idx="3">
                  <c:v>-1.8971555282804147</c:v>
                </c:pt>
                <c:pt idx="4">
                  <c:v>-2.4097006585170027</c:v>
                </c:pt>
                <c:pt idx="5">
                  <c:v>-2.007409644944933</c:v>
                </c:pt>
                <c:pt idx="6">
                  <c:v>-2.2547957884636993</c:v>
                </c:pt>
                <c:pt idx="7">
                  <c:v>-2.0780091149614393</c:v>
                </c:pt>
                <c:pt idx="8">
                  <c:v>-3.3015053882386187</c:v>
                </c:pt>
                <c:pt idx="9">
                  <c:v>-2.2439619705448202</c:v>
                </c:pt>
                <c:pt idx="10">
                  <c:v>-1.4572771907098003</c:v>
                </c:pt>
                <c:pt idx="11">
                  <c:v>-1.790709562042835</c:v>
                </c:pt>
                <c:pt idx="12">
                  <c:v>-2.6388499487341841</c:v>
                </c:pt>
                <c:pt idx="13">
                  <c:v>-2.4094917434552219</c:v>
                </c:pt>
                <c:pt idx="14">
                  <c:v>-1.9412369996997985</c:v>
                </c:pt>
                <c:pt idx="15">
                  <c:v>-2.4423539489127757</c:v>
                </c:pt>
                <c:pt idx="16">
                  <c:v>-3.5311888698078997</c:v>
                </c:pt>
                <c:pt idx="17">
                  <c:v>-2.7710652557616662</c:v>
                </c:pt>
                <c:pt idx="18">
                  <c:v>-4.1025268851286869</c:v>
                </c:pt>
                <c:pt idx="19">
                  <c:v>-3.2942102154237727</c:v>
                </c:pt>
                <c:pt idx="20">
                  <c:v>-2.9299392317218578</c:v>
                </c:pt>
                <c:pt idx="21">
                  <c:v>-4.2724607044717802</c:v>
                </c:pt>
                <c:pt idx="22">
                  <c:v>-3.9438285132042932</c:v>
                </c:pt>
                <c:pt idx="23">
                  <c:v>-4.2679720792647755</c:v>
                </c:pt>
                <c:pt idx="24">
                  <c:v>-3.8115081187844257</c:v>
                </c:pt>
                <c:pt idx="25">
                  <c:v>-4.0215514362305651</c:v>
                </c:pt>
                <c:pt idx="26">
                  <c:v>-2.8032821395502676</c:v>
                </c:pt>
                <c:pt idx="27">
                  <c:v>-2.2125508587802316</c:v>
                </c:pt>
                <c:pt idx="28">
                  <c:v>-2.2081120238564682</c:v>
                </c:pt>
                <c:pt idx="29">
                  <c:v>-2.0641817261918312</c:v>
                </c:pt>
                <c:pt idx="30">
                  <c:v>-1.6218976838261865</c:v>
                </c:pt>
                <c:pt idx="31">
                  <c:v>-3.8116936132368031</c:v>
                </c:pt>
                <c:pt idx="32">
                  <c:v>-3.0330477394362942</c:v>
                </c:pt>
                <c:pt idx="33">
                  <c:v>-3.0842563559093508</c:v>
                </c:pt>
                <c:pt idx="34">
                  <c:v>-3.3611793671947789</c:v>
                </c:pt>
                <c:pt idx="35">
                  <c:v>-3.4693330740255863</c:v>
                </c:pt>
                <c:pt idx="36">
                  <c:v>-3.9159434218209084</c:v>
                </c:pt>
                <c:pt idx="37">
                  <c:v>-3.2046084314464149</c:v>
                </c:pt>
                <c:pt idx="38">
                  <c:v>-2.3260876189704938</c:v>
                </c:pt>
                <c:pt idx="39">
                  <c:v>-3.6250384191169216</c:v>
                </c:pt>
                <c:pt idx="40">
                  <c:v>-3.0607378043889812</c:v>
                </c:pt>
                <c:pt idx="41">
                  <c:v>-3.3050919866044324</c:v>
                </c:pt>
                <c:pt idx="42">
                  <c:v>-3.6005787753071035</c:v>
                </c:pt>
                <c:pt idx="43">
                  <c:v>-2.6936953055476835</c:v>
                </c:pt>
                <c:pt idx="44">
                  <c:v>-2.8447627641989159</c:v>
                </c:pt>
                <c:pt idx="45">
                  <c:v>-2.8788028417664409</c:v>
                </c:pt>
                <c:pt idx="46">
                  <c:v>-3.7803581341532895</c:v>
                </c:pt>
                <c:pt idx="47">
                  <c:v>-2.7585457644722391</c:v>
                </c:pt>
                <c:pt idx="48">
                  <c:v>-3.1426258472098181</c:v>
                </c:pt>
                <c:pt idx="49">
                  <c:v>-2.3523111129440131</c:v>
                </c:pt>
                <c:pt idx="50">
                  <c:v>-2.0882500910455057</c:v>
                </c:pt>
                <c:pt idx="51">
                  <c:v>-1.4821743257883488</c:v>
                </c:pt>
                <c:pt idx="52">
                  <c:v>-2.4436908303583542</c:v>
                </c:pt>
                <c:pt idx="53">
                  <c:v>-0.38815285562221602</c:v>
                </c:pt>
                <c:pt idx="54">
                  <c:v>-1.5543263700219403</c:v>
                </c:pt>
                <c:pt idx="55">
                  <c:v>-1.7026067503010052</c:v>
                </c:pt>
                <c:pt idx="56">
                  <c:v>-1.2222975686555451</c:v>
                </c:pt>
                <c:pt idx="57">
                  <c:v>-0.49358459496925366</c:v>
                </c:pt>
                <c:pt idx="58">
                  <c:v>0.68501271770751737</c:v>
                </c:pt>
                <c:pt idx="59">
                  <c:v>0.33130322932770895</c:v>
                </c:pt>
                <c:pt idx="60">
                  <c:v>1.7483303724153143</c:v>
                </c:pt>
                <c:pt idx="61">
                  <c:v>1.5885489975701659</c:v>
                </c:pt>
                <c:pt idx="62">
                  <c:v>1.2430255684223828</c:v>
                </c:pt>
                <c:pt idx="63">
                  <c:v>1.765472291206605</c:v>
                </c:pt>
                <c:pt idx="64">
                  <c:v>2.6971937577932712</c:v>
                </c:pt>
                <c:pt idx="65">
                  <c:v>2.12722942261043</c:v>
                </c:pt>
                <c:pt idx="66">
                  <c:v>3.6591011304800358</c:v>
                </c:pt>
                <c:pt idx="67">
                  <c:v>3.4342732472174928</c:v>
                </c:pt>
                <c:pt idx="68">
                  <c:v>4.3549392448729005</c:v>
                </c:pt>
                <c:pt idx="69">
                  <c:v>5.2415157765688605</c:v>
                </c:pt>
                <c:pt idx="70">
                  <c:v>5.3891915895176377</c:v>
                </c:pt>
              </c:numCache>
            </c:numRef>
          </c:xVal>
          <c:yVal>
            <c:numRef>
              <c:f>'cape gap and er'!$W$2:$W$72</c:f>
              <c:numCache>
                <c:formatCode>0.00%</c:formatCode>
                <c:ptCount val="71"/>
                <c:pt idx="0">
                  <c:v>3.1312237362018935E-2</c:v>
                </c:pt>
                <c:pt idx="1">
                  <c:v>3.1506615040196584E-2</c:v>
                </c:pt>
                <c:pt idx="2">
                  <c:v>3.679250673219947E-2</c:v>
                </c:pt>
                <c:pt idx="3">
                  <c:v>2.4674888694423913E-2</c:v>
                </c:pt>
                <c:pt idx="4">
                  <c:v>4.299256049805833E-2</c:v>
                </c:pt>
                <c:pt idx="5">
                  <c:v>2.7283936385548158E-2</c:v>
                </c:pt>
                <c:pt idx="6">
                  <c:v>4.508875331977058E-2</c:v>
                </c:pt>
                <c:pt idx="7">
                  <c:v>3.4293155811424336E-2</c:v>
                </c:pt>
                <c:pt idx="8">
                  <c:v>6.067159073117856E-2</c:v>
                </c:pt>
                <c:pt idx="9">
                  <c:v>5.3511968338058491E-2</c:v>
                </c:pt>
                <c:pt idx="10">
                  <c:v>4.3992846231241778E-2</c:v>
                </c:pt>
                <c:pt idx="11">
                  <c:v>3.9597560104953855E-2</c:v>
                </c:pt>
                <c:pt idx="12">
                  <c:v>6.5858403182032177E-2</c:v>
                </c:pt>
                <c:pt idx="13">
                  <c:v>6.2313330859546712E-2</c:v>
                </c:pt>
                <c:pt idx="14">
                  <c:v>4.6049464111304728E-2</c:v>
                </c:pt>
                <c:pt idx="15">
                  <c:v>6.7011538952038485E-2</c:v>
                </c:pt>
                <c:pt idx="16">
                  <c:v>8.1104055762502014E-2</c:v>
                </c:pt>
                <c:pt idx="17">
                  <c:v>8.9902737488329443E-2</c:v>
                </c:pt>
                <c:pt idx="18">
                  <c:v>9.9200331630453942E-2</c:v>
                </c:pt>
                <c:pt idx="19">
                  <c:v>5.4663598787093148E-2</c:v>
                </c:pt>
                <c:pt idx="20">
                  <c:v>6.5314484651840976E-2</c:v>
                </c:pt>
                <c:pt idx="21">
                  <c:v>8.8379875732708557E-2</c:v>
                </c:pt>
                <c:pt idx="22">
                  <c:v>9.8378045240328449E-2</c:v>
                </c:pt>
                <c:pt idx="23">
                  <c:v>8.4706949290316302E-2</c:v>
                </c:pt>
                <c:pt idx="24">
                  <c:v>6.2880328694545851E-2</c:v>
                </c:pt>
                <c:pt idx="25">
                  <c:v>7.082678717142632E-2</c:v>
                </c:pt>
                <c:pt idx="26">
                  <c:v>5.6754590157023888E-2</c:v>
                </c:pt>
                <c:pt idx="27">
                  <c:v>5.1762772590233208E-2</c:v>
                </c:pt>
                <c:pt idx="28">
                  <c:v>4.438992105381101E-2</c:v>
                </c:pt>
                <c:pt idx="29">
                  <c:v>5.1494838135168974E-2</c:v>
                </c:pt>
                <c:pt idx="30">
                  <c:v>3.4656445111937995E-2</c:v>
                </c:pt>
                <c:pt idx="31">
                  <c:v>7.1233709083849961E-2</c:v>
                </c:pt>
                <c:pt idx="32">
                  <c:v>3.4789099728828488E-2</c:v>
                </c:pt>
                <c:pt idx="33">
                  <c:v>3.4637166455610657E-2</c:v>
                </c:pt>
                <c:pt idx="34">
                  <c:v>3.5100220175908525E-2</c:v>
                </c:pt>
                <c:pt idx="35">
                  <c:v>3.1880713082745649E-2</c:v>
                </c:pt>
                <c:pt idx="36">
                  <c:v>5.0617494448486289E-2</c:v>
                </c:pt>
                <c:pt idx="37">
                  <c:v>3.6257894801796198E-2</c:v>
                </c:pt>
                <c:pt idx="38">
                  <c:v>2.4096454025036129E-2</c:v>
                </c:pt>
                <c:pt idx="39">
                  <c:v>4.0832333347088579E-2</c:v>
                </c:pt>
                <c:pt idx="40">
                  <c:v>3.7192883839780144E-2</c:v>
                </c:pt>
                <c:pt idx="41">
                  <c:v>4.0867437938415518E-2</c:v>
                </c:pt>
                <c:pt idx="42">
                  <c:v>4.2860728053004005E-2</c:v>
                </c:pt>
                <c:pt idx="43">
                  <c:v>2.6756102069389831E-2</c:v>
                </c:pt>
                <c:pt idx="44">
                  <c:v>1.8807635250281729E-2</c:v>
                </c:pt>
                <c:pt idx="45">
                  <c:v>2.3754133682724721E-2</c:v>
                </c:pt>
                <c:pt idx="46">
                  <c:v>2.1394638789926201E-2</c:v>
                </c:pt>
                <c:pt idx="47">
                  <c:v>3.1554427491977233E-2</c:v>
                </c:pt>
                <c:pt idx="48">
                  <c:v>3.1049683653533666E-2</c:v>
                </c:pt>
                <c:pt idx="49">
                  <c:v>1.3190863473352854E-2</c:v>
                </c:pt>
                <c:pt idx="50">
                  <c:v>8.9352232193522507E-3</c:v>
                </c:pt>
                <c:pt idx="51">
                  <c:v>1.8032306460702419E-3</c:v>
                </c:pt>
                <c:pt idx="52">
                  <c:v>9.5831351651334273E-3</c:v>
                </c:pt>
                <c:pt idx="53">
                  <c:v>-5.7142276687764948E-3</c:v>
                </c:pt>
                <c:pt idx="54">
                  <c:v>1.7145324769559878E-2</c:v>
                </c:pt>
                <c:pt idx="55">
                  <c:v>4.2131285885371739E-2</c:v>
                </c:pt>
                <c:pt idx="56">
                  <c:v>1.9436783883261866E-2</c:v>
                </c:pt>
                <c:pt idx="57">
                  <c:v>4.9701026520536651E-2</c:v>
                </c:pt>
                <c:pt idx="58">
                  <c:v>3.1316555642122434E-3</c:v>
                </c:pt>
                <c:pt idx="59">
                  <c:v>1.3916834824797553E-2</c:v>
                </c:pt>
                <c:pt idx="60">
                  <c:v>9.4333829923010093E-4</c:v>
                </c:pt>
                <c:pt idx="61">
                  <c:v>-2.9286292063801511E-3</c:v>
                </c:pt>
                <c:pt idx="62">
                  <c:v>1.2047841475580245E-2</c:v>
                </c:pt>
                <c:pt idx="63">
                  <c:v>-9.9764006238931557E-3</c:v>
                </c:pt>
                <c:pt idx="64">
                  <c:v>-6.6695436249335494E-3</c:v>
                </c:pt>
                <c:pt idx="65">
                  <c:v>2.2878139285285037E-3</c:v>
                </c:pt>
                <c:pt idx="66">
                  <c:v>-1.6281054046989984E-2</c:v>
                </c:pt>
                <c:pt idx="67">
                  <c:v>-1.7375118454482363E-2</c:v>
                </c:pt>
                <c:pt idx="68">
                  <c:v>-2.0390539802428442E-2</c:v>
                </c:pt>
                <c:pt idx="69">
                  <c:v>-2.4192600548713639E-2</c:v>
                </c:pt>
                <c:pt idx="70">
                  <c:v>-2.0849068183542707E-2</c:v>
                </c:pt>
              </c:numCache>
            </c:numRef>
          </c:yVal>
          <c:smooth val="0"/>
          <c:extLst>
            <c:ext xmlns:c16="http://schemas.microsoft.com/office/drawing/2014/chart" uri="{C3380CC4-5D6E-409C-BE32-E72D297353CC}">
              <c16:uniqueId val="{00000011-EA24-45DB-A21B-E976DBD864A8}"/>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er'!$I$73:$I$138</c:f>
              <c:numCache>
                <c:formatCode>0.00</c:formatCode>
                <c:ptCount val="66"/>
                <c:pt idx="0">
                  <c:v>4.6523197773766869</c:v>
                </c:pt>
                <c:pt idx="1">
                  <c:v>5.7967351868080712</c:v>
                </c:pt>
                <c:pt idx="2">
                  <c:v>5.669553568021092</c:v>
                </c:pt>
                <c:pt idx="3">
                  <c:v>4.9053687816663336</c:v>
                </c:pt>
                <c:pt idx="4">
                  <c:v>6.2309534673122471</c:v>
                </c:pt>
                <c:pt idx="5">
                  <c:v>5.6094416111204186</c:v>
                </c:pt>
                <c:pt idx="6">
                  <c:v>7.2087849556554247</c:v>
                </c:pt>
                <c:pt idx="7">
                  <c:v>5.3567656233187417</c:v>
                </c:pt>
                <c:pt idx="8">
                  <c:v>2.4684448993245898</c:v>
                </c:pt>
                <c:pt idx="9">
                  <c:v>3.8479445479104952</c:v>
                </c:pt>
                <c:pt idx="10">
                  <c:v>3.8090533616077455</c:v>
                </c:pt>
                <c:pt idx="11">
                  <c:v>4.7972616365309086</c:v>
                </c:pt>
                <c:pt idx="12">
                  <c:v>2.8125354532531506</c:v>
                </c:pt>
                <c:pt idx="13">
                  <c:v>1.4848317365051629</c:v>
                </c:pt>
                <c:pt idx="14">
                  <c:v>1.8176964570638243</c:v>
                </c:pt>
                <c:pt idx="15">
                  <c:v>1.9901316052634743</c:v>
                </c:pt>
                <c:pt idx="16">
                  <c:v>2.1543830308083183</c:v>
                </c:pt>
                <c:pt idx="17">
                  <c:v>1.491746424611442</c:v>
                </c:pt>
                <c:pt idx="18">
                  <c:v>2.3193122138284927</c:v>
                </c:pt>
                <c:pt idx="19">
                  <c:v>1.348520581914999</c:v>
                </c:pt>
                <c:pt idx="20">
                  <c:v>1.3180562920443806</c:v>
                </c:pt>
                <c:pt idx="21">
                  <c:v>-0.88410203217303263</c:v>
                </c:pt>
                <c:pt idx="22">
                  <c:v>-0.99592343013854645</c:v>
                </c:pt>
                <c:pt idx="23">
                  <c:v>-1.3327868384550219</c:v>
                </c:pt>
                <c:pt idx="24">
                  <c:v>-1.7324106135573611</c:v>
                </c:pt>
                <c:pt idx="25">
                  <c:v>-0.61238316053309516</c:v>
                </c:pt>
                <c:pt idx="26">
                  <c:v>-1.0552766620756562</c:v>
                </c:pt>
                <c:pt idx="27">
                  <c:v>-1.0571696520935996</c:v>
                </c:pt>
                <c:pt idx="28">
                  <c:v>-1.2442111930296633</c:v>
                </c:pt>
                <c:pt idx="29">
                  <c:v>-0.79321282014076822</c:v>
                </c:pt>
                <c:pt idx="30">
                  <c:v>-0.79141141923840319</c:v>
                </c:pt>
                <c:pt idx="31">
                  <c:v>-0.98091884849126432</c:v>
                </c:pt>
                <c:pt idx="32">
                  <c:v>-1.3551775394451537</c:v>
                </c:pt>
                <c:pt idx="33">
                  <c:v>-2.3479660103078697</c:v>
                </c:pt>
                <c:pt idx="34">
                  <c:v>-2.0000635115399303</c:v>
                </c:pt>
                <c:pt idx="35">
                  <c:v>-3.4750994878968831</c:v>
                </c:pt>
                <c:pt idx="36">
                  <c:v>-1.2698054245337898</c:v>
                </c:pt>
                <c:pt idx="37">
                  <c:v>-1.9434965042593397</c:v>
                </c:pt>
                <c:pt idx="38">
                  <c:v>-2.8249964254395734</c:v>
                </c:pt>
                <c:pt idx="39">
                  <c:v>-3.0575469858822544</c:v>
                </c:pt>
                <c:pt idx="40">
                  <c:v>-3.1806723994862964</c:v>
                </c:pt>
                <c:pt idx="41">
                  <c:v>-3.6700695601784683</c:v>
                </c:pt>
                <c:pt idx="42">
                  <c:v>-3.0283982278803028</c:v>
                </c:pt>
                <c:pt idx="43">
                  <c:v>-2.2733176242791284</c:v>
                </c:pt>
                <c:pt idx="44">
                  <c:v>-0.21535360954387661</c:v>
                </c:pt>
                <c:pt idx="45">
                  <c:v>-2.2506273701322219</c:v>
                </c:pt>
                <c:pt idx="46">
                  <c:v>1.0199580685886946</c:v>
                </c:pt>
                <c:pt idx="47">
                  <c:v>-2.587363199930075</c:v>
                </c:pt>
                <c:pt idx="48">
                  <c:v>-2.3161904704062004</c:v>
                </c:pt>
                <c:pt idx="49">
                  <c:v>-2.5613874301840216</c:v>
                </c:pt>
                <c:pt idx="50">
                  <c:v>-3.423010147371977</c:v>
                </c:pt>
                <c:pt idx="51">
                  <c:v>-2.671460774465197</c:v>
                </c:pt>
                <c:pt idx="52">
                  <c:v>-4.6604708785581952</c:v>
                </c:pt>
                <c:pt idx="53">
                  <c:v>-3.7060171505149264</c:v>
                </c:pt>
                <c:pt idx="54">
                  <c:v>-3.7418463750714643</c:v>
                </c:pt>
                <c:pt idx="55">
                  <c:v>-4.3131749829842434</c:v>
                </c:pt>
                <c:pt idx="56">
                  <c:v>-4.9495904619679543</c:v>
                </c:pt>
                <c:pt idx="57">
                  <c:v>-4.7521336463032213</c:v>
                </c:pt>
                <c:pt idx="58">
                  <c:v>-4.4184137470098133</c:v>
                </c:pt>
                <c:pt idx="59">
                  <c:v>-3.6881812866904529</c:v>
                </c:pt>
                <c:pt idx="60">
                  <c:v>-2.4730785840880869</c:v>
                </c:pt>
                <c:pt idx="61">
                  <c:v>-1.3344567055477561</c:v>
                </c:pt>
                <c:pt idx="62">
                  <c:v>-4.5725089249770106</c:v>
                </c:pt>
                <c:pt idx="63">
                  <c:v>-3.1992241977136113</c:v>
                </c:pt>
                <c:pt idx="64">
                  <c:v>-3.015439541979732</c:v>
                </c:pt>
                <c:pt idx="65">
                  <c:v>-4.890183798651484</c:v>
                </c:pt>
              </c:numCache>
            </c:numRef>
          </c:xVal>
          <c:yVal>
            <c:numRef>
              <c:f>'cape gap and er'!$W$73:$W$138</c:f>
              <c:numCache>
                <c:formatCode>0.00%</c:formatCode>
                <c:ptCount val="66"/>
                <c:pt idx="0">
                  <c:v>9.4742878516052009E-4</c:v>
                </c:pt>
                <c:pt idx="1">
                  <c:v>2.876070397792363E-3</c:v>
                </c:pt>
                <c:pt idx="2">
                  <c:v>-3.0665103332354837E-2</c:v>
                </c:pt>
                <c:pt idx="3">
                  <c:v>-9.2089295689341544E-3</c:v>
                </c:pt>
                <c:pt idx="4">
                  <c:v>-2.0212317175223093E-2</c:v>
                </c:pt>
                <c:pt idx="5">
                  <c:v>-3.2118410801277975E-2</c:v>
                </c:pt>
                <c:pt idx="6">
                  <c:v>-5.7240736923158231E-2</c:v>
                </c:pt>
                <c:pt idx="7">
                  <c:v>-3.1979171623861546E-2</c:v>
                </c:pt>
                <c:pt idx="8">
                  <c:v>7.8607822648479875E-4</c:v>
                </c:pt>
                <c:pt idx="9">
                  <c:v>-4.5080820363126106E-2</c:v>
                </c:pt>
                <c:pt idx="10">
                  <c:v>-3.8623972583269328E-2</c:v>
                </c:pt>
                <c:pt idx="11">
                  <c:v>-4.4343486315785441E-2</c:v>
                </c:pt>
                <c:pt idx="12">
                  <c:v>-2.9358221803693185E-2</c:v>
                </c:pt>
                <c:pt idx="13">
                  <c:v>-2.799711996770271E-2</c:v>
                </c:pt>
                <c:pt idx="14">
                  <c:v>-3.7675163820847235E-2</c:v>
                </c:pt>
                <c:pt idx="15">
                  <c:v>-3.2701288117837235E-2</c:v>
                </c:pt>
                <c:pt idx="16">
                  <c:v>-3.8131881329400263E-2</c:v>
                </c:pt>
                <c:pt idx="17">
                  <c:v>-3.0742750423302878E-2</c:v>
                </c:pt>
                <c:pt idx="18">
                  <c:v>-3.6791732742661676E-2</c:v>
                </c:pt>
                <c:pt idx="19">
                  <c:v>-1.3007468242608677E-2</c:v>
                </c:pt>
                <c:pt idx="20">
                  <c:v>-4.4492518243467671E-2</c:v>
                </c:pt>
                <c:pt idx="21">
                  <c:v>-7.8310472213038995E-3</c:v>
                </c:pt>
                <c:pt idx="22">
                  <c:v>-2.4686445676738389E-2</c:v>
                </c:pt>
                <c:pt idx="23">
                  <c:v>8.9956032974940481E-3</c:v>
                </c:pt>
                <c:pt idx="24">
                  <c:v>3.5290266335947784E-3</c:v>
                </c:pt>
                <c:pt idx="25">
                  <c:v>-2.0449171920208009E-2</c:v>
                </c:pt>
                <c:pt idx="26">
                  <c:v>1.5580351977736662E-2</c:v>
                </c:pt>
                <c:pt idx="27">
                  <c:v>3.875995601545057E-3</c:v>
                </c:pt>
                <c:pt idx="28">
                  <c:v>2.6526590949633055E-2</c:v>
                </c:pt>
                <c:pt idx="29">
                  <c:v>-3.6967211308418513E-3</c:v>
                </c:pt>
                <c:pt idx="30">
                  <c:v>1.134133657981784E-2</c:v>
                </c:pt>
                <c:pt idx="31">
                  <c:v>2.0830965396723355E-2</c:v>
                </c:pt>
                <c:pt idx="32">
                  <c:v>1.0981725047203295E-3</c:v>
                </c:pt>
                <c:pt idx="33">
                  <c:v>1.8699375555146336E-2</c:v>
                </c:pt>
                <c:pt idx="34">
                  <c:v>3.7727660094853288E-2</c:v>
                </c:pt>
                <c:pt idx="35">
                  <c:v>3.4211243881681952E-2</c:v>
                </c:pt>
                <c:pt idx="36">
                  <c:v>1.2709390051926173E-2</c:v>
                </c:pt>
                <c:pt idx="37">
                  <c:v>-1.6300803875113345E-4</c:v>
                </c:pt>
                <c:pt idx="38">
                  <c:v>9.6799770476225788E-3</c:v>
                </c:pt>
                <c:pt idx="39">
                  <c:v>1.7200310358224336E-2</c:v>
                </c:pt>
                <c:pt idx="40">
                  <c:v>-5.6180858372909537E-3</c:v>
                </c:pt>
                <c:pt idx="41">
                  <c:v>9.5974472307380765E-4</c:v>
                </c:pt>
                <c:pt idx="42">
                  <c:v>-5.6860781477530153E-4</c:v>
                </c:pt>
                <c:pt idx="43">
                  <c:v>1.2165779190269621E-3</c:v>
                </c:pt>
                <c:pt idx="44">
                  <c:v>-2.1715963437220376E-2</c:v>
                </c:pt>
                <c:pt idx="45">
                  <c:v>-2.8786624581294662E-2</c:v>
                </c:pt>
                <c:pt idx="46">
                  <c:v>-6.3263899750876984E-2</c:v>
                </c:pt>
                <c:pt idx="47">
                  <c:v>-2.1163566541646306E-2</c:v>
                </c:pt>
                <c:pt idx="48">
                  <c:v>-2.9847287780553566E-2</c:v>
                </c:pt>
                <c:pt idx="49">
                  <c:v>-2.8078292142544203E-2</c:v>
                </c:pt>
                <c:pt idx="50">
                  <c:v>-5.3812096060343872E-3</c:v>
                </c:pt>
                <c:pt idx="51">
                  <c:v>-3.6595947880109003E-2</c:v>
                </c:pt>
                <c:pt idx="52">
                  <c:v>-1.8581730250689654E-2</c:v>
                </c:pt>
                <c:pt idx="53">
                  <c:v>-2.7697120355214988E-2</c:v>
                </c:pt>
                <c:pt idx="54">
                  <c:v>-2.8056966251408078E-2</c:v>
                </c:pt>
                <c:pt idx="55">
                  <c:v>-1.6147483833418352E-2</c:v>
                </c:pt>
                <c:pt idx="56">
                  <c:v>-1.2553655412197662E-2</c:v>
                </c:pt>
                <c:pt idx="57">
                  <c:v>-3.9387498971390267E-2</c:v>
                </c:pt>
                <c:pt idx="58">
                  <c:v>-3.8148929939657572E-2</c:v>
                </c:pt>
                <c:pt idx="59">
                  <c:v>-6.5876526024175153E-2</c:v>
                </c:pt>
                <c:pt idx="60">
                  <c:v>-6.2552992565496623E-2</c:v>
                </c:pt>
                <c:pt idx="61">
                  <c:v>-6.1803749824225207E-2</c:v>
                </c:pt>
                <c:pt idx="62">
                  <c:v>-2.7746571089449112E-2</c:v>
                </c:pt>
                <c:pt idx="63">
                  <c:v>-6.5622779742858572E-2</c:v>
                </c:pt>
                <c:pt idx="64">
                  <c:v>-9.2400031994806398E-2</c:v>
                </c:pt>
                <c:pt idx="65">
                  <c:v>-7.048074770398749E-2</c:v>
                </c:pt>
              </c:numCache>
            </c:numRef>
          </c:yVal>
          <c:smooth val="0"/>
          <c:extLst>
            <c:ext xmlns:c16="http://schemas.microsoft.com/office/drawing/2014/chart" uri="{C3380CC4-5D6E-409C-BE32-E72D297353CC}">
              <c16:uniqueId val="{00000014-EA24-45DB-A21B-E976DBD864A8}"/>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er'!$I$2:$I$138</c:f>
              <c:numCache>
                <c:formatCode>0.00</c:formatCode>
                <c:ptCount val="137"/>
                <c:pt idx="0">
                  <c:v>-2.1321640066979013</c:v>
                </c:pt>
                <c:pt idx="1">
                  <c:v>-2.0641219387597509</c:v>
                </c:pt>
                <c:pt idx="2">
                  <c:v>-2.6680619414634883</c:v>
                </c:pt>
                <c:pt idx="3">
                  <c:v>-1.8971555282804147</c:v>
                </c:pt>
                <c:pt idx="4">
                  <c:v>-2.4097006585170027</c:v>
                </c:pt>
                <c:pt idx="5">
                  <c:v>-2.007409644944933</c:v>
                </c:pt>
                <c:pt idx="6">
                  <c:v>-2.2547957884636993</c:v>
                </c:pt>
                <c:pt idx="7">
                  <c:v>-2.0780091149614393</c:v>
                </c:pt>
                <c:pt idx="8">
                  <c:v>-3.3015053882386187</c:v>
                </c:pt>
                <c:pt idx="9">
                  <c:v>-2.2439619705448202</c:v>
                </c:pt>
                <c:pt idx="10">
                  <c:v>-1.4572771907098003</c:v>
                </c:pt>
                <c:pt idx="11">
                  <c:v>-1.790709562042835</c:v>
                </c:pt>
                <c:pt idx="12">
                  <c:v>-2.6388499487341841</c:v>
                </c:pt>
                <c:pt idx="13">
                  <c:v>-2.4094917434552219</c:v>
                </c:pt>
                <c:pt idx="14">
                  <c:v>-1.9412369996997985</c:v>
                </c:pt>
                <c:pt idx="15">
                  <c:v>-2.4423539489127757</c:v>
                </c:pt>
                <c:pt idx="16">
                  <c:v>-3.5311888698078997</c:v>
                </c:pt>
                <c:pt idx="17">
                  <c:v>-2.7710652557616662</c:v>
                </c:pt>
                <c:pt idx="18">
                  <c:v>-4.1025268851286869</c:v>
                </c:pt>
                <c:pt idx="19">
                  <c:v>-3.2942102154237727</c:v>
                </c:pt>
                <c:pt idx="20">
                  <c:v>-2.9299392317218578</c:v>
                </c:pt>
                <c:pt idx="21">
                  <c:v>-4.2724607044717802</c:v>
                </c:pt>
                <c:pt idx="22">
                  <c:v>-3.9438285132042932</c:v>
                </c:pt>
                <c:pt idx="23">
                  <c:v>-4.2679720792647755</c:v>
                </c:pt>
                <c:pt idx="24">
                  <c:v>-3.8115081187844257</c:v>
                </c:pt>
                <c:pt idx="25">
                  <c:v>-4.0215514362305651</c:v>
                </c:pt>
                <c:pt idx="26">
                  <c:v>-2.8032821395502676</c:v>
                </c:pt>
                <c:pt idx="27">
                  <c:v>-2.2125508587802316</c:v>
                </c:pt>
                <c:pt idx="28">
                  <c:v>-2.2081120238564682</c:v>
                </c:pt>
                <c:pt idx="29">
                  <c:v>-2.0641817261918312</c:v>
                </c:pt>
                <c:pt idx="30">
                  <c:v>-1.6218976838261865</c:v>
                </c:pt>
                <c:pt idx="31">
                  <c:v>-3.8116936132368031</c:v>
                </c:pt>
                <c:pt idx="32">
                  <c:v>-3.0330477394362942</c:v>
                </c:pt>
                <c:pt idx="33">
                  <c:v>-3.0842563559093508</c:v>
                </c:pt>
                <c:pt idx="34">
                  <c:v>-3.3611793671947789</c:v>
                </c:pt>
                <c:pt idx="35">
                  <c:v>-3.4693330740255863</c:v>
                </c:pt>
                <c:pt idx="36">
                  <c:v>-3.9159434218209084</c:v>
                </c:pt>
                <c:pt idx="37">
                  <c:v>-3.2046084314464149</c:v>
                </c:pt>
                <c:pt idx="38">
                  <c:v>-2.3260876189704938</c:v>
                </c:pt>
                <c:pt idx="39">
                  <c:v>-3.6250384191169216</c:v>
                </c:pt>
                <c:pt idx="40">
                  <c:v>-3.0607378043889812</c:v>
                </c:pt>
                <c:pt idx="41">
                  <c:v>-3.3050919866044324</c:v>
                </c:pt>
                <c:pt idx="42">
                  <c:v>-3.6005787753071035</c:v>
                </c:pt>
                <c:pt idx="43">
                  <c:v>-2.6936953055476835</c:v>
                </c:pt>
                <c:pt idx="44">
                  <c:v>-2.8447627641989159</c:v>
                </c:pt>
                <c:pt idx="45">
                  <c:v>-2.8788028417664409</c:v>
                </c:pt>
                <c:pt idx="46">
                  <c:v>-3.7803581341532895</c:v>
                </c:pt>
                <c:pt idx="47">
                  <c:v>-2.7585457644722391</c:v>
                </c:pt>
                <c:pt idx="48">
                  <c:v>-3.1426258472098181</c:v>
                </c:pt>
                <c:pt idx="49">
                  <c:v>-2.3523111129440131</c:v>
                </c:pt>
                <c:pt idx="50">
                  <c:v>-2.0882500910455057</c:v>
                </c:pt>
                <c:pt idx="51">
                  <c:v>-1.4821743257883488</c:v>
                </c:pt>
                <c:pt idx="52">
                  <c:v>-2.4436908303583542</c:v>
                </c:pt>
                <c:pt idx="53">
                  <c:v>-0.38815285562221602</c:v>
                </c:pt>
                <c:pt idx="54">
                  <c:v>-1.5543263700219403</c:v>
                </c:pt>
                <c:pt idx="55">
                  <c:v>-1.7026067503010052</c:v>
                </c:pt>
                <c:pt idx="56">
                  <c:v>-1.2222975686555451</c:v>
                </c:pt>
                <c:pt idx="57">
                  <c:v>-0.49358459496925366</c:v>
                </c:pt>
                <c:pt idx="58">
                  <c:v>0.68501271770751737</c:v>
                </c:pt>
                <c:pt idx="59">
                  <c:v>0.33130322932770895</c:v>
                </c:pt>
                <c:pt idx="60">
                  <c:v>1.7483303724153143</c:v>
                </c:pt>
                <c:pt idx="61">
                  <c:v>1.5885489975701659</c:v>
                </c:pt>
                <c:pt idx="62">
                  <c:v>1.2430255684223828</c:v>
                </c:pt>
                <c:pt idx="63">
                  <c:v>1.765472291206605</c:v>
                </c:pt>
                <c:pt idx="64">
                  <c:v>2.6971937577932712</c:v>
                </c:pt>
                <c:pt idx="65">
                  <c:v>2.12722942261043</c:v>
                </c:pt>
                <c:pt idx="66">
                  <c:v>3.6591011304800358</c:v>
                </c:pt>
                <c:pt idx="67">
                  <c:v>3.4342732472174928</c:v>
                </c:pt>
                <c:pt idx="68">
                  <c:v>4.3549392448729005</c:v>
                </c:pt>
                <c:pt idx="69">
                  <c:v>5.2415157765688605</c:v>
                </c:pt>
                <c:pt idx="70">
                  <c:v>5.3891915895176377</c:v>
                </c:pt>
                <c:pt idx="71">
                  <c:v>4.6523197773766869</c:v>
                </c:pt>
                <c:pt idx="72">
                  <c:v>5.7967351868080712</c:v>
                </c:pt>
                <c:pt idx="73">
                  <c:v>5.669553568021092</c:v>
                </c:pt>
                <c:pt idx="74">
                  <c:v>4.9053687816663336</c:v>
                </c:pt>
                <c:pt idx="75">
                  <c:v>6.2309534673122471</c:v>
                </c:pt>
                <c:pt idx="76">
                  <c:v>5.6094416111204186</c:v>
                </c:pt>
                <c:pt idx="77">
                  <c:v>7.2087849556554247</c:v>
                </c:pt>
                <c:pt idx="78">
                  <c:v>5.3567656233187417</c:v>
                </c:pt>
                <c:pt idx="79">
                  <c:v>2.4684448993245898</c:v>
                </c:pt>
                <c:pt idx="80">
                  <c:v>3.8479445479104952</c:v>
                </c:pt>
                <c:pt idx="81">
                  <c:v>3.8090533616077455</c:v>
                </c:pt>
                <c:pt idx="82">
                  <c:v>4.7972616365309086</c:v>
                </c:pt>
                <c:pt idx="83">
                  <c:v>2.8125354532531506</c:v>
                </c:pt>
                <c:pt idx="84">
                  <c:v>1.4848317365051629</c:v>
                </c:pt>
                <c:pt idx="85">
                  <c:v>1.8176964570638243</c:v>
                </c:pt>
                <c:pt idx="86">
                  <c:v>1.9901316052634743</c:v>
                </c:pt>
                <c:pt idx="87">
                  <c:v>2.1543830308083183</c:v>
                </c:pt>
                <c:pt idx="88">
                  <c:v>1.491746424611442</c:v>
                </c:pt>
                <c:pt idx="89">
                  <c:v>2.3193122138284927</c:v>
                </c:pt>
                <c:pt idx="90">
                  <c:v>1.348520581914999</c:v>
                </c:pt>
                <c:pt idx="91">
                  <c:v>1.3180562920443806</c:v>
                </c:pt>
                <c:pt idx="92">
                  <c:v>-0.88410203217303263</c:v>
                </c:pt>
                <c:pt idx="93">
                  <c:v>-0.99592343013854645</c:v>
                </c:pt>
                <c:pt idx="94">
                  <c:v>-1.3327868384550219</c:v>
                </c:pt>
                <c:pt idx="95">
                  <c:v>-1.7324106135573611</c:v>
                </c:pt>
                <c:pt idx="96">
                  <c:v>-0.61238316053309516</c:v>
                </c:pt>
                <c:pt idx="97">
                  <c:v>-1.0552766620756562</c:v>
                </c:pt>
                <c:pt idx="98">
                  <c:v>-1.0571696520935996</c:v>
                </c:pt>
                <c:pt idx="99">
                  <c:v>-1.2442111930296633</c:v>
                </c:pt>
                <c:pt idx="100">
                  <c:v>-0.79321282014076822</c:v>
                </c:pt>
                <c:pt idx="101">
                  <c:v>-0.79141141923840319</c:v>
                </c:pt>
                <c:pt idx="102">
                  <c:v>-0.98091884849126432</c:v>
                </c:pt>
                <c:pt idx="103">
                  <c:v>-1.3551775394451537</c:v>
                </c:pt>
                <c:pt idx="104">
                  <c:v>-2.3479660103078697</c:v>
                </c:pt>
                <c:pt idx="105">
                  <c:v>-2.0000635115399303</c:v>
                </c:pt>
                <c:pt idx="106">
                  <c:v>-3.4750994878968831</c:v>
                </c:pt>
                <c:pt idx="107">
                  <c:v>-1.2698054245337898</c:v>
                </c:pt>
                <c:pt idx="108">
                  <c:v>-1.9434965042593397</c:v>
                </c:pt>
                <c:pt idx="109">
                  <c:v>-2.8249964254395734</c:v>
                </c:pt>
                <c:pt idx="110">
                  <c:v>-3.0575469858822544</c:v>
                </c:pt>
                <c:pt idx="111">
                  <c:v>-3.1806723994862964</c:v>
                </c:pt>
                <c:pt idx="112">
                  <c:v>-3.6700695601784683</c:v>
                </c:pt>
                <c:pt idx="113">
                  <c:v>-3.0283982278803028</c:v>
                </c:pt>
                <c:pt idx="114">
                  <c:v>-2.2733176242791284</c:v>
                </c:pt>
                <c:pt idx="115">
                  <c:v>-0.21535360954387661</c:v>
                </c:pt>
                <c:pt idx="116">
                  <c:v>-2.2506273701322219</c:v>
                </c:pt>
                <c:pt idx="117">
                  <c:v>1.0199580685886946</c:v>
                </c:pt>
                <c:pt idx="118">
                  <c:v>-2.587363199930075</c:v>
                </c:pt>
                <c:pt idx="119">
                  <c:v>-2.3161904704062004</c:v>
                </c:pt>
                <c:pt idx="120">
                  <c:v>-2.5613874301840216</c:v>
                </c:pt>
                <c:pt idx="121">
                  <c:v>-3.423010147371977</c:v>
                </c:pt>
                <c:pt idx="122">
                  <c:v>-2.671460774465197</c:v>
                </c:pt>
                <c:pt idx="123">
                  <c:v>-4.6604708785581952</c:v>
                </c:pt>
                <c:pt idx="124">
                  <c:v>-3.7060171505149264</c:v>
                </c:pt>
                <c:pt idx="125">
                  <c:v>-3.7418463750714643</c:v>
                </c:pt>
                <c:pt idx="126">
                  <c:v>-4.3131749829842434</c:v>
                </c:pt>
                <c:pt idx="127">
                  <c:v>-4.9495904619679543</c:v>
                </c:pt>
                <c:pt idx="128">
                  <c:v>-4.7521336463032213</c:v>
                </c:pt>
                <c:pt idx="129">
                  <c:v>-4.4184137470098133</c:v>
                </c:pt>
                <c:pt idx="130">
                  <c:v>-3.6881812866904529</c:v>
                </c:pt>
                <c:pt idx="131">
                  <c:v>-2.4730785840880869</c:v>
                </c:pt>
                <c:pt idx="132">
                  <c:v>-1.3344567055477561</c:v>
                </c:pt>
                <c:pt idx="133">
                  <c:v>-4.5725089249770106</c:v>
                </c:pt>
                <c:pt idx="134">
                  <c:v>-3.1992241977136113</c:v>
                </c:pt>
                <c:pt idx="135">
                  <c:v>-3.015439541979732</c:v>
                </c:pt>
                <c:pt idx="136">
                  <c:v>-4.890183798651484</c:v>
                </c:pt>
              </c:numCache>
            </c:numRef>
          </c:xVal>
          <c:yVal>
            <c:numRef>
              <c:f>'cape gap and er'!$W$2:$W$138</c:f>
              <c:numCache>
                <c:formatCode>0.00%</c:formatCode>
                <c:ptCount val="137"/>
                <c:pt idx="0">
                  <c:v>3.1312237362018935E-2</c:v>
                </c:pt>
                <c:pt idx="1">
                  <c:v>3.1506615040196584E-2</c:v>
                </c:pt>
                <c:pt idx="2">
                  <c:v>3.679250673219947E-2</c:v>
                </c:pt>
                <c:pt idx="3">
                  <c:v>2.4674888694423913E-2</c:v>
                </c:pt>
                <c:pt idx="4">
                  <c:v>4.299256049805833E-2</c:v>
                </c:pt>
                <c:pt idx="5">
                  <c:v>2.7283936385548158E-2</c:v>
                </c:pt>
                <c:pt idx="6">
                  <c:v>4.508875331977058E-2</c:v>
                </c:pt>
                <c:pt idx="7">
                  <c:v>3.4293155811424336E-2</c:v>
                </c:pt>
                <c:pt idx="8">
                  <c:v>6.067159073117856E-2</c:v>
                </c:pt>
                <c:pt idx="9">
                  <c:v>5.3511968338058491E-2</c:v>
                </c:pt>
                <c:pt idx="10">
                  <c:v>4.3992846231241778E-2</c:v>
                </c:pt>
                <c:pt idx="11">
                  <c:v>3.9597560104953855E-2</c:v>
                </c:pt>
                <c:pt idx="12">
                  <c:v>6.5858403182032177E-2</c:v>
                </c:pt>
                <c:pt idx="13">
                  <c:v>6.2313330859546712E-2</c:v>
                </c:pt>
                <c:pt idx="14">
                  <c:v>4.6049464111304728E-2</c:v>
                </c:pt>
                <c:pt idx="15">
                  <c:v>6.7011538952038485E-2</c:v>
                </c:pt>
                <c:pt idx="16">
                  <c:v>8.1104055762502014E-2</c:v>
                </c:pt>
                <c:pt idx="17">
                  <c:v>8.9902737488329443E-2</c:v>
                </c:pt>
                <c:pt idx="18">
                  <c:v>9.9200331630453942E-2</c:v>
                </c:pt>
                <c:pt idx="19">
                  <c:v>5.4663598787093148E-2</c:v>
                </c:pt>
                <c:pt idx="20">
                  <c:v>6.5314484651840976E-2</c:v>
                </c:pt>
                <c:pt idx="21">
                  <c:v>8.8379875732708557E-2</c:v>
                </c:pt>
                <c:pt idx="22">
                  <c:v>9.8378045240328449E-2</c:v>
                </c:pt>
                <c:pt idx="23">
                  <c:v>8.4706949290316302E-2</c:v>
                </c:pt>
                <c:pt idx="24">
                  <c:v>6.2880328694545851E-2</c:v>
                </c:pt>
                <c:pt idx="25">
                  <c:v>7.082678717142632E-2</c:v>
                </c:pt>
                <c:pt idx="26">
                  <c:v>5.6754590157023888E-2</c:v>
                </c:pt>
                <c:pt idx="27">
                  <c:v>5.1762772590233208E-2</c:v>
                </c:pt>
                <c:pt idx="28">
                  <c:v>4.438992105381101E-2</c:v>
                </c:pt>
                <c:pt idx="29">
                  <c:v>5.1494838135168974E-2</c:v>
                </c:pt>
                <c:pt idx="30">
                  <c:v>3.4656445111937995E-2</c:v>
                </c:pt>
                <c:pt idx="31">
                  <c:v>7.1233709083849961E-2</c:v>
                </c:pt>
                <c:pt idx="32">
                  <c:v>3.4789099728828488E-2</c:v>
                </c:pt>
                <c:pt idx="33">
                  <c:v>3.4637166455610657E-2</c:v>
                </c:pt>
                <c:pt idx="34">
                  <c:v>3.5100220175908525E-2</c:v>
                </c:pt>
                <c:pt idx="35">
                  <c:v>3.1880713082745649E-2</c:v>
                </c:pt>
                <c:pt idx="36">
                  <c:v>5.0617494448486289E-2</c:v>
                </c:pt>
                <c:pt idx="37">
                  <c:v>3.6257894801796198E-2</c:v>
                </c:pt>
                <c:pt idx="38">
                  <c:v>2.4096454025036129E-2</c:v>
                </c:pt>
                <c:pt idx="39">
                  <c:v>4.0832333347088579E-2</c:v>
                </c:pt>
                <c:pt idx="40">
                  <c:v>3.7192883839780144E-2</c:v>
                </c:pt>
                <c:pt idx="41">
                  <c:v>4.0867437938415518E-2</c:v>
                </c:pt>
                <c:pt idx="42">
                  <c:v>4.2860728053004005E-2</c:v>
                </c:pt>
                <c:pt idx="43">
                  <c:v>2.6756102069389831E-2</c:v>
                </c:pt>
                <c:pt idx="44">
                  <c:v>1.8807635250281729E-2</c:v>
                </c:pt>
                <c:pt idx="45">
                  <c:v>2.3754133682724721E-2</c:v>
                </c:pt>
                <c:pt idx="46">
                  <c:v>2.1394638789926201E-2</c:v>
                </c:pt>
                <c:pt idx="47">
                  <c:v>3.1554427491977233E-2</c:v>
                </c:pt>
                <c:pt idx="48">
                  <c:v>3.1049683653533666E-2</c:v>
                </c:pt>
                <c:pt idx="49">
                  <c:v>1.3190863473352854E-2</c:v>
                </c:pt>
                <c:pt idx="50">
                  <c:v>8.9352232193522507E-3</c:v>
                </c:pt>
                <c:pt idx="51">
                  <c:v>1.8032306460702419E-3</c:v>
                </c:pt>
                <c:pt idx="52">
                  <c:v>9.5831351651334273E-3</c:v>
                </c:pt>
                <c:pt idx="53">
                  <c:v>-5.7142276687764948E-3</c:v>
                </c:pt>
                <c:pt idx="54">
                  <c:v>1.7145324769559878E-2</c:v>
                </c:pt>
                <c:pt idx="55">
                  <c:v>4.2131285885371739E-2</c:v>
                </c:pt>
                <c:pt idx="56">
                  <c:v>1.9436783883261866E-2</c:v>
                </c:pt>
                <c:pt idx="57">
                  <c:v>4.9701026520536651E-2</c:v>
                </c:pt>
                <c:pt idx="58">
                  <c:v>3.1316555642122434E-3</c:v>
                </c:pt>
                <c:pt idx="59">
                  <c:v>1.3916834824797553E-2</c:v>
                </c:pt>
                <c:pt idx="60">
                  <c:v>9.4333829923010093E-4</c:v>
                </c:pt>
                <c:pt idx="61">
                  <c:v>-2.9286292063801511E-3</c:v>
                </c:pt>
                <c:pt idx="62">
                  <c:v>1.2047841475580245E-2</c:v>
                </c:pt>
                <c:pt idx="63">
                  <c:v>-9.9764006238931557E-3</c:v>
                </c:pt>
                <c:pt idx="64">
                  <c:v>-6.6695436249335494E-3</c:v>
                </c:pt>
                <c:pt idx="65">
                  <c:v>2.2878139285285037E-3</c:v>
                </c:pt>
                <c:pt idx="66">
                  <c:v>-1.6281054046989984E-2</c:v>
                </c:pt>
                <c:pt idx="67">
                  <c:v>-1.7375118454482363E-2</c:v>
                </c:pt>
                <c:pt idx="68">
                  <c:v>-2.0390539802428442E-2</c:v>
                </c:pt>
                <c:pt idx="69">
                  <c:v>-2.4192600548713639E-2</c:v>
                </c:pt>
                <c:pt idx="70">
                  <c:v>-2.0849068183542707E-2</c:v>
                </c:pt>
                <c:pt idx="71">
                  <c:v>9.4742878516052009E-4</c:v>
                </c:pt>
                <c:pt idx="72">
                  <c:v>2.876070397792363E-3</c:v>
                </c:pt>
                <c:pt idx="73">
                  <c:v>-3.0665103332354837E-2</c:v>
                </c:pt>
                <c:pt idx="74">
                  <c:v>-9.2089295689341544E-3</c:v>
                </c:pt>
                <c:pt idx="75">
                  <c:v>-2.0212317175223093E-2</c:v>
                </c:pt>
                <c:pt idx="76">
                  <c:v>-3.2118410801277975E-2</c:v>
                </c:pt>
                <c:pt idx="77">
                  <c:v>-5.7240736923158231E-2</c:v>
                </c:pt>
                <c:pt idx="78">
                  <c:v>-3.1979171623861546E-2</c:v>
                </c:pt>
                <c:pt idx="79">
                  <c:v>7.8607822648479875E-4</c:v>
                </c:pt>
                <c:pt idx="80">
                  <c:v>-4.5080820363126106E-2</c:v>
                </c:pt>
                <c:pt idx="81">
                  <c:v>-3.8623972583269328E-2</c:v>
                </c:pt>
                <c:pt idx="82">
                  <c:v>-4.4343486315785441E-2</c:v>
                </c:pt>
                <c:pt idx="83">
                  <c:v>-2.9358221803693185E-2</c:v>
                </c:pt>
                <c:pt idx="84">
                  <c:v>-2.799711996770271E-2</c:v>
                </c:pt>
                <c:pt idx="85">
                  <c:v>-3.7675163820847235E-2</c:v>
                </c:pt>
                <c:pt idx="86">
                  <c:v>-3.2701288117837235E-2</c:v>
                </c:pt>
                <c:pt idx="87">
                  <c:v>-3.8131881329400263E-2</c:v>
                </c:pt>
                <c:pt idx="88">
                  <c:v>-3.0742750423302878E-2</c:v>
                </c:pt>
                <c:pt idx="89">
                  <c:v>-3.6791732742661676E-2</c:v>
                </c:pt>
                <c:pt idx="90">
                  <c:v>-1.3007468242608677E-2</c:v>
                </c:pt>
                <c:pt idx="91">
                  <c:v>-4.4492518243467671E-2</c:v>
                </c:pt>
                <c:pt idx="92">
                  <c:v>-7.8310472213038995E-3</c:v>
                </c:pt>
                <c:pt idx="93">
                  <c:v>-2.4686445676738389E-2</c:v>
                </c:pt>
                <c:pt idx="94">
                  <c:v>8.9956032974940481E-3</c:v>
                </c:pt>
                <c:pt idx="95">
                  <c:v>3.5290266335947784E-3</c:v>
                </c:pt>
                <c:pt idx="96">
                  <c:v>-2.0449171920208009E-2</c:v>
                </c:pt>
                <c:pt idx="97">
                  <c:v>1.5580351977736662E-2</c:v>
                </c:pt>
                <c:pt idx="98">
                  <c:v>3.875995601545057E-3</c:v>
                </c:pt>
                <c:pt idx="99">
                  <c:v>2.6526590949633055E-2</c:v>
                </c:pt>
                <c:pt idx="100">
                  <c:v>-3.6967211308418513E-3</c:v>
                </c:pt>
                <c:pt idx="101">
                  <c:v>1.134133657981784E-2</c:v>
                </c:pt>
                <c:pt idx="102">
                  <c:v>2.0830965396723355E-2</c:v>
                </c:pt>
                <c:pt idx="103">
                  <c:v>1.0981725047203295E-3</c:v>
                </c:pt>
                <c:pt idx="104">
                  <c:v>1.8699375555146336E-2</c:v>
                </c:pt>
                <c:pt idx="105">
                  <c:v>3.7727660094853288E-2</c:v>
                </c:pt>
                <c:pt idx="106">
                  <c:v>3.4211243881681952E-2</c:v>
                </c:pt>
                <c:pt idx="107">
                  <c:v>1.2709390051926173E-2</c:v>
                </c:pt>
                <c:pt idx="108">
                  <c:v>-1.6300803875113345E-4</c:v>
                </c:pt>
                <c:pt idx="109">
                  <c:v>9.6799770476225788E-3</c:v>
                </c:pt>
                <c:pt idx="110">
                  <c:v>1.7200310358224336E-2</c:v>
                </c:pt>
                <c:pt idx="111">
                  <c:v>-5.6180858372909537E-3</c:v>
                </c:pt>
                <c:pt idx="112">
                  <c:v>9.5974472307380765E-4</c:v>
                </c:pt>
                <c:pt idx="113">
                  <c:v>-5.6860781477530153E-4</c:v>
                </c:pt>
                <c:pt idx="114">
                  <c:v>1.2165779190269621E-3</c:v>
                </c:pt>
                <c:pt idx="115">
                  <c:v>-2.1715963437220376E-2</c:v>
                </c:pt>
                <c:pt idx="116">
                  <c:v>-2.8786624581294662E-2</c:v>
                </c:pt>
                <c:pt idx="117">
                  <c:v>-6.3263899750876984E-2</c:v>
                </c:pt>
                <c:pt idx="118">
                  <c:v>-2.1163566541646306E-2</c:v>
                </c:pt>
                <c:pt idx="119">
                  <c:v>-2.9847287780553566E-2</c:v>
                </c:pt>
                <c:pt idx="120">
                  <c:v>-2.8078292142544203E-2</c:v>
                </c:pt>
                <c:pt idx="121">
                  <c:v>-5.3812096060343872E-3</c:v>
                </c:pt>
                <c:pt idx="122">
                  <c:v>-3.6595947880109003E-2</c:v>
                </c:pt>
                <c:pt idx="123">
                  <c:v>-1.8581730250689654E-2</c:v>
                </c:pt>
                <c:pt idx="124">
                  <c:v>-2.7697120355214988E-2</c:v>
                </c:pt>
                <c:pt idx="125">
                  <c:v>-2.8056966251408078E-2</c:v>
                </c:pt>
                <c:pt idx="126">
                  <c:v>-1.6147483833418352E-2</c:v>
                </c:pt>
                <c:pt idx="127">
                  <c:v>-1.2553655412197662E-2</c:v>
                </c:pt>
                <c:pt idx="128">
                  <c:v>-3.9387498971390267E-2</c:v>
                </c:pt>
                <c:pt idx="129">
                  <c:v>-3.8148929939657572E-2</c:v>
                </c:pt>
                <c:pt idx="130">
                  <c:v>-6.5876526024175153E-2</c:v>
                </c:pt>
                <c:pt idx="131">
                  <c:v>-6.2552992565496623E-2</c:v>
                </c:pt>
                <c:pt idx="132">
                  <c:v>-6.1803749824225207E-2</c:v>
                </c:pt>
                <c:pt idx="133">
                  <c:v>-2.7746571089449112E-2</c:v>
                </c:pt>
                <c:pt idx="134">
                  <c:v>-6.5622779742858572E-2</c:v>
                </c:pt>
                <c:pt idx="135">
                  <c:v>-9.2400031994806398E-2</c:v>
                </c:pt>
                <c:pt idx="136">
                  <c:v>-7.048074770398749E-2</c:v>
                </c:pt>
              </c:numCache>
            </c:numRef>
          </c:yVal>
          <c:smooth val="0"/>
          <c:extLst>
            <c:ext xmlns:c16="http://schemas.microsoft.com/office/drawing/2014/chart" uri="{C3380CC4-5D6E-409C-BE32-E72D297353CC}">
              <c16:uniqueId val="{00000017-EA24-45DB-A21B-E976DBD864A8}"/>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Industrials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er'!$J$2:$J$72</c:f>
              <c:numCache>
                <c:formatCode>0.00</c:formatCode>
                <c:ptCount val="71"/>
                <c:pt idx="0">
                  <c:v>-6.913843456689392</c:v>
                </c:pt>
                <c:pt idx="1">
                  <c:v>-6.4704693878549504</c:v>
                </c:pt>
                <c:pt idx="2">
                  <c:v>-4.8986474984854658</c:v>
                </c:pt>
                <c:pt idx="3">
                  <c:v>-4.3586766312326874</c:v>
                </c:pt>
                <c:pt idx="4">
                  <c:v>-5.2270926707346739</c:v>
                </c:pt>
                <c:pt idx="5">
                  <c:v>-4.3381097614300685</c:v>
                </c:pt>
                <c:pt idx="6">
                  <c:v>-4.1535195902832793</c:v>
                </c:pt>
                <c:pt idx="7">
                  <c:v>-2.972915019324545</c:v>
                </c:pt>
                <c:pt idx="8">
                  <c:v>-4.3208007453790929</c:v>
                </c:pt>
                <c:pt idx="9">
                  <c:v>-3.1291124849576022</c:v>
                </c:pt>
                <c:pt idx="10">
                  <c:v>-2.288619826820395</c:v>
                </c:pt>
                <c:pt idx="11">
                  <c:v>-2.8577419062493217</c:v>
                </c:pt>
                <c:pt idx="12">
                  <c:v>-2.7861582572382613</c:v>
                </c:pt>
                <c:pt idx="13">
                  <c:v>-1.5378721004014588</c:v>
                </c:pt>
                <c:pt idx="14">
                  <c:v>0.32444593130764687</c:v>
                </c:pt>
                <c:pt idx="15">
                  <c:v>-0.68799349477905114</c:v>
                </c:pt>
                <c:pt idx="16">
                  <c:v>-2.6627219654041108</c:v>
                </c:pt>
                <c:pt idx="17">
                  <c:v>-0.46242271255551515</c:v>
                </c:pt>
                <c:pt idx="18">
                  <c:v>-2.7196214220413095</c:v>
                </c:pt>
                <c:pt idx="19">
                  <c:v>-1.3495504103498899</c:v>
                </c:pt>
                <c:pt idx="20">
                  <c:v>-0.79179705703081282</c:v>
                </c:pt>
                <c:pt idx="21">
                  <c:v>-1.5216587411429927</c:v>
                </c:pt>
                <c:pt idx="22">
                  <c:v>-0.4704482004501056</c:v>
                </c:pt>
                <c:pt idx="23">
                  <c:v>-0.14674578106981517</c:v>
                </c:pt>
                <c:pt idx="24">
                  <c:v>0.31084270662457314</c:v>
                </c:pt>
                <c:pt idx="25">
                  <c:v>0.14036202316554824</c:v>
                </c:pt>
                <c:pt idx="26">
                  <c:v>0.87763338790370415</c:v>
                </c:pt>
                <c:pt idx="27">
                  <c:v>0.49746913472733123</c:v>
                </c:pt>
                <c:pt idx="28">
                  <c:v>0.61080052037962851</c:v>
                </c:pt>
                <c:pt idx="29">
                  <c:v>-5.8726674231238896E-2</c:v>
                </c:pt>
                <c:pt idx="30">
                  <c:v>-0.35428238057681227</c:v>
                </c:pt>
                <c:pt idx="31">
                  <c:v>-3.4755596794254782</c:v>
                </c:pt>
                <c:pt idx="32">
                  <c:v>-1.1735963956117317</c:v>
                </c:pt>
                <c:pt idx="33">
                  <c:v>-1.220483147710012</c:v>
                </c:pt>
                <c:pt idx="34">
                  <c:v>-1.8012952002152085</c:v>
                </c:pt>
                <c:pt idx="35">
                  <c:v>-1.0581237515959918</c:v>
                </c:pt>
                <c:pt idx="36">
                  <c:v>-1.1202711172993611</c:v>
                </c:pt>
                <c:pt idx="37">
                  <c:v>-0.81863123168765917</c:v>
                </c:pt>
                <c:pt idx="38">
                  <c:v>-1.5959713989656343E-2</c:v>
                </c:pt>
                <c:pt idx="39">
                  <c:v>-1.9336897920990141</c:v>
                </c:pt>
                <c:pt idx="40">
                  <c:v>-1.5560802755118921</c:v>
                </c:pt>
                <c:pt idx="41">
                  <c:v>-1.8740801827060611</c:v>
                </c:pt>
                <c:pt idx="42">
                  <c:v>-2.0337651582148926</c:v>
                </c:pt>
                <c:pt idx="43">
                  <c:v>-1.3985015477357665</c:v>
                </c:pt>
                <c:pt idx="44">
                  <c:v>-1.5789437103086916</c:v>
                </c:pt>
                <c:pt idx="45">
                  <c:v>-1.3225842531413772</c:v>
                </c:pt>
                <c:pt idx="46">
                  <c:v>-1.5789162837117416</c:v>
                </c:pt>
                <c:pt idx="47">
                  <c:v>-0.61383383610745668</c:v>
                </c:pt>
                <c:pt idx="48">
                  <c:v>-0.70787058027276206</c:v>
                </c:pt>
                <c:pt idx="49">
                  <c:v>-0.47205558978515594</c:v>
                </c:pt>
                <c:pt idx="50">
                  <c:v>-0.86986786200139754</c:v>
                </c:pt>
                <c:pt idx="51">
                  <c:v>0.51426261839936149</c:v>
                </c:pt>
                <c:pt idx="52">
                  <c:v>-0.542834116999245</c:v>
                </c:pt>
                <c:pt idx="53">
                  <c:v>1.4724569908271929</c:v>
                </c:pt>
                <c:pt idx="54">
                  <c:v>0.39447788903814285</c:v>
                </c:pt>
                <c:pt idx="55">
                  <c:v>1.0168106045034442</c:v>
                </c:pt>
                <c:pt idx="56">
                  <c:v>1.8899917285115748</c:v>
                </c:pt>
                <c:pt idx="57">
                  <c:v>2.5697050524151495</c:v>
                </c:pt>
                <c:pt idx="58">
                  <c:v>4.6504701236501305</c:v>
                </c:pt>
                <c:pt idx="59">
                  <c:v>2.9933583521903504</c:v>
                </c:pt>
                <c:pt idx="60">
                  <c:v>4.0807636120230688</c:v>
                </c:pt>
                <c:pt idx="61">
                  <c:v>4.4657589419396526</c:v>
                </c:pt>
                <c:pt idx="62">
                  <c:v>4.6602428515212964</c:v>
                </c:pt>
                <c:pt idx="63">
                  <c:v>4.9649403443644946</c:v>
                </c:pt>
                <c:pt idx="64">
                  <c:v>5.3750435715938805</c:v>
                </c:pt>
                <c:pt idx="65">
                  <c:v>3.7822265231096974</c:v>
                </c:pt>
                <c:pt idx="66">
                  <c:v>5.166238159816384</c:v>
                </c:pt>
                <c:pt idx="67">
                  <c:v>4.3738590230991798</c:v>
                </c:pt>
                <c:pt idx="68">
                  <c:v>4.9238465807361562</c:v>
                </c:pt>
                <c:pt idx="69">
                  <c:v>5.8327365756742475</c:v>
                </c:pt>
                <c:pt idx="70">
                  <c:v>6.0721761061707076</c:v>
                </c:pt>
              </c:numCache>
            </c:numRef>
          </c:xVal>
          <c:yVal>
            <c:numRef>
              <c:f>'cape gap and er'!$X$2:$X$72</c:f>
              <c:numCache>
                <c:formatCode>0.00%</c:formatCode>
                <c:ptCount val="71"/>
                <c:pt idx="0">
                  <c:v>8.696232143715954E-2</c:v>
                </c:pt>
                <c:pt idx="1">
                  <c:v>8.7727338664526533E-2</c:v>
                </c:pt>
                <c:pt idx="2">
                  <c:v>5.8950642125929376E-2</c:v>
                </c:pt>
                <c:pt idx="3">
                  <c:v>5.1381727633801333E-2</c:v>
                </c:pt>
                <c:pt idx="4">
                  <c:v>7.567679990119025E-2</c:v>
                </c:pt>
                <c:pt idx="5">
                  <c:v>4.3741497418810393E-2</c:v>
                </c:pt>
                <c:pt idx="6">
                  <c:v>5.5036537510663397E-2</c:v>
                </c:pt>
                <c:pt idx="7">
                  <c:v>2.6231624260668163E-2</c:v>
                </c:pt>
                <c:pt idx="8">
                  <c:v>5.299336207243277E-2</c:v>
                </c:pt>
                <c:pt idx="9">
                  <c:v>4.5044394935919385E-2</c:v>
                </c:pt>
                <c:pt idx="10">
                  <c:v>3.8640577338916682E-2</c:v>
                </c:pt>
                <c:pt idx="11">
                  <c:v>2.8835377599330192E-2</c:v>
                </c:pt>
                <c:pt idx="12">
                  <c:v>4.590036250738172E-2</c:v>
                </c:pt>
                <c:pt idx="13">
                  <c:v>2.2650179320556463E-2</c:v>
                </c:pt>
                <c:pt idx="14">
                  <c:v>-8.2873706036132866E-3</c:v>
                </c:pt>
                <c:pt idx="15">
                  <c:v>5.2736192417488503E-3</c:v>
                </c:pt>
                <c:pt idx="16">
                  <c:v>2.6157047233230424E-2</c:v>
                </c:pt>
                <c:pt idx="17">
                  <c:v>7.6617765665234483E-3</c:v>
                </c:pt>
                <c:pt idx="18">
                  <c:v>3.6763047962568907E-2</c:v>
                </c:pt>
                <c:pt idx="19">
                  <c:v>-2.2782108481096408E-3</c:v>
                </c:pt>
                <c:pt idx="20">
                  <c:v>9.8404969776260121E-3</c:v>
                </c:pt>
                <c:pt idx="21">
                  <c:v>2.6736775774662602E-2</c:v>
                </c:pt>
                <c:pt idx="22">
                  <c:v>2.2350098092212223E-2</c:v>
                </c:pt>
                <c:pt idx="23">
                  <c:v>7.2047506652932469E-3</c:v>
                </c:pt>
                <c:pt idx="24">
                  <c:v>-4.093113390481351E-3</c:v>
                </c:pt>
                <c:pt idx="25">
                  <c:v>1.2372526881717194E-2</c:v>
                </c:pt>
                <c:pt idx="26">
                  <c:v>1.8202471862187597E-3</c:v>
                </c:pt>
                <c:pt idx="27">
                  <c:v>1.6251978850028159E-3</c:v>
                </c:pt>
                <c:pt idx="28">
                  <c:v>-7.0120816321275203E-3</c:v>
                </c:pt>
                <c:pt idx="29">
                  <c:v>3.5992977019423389E-3</c:v>
                </c:pt>
                <c:pt idx="30">
                  <c:v>4.6162802243763235E-3</c:v>
                </c:pt>
                <c:pt idx="31">
                  <c:v>5.4778039844707971E-2</c:v>
                </c:pt>
                <c:pt idx="32">
                  <c:v>1.2083324231034087E-2</c:v>
                </c:pt>
                <c:pt idx="33">
                  <c:v>2.8051289856250383E-2</c:v>
                </c:pt>
                <c:pt idx="34">
                  <c:v>3.3564039326690054E-2</c:v>
                </c:pt>
                <c:pt idx="35">
                  <c:v>2.009928716616316E-2</c:v>
                </c:pt>
                <c:pt idx="36">
                  <c:v>2.953626387789976E-2</c:v>
                </c:pt>
                <c:pt idx="37">
                  <c:v>2.1616339386165473E-2</c:v>
                </c:pt>
                <c:pt idx="38">
                  <c:v>1.0592833495501441E-2</c:v>
                </c:pt>
                <c:pt idx="39">
                  <c:v>3.6926790888264227E-2</c:v>
                </c:pt>
                <c:pt idx="40">
                  <c:v>3.0570533864925142E-2</c:v>
                </c:pt>
                <c:pt idx="41">
                  <c:v>3.4437691192010789E-2</c:v>
                </c:pt>
                <c:pt idx="42">
                  <c:v>3.3117992522997408E-2</c:v>
                </c:pt>
                <c:pt idx="43">
                  <c:v>2.8953860111686991E-2</c:v>
                </c:pt>
                <c:pt idx="44">
                  <c:v>2.6220031002853306E-2</c:v>
                </c:pt>
                <c:pt idx="45">
                  <c:v>2.9535624505080849E-2</c:v>
                </c:pt>
                <c:pt idx="46">
                  <c:v>2.6087822305412844E-2</c:v>
                </c:pt>
                <c:pt idx="47">
                  <c:v>3.7524097497600328E-2</c:v>
                </c:pt>
                <c:pt idx="48">
                  <c:v>3.6756128352948725E-2</c:v>
                </c:pt>
                <c:pt idx="49">
                  <c:v>2.8109989089661891E-2</c:v>
                </c:pt>
                <c:pt idx="50">
                  <c:v>2.2060156881268611E-2</c:v>
                </c:pt>
                <c:pt idx="51">
                  <c:v>1.4901618887952939E-2</c:v>
                </c:pt>
                <c:pt idx="52">
                  <c:v>1.2177519622881938E-2</c:v>
                </c:pt>
                <c:pt idx="53">
                  <c:v>2.1112491976829073E-3</c:v>
                </c:pt>
                <c:pt idx="54">
                  <c:v>1.3866071265865587E-2</c:v>
                </c:pt>
                <c:pt idx="55">
                  <c:v>3.2433902981695795E-2</c:v>
                </c:pt>
                <c:pt idx="56">
                  <c:v>-1.6687272603512771E-3</c:v>
                </c:pt>
                <c:pt idx="57">
                  <c:v>2.4500641518262922E-2</c:v>
                </c:pt>
                <c:pt idx="58">
                  <c:v>-3.2356417306069973E-2</c:v>
                </c:pt>
                <c:pt idx="59">
                  <c:v>2.4466617833289739E-3</c:v>
                </c:pt>
                <c:pt idx="60">
                  <c:v>5.2292649401337599E-3</c:v>
                </c:pt>
                <c:pt idx="61">
                  <c:v>-7.0436958908155489E-3</c:v>
                </c:pt>
                <c:pt idx="62">
                  <c:v>1.7738340593921542E-2</c:v>
                </c:pt>
                <c:pt idx="63">
                  <c:v>-1.4821538825229741E-2</c:v>
                </c:pt>
                <c:pt idx="64">
                  <c:v>-5.0545416263787502E-3</c:v>
                </c:pt>
                <c:pt idx="65">
                  <c:v>1.6415740730677086E-2</c:v>
                </c:pt>
                <c:pt idx="66">
                  <c:v>-5.1738398999652269E-3</c:v>
                </c:pt>
                <c:pt idx="67">
                  <c:v>4.9612563285061917E-3</c:v>
                </c:pt>
                <c:pt idx="68">
                  <c:v>-3.2744696678128626E-3</c:v>
                </c:pt>
                <c:pt idx="69">
                  <c:v>-8.7647786878588541E-3</c:v>
                </c:pt>
                <c:pt idx="70">
                  <c:v>-1.5494610240235129E-2</c:v>
                </c:pt>
              </c:numCache>
            </c:numRef>
          </c:yVal>
          <c:smooth val="0"/>
          <c:extLst>
            <c:ext xmlns:c16="http://schemas.microsoft.com/office/drawing/2014/chart" uri="{C3380CC4-5D6E-409C-BE32-E72D297353CC}">
              <c16:uniqueId val="{0000001A-C446-4216-AF34-2C2BDB5DABCA}"/>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3300722233695558"/>
                  <c:y val="7.942838862997998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er'!$J$73:$J$138</c:f>
              <c:numCache>
                <c:formatCode>0.00</c:formatCode>
                <c:ptCount val="66"/>
                <c:pt idx="0">
                  <c:v>4.0329367119758048</c:v>
                </c:pt>
                <c:pt idx="1">
                  <c:v>5.407158412308986</c:v>
                </c:pt>
                <c:pt idx="2">
                  <c:v>4.3228142066457806</c:v>
                </c:pt>
                <c:pt idx="3">
                  <c:v>3.8126686301316592</c:v>
                </c:pt>
                <c:pt idx="4">
                  <c:v>3.8567110104901587</c:v>
                </c:pt>
                <c:pt idx="5">
                  <c:v>2.5572613717812613</c:v>
                </c:pt>
                <c:pt idx="6">
                  <c:v>3.359846994345367</c:v>
                </c:pt>
                <c:pt idx="7">
                  <c:v>2.2889719495107892</c:v>
                </c:pt>
                <c:pt idx="8">
                  <c:v>0.3771341669563677</c:v>
                </c:pt>
                <c:pt idx="9">
                  <c:v>2.1703119604374166</c:v>
                </c:pt>
                <c:pt idx="10">
                  <c:v>2.3760539482428982</c:v>
                </c:pt>
                <c:pt idx="11">
                  <c:v>2.5474807099426711</c:v>
                </c:pt>
                <c:pt idx="12">
                  <c:v>0.98326668290449781</c:v>
                </c:pt>
                <c:pt idx="13">
                  <c:v>0.59581544361509842</c:v>
                </c:pt>
                <c:pt idx="14">
                  <c:v>1.8855318115679225</c:v>
                </c:pt>
                <c:pt idx="15">
                  <c:v>1.6466911516565998</c:v>
                </c:pt>
                <c:pt idx="16">
                  <c:v>1.2207101648898462</c:v>
                </c:pt>
                <c:pt idx="17">
                  <c:v>0.68691450538615584</c:v>
                </c:pt>
                <c:pt idx="18">
                  <c:v>1.275140674764768</c:v>
                </c:pt>
                <c:pt idx="19">
                  <c:v>1.3161441698682586</c:v>
                </c:pt>
                <c:pt idx="20">
                  <c:v>1.4666884098648696</c:v>
                </c:pt>
                <c:pt idx="21">
                  <c:v>0.34605427995897031</c:v>
                </c:pt>
                <c:pt idx="22">
                  <c:v>2.0045019084302496</c:v>
                </c:pt>
                <c:pt idx="23">
                  <c:v>1.6921986443879025</c:v>
                </c:pt>
                <c:pt idx="24">
                  <c:v>1.1987753208509391</c:v>
                </c:pt>
                <c:pt idx="25">
                  <c:v>2.0544977697499966</c:v>
                </c:pt>
                <c:pt idx="26">
                  <c:v>1.6027928413539358</c:v>
                </c:pt>
                <c:pt idx="27">
                  <c:v>1.7598732553417529</c:v>
                </c:pt>
                <c:pt idx="28">
                  <c:v>2.0368525932971764</c:v>
                </c:pt>
                <c:pt idx="29">
                  <c:v>1.8995978557513835</c:v>
                </c:pt>
                <c:pt idx="30">
                  <c:v>1.8355115121809948</c:v>
                </c:pt>
                <c:pt idx="31">
                  <c:v>1.5010500978430272</c:v>
                </c:pt>
                <c:pt idx="32">
                  <c:v>2.0830274251268532</c:v>
                </c:pt>
                <c:pt idx="33">
                  <c:v>1.6045570797700925</c:v>
                </c:pt>
                <c:pt idx="34">
                  <c:v>2.3308860327724101</c:v>
                </c:pt>
                <c:pt idx="35">
                  <c:v>1.6050392982109276</c:v>
                </c:pt>
                <c:pt idx="36">
                  <c:v>3.9821187563238061</c:v>
                </c:pt>
                <c:pt idx="37">
                  <c:v>3.2083069112950842</c:v>
                </c:pt>
                <c:pt idx="38">
                  <c:v>2.2016770850585825</c:v>
                </c:pt>
                <c:pt idx="39">
                  <c:v>0.80193386321688909</c:v>
                </c:pt>
                <c:pt idx="40">
                  <c:v>1.533387465055621</c:v>
                </c:pt>
                <c:pt idx="41">
                  <c:v>-0.29478589244261766</c:v>
                </c:pt>
                <c:pt idx="42">
                  <c:v>1.0118109057890132</c:v>
                </c:pt>
                <c:pt idx="43">
                  <c:v>0.82186850268027012</c:v>
                </c:pt>
                <c:pt idx="44">
                  <c:v>2.9765968302157049</c:v>
                </c:pt>
                <c:pt idx="45">
                  <c:v>-0.69305181301589958</c:v>
                </c:pt>
                <c:pt idx="46">
                  <c:v>2.0917412138571478</c:v>
                </c:pt>
                <c:pt idx="47">
                  <c:v>-2.2996729680464796</c:v>
                </c:pt>
                <c:pt idx="48">
                  <c:v>-0.25319861742399929</c:v>
                </c:pt>
                <c:pt idx="49">
                  <c:v>0.91626275263899348</c:v>
                </c:pt>
                <c:pt idx="50">
                  <c:v>-0.38964075607791138</c:v>
                </c:pt>
                <c:pt idx="51">
                  <c:v>2.0209875567848314</c:v>
                </c:pt>
                <c:pt idx="52">
                  <c:v>-1.7330404183368886</c:v>
                </c:pt>
                <c:pt idx="53">
                  <c:v>-9.9841125896901417E-2</c:v>
                </c:pt>
                <c:pt idx="54">
                  <c:v>0.36177434465406133</c:v>
                </c:pt>
                <c:pt idx="55">
                  <c:v>-0.81928469769875356</c:v>
                </c:pt>
                <c:pt idx="56">
                  <c:v>-0.55133097514123008</c:v>
                </c:pt>
                <c:pt idx="57">
                  <c:v>-1.1306751106788973</c:v>
                </c:pt>
                <c:pt idx="58">
                  <c:v>-0.61238539669773839</c:v>
                </c:pt>
                <c:pt idx="59">
                  <c:v>-0.70633482793400582</c:v>
                </c:pt>
                <c:pt idx="60">
                  <c:v>0.96307001336392073</c:v>
                </c:pt>
                <c:pt idx="61">
                  <c:v>0.95464619347819202</c:v>
                </c:pt>
                <c:pt idx="62">
                  <c:v>-6.2804942519677116</c:v>
                </c:pt>
                <c:pt idx="63">
                  <c:v>-5.4834856402723959</c:v>
                </c:pt>
                <c:pt idx="64">
                  <c:v>-4.6933285446706909</c:v>
                </c:pt>
                <c:pt idx="65">
                  <c:v>-5.5667667406662558</c:v>
                </c:pt>
              </c:numCache>
            </c:numRef>
          </c:xVal>
          <c:yVal>
            <c:numRef>
              <c:f>'cape gap and er'!$X$73:$X$138</c:f>
              <c:numCache>
                <c:formatCode>0.00%</c:formatCode>
                <c:ptCount val="66"/>
                <c:pt idx="0">
                  <c:v>2.0650977817381566E-2</c:v>
                </c:pt>
                <c:pt idx="1">
                  <c:v>1.3796311309088871E-2</c:v>
                </c:pt>
                <c:pt idx="2">
                  <c:v>-4.8867532022714322E-2</c:v>
                </c:pt>
                <c:pt idx="3">
                  <c:v>-3.873062017729989E-2</c:v>
                </c:pt>
                <c:pt idx="4">
                  <c:v>-3.5671340202394486E-2</c:v>
                </c:pt>
                <c:pt idx="5">
                  <c:v>-3.3754021511324561E-2</c:v>
                </c:pt>
                <c:pt idx="6">
                  <c:v>-5.3855160586166573E-2</c:v>
                </c:pt>
                <c:pt idx="7">
                  <c:v>-2.1027306380143829E-2</c:v>
                </c:pt>
                <c:pt idx="8">
                  <c:v>5.6244267278946491E-3</c:v>
                </c:pt>
                <c:pt idx="9">
                  <c:v>-3.8538863355804143E-2</c:v>
                </c:pt>
                <c:pt idx="10">
                  <c:v>-1.9535547724267799E-2</c:v>
                </c:pt>
                <c:pt idx="11">
                  <c:v>-2.2498027677082977E-2</c:v>
                </c:pt>
                <c:pt idx="12">
                  <c:v>-2.4944935762723386E-2</c:v>
                </c:pt>
                <c:pt idx="13">
                  <c:v>-1.3294678780763514E-2</c:v>
                </c:pt>
                <c:pt idx="14">
                  <c:v>-2.0876806526668235E-2</c:v>
                </c:pt>
                <c:pt idx="15">
                  <c:v>-1.3648282740955198E-2</c:v>
                </c:pt>
                <c:pt idx="16">
                  <c:v>-9.1499296538664066E-3</c:v>
                </c:pt>
                <c:pt idx="17">
                  <c:v>-1.4292920095417383E-2</c:v>
                </c:pt>
                <c:pt idx="18">
                  <c:v>-2.6284360668435314E-2</c:v>
                </c:pt>
                <c:pt idx="19">
                  <c:v>-1.4614859105886557E-2</c:v>
                </c:pt>
                <c:pt idx="20">
                  <c:v>-4.9368047594418263E-2</c:v>
                </c:pt>
                <c:pt idx="21">
                  <c:v>-2.1076920749513395E-2</c:v>
                </c:pt>
                <c:pt idx="22">
                  <c:v>-5.3745562117253787E-2</c:v>
                </c:pt>
                <c:pt idx="23">
                  <c:v>-2.6827059914133589E-2</c:v>
                </c:pt>
                <c:pt idx="24">
                  <c:v>-2.4087097870277629E-2</c:v>
                </c:pt>
                <c:pt idx="25">
                  <c:v>-4.2039973003737741E-2</c:v>
                </c:pt>
                <c:pt idx="26">
                  <c:v>-1.2169095561869847E-2</c:v>
                </c:pt>
                <c:pt idx="27">
                  <c:v>-3.2177608494185383E-2</c:v>
                </c:pt>
                <c:pt idx="28">
                  <c:v>-1.6379144919776767E-2</c:v>
                </c:pt>
                <c:pt idx="29">
                  <c:v>-4.9606630868323176E-2</c:v>
                </c:pt>
                <c:pt idx="30">
                  <c:v>-2.0278873696101041E-2</c:v>
                </c:pt>
                <c:pt idx="31">
                  <c:v>-1.8943768253270044E-3</c:v>
                </c:pt>
                <c:pt idx="32">
                  <c:v>-4.58346883073395E-2</c:v>
                </c:pt>
                <c:pt idx="33">
                  <c:v>-2.468248837367315E-2</c:v>
                </c:pt>
                <c:pt idx="34">
                  <c:v>-8.8575155446468656E-4</c:v>
                </c:pt>
                <c:pt idx="35">
                  <c:v>-1.1893697048434904E-2</c:v>
                </c:pt>
                <c:pt idx="36">
                  <c:v>-1.8799420638846875E-2</c:v>
                </c:pt>
                <c:pt idx="37">
                  <c:v>-2.543963445479136E-2</c:v>
                </c:pt>
                <c:pt idx="38">
                  <c:v>-1.9938493585642814E-2</c:v>
                </c:pt>
                <c:pt idx="39">
                  <c:v>-1.2973575166344009E-2</c:v>
                </c:pt>
                <c:pt idx="40">
                  <c:v>-3.9911076724834738E-2</c:v>
                </c:pt>
                <c:pt idx="41">
                  <c:v>-7.8693217160743512E-3</c:v>
                </c:pt>
                <c:pt idx="42">
                  <c:v>-7.1661940626643883E-3</c:v>
                </c:pt>
                <c:pt idx="43">
                  <c:v>-5.3061721560365704E-4</c:v>
                </c:pt>
                <c:pt idx="44">
                  <c:v>-2.9023377495680514E-2</c:v>
                </c:pt>
                <c:pt idx="45">
                  <c:v>-2.4567190027270591E-2</c:v>
                </c:pt>
                <c:pt idx="46">
                  <c:v>-4.5734034744713048E-2</c:v>
                </c:pt>
                <c:pt idx="47">
                  <c:v>8.9756755648897624E-3</c:v>
                </c:pt>
                <c:pt idx="48">
                  <c:v>-2.3160460386432602E-2</c:v>
                </c:pt>
                <c:pt idx="49">
                  <c:v>-2.5071669516752992E-2</c:v>
                </c:pt>
                <c:pt idx="50">
                  <c:v>7.1182450596147806E-3</c:v>
                </c:pt>
                <c:pt idx="51">
                  <c:v>-3.2879400432464179E-2</c:v>
                </c:pt>
                <c:pt idx="52">
                  <c:v>-2.3574654484161961E-3</c:v>
                </c:pt>
                <c:pt idx="53">
                  <c:v>-2.2120366691238624E-2</c:v>
                </c:pt>
                <c:pt idx="54">
                  <c:v>-2.1571091713429968E-2</c:v>
                </c:pt>
                <c:pt idx="55">
                  <c:v>-1.1123557032972853E-2</c:v>
                </c:pt>
                <c:pt idx="56">
                  <c:v>-4.0708486628484586E-3</c:v>
                </c:pt>
                <c:pt idx="57">
                  <c:v>-1.3907811069622245E-2</c:v>
                </c:pt>
                <c:pt idx="58">
                  <c:v>5.6133883247924121E-3</c:v>
                </c:pt>
                <c:pt idx="59">
                  <c:v>-1.7982123965014196E-2</c:v>
                </c:pt>
                <c:pt idx="60">
                  <c:v>-2.2428413698244887E-2</c:v>
                </c:pt>
                <c:pt idx="61">
                  <c:v>-2.1696371284662064E-2</c:v>
                </c:pt>
                <c:pt idx="62">
                  <c:v>4.8373411941668332E-2</c:v>
                </c:pt>
                <c:pt idx="63">
                  <c:v>2.5831749654403824E-2</c:v>
                </c:pt>
                <c:pt idx="64">
                  <c:v>2.8776455557633307E-2</c:v>
                </c:pt>
                <c:pt idx="65">
                  <c:v>4.6541886100283536E-2</c:v>
                </c:pt>
              </c:numCache>
            </c:numRef>
          </c:yVal>
          <c:smooth val="0"/>
          <c:extLst>
            <c:ext xmlns:c16="http://schemas.microsoft.com/office/drawing/2014/chart" uri="{C3380CC4-5D6E-409C-BE32-E72D297353CC}">
              <c16:uniqueId val="{0000001D-C446-4216-AF34-2C2BDB5DABCA}"/>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7950081509440599"/>
                  <c:y val="-0.59662784611798081"/>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er'!$J$2:$J$138</c:f>
              <c:numCache>
                <c:formatCode>0.00</c:formatCode>
                <c:ptCount val="137"/>
                <c:pt idx="0">
                  <c:v>-6.913843456689392</c:v>
                </c:pt>
                <c:pt idx="1">
                  <c:v>-6.4704693878549504</c:v>
                </c:pt>
                <c:pt idx="2">
                  <c:v>-4.8986474984854658</c:v>
                </c:pt>
                <c:pt idx="3">
                  <c:v>-4.3586766312326874</c:v>
                </c:pt>
                <c:pt idx="4">
                  <c:v>-5.2270926707346739</c:v>
                </c:pt>
                <c:pt idx="5">
                  <c:v>-4.3381097614300685</c:v>
                </c:pt>
                <c:pt idx="6">
                  <c:v>-4.1535195902832793</c:v>
                </c:pt>
                <c:pt idx="7">
                  <c:v>-2.972915019324545</c:v>
                </c:pt>
                <c:pt idx="8">
                  <c:v>-4.3208007453790929</c:v>
                </c:pt>
                <c:pt idx="9">
                  <c:v>-3.1291124849576022</c:v>
                </c:pt>
                <c:pt idx="10">
                  <c:v>-2.288619826820395</c:v>
                </c:pt>
                <c:pt idx="11">
                  <c:v>-2.8577419062493217</c:v>
                </c:pt>
                <c:pt idx="12">
                  <c:v>-2.7861582572382613</c:v>
                </c:pt>
                <c:pt idx="13">
                  <c:v>-1.5378721004014588</c:v>
                </c:pt>
                <c:pt idx="14">
                  <c:v>0.32444593130764687</c:v>
                </c:pt>
                <c:pt idx="15">
                  <c:v>-0.68799349477905114</c:v>
                </c:pt>
                <c:pt idx="16">
                  <c:v>-2.6627219654041108</c:v>
                </c:pt>
                <c:pt idx="17">
                  <c:v>-0.46242271255551515</c:v>
                </c:pt>
                <c:pt idx="18">
                  <c:v>-2.7196214220413095</c:v>
                </c:pt>
                <c:pt idx="19">
                  <c:v>-1.3495504103498899</c:v>
                </c:pt>
                <c:pt idx="20">
                  <c:v>-0.79179705703081282</c:v>
                </c:pt>
                <c:pt idx="21">
                  <c:v>-1.5216587411429927</c:v>
                </c:pt>
                <c:pt idx="22">
                  <c:v>-0.4704482004501056</c:v>
                </c:pt>
                <c:pt idx="23">
                  <c:v>-0.14674578106981517</c:v>
                </c:pt>
                <c:pt idx="24">
                  <c:v>0.31084270662457314</c:v>
                </c:pt>
                <c:pt idx="25">
                  <c:v>0.14036202316554824</c:v>
                </c:pt>
                <c:pt idx="26">
                  <c:v>0.87763338790370415</c:v>
                </c:pt>
                <c:pt idx="27">
                  <c:v>0.49746913472733123</c:v>
                </c:pt>
                <c:pt idx="28">
                  <c:v>0.61080052037962851</c:v>
                </c:pt>
                <c:pt idx="29">
                  <c:v>-5.8726674231238896E-2</c:v>
                </c:pt>
                <c:pt idx="30">
                  <c:v>-0.35428238057681227</c:v>
                </c:pt>
                <c:pt idx="31">
                  <c:v>-3.4755596794254782</c:v>
                </c:pt>
                <c:pt idx="32">
                  <c:v>-1.1735963956117317</c:v>
                </c:pt>
                <c:pt idx="33">
                  <c:v>-1.220483147710012</c:v>
                </c:pt>
                <c:pt idx="34">
                  <c:v>-1.8012952002152085</c:v>
                </c:pt>
                <c:pt idx="35">
                  <c:v>-1.0581237515959918</c:v>
                </c:pt>
                <c:pt idx="36">
                  <c:v>-1.1202711172993611</c:v>
                </c:pt>
                <c:pt idx="37">
                  <c:v>-0.81863123168765917</c:v>
                </c:pt>
                <c:pt idx="38">
                  <c:v>-1.5959713989656343E-2</c:v>
                </c:pt>
                <c:pt idx="39">
                  <c:v>-1.9336897920990141</c:v>
                </c:pt>
                <c:pt idx="40">
                  <c:v>-1.5560802755118921</c:v>
                </c:pt>
                <c:pt idx="41">
                  <c:v>-1.8740801827060611</c:v>
                </c:pt>
                <c:pt idx="42">
                  <c:v>-2.0337651582148926</c:v>
                </c:pt>
                <c:pt idx="43">
                  <c:v>-1.3985015477357665</c:v>
                </c:pt>
                <c:pt idx="44">
                  <c:v>-1.5789437103086916</c:v>
                </c:pt>
                <c:pt idx="45">
                  <c:v>-1.3225842531413772</c:v>
                </c:pt>
                <c:pt idx="46">
                  <c:v>-1.5789162837117416</c:v>
                </c:pt>
                <c:pt idx="47">
                  <c:v>-0.61383383610745668</c:v>
                </c:pt>
                <c:pt idx="48">
                  <c:v>-0.70787058027276206</c:v>
                </c:pt>
                <c:pt idx="49">
                  <c:v>-0.47205558978515594</c:v>
                </c:pt>
                <c:pt idx="50">
                  <c:v>-0.86986786200139754</c:v>
                </c:pt>
                <c:pt idx="51">
                  <c:v>0.51426261839936149</c:v>
                </c:pt>
                <c:pt idx="52">
                  <c:v>-0.542834116999245</c:v>
                </c:pt>
                <c:pt idx="53">
                  <c:v>1.4724569908271929</c:v>
                </c:pt>
                <c:pt idx="54">
                  <c:v>0.39447788903814285</c:v>
                </c:pt>
                <c:pt idx="55">
                  <c:v>1.0168106045034442</c:v>
                </c:pt>
                <c:pt idx="56">
                  <c:v>1.8899917285115748</c:v>
                </c:pt>
                <c:pt idx="57">
                  <c:v>2.5697050524151495</c:v>
                </c:pt>
                <c:pt idx="58">
                  <c:v>4.6504701236501305</c:v>
                </c:pt>
                <c:pt idx="59">
                  <c:v>2.9933583521903504</c:v>
                </c:pt>
                <c:pt idx="60">
                  <c:v>4.0807636120230688</c:v>
                </c:pt>
                <c:pt idx="61">
                  <c:v>4.4657589419396526</c:v>
                </c:pt>
                <c:pt idx="62">
                  <c:v>4.6602428515212964</c:v>
                </c:pt>
                <c:pt idx="63">
                  <c:v>4.9649403443644946</c:v>
                </c:pt>
                <c:pt idx="64">
                  <c:v>5.3750435715938805</c:v>
                </c:pt>
                <c:pt idx="65">
                  <c:v>3.7822265231096974</c:v>
                </c:pt>
                <c:pt idx="66">
                  <c:v>5.166238159816384</c:v>
                </c:pt>
                <c:pt idx="67">
                  <c:v>4.3738590230991798</c:v>
                </c:pt>
                <c:pt idx="68">
                  <c:v>4.9238465807361562</c:v>
                </c:pt>
                <c:pt idx="69">
                  <c:v>5.8327365756742475</c:v>
                </c:pt>
                <c:pt idx="70">
                  <c:v>6.0721761061707076</c:v>
                </c:pt>
                <c:pt idx="71">
                  <c:v>4.0329367119758048</c:v>
                </c:pt>
                <c:pt idx="72">
                  <c:v>5.407158412308986</c:v>
                </c:pt>
                <c:pt idx="73">
                  <c:v>4.3228142066457806</c:v>
                </c:pt>
                <c:pt idx="74">
                  <c:v>3.8126686301316592</c:v>
                </c:pt>
                <c:pt idx="75">
                  <c:v>3.8567110104901587</c:v>
                </c:pt>
                <c:pt idx="76">
                  <c:v>2.5572613717812613</c:v>
                </c:pt>
                <c:pt idx="77">
                  <c:v>3.359846994345367</c:v>
                </c:pt>
                <c:pt idx="78">
                  <c:v>2.2889719495107892</c:v>
                </c:pt>
                <c:pt idx="79">
                  <c:v>0.3771341669563677</c:v>
                </c:pt>
                <c:pt idx="80">
                  <c:v>2.1703119604374166</c:v>
                </c:pt>
                <c:pt idx="81">
                  <c:v>2.3760539482428982</c:v>
                </c:pt>
                <c:pt idx="82">
                  <c:v>2.5474807099426711</c:v>
                </c:pt>
                <c:pt idx="83">
                  <c:v>0.98326668290449781</c:v>
                </c:pt>
                <c:pt idx="84">
                  <c:v>0.59581544361509842</c:v>
                </c:pt>
                <c:pt idx="85">
                  <c:v>1.8855318115679225</c:v>
                </c:pt>
                <c:pt idx="86">
                  <c:v>1.6466911516565998</c:v>
                </c:pt>
                <c:pt idx="87">
                  <c:v>1.2207101648898462</c:v>
                </c:pt>
                <c:pt idx="88">
                  <c:v>0.68691450538615584</c:v>
                </c:pt>
                <c:pt idx="89">
                  <c:v>1.275140674764768</c:v>
                </c:pt>
                <c:pt idx="90">
                  <c:v>1.3161441698682586</c:v>
                </c:pt>
                <c:pt idx="91">
                  <c:v>1.4666884098648696</c:v>
                </c:pt>
                <c:pt idx="92">
                  <c:v>0.34605427995897031</c:v>
                </c:pt>
                <c:pt idx="93">
                  <c:v>2.0045019084302496</c:v>
                </c:pt>
                <c:pt idx="94">
                  <c:v>1.6921986443879025</c:v>
                </c:pt>
                <c:pt idx="95">
                  <c:v>1.1987753208509391</c:v>
                </c:pt>
                <c:pt idx="96">
                  <c:v>2.0544977697499966</c:v>
                </c:pt>
                <c:pt idx="97">
                  <c:v>1.6027928413539358</c:v>
                </c:pt>
                <c:pt idx="98">
                  <c:v>1.7598732553417529</c:v>
                </c:pt>
                <c:pt idx="99">
                  <c:v>2.0368525932971764</c:v>
                </c:pt>
                <c:pt idx="100">
                  <c:v>1.8995978557513835</c:v>
                </c:pt>
                <c:pt idx="101">
                  <c:v>1.8355115121809948</c:v>
                </c:pt>
                <c:pt idx="102">
                  <c:v>1.5010500978430272</c:v>
                </c:pt>
                <c:pt idx="103">
                  <c:v>2.0830274251268532</c:v>
                </c:pt>
                <c:pt idx="104">
                  <c:v>1.6045570797700925</c:v>
                </c:pt>
                <c:pt idx="105">
                  <c:v>2.3308860327724101</c:v>
                </c:pt>
                <c:pt idx="106">
                  <c:v>1.6050392982109276</c:v>
                </c:pt>
                <c:pt idx="107">
                  <c:v>3.9821187563238061</c:v>
                </c:pt>
                <c:pt idx="108">
                  <c:v>3.2083069112950842</c:v>
                </c:pt>
                <c:pt idx="109">
                  <c:v>2.2016770850585825</c:v>
                </c:pt>
                <c:pt idx="110">
                  <c:v>0.80193386321688909</c:v>
                </c:pt>
                <c:pt idx="111">
                  <c:v>1.533387465055621</c:v>
                </c:pt>
                <c:pt idx="112">
                  <c:v>-0.29478589244261766</c:v>
                </c:pt>
                <c:pt idx="113">
                  <c:v>1.0118109057890132</c:v>
                </c:pt>
                <c:pt idx="114">
                  <c:v>0.82186850268027012</c:v>
                </c:pt>
                <c:pt idx="115">
                  <c:v>2.9765968302157049</c:v>
                </c:pt>
                <c:pt idx="116">
                  <c:v>-0.69305181301589958</c:v>
                </c:pt>
                <c:pt idx="117">
                  <c:v>2.0917412138571478</c:v>
                </c:pt>
                <c:pt idx="118">
                  <c:v>-2.2996729680464796</c:v>
                </c:pt>
                <c:pt idx="119">
                  <c:v>-0.25319861742399929</c:v>
                </c:pt>
                <c:pt idx="120">
                  <c:v>0.91626275263899348</c:v>
                </c:pt>
                <c:pt idx="121">
                  <c:v>-0.38964075607791138</c:v>
                </c:pt>
                <c:pt idx="122">
                  <c:v>2.0209875567848314</c:v>
                </c:pt>
                <c:pt idx="123">
                  <c:v>-1.7330404183368886</c:v>
                </c:pt>
                <c:pt idx="124">
                  <c:v>-9.9841125896901417E-2</c:v>
                </c:pt>
                <c:pt idx="125">
                  <c:v>0.36177434465406133</c:v>
                </c:pt>
                <c:pt idx="126">
                  <c:v>-0.81928469769875356</c:v>
                </c:pt>
                <c:pt idx="127">
                  <c:v>-0.55133097514123008</c:v>
                </c:pt>
                <c:pt idx="128">
                  <c:v>-1.1306751106788973</c:v>
                </c:pt>
                <c:pt idx="129">
                  <c:v>-0.61238539669773839</c:v>
                </c:pt>
                <c:pt idx="130">
                  <c:v>-0.70633482793400582</c:v>
                </c:pt>
                <c:pt idx="131">
                  <c:v>0.96307001336392073</c:v>
                </c:pt>
                <c:pt idx="132">
                  <c:v>0.95464619347819202</c:v>
                </c:pt>
                <c:pt idx="133">
                  <c:v>-6.2804942519677116</c:v>
                </c:pt>
                <c:pt idx="134">
                  <c:v>-5.4834856402723959</c:v>
                </c:pt>
                <c:pt idx="135">
                  <c:v>-4.6933285446706909</c:v>
                </c:pt>
                <c:pt idx="136">
                  <c:v>-5.5667667406662558</c:v>
                </c:pt>
              </c:numCache>
            </c:numRef>
          </c:xVal>
          <c:yVal>
            <c:numRef>
              <c:f>'cape gap and er'!$X$2:$X$138</c:f>
              <c:numCache>
                <c:formatCode>0.00%</c:formatCode>
                <c:ptCount val="137"/>
                <c:pt idx="0">
                  <c:v>8.696232143715954E-2</c:v>
                </c:pt>
                <c:pt idx="1">
                  <c:v>8.7727338664526533E-2</c:v>
                </c:pt>
                <c:pt idx="2">
                  <c:v>5.8950642125929376E-2</c:v>
                </c:pt>
                <c:pt idx="3">
                  <c:v>5.1381727633801333E-2</c:v>
                </c:pt>
                <c:pt idx="4">
                  <c:v>7.567679990119025E-2</c:v>
                </c:pt>
                <c:pt idx="5">
                  <c:v>4.3741497418810393E-2</c:v>
                </c:pt>
                <c:pt idx="6">
                  <c:v>5.5036537510663397E-2</c:v>
                </c:pt>
                <c:pt idx="7">
                  <c:v>2.6231624260668163E-2</c:v>
                </c:pt>
                <c:pt idx="8">
                  <c:v>5.299336207243277E-2</c:v>
                </c:pt>
                <c:pt idx="9">
                  <c:v>4.5044394935919385E-2</c:v>
                </c:pt>
                <c:pt idx="10">
                  <c:v>3.8640577338916682E-2</c:v>
                </c:pt>
                <c:pt idx="11">
                  <c:v>2.8835377599330192E-2</c:v>
                </c:pt>
                <c:pt idx="12">
                  <c:v>4.590036250738172E-2</c:v>
                </c:pt>
                <c:pt idx="13">
                  <c:v>2.2650179320556463E-2</c:v>
                </c:pt>
                <c:pt idx="14">
                  <c:v>-8.2873706036132866E-3</c:v>
                </c:pt>
                <c:pt idx="15">
                  <c:v>5.2736192417488503E-3</c:v>
                </c:pt>
                <c:pt idx="16">
                  <c:v>2.6157047233230424E-2</c:v>
                </c:pt>
                <c:pt idx="17">
                  <c:v>7.6617765665234483E-3</c:v>
                </c:pt>
                <c:pt idx="18">
                  <c:v>3.6763047962568907E-2</c:v>
                </c:pt>
                <c:pt idx="19">
                  <c:v>-2.2782108481096408E-3</c:v>
                </c:pt>
                <c:pt idx="20">
                  <c:v>9.8404969776260121E-3</c:v>
                </c:pt>
                <c:pt idx="21">
                  <c:v>2.6736775774662602E-2</c:v>
                </c:pt>
                <c:pt idx="22">
                  <c:v>2.2350098092212223E-2</c:v>
                </c:pt>
                <c:pt idx="23">
                  <c:v>7.2047506652932469E-3</c:v>
                </c:pt>
                <c:pt idx="24">
                  <c:v>-4.093113390481351E-3</c:v>
                </c:pt>
                <c:pt idx="25">
                  <c:v>1.2372526881717194E-2</c:v>
                </c:pt>
                <c:pt idx="26">
                  <c:v>1.8202471862187597E-3</c:v>
                </c:pt>
                <c:pt idx="27">
                  <c:v>1.6251978850028159E-3</c:v>
                </c:pt>
                <c:pt idx="28">
                  <c:v>-7.0120816321275203E-3</c:v>
                </c:pt>
                <c:pt idx="29">
                  <c:v>3.5992977019423389E-3</c:v>
                </c:pt>
                <c:pt idx="30">
                  <c:v>4.6162802243763235E-3</c:v>
                </c:pt>
                <c:pt idx="31">
                  <c:v>5.4778039844707971E-2</c:v>
                </c:pt>
                <c:pt idx="32">
                  <c:v>1.2083324231034087E-2</c:v>
                </c:pt>
                <c:pt idx="33">
                  <c:v>2.8051289856250383E-2</c:v>
                </c:pt>
                <c:pt idx="34">
                  <c:v>3.3564039326690054E-2</c:v>
                </c:pt>
                <c:pt idx="35">
                  <c:v>2.009928716616316E-2</c:v>
                </c:pt>
                <c:pt idx="36">
                  <c:v>2.953626387789976E-2</c:v>
                </c:pt>
                <c:pt idx="37">
                  <c:v>2.1616339386165473E-2</c:v>
                </c:pt>
                <c:pt idx="38">
                  <c:v>1.0592833495501441E-2</c:v>
                </c:pt>
                <c:pt idx="39">
                  <c:v>3.6926790888264227E-2</c:v>
                </c:pt>
                <c:pt idx="40">
                  <c:v>3.0570533864925142E-2</c:v>
                </c:pt>
                <c:pt idx="41">
                  <c:v>3.4437691192010789E-2</c:v>
                </c:pt>
                <c:pt idx="42">
                  <c:v>3.3117992522997408E-2</c:v>
                </c:pt>
                <c:pt idx="43">
                  <c:v>2.8953860111686991E-2</c:v>
                </c:pt>
                <c:pt idx="44">
                  <c:v>2.6220031002853306E-2</c:v>
                </c:pt>
                <c:pt idx="45">
                  <c:v>2.9535624505080849E-2</c:v>
                </c:pt>
                <c:pt idx="46">
                  <c:v>2.6087822305412844E-2</c:v>
                </c:pt>
                <c:pt idx="47">
                  <c:v>3.7524097497600328E-2</c:v>
                </c:pt>
                <c:pt idx="48">
                  <c:v>3.6756128352948725E-2</c:v>
                </c:pt>
                <c:pt idx="49">
                  <c:v>2.8109989089661891E-2</c:v>
                </c:pt>
                <c:pt idx="50">
                  <c:v>2.2060156881268611E-2</c:v>
                </c:pt>
                <c:pt idx="51">
                  <c:v>1.4901618887952939E-2</c:v>
                </c:pt>
                <c:pt idx="52">
                  <c:v>1.2177519622881938E-2</c:v>
                </c:pt>
                <c:pt idx="53">
                  <c:v>2.1112491976829073E-3</c:v>
                </c:pt>
                <c:pt idx="54">
                  <c:v>1.3866071265865587E-2</c:v>
                </c:pt>
                <c:pt idx="55">
                  <c:v>3.2433902981695795E-2</c:v>
                </c:pt>
                <c:pt idx="56">
                  <c:v>-1.6687272603512771E-3</c:v>
                </c:pt>
                <c:pt idx="57">
                  <c:v>2.4500641518262922E-2</c:v>
                </c:pt>
                <c:pt idx="58">
                  <c:v>-3.2356417306069973E-2</c:v>
                </c:pt>
                <c:pt idx="59">
                  <c:v>2.4466617833289739E-3</c:v>
                </c:pt>
                <c:pt idx="60">
                  <c:v>5.2292649401337599E-3</c:v>
                </c:pt>
                <c:pt idx="61">
                  <c:v>-7.0436958908155489E-3</c:v>
                </c:pt>
                <c:pt idx="62">
                  <c:v>1.7738340593921542E-2</c:v>
                </c:pt>
                <c:pt idx="63">
                  <c:v>-1.4821538825229741E-2</c:v>
                </c:pt>
                <c:pt idx="64">
                  <c:v>-5.0545416263787502E-3</c:v>
                </c:pt>
                <c:pt idx="65">
                  <c:v>1.6415740730677086E-2</c:v>
                </c:pt>
                <c:pt idx="66">
                  <c:v>-5.1738398999652269E-3</c:v>
                </c:pt>
                <c:pt idx="67">
                  <c:v>4.9612563285061917E-3</c:v>
                </c:pt>
                <c:pt idx="68">
                  <c:v>-3.2744696678128626E-3</c:v>
                </c:pt>
                <c:pt idx="69">
                  <c:v>-8.7647786878588541E-3</c:v>
                </c:pt>
                <c:pt idx="70">
                  <c:v>-1.5494610240235129E-2</c:v>
                </c:pt>
                <c:pt idx="71">
                  <c:v>2.0650977817381566E-2</c:v>
                </c:pt>
                <c:pt idx="72">
                  <c:v>1.3796311309088871E-2</c:v>
                </c:pt>
                <c:pt idx="73">
                  <c:v>-4.8867532022714322E-2</c:v>
                </c:pt>
                <c:pt idx="74">
                  <c:v>-3.873062017729989E-2</c:v>
                </c:pt>
                <c:pt idx="75">
                  <c:v>-3.5671340202394486E-2</c:v>
                </c:pt>
                <c:pt idx="76">
                  <c:v>-3.3754021511324561E-2</c:v>
                </c:pt>
                <c:pt idx="77">
                  <c:v>-5.3855160586166573E-2</c:v>
                </c:pt>
                <c:pt idx="78">
                  <c:v>-2.1027306380143829E-2</c:v>
                </c:pt>
                <c:pt idx="79">
                  <c:v>5.6244267278946491E-3</c:v>
                </c:pt>
                <c:pt idx="80">
                  <c:v>-3.8538863355804143E-2</c:v>
                </c:pt>
                <c:pt idx="81">
                  <c:v>-1.9535547724267799E-2</c:v>
                </c:pt>
                <c:pt idx="82">
                  <c:v>-2.2498027677082977E-2</c:v>
                </c:pt>
                <c:pt idx="83">
                  <c:v>-2.4944935762723386E-2</c:v>
                </c:pt>
                <c:pt idx="84">
                  <c:v>-1.3294678780763514E-2</c:v>
                </c:pt>
                <c:pt idx="85">
                  <c:v>-2.0876806526668235E-2</c:v>
                </c:pt>
                <c:pt idx="86">
                  <c:v>-1.3648282740955198E-2</c:v>
                </c:pt>
                <c:pt idx="87">
                  <c:v>-9.1499296538664066E-3</c:v>
                </c:pt>
                <c:pt idx="88">
                  <c:v>-1.4292920095417383E-2</c:v>
                </c:pt>
                <c:pt idx="89">
                  <c:v>-2.6284360668435314E-2</c:v>
                </c:pt>
                <c:pt idx="90">
                  <c:v>-1.4614859105886557E-2</c:v>
                </c:pt>
                <c:pt idx="91">
                  <c:v>-4.9368047594418263E-2</c:v>
                </c:pt>
                <c:pt idx="92">
                  <c:v>-2.1076920749513395E-2</c:v>
                </c:pt>
                <c:pt idx="93">
                  <c:v>-5.3745562117253787E-2</c:v>
                </c:pt>
                <c:pt idx="94">
                  <c:v>-2.6827059914133589E-2</c:v>
                </c:pt>
                <c:pt idx="95">
                  <c:v>-2.4087097870277629E-2</c:v>
                </c:pt>
                <c:pt idx="96">
                  <c:v>-4.2039973003737741E-2</c:v>
                </c:pt>
                <c:pt idx="97">
                  <c:v>-1.2169095561869847E-2</c:v>
                </c:pt>
                <c:pt idx="98">
                  <c:v>-3.2177608494185383E-2</c:v>
                </c:pt>
                <c:pt idx="99">
                  <c:v>-1.6379144919776767E-2</c:v>
                </c:pt>
                <c:pt idx="100">
                  <c:v>-4.9606630868323176E-2</c:v>
                </c:pt>
                <c:pt idx="101">
                  <c:v>-2.0278873696101041E-2</c:v>
                </c:pt>
                <c:pt idx="102">
                  <c:v>-1.8943768253270044E-3</c:v>
                </c:pt>
                <c:pt idx="103">
                  <c:v>-4.58346883073395E-2</c:v>
                </c:pt>
                <c:pt idx="104">
                  <c:v>-2.468248837367315E-2</c:v>
                </c:pt>
                <c:pt idx="105">
                  <c:v>-8.8575155446468656E-4</c:v>
                </c:pt>
                <c:pt idx="106">
                  <c:v>-1.1893697048434904E-2</c:v>
                </c:pt>
                <c:pt idx="107">
                  <c:v>-1.8799420638846875E-2</c:v>
                </c:pt>
                <c:pt idx="108">
                  <c:v>-2.543963445479136E-2</c:v>
                </c:pt>
                <c:pt idx="109">
                  <c:v>-1.9938493585642814E-2</c:v>
                </c:pt>
                <c:pt idx="110">
                  <c:v>-1.2973575166344009E-2</c:v>
                </c:pt>
                <c:pt idx="111">
                  <c:v>-3.9911076724834738E-2</c:v>
                </c:pt>
                <c:pt idx="112">
                  <c:v>-7.8693217160743512E-3</c:v>
                </c:pt>
                <c:pt idx="113">
                  <c:v>-7.1661940626643883E-3</c:v>
                </c:pt>
                <c:pt idx="114">
                  <c:v>-5.3061721560365704E-4</c:v>
                </c:pt>
                <c:pt idx="115">
                  <c:v>-2.9023377495680514E-2</c:v>
                </c:pt>
                <c:pt idx="116">
                  <c:v>-2.4567190027270591E-2</c:v>
                </c:pt>
                <c:pt idx="117">
                  <c:v>-4.5734034744713048E-2</c:v>
                </c:pt>
                <c:pt idx="118">
                  <c:v>8.9756755648897624E-3</c:v>
                </c:pt>
                <c:pt idx="119">
                  <c:v>-2.3160460386432602E-2</c:v>
                </c:pt>
                <c:pt idx="120">
                  <c:v>-2.5071669516752992E-2</c:v>
                </c:pt>
                <c:pt idx="121">
                  <c:v>7.1182450596147806E-3</c:v>
                </c:pt>
                <c:pt idx="122">
                  <c:v>-3.2879400432464179E-2</c:v>
                </c:pt>
                <c:pt idx="123">
                  <c:v>-2.3574654484161961E-3</c:v>
                </c:pt>
                <c:pt idx="124">
                  <c:v>-2.2120366691238624E-2</c:v>
                </c:pt>
                <c:pt idx="125">
                  <c:v>-2.1571091713429968E-2</c:v>
                </c:pt>
                <c:pt idx="126">
                  <c:v>-1.1123557032972853E-2</c:v>
                </c:pt>
                <c:pt idx="127">
                  <c:v>-4.0708486628484586E-3</c:v>
                </c:pt>
                <c:pt idx="128">
                  <c:v>-1.3907811069622245E-2</c:v>
                </c:pt>
                <c:pt idx="129">
                  <c:v>5.6133883247924121E-3</c:v>
                </c:pt>
                <c:pt idx="130">
                  <c:v>-1.7982123965014196E-2</c:v>
                </c:pt>
                <c:pt idx="131">
                  <c:v>-2.2428413698244887E-2</c:v>
                </c:pt>
                <c:pt idx="132">
                  <c:v>-2.1696371284662064E-2</c:v>
                </c:pt>
                <c:pt idx="133">
                  <c:v>4.8373411941668332E-2</c:v>
                </c:pt>
                <c:pt idx="134">
                  <c:v>2.5831749654403824E-2</c:v>
                </c:pt>
                <c:pt idx="135">
                  <c:v>2.8776455557633307E-2</c:v>
                </c:pt>
                <c:pt idx="136">
                  <c:v>4.6541886100283536E-2</c:v>
                </c:pt>
              </c:numCache>
            </c:numRef>
          </c:yVal>
          <c:smooth val="0"/>
          <c:extLst>
            <c:ext xmlns:c16="http://schemas.microsoft.com/office/drawing/2014/chart" uri="{C3380CC4-5D6E-409C-BE32-E72D297353CC}">
              <c16:uniqueId val="{00000020-C446-4216-AF34-2C2BDB5DABCA}"/>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Materials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er'!$K$2:$K$72</c:f>
              <c:numCache>
                <c:formatCode>0.00</c:formatCode>
                <c:ptCount val="71"/>
                <c:pt idx="0">
                  <c:v>-8.2671964673210052</c:v>
                </c:pt>
                <c:pt idx="1">
                  <c:v>-7.0746859298797347</c:v>
                </c:pt>
                <c:pt idx="2">
                  <c:v>-5.9912939931115403</c:v>
                </c:pt>
                <c:pt idx="3">
                  <c:v>-5.0965216123176091</c:v>
                </c:pt>
                <c:pt idx="4">
                  <c:v>-6.6220699698276153</c:v>
                </c:pt>
                <c:pt idx="5">
                  <c:v>-5.0931249819570237</c:v>
                </c:pt>
                <c:pt idx="6">
                  <c:v>-5.2634539425132019</c:v>
                </c:pt>
                <c:pt idx="7">
                  <c:v>-4.3334132669518048</c:v>
                </c:pt>
                <c:pt idx="8">
                  <c:v>-5.6655824135394184</c:v>
                </c:pt>
                <c:pt idx="9">
                  <c:v>-4.085943762151576</c:v>
                </c:pt>
                <c:pt idx="10">
                  <c:v>-3.4674230326284317</c:v>
                </c:pt>
                <c:pt idx="11">
                  <c:v>-4.9694072138589407</c:v>
                </c:pt>
                <c:pt idx="12">
                  <c:v>-5.0567488508006599</c:v>
                </c:pt>
                <c:pt idx="13">
                  <c:v>-4.0766597772138349</c:v>
                </c:pt>
                <c:pt idx="14">
                  <c:v>-2.7019043116810701</c:v>
                </c:pt>
                <c:pt idx="15">
                  <c:v>-3.5747078264694077</c:v>
                </c:pt>
                <c:pt idx="16">
                  <c:v>-5.2647906375738263</c:v>
                </c:pt>
                <c:pt idx="17">
                  <c:v>-2.6998743155573344</c:v>
                </c:pt>
                <c:pt idx="18">
                  <c:v>-3.984535938559902</c:v>
                </c:pt>
                <c:pt idx="19">
                  <c:v>-3.2580382411661226</c:v>
                </c:pt>
                <c:pt idx="20">
                  <c:v>-1.9520230313935762</c:v>
                </c:pt>
                <c:pt idx="21">
                  <c:v>-2.5488635917753664</c:v>
                </c:pt>
                <c:pt idx="22">
                  <c:v>-0.97938866086004328</c:v>
                </c:pt>
                <c:pt idx="23">
                  <c:v>-1.536177455118529</c:v>
                </c:pt>
                <c:pt idx="24">
                  <c:v>-0.92454321467856815</c:v>
                </c:pt>
                <c:pt idx="25">
                  <c:v>-1.0168295299383523</c:v>
                </c:pt>
                <c:pt idx="26">
                  <c:v>-0.49022190521784559</c:v>
                </c:pt>
                <c:pt idx="27">
                  <c:v>-0.88539945841809597</c:v>
                </c:pt>
                <c:pt idx="28">
                  <c:v>-0.85785885044337284</c:v>
                </c:pt>
                <c:pt idx="29">
                  <c:v>-0.56125830799886955</c:v>
                </c:pt>
                <c:pt idx="30">
                  <c:v>-0.88807652578065888</c:v>
                </c:pt>
                <c:pt idx="31">
                  <c:v>-5.5961576196144076</c:v>
                </c:pt>
                <c:pt idx="32">
                  <c:v>-2.7561221076802243</c:v>
                </c:pt>
                <c:pt idx="33">
                  <c:v>-2.944600861742944</c:v>
                </c:pt>
                <c:pt idx="34">
                  <c:v>-4.1241191947702678</c:v>
                </c:pt>
                <c:pt idx="35">
                  <c:v>-2.9666225166494549</c:v>
                </c:pt>
                <c:pt idx="36">
                  <c:v>-3.6511813112134748</c:v>
                </c:pt>
                <c:pt idx="37">
                  <c:v>-3.6135070095485062</c:v>
                </c:pt>
                <c:pt idx="38">
                  <c:v>-2.7879307273148539</c:v>
                </c:pt>
                <c:pt idx="39">
                  <c:v>-4.8065535656196348</c:v>
                </c:pt>
                <c:pt idx="40">
                  <c:v>-4.2876036780174989</c:v>
                </c:pt>
                <c:pt idx="41">
                  <c:v>-4.741467459109324</c:v>
                </c:pt>
                <c:pt idx="42">
                  <c:v>-4.667396001316324</c:v>
                </c:pt>
                <c:pt idx="43">
                  <c:v>-3.7654186661008984</c:v>
                </c:pt>
                <c:pt idx="44">
                  <c:v>-4.0493098050845742</c:v>
                </c:pt>
                <c:pt idx="45">
                  <c:v>-3.9060034720730226</c:v>
                </c:pt>
                <c:pt idx="46">
                  <c:v>-4.1473648154097944</c:v>
                </c:pt>
                <c:pt idx="47">
                  <c:v>-3.5491640066465382</c:v>
                </c:pt>
                <c:pt idx="48">
                  <c:v>-4.422340228919496</c:v>
                </c:pt>
                <c:pt idx="49">
                  <c:v>-4.208746448112537</c:v>
                </c:pt>
                <c:pt idx="50">
                  <c:v>-4.3001297328661732</c:v>
                </c:pt>
                <c:pt idx="51">
                  <c:v>-3.6073316304445311</c:v>
                </c:pt>
                <c:pt idx="52">
                  <c:v>-5.2627184446389954</c:v>
                </c:pt>
                <c:pt idx="53">
                  <c:v>-3.5117005265149492</c:v>
                </c:pt>
                <c:pt idx="54">
                  <c:v>-3.8407157605958924</c:v>
                </c:pt>
                <c:pt idx="55">
                  <c:v>-3.7199347956963336</c:v>
                </c:pt>
                <c:pt idx="56">
                  <c:v>-3.2355721502261812</c:v>
                </c:pt>
                <c:pt idx="57">
                  <c:v>-3.1949503021965375</c:v>
                </c:pt>
                <c:pt idx="58">
                  <c:v>-1.2366629290191984</c:v>
                </c:pt>
                <c:pt idx="59">
                  <c:v>-2.6307473270951607</c:v>
                </c:pt>
                <c:pt idx="60">
                  <c:v>-0.94680997842633952</c:v>
                </c:pt>
                <c:pt idx="61">
                  <c:v>-0.58679444125404334</c:v>
                </c:pt>
                <c:pt idx="62">
                  <c:v>-0.43300365832265131</c:v>
                </c:pt>
                <c:pt idx="63">
                  <c:v>0.25232026723331735</c:v>
                </c:pt>
                <c:pt idx="64">
                  <c:v>0.91076039780488749</c:v>
                </c:pt>
                <c:pt idx="65">
                  <c:v>7.6079316601336267E-3</c:v>
                </c:pt>
                <c:pt idx="66">
                  <c:v>1.2346745966487247</c:v>
                </c:pt>
                <c:pt idx="67">
                  <c:v>0.67682763925457712</c:v>
                </c:pt>
                <c:pt idx="68">
                  <c:v>-0.39445300524076909</c:v>
                </c:pt>
                <c:pt idx="69">
                  <c:v>-0.13642613326188791</c:v>
                </c:pt>
                <c:pt idx="70">
                  <c:v>0.19246697055960604</c:v>
                </c:pt>
              </c:numCache>
            </c:numRef>
          </c:xVal>
          <c:yVal>
            <c:numRef>
              <c:f>'cape gap and er'!$Y$2:$Y$72</c:f>
              <c:numCache>
                <c:formatCode>0.00%</c:formatCode>
                <c:ptCount val="71"/>
                <c:pt idx="0">
                  <c:v>2.8696158467405031E-3</c:v>
                </c:pt>
                <c:pt idx="1">
                  <c:v>-9.91995026878012E-3</c:v>
                </c:pt>
                <c:pt idx="2">
                  <c:v>-2.5111366203231844E-2</c:v>
                </c:pt>
                <c:pt idx="3">
                  <c:v>-3.5817569679376549E-2</c:v>
                </c:pt>
                <c:pt idx="4">
                  <c:v>1.055333757744803E-3</c:v>
                </c:pt>
                <c:pt idx="5">
                  <c:v>-3.2645344884466132E-2</c:v>
                </c:pt>
                <c:pt idx="6">
                  <c:v>-1.6074477399787179E-2</c:v>
                </c:pt>
                <c:pt idx="7">
                  <c:v>-3.8842458923122436E-2</c:v>
                </c:pt>
                <c:pt idx="8">
                  <c:v>-2.823288486818587E-2</c:v>
                </c:pt>
                <c:pt idx="9">
                  <c:v>-4.5146174697720864E-2</c:v>
                </c:pt>
                <c:pt idx="10">
                  <c:v>-4.8749572049450851E-2</c:v>
                </c:pt>
                <c:pt idx="11">
                  <c:v>-4.1668199279598417E-2</c:v>
                </c:pt>
                <c:pt idx="12">
                  <c:v>-1.5939184462061107E-2</c:v>
                </c:pt>
                <c:pt idx="13">
                  <c:v>-3.9054428151958476E-2</c:v>
                </c:pt>
                <c:pt idx="14">
                  <c:v>-5.4011056941934532E-2</c:v>
                </c:pt>
                <c:pt idx="15">
                  <c:v>-3.787758874852476E-2</c:v>
                </c:pt>
                <c:pt idx="16">
                  <c:v>-2.0733368140847475E-2</c:v>
                </c:pt>
                <c:pt idx="17">
                  <c:v>-5.7132988091563641E-2</c:v>
                </c:pt>
                <c:pt idx="18">
                  <c:v>-4.1827313649155817E-2</c:v>
                </c:pt>
                <c:pt idx="19">
                  <c:v>-8.268417744692691E-2</c:v>
                </c:pt>
                <c:pt idx="20">
                  <c:v>-6.9770492479733548E-2</c:v>
                </c:pt>
                <c:pt idx="21">
                  <c:v>-5.4633949866327303E-2</c:v>
                </c:pt>
                <c:pt idx="22">
                  <c:v>-6.836647970013332E-2</c:v>
                </c:pt>
                <c:pt idx="23">
                  <c:v>-8.2074511180440735E-2</c:v>
                </c:pt>
                <c:pt idx="24">
                  <c:v>-8.8050018694298071E-2</c:v>
                </c:pt>
                <c:pt idx="25">
                  <c:v>-7.1778975162511083E-2</c:v>
                </c:pt>
                <c:pt idx="26">
                  <c:v>-7.2296506466885679E-2</c:v>
                </c:pt>
                <c:pt idx="27">
                  <c:v>-7.0266313548552617E-2</c:v>
                </c:pt>
                <c:pt idx="28">
                  <c:v>-8.3095068393733484E-2</c:v>
                </c:pt>
                <c:pt idx="29">
                  <c:v>-8.1273664424291958E-2</c:v>
                </c:pt>
                <c:pt idx="30">
                  <c:v>-8.3230895909404135E-2</c:v>
                </c:pt>
                <c:pt idx="31">
                  <c:v>-1.6619429980486711E-2</c:v>
                </c:pt>
                <c:pt idx="32">
                  <c:v>-6.7250697935465009E-2</c:v>
                </c:pt>
                <c:pt idx="33">
                  <c:v>-5.5664833433084704E-2</c:v>
                </c:pt>
                <c:pt idx="34">
                  <c:v>-4.4180547854123509E-2</c:v>
                </c:pt>
                <c:pt idx="35">
                  <c:v>-5.6363115422194854E-2</c:v>
                </c:pt>
                <c:pt idx="36">
                  <c:v>-4.6706006498607788E-2</c:v>
                </c:pt>
                <c:pt idx="37">
                  <c:v>-5.0132504013546964E-2</c:v>
                </c:pt>
                <c:pt idx="38">
                  <c:v>-6.2612076422035257E-2</c:v>
                </c:pt>
                <c:pt idx="39">
                  <c:v>-3.8354554769202798E-2</c:v>
                </c:pt>
                <c:pt idx="40">
                  <c:v>-4.5437016011538045E-2</c:v>
                </c:pt>
                <c:pt idx="41">
                  <c:v>-3.6661808736313972E-2</c:v>
                </c:pt>
                <c:pt idx="42">
                  <c:v>-4.0179712913692933E-2</c:v>
                </c:pt>
                <c:pt idx="43">
                  <c:v>-4.9605464740015037E-2</c:v>
                </c:pt>
                <c:pt idx="44">
                  <c:v>-4.3664689156054592E-2</c:v>
                </c:pt>
                <c:pt idx="45">
                  <c:v>-4.5047430602335847E-2</c:v>
                </c:pt>
                <c:pt idx="46">
                  <c:v>-4.9198866552166542E-2</c:v>
                </c:pt>
                <c:pt idx="47">
                  <c:v>-3.6856285678169565E-2</c:v>
                </c:pt>
                <c:pt idx="48">
                  <c:v>-3.0588046833045723E-2</c:v>
                </c:pt>
                <c:pt idx="49">
                  <c:v>-4.0758323891340265E-2</c:v>
                </c:pt>
                <c:pt idx="50">
                  <c:v>-4.2749801526201558E-2</c:v>
                </c:pt>
                <c:pt idx="51">
                  <c:v>-4.6206801968365019E-2</c:v>
                </c:pt>
                <c:pt idx="52">
                  <c:v>-3.2814646682447046E-2</c:v>
                </c:pt>
                <c:pt idx="53">
                  <c:v>-5.1931700746362219E-2</c:v>
                </c:pt>
                <c:pt idx="54">
                  <c:v>-4.8628398713402188E-2</c:v>
                </c:pt>
                <c:pt idx="55">
                  <c:v>-3.7289085352998352E-2</c:v>
                </c:pt>
                <c:pt idx="56">
                  <c:v>-6.33716187189588E-2</c:v>
                </c:pt>
                <c:pt idx="57">
                  <c:v>-3.0183770628516626E-2</c:v>
                </c:pt>
                <c:pt idx="58">
                  <c:v>-7.9359356154985683E-2</c:v>
                </c:pt>
                <c:pt idx="59">
                  <c:v>-5.5972829774809219E-2</c:v>
                </c:pt>
                <c:pt idx="60">
                  <c:v>-6.5891513495423437E-2</c:v>
                </c:pt>
                <c:pt idx="61">
                  <c:v>-7.1797771054116888E-2</c:v>
                </c:pt>
                <c:pt idx="62">
                  <c:v>-4.5288949381377952E-2</c:v>
                </c:pt>
                <c:pt idx="63">
                  <c:v>-8.3724900357758703E-2</c:v>
                </c:pt>
                <c:pt idx="64">
                  <c:v>-6.9638104452915961E-2</c:v>
                </c:pt>
                <c:pt idx="65">
                  <c:v>-5.2645811026996725E-2</c:v>
                </c:pt>
                <c:pt idx="66">
                  <c:v>-7.3647816310809855E-2</c:v>
                </c:pt>
                <c:pt idx="67">
                  <c:v>-6.4194742283302686E-2</c:v>
                </c:pt>
                <c:pt idx="68">
                  <c:v>-6.0502268535631343E-2</c:v>
                </c:pt>
                <c:pt idx="69">
                  <c:v>-6.3644681561539684E-2</c:v>
                </c:pt>
                <c:pt idx="70">
                  <c:v>-6.3477296649205872E-2</c:v>
                </c:pt>
              </c:numCache>
            </c:numRef>
          </c:yVal>
          <c:smooth val="0"/>
          <c:extLst>
            <c:ext xmlns:c16="http://schemas.microsoft.com/office/drawing/2014/chart" uri="{C3380CC4-5D6E-409C-BE32-E72D297353CC}">
              <c16:uniqueId val="{00000008-C235-42E8-BF34-83809CACA783}"/>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er'!$K$73:$K$138</c:f>
              <c:numCache>
                <c:formatCode>0.00</c:formatCode>
                <c:ptCount val="66"/>
                <c:pt idx="0">
                  <c:v>-1.299835183681556</c:v>
                </c:pt>
                <c:pt idx="1">
                  <c:v>0.40857257950304859</c:v>
                </c:pt>
                <c:pt idx="2">
                  <c:v>-0.81470930794366447</c:v>
                </c:pt>
                <c:pt idx="3">
                  <c:v>-0.40531921627440548</c:v>
                </c:pt>
                <c:pt idx="4">
                  <c:v>-0.14496090440676213</c:v>
                </c:pt>
                <c:pt idx="5">
                  <c:v>-1.3022634518742979</c:v>
                </c:pt>
                <c:pt idx="6">
                  <c:v>-1.4275323724437086</c:v>
                </c:pt>
                <c:pt idx="7">
                  <c:v>-2.1602112137382745</c:v>
                </c:pt>
                <c:pt idx="8">
                  <c:v>-4.7399740648197239</c:v>
                </c:pt>
                <c:pt idx="9">
                  <c:v>-2.6124937555619065</c:v>
                </c:pt>
                <c:pt idx="10">
                  <c:v>-2.3769418384086327</c:v>
                </c:pt>
                <c:pt idx="11">
                  <c:v>-2.4044646221191481</c:v>
                </c:pt>
                <c:pt idx="12">
                  <c:v>-4.0602207544603077</c:v>
                </c:pt>
                <c:pt idx="13">
                  <c:v>-4.0449142137128522</c:v>
                </c:pt>
                <c:pt idx="14">
                  <c:v>-3.0142588295403971</c:v>
                </c:pt>
                <c:pt idx="15">
                  <c:v>-2.6016826981485623</c:v>
                </c:pt>
                <c:pt idx="16">
                  <c:v>-2.7298721918733193</c:v>
                </c:pt>
                <c:pt idx="17">
                  <c:v>-3.5043991248594213</c:v>
                </c:pt>
                <c:pt idx="18">
                  <c:v>-2.6588386840966201</c:v>
                </c:pt>
                <c:pt idx="19">
                  <c:v>-2.5951216005110922</c:v>
                </c:pt>
                <c:pt idx="20">
                  <c:v>-2.5191127634677493</c:v>
                </c:pt>
                <c:pt idx="21">
                  <c:v>-3.3739232065470537</c:v>
                </c:pt>
                <c:pt idx="22">
                  <c:v>-2.4951489767332453</c:v>
                </c:pt>
                <c:pt idx="23">
                  <c:v>-2.7731228670556138</c:v>
                </c:pt>
                <c:pt idx="24">
                  <c:v>-2.5005762215523193</c:v>
                </c:pt>
                <c:pt idx="25">
                  <c:v>-2.2754414295192036</c:v>
                </c:pt>
                <c:pt idx="26">
                  <c:v>-2.3596513554110428</c:v>
                </c:pt>
                <c:pt idx="27">
                  <c:v>-2.2315232028727094</c:v>
                </c:pt>
                <c:pt idx="28">
                  <c:v>-2.2907319040287595</c:v>
                </c:pt>
                <c:pt idx="29">
                  <c:v>-2.2404131994757099</c:v>
                </c:pt>
                <c:pt idx="30">
                  <c:v>-1.931641539131518</c:v>
                </c:pt>
                <c:pt idx="31">
                  <c:v>-2.1036262095168095</c:v>
                </c:pt>
                <c:pt idx="32">
                  <c:v>-1.8057041150847799</c:v>
                </c:pt>
                <c:pt idx="33">
                  <c:v>-1.5299172663499823</c:v>
                </c:pt>
                <c:pt idx="34">
                  <c:v>-1.4743508756714672</c:v>
                </c:pt>
                <c:pt idx="35">
                  <c:v>-2.1877970526526171</c:v>
                </c:pt>
                <c:pt idx="36">
                  <c:v>-0.32210115883309909</c:v>
                </c:pt>
                <c:pt idx="37">
                  <c:v>-1.0362954215813982</c:v>
                </c:pt>
                <c:pt idx="38">
                  <c:v>-1.9848137773434353</c:v>
                </c:pt>
                <c:pt idx="39">
                  <c:v>-2.358932323449185</c:v>
                </c:pt>
                <c:pt idx="40">
                  <c:v>-1.996104425914063</c:v>
                </c:pt>
                <c:pt idx="41">
                  <c:v>-2.6617303186847292</c:v>
                </c:pt>
                <c:pt idx="42">
                  <c:v>-2.6041361494733843</c:v>
                </c:pt>
                <c:pt idx="43">
                  <c:v>-2.8786537947831725</c:v>
                </c:pt>
                <c:pt idx="44">
                  <c:v>-1.8913838700626777</c:v>
                </c:pt>
                <c:pt idx="45">
                  <c:v>-4.2060307454601453</c:v>
                </c:pt>
                <c:pt idx="46">
                  <c:v>-1.473439525939515</c:v>
                </c:pt>
                <c:pt idx="47">
                  <c:v>-4.4718806340820851</c:v>
                </c:pt>
                <c:pt idx="48">
                  <c:v>-4.1115190151293355</c:v>
                </c:pt>
                <c:pt idx="49">
                  <c:v>-3.9092852524092088</c:v>
                </c:pt>
                <c:pt idx="50">
                  <c:v>-4.5904875426385248</c:v>
                </c:pt>
                <c:pt idx="51">
                  <c:v>-2.3122695903523218</c:v>
                </c:pt>
                <c:pt idx="52">
                  <c:v>-5.738012833010611</c:v>
                </c:pt>
                <c:pt idx="53">
                  <c:v>-3.942376548195762</c:v>
                </c:pt>
                <c:pt idx="54">
                  <c:v>-3.4485728670031426</c:v>
                </c:pt>
                <c:pt idx="55">
                  <c:v>-4.4553046297073973</c:v>
                </c:pt>
                <c:pt idx="56">
                  <c:v>-4.3247672042496168</c:v>
                </c:pt>
                <c:pt idx="57">
                  <c:v>-5.1527704764657676</c:v>
                </c:pt>
                <c:pt idx="58">
                  <c:v>-5.1878626572361854</c:v>
                </c:pt>
                <c:pt idx="59">
                  <c:v>-4.5794761984390817</c:v>
                </c:pt>
                <c:pt idx="60">
                  <c:v>-3.887118389767676</c:v>
                </c:pt>
                <c:pt idx="61">
                  <c:v>-2.9383946360489057</c:v>
                </c:pt>
                <c:pt idx="62">
                  <c:v>-7.8060649572887328</c:v>
                </c:pt>
                <c:pt idx="63">
                  <c:v>-6.0374635806375352</c:v>
                </c:pt>
                <c:pt idx="64">
                  <c:v>-5.3313719937260515</c:v>
                </c:pt>
                <c:pt idx="65">
                  <c:v>-6.3126191000336984</c:v>
                </c:pt>
              </c:numCache>
            </c:numRef>
          </c:xVal>
          <c:yVal>
            <c:numRef>
              <c:f>'cape gap and er'!$Y$73:$Y$138</c:f>
              <c:numCache>
                <c:formatCode>0.00%</c:formatCode>
                <c:ptCount val="66"/>
                <c:pt idx="0">
                  <c:v>-4.1357774723150609E-2</c:v>
                </c:pt>
                <c:pt idx="1">
                  <c:v>-5.0888893321696327E-2</c:v>
                </c:pt>
                <c:pt idx="2">
                  <c:v>-9.6264045306996726E-2</c:v>
                </c:pt>
                <c:pt idx="3">
                  <c:v>-7.7791052150984363E-2</c:v>
                </c:pt>
                <c:pt idx="4">
                  <c:v>-7.4583005504829325E-2</c:v>
                </c:pt>
                <c:pt idx="5">
                  <c:v>-7.1472948846718065E-2</c:v>
                </c:pt>
                <c:pt idx="6">
                  <c:v>-7.6913005457503125E-2</c:v>
                </c:pt>
                <c:pt idx="7">
                  <c:v>-5.1310374606374998E-2</c:v>
                </c:pt>
                <c:pt idx="8">
                  <c:v>-5.718174609924187E-3</c:v>
                </c:pt>
                <c:pt idx="9">
                  <c:v>-5.6463973663017253E-2</c:v>
                </c:pt>
                <c:pt idx="10">
                  <c:v>-4.7582591074918135E-2</c:v>
                </c:pt>
                <c:pt idx="11">
                  <c:v>-4.2372660711361476E-2</c:v>
                </c:pt>
                <c:pt idx="12">
                  <c:v>-2.8877776370322294E-2</c:v>
                </c:pt>
                <c:pt idx="13">
                  <c:v>-3.1028424100641105E-2</c:v>
                </c:pt>
                <c:pt idx="14">
                  <c:v>-4.3873684869827789E-2</c:v>
                </c:pt>
                <c:pt idx="15">
                  <c:v>-3.9983324771557971E-2</c:v>
                </c:pt>
                <c:pt idx="16">
                  <c:v>-3.3378927532204727E-2</c:v>
                </c:pt>
                <c:pt idx="17">
                  <c:v>-4.1487949749184239E-2</c:v>
                </c:pt>
                <c:pt idx="18">
                  <c:v>-5.6136846760460823E-2</c:v>
                </c:pt>
                <c:pt idx="19">
                  <c:v>-4.350912813050134E-2</c:v>
                </c:pt>
                <c:pt idx="20">
                  <c:v>-7.8375571237385477E-2</c:v>
                </c:pt>
                <c:pt idx="21">
                  <c:v>-4.8487037957101631E-2</c:v>
                </c:pt>
                <c:pt idx="22">
                  <c:v>-6.9590332652971876E-2</c:v>
                </c:pt>
                <c:pt idx="23">
                  <c:v>-3.6729458326870912E-2</c:v>
                </c:pt>
                <c:pt idx="24">
                  <c:v>-4.8448010571039868E-2</c:v>
                </c:pt>
                <c:pt idx="25">
                  <c:v>-5.8285121019587605E-2</c:v>
                </c:pt>
                <c:pt idx="26">
                  <c:v>-2.5315475148462774E-2</c:v>
                </c:pt>
                <c:pt idx="27">
                  <c:v>-3.4178476424980397E-2</c:v>
                </c:pt>
                <c:pt idx="28">
                  <c:v>-1.2135416937471222E-2</c:v>
                </c:pt>
                <c:pt idx="29">
                  <c:v>-6.4048595052957236E-2</c:v>
                </c:pt>
                <c:pt idx="30">
                  <c:v>-4.4978432863446827E-2</c:v>
                </c:pt>
                <c:pt idx="31">
                  <c:v>-2.806206309621051E-2</c:v>
                </c:pt>
                <c:pt idx="32">
                  <c:v>-6.8063300751599831E-2</c:v>
                </c:pt>
                <c:pt idx="33">
                  <c:v>-6.3413874774093326E-2</c:v>
                </c:pt>
                <c:pt idx="34">
                  <c:v>-2.7948226469354909E-2</c:v>
                </c:pt>
                <c:pt idx="35">
                  <c:v>-4.5784274628732913E-2</c:v>
                </c:pt>
                <c:pt idx="36">
                  <c:v>-3.6150177870926337E-2</c:v>
                </c:pt>
                <c:pt idx="37">
                  <c:v>-4.903534245536556E-2</c:v>
                </c:pt>
                <c:pt idx="38">
                  <c:v>-4.7440861259365752E-2</c:v>
                </c:pt>
                <c:pt idx="39">
                  <c:v>-4.5824906386235265E-2</c:v>
                </c:pt>
                <c:pt idx="40">
                  <c:v>-7.9048264762288323E-2</c:v>
                </c:pt>
                <c:pt idx="41">
                  <c:v>-5.4420967885848937E-2</c:v>
                </c:pt>
                <c:pt idx="42">
                  <c:v>-4.3416556655223593E-2</c:v>
                </c:pt>
                <c:pt idx="43">
                  <c:v>-3.8448730194575731E-2</c:v>
                </c:pt>
                <c:pt idx="44">
                  <c:v>-5.5799657542821901E-2</c:v>
                </c:pt>
                <c:pt idx="45">
                  <c:v>-5.6940219176730755E-2</c:v>
                </c:pt>
                <c:pt idx="46">
                  <c:v>-8.1488491905068239E-2</c:v>
                </c:pt>
                <c:pt idx="47">
                  <c:v>-4.1247896876061674E-2</c:v>
                </c:pt>
                <c:pt idx="48">
                  <c:v>-6.5432833573230598E-2</c:v>
                </c:pt>
                <c:pt idx="49">
                  <c:v>-6.1540056947408717E-2</c:v>
                </c:pt>
                <c:pt idx="50">
                  <c:v>-3.2306000368795385E-2</c:v>
                </c:pt>
                <c:pt idx="51">
                  <c:v>-7.8123550929225294E-2</c:v>
                </c:pt>
                <c:pt idx="52">
                  <c:v>-4.2037182963283959E-2</c:v>
                </c:pt>
                <c:pt idx="53">
                  <c:v>-7.2675896349499336E-2</c:v>
                </c:pt>
                <c:pt idx="54">
                  <c:v>-7.2730321211636584E-2</c:v>
                </c:pt>
                <c:pt idx="55">
                  <c:v>-6.1554857499179327E-2</c:v>
                </c:pt>
                <c:pt idx="56">
                  <c:v>-5.5615146464091048E-2</c:v>
                </c:pt>
                <c:pt idx="57">
                  <c:v>-6.7626775440475573E-2</c:v>
                </c:pt>
                <c:pt idx="58">
                  <c:v>-5.7993553036615131E-2</c:v>
                </c:pt>
                <c:pt idx="59">
                  <c:v>-9.3559772219152126E-2</c:v>
                </c:pt>
                <c:pt idx="60">
                  <c:v>-8.4395348679459969E-2</c:v>
                </c:pt>
                <c:pt idx="61">
                  <c:v>-8.0089590129031274E-2</c:v>
                </c:pt>
                <c:pt idx="62">
                  <c:v>-2.3736278714878267E-2</c:v>
                </c:pt>
                <c:pt idx="63">
                  <c:v>-6.5806717195590947E-2</c:v>
                </c:pt>
                <c:pt idx="64">
                  <c:v>-8.1056546405187113E-2</c:v>
                </c:pt>
                <c:pt idx="65">
                  <c:v>-6.6657849036809713E-2</c:v>
                </c:pt>
              </c:numCache>
            </c:numRef>
          </c:yVal>
          <c:smooth val="0"/>
          <c:extLst>
            <c:ext xmlns:c16="http://schemas.microsoft.com/office/drawing/2014/chart" uri="{C3380CC4-5D6E-409C-BE32-E72D297353CC}">
              <c16:uniqueId val="{0000000B-C235-42E8-BF34-83809CACA783}"/>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er'!$K$2:$K$138</c:f>
              <c:numCache>
                <c:formatCode>0.00</c:formatCode>
                <c:ptCount val="137"/>
                <c:pt idx="0">
                  <c:v>-8.2671964673210052</c:v>
                </c:pt>
                <c:pt idx="1">
                  <c:v>-7.0746859298797347</c:v>
                </c:pt>
                <c:pt idx="2">
                  <c:v>-5.9912939931115403</c:v>
                </c:pt>
                <c:pt idx="3">
                  <c:v>-5.0965216123176091</c:v>
                </c:pt>
                <c:pt idx="4">
                  <c:v>-6.6220699698276153</c:v>
                </c:pt>
                <c:pt idx="5">
                  <c:v>-5.0931249819570237</c:v>
                </c:pt>
                <c:pt idx="6">
                  <c:v>-5.2634539425132019</c:v>
                </c:pt>
                <c:pt idx="7">
                  <c:v>-4.3334132669518048</c:v>
                </c:pt>
                <c:pt idx="8">
                  <c:v>-5.6655824135394184</c:v>
                </c:pt>
                <c:pt idx="9">
                  <c:v>-4.085943762151576</c:v>
                </c:pt>
                <c:pt idx="10">
                  <c:v>-3.4674230326284317</c:v>
                </c:pt>
                <c:pt idx="11">
                  <c:v>-4.9694072138589407</c:v>
                </c:pt>
                <c:pt idx="12">
                  <c:v>-5.0567488508006599</c:v>
                </c:pt>
                <c:pt idx="13">
                  <c:v>-4.0766597772138349</c:v>
                </c:pt>
                <c:pt idx="14">
                  <c:v>-2.7019043116810701</c:v>
                </c:pt>
                <c:pt idx="15">
                  <c:v>-3.5747078264694077</c:v>
                </c:pt>
                <c:pt idx="16">
                  <c:v>-5.2647906375738263</c:v>
                </c:pt>
                <c:pt idx="17">
                  <c:v>-2.6998743155573344</c:v>
                </c:pt>
                <c:pt idx="18">
                  <c:v>-3.984535938559902</c:v>
                </c:pt>
                <c:pt idx="19">
                  <c:v>-3.2580382411661226</c:v>
                </c:pt>
                <c:pt idx="20">
                  <c:v>-1.9520230313935762</c:v>
                </c:pt>
                <c:pt idx="21">
                  <c:v>-2.5488635917753664</c:v>
                </c:pt>
                <c:pt idx="22">
                  <c:v>-0.97938866086004328</c:v>
                </c:pt>
                <c:pt idx="23">
                  <c:v>-1.536177455118529</c:v>
                </c:pt>
                <c:pt idx="24">
                  <c:v>-0.92454321467856815</c:v>
                </c:pt>
                <c:pt idx="25">
                  <c:v>-1.0168295299383523</c:v>
                </c:pt>
                <c:pt idx="26">
                  <c:v>-0.49022190521784559</c:v>
                </c:pt>
                <c:pt idx="27">
                  <c:v>-0.88539945841809597</c:v>
                </c:pt>
                <c:pt idx="28">
                  <c:v>-0.85785885044337284</c:v>
                </c:pt>
                <c:pt idx="29">
                  <c:v>-0.56125830799886955</c:v>
                </c:pt>
                <c:pt idx="30">
                  <c:v>-0.88807652578065888</c:v>
                </c:pt>
                <c:pt idx="31">
                  <c:v>-5.5961576196144076</c:v>
                </c:pt>
                <c:pt idx="32">
                  <c:v>-2.7561221076802243</c:v>
                </c:pt>
                <c:pt idx="33">
                  <c:v>-2.944600861742944</c:v>
                </c:pt>
                <c:pt idx="34">
                  <c:v>-4.1241191947702678</c:v>
                </c:pt>
                <c:pt idx="35">
                  <c:v>-2.9666225166494549</c:v>
                </c:pt>
                <c:pt idx="36">
                  <c:v>-3.6511813112134748</c:v>
                </c:pt>
                <c:pt idx="37">
                  <c:v>-3.6135070095485062</c:v>
                </c:pt>
                <c:pt idx="38">
                  <c:v>-2.7879307273148539</c:v>
                </c:pt>
                <c:pt idx="39">
                  <c:v>-4.8065535656196348</c:v>
                </c:pt>
                <c:pt idx="40">
                  <c:v>-4.2876036780174989</c:v>
                </c:pt>
                <c:pt idx="41">
                  <c:v>-4.741467459109324</c:v>
                </c:pt>
                <c:pt idx="42">
                  <c:v>-4.667396001316324</c:v>
                </c:pt>
                <c:pt idx="43">
                  <c:v>-3.7654186661008984</c:v>
                </c:pt>
                <c:pt idx="44">
                  <c:v>-4.0493098050845742</c:v>
                </c:pt>
                <c:pt idx="45">
                  <c:v>-3.9060034720730226</c:v>
                </c:pt>
                <c:pt idx="46">
                  <c:v>-4.1473648154097944</c:v>
                </c:pt>
                <c:pt idx="47">
                  <c:v>-3.5491640066465382</c:v>
                </c:pt>
                <c:pt idx="48">
                  <c:v>-4.422340228919496</c:v>
                </c:pt>
                <c:pt idx="49">
                  <c:v>-4.208746448112537</c:v>
                </c:pt>
                <c:pt idx="50">
                  <c:v>-4.3001297328661732</c:v>
                </c:pt>
                <c:pt idx="51">
                  <c:v>-3.6073316304445311</c:v>
                </c:pt>
                <c:pt idx="52">
                  <c:v>-5.2627184446389954</c:v>
                </c:pt>
                <c:pt idx="53">
                  <c:v>-3.5117005265149492</c:v>
                </c:pt>
                <c:pt idx="54">
                  <c:v>-3.8407157605958924</c:v>
                </c:pt>
                <c:pt idx="55">
                  <c:v>-3.7199347956963336</c:v>
                </c:pt>
                <c:pt idx="56">
                  <c:v>-3.2355721502261812</c:v>
                </c:pt>
                <c:pt idx="57">
                  <c:v>-3.1949503021965375</c:v>
                </c:pt>
                <c:pt idx="58">
                  <c:v>-1.2366629290191984</c:v>
                </c:pt>
                <c:pt idx="59">
                  <c:v>-2.6307473270951607</c:v>
                </c:pt>
                <c:pt idx="60">
                  <c:v>-0.94680997842633952</c:v>
                </c:pt>
                <c:pt idx="61">
                  <c:v>-0.58679444125404334</c:v>
                </c:pt>
                <c:pt idx="62">
                  <c:v>-0.43300365832265131</c:v>
                </c:pt>
                <c:pt idx="63">
                  <c:v>0.25232026723331735</c:v>
                </c:pt>
                <c:pt idx="64">
                  <c:v>0.91076039780488749</c:v>
                </c:pt>
                <c:pt idx="65">
                  <c:v>7.6079316601336267E-3</c:v>
                </c:pt>
                <c:pt idx="66">
                  <c:v>1.2346745966487247</c:v>
                </c:pt>
                <c:pt idx="67">
                  <c:v>0.67682763925457712</c:v>
                </c:pt>
                <c:pt idx="68">
                  <c:v>-0.39445300524076909</c:v>
                </c:pt>
                <c:pt idx="69">
                  <c:v>-0.13642613326188791</c:v>
                </c:pt>
                <c:pt idx="70">
                  <c:v>0.19246697055960604</c:v>
                </c:pt>
                <c:pt idx="71">
                  <c:v>-1.299835183681556</c:v>
                </c:pt>
                <c:pt idx="72">
                  <c:v>0.40857257950304859</c:v>
                </c:pt>
                <c:pt idx="73">
                  <c:v>-0.81470930794366447</c:v>
                </c:pt>
                <c:pt idx="74">
                  <c:v>-0.40531921627440548</c:v>
                </c:pt>
                <c:pt idx="75">
                  <c:v>-0.14496090440676213</c:v>
                </c:pt>
                <c:pt idx="76">
                  <c:v>-1.3022634518742979</c:v>
                </c:pt>
                <c:pt idx="77">
                  <c:v>-1.4275323724437086</c:v>
                </c:pt>
                <c:pt idx="78">
                  <c:v>-2.1602112137382745</c:v>
                </c:pt>
                <c:pt idx="79">
                  <c:v>-4.7399740648197239</c:v>
                </c:pt>
                <c:pt idx="80">
                  <c:v>-2.6124937555619065</c:v>
                </c:pt>
                <c:pt idx="81">
                  <c:v>-2.3769418384086327</c:v>
                </c:pt>
                <c:pt idx="82">
                  <c:v>-2.4044646221191481</c:v>
                </c:pt>
                <c:pt idx="83">
                  <c:v>-4.0602207544603077</c:v>
                </c:pt>
                <c:pt idx="84">
                  <c:v>-4.0449142137128522</c:v>
                </c:pt>
                <c:pt idx="85">
                  <c:v>-3.0142588295403971</c:v>
                </c:pt>
                <c:pt idx="86">
                  <c:v>-2.6016826981485623</c:v>
                </c:pt>
                <c:pt idx="87">
                  <c:v>-2.7298721918733193</c:v>
                </c:pt>
                <c:pt idx="88">
                  <c:v>-3.5043991248594213</c:v>
                </c:pt>
                <c:pt idx="89">
                  <c:v>-2.6588386840966201</c:v>
                </c:pt>
                <c:pt idx="90">
                  <c:v>-2.5951216005110922</c:v>
                </c:pt>
                <c:pt idx="91">
                  <c:v>-2.5191127634677493</c:v>
                </c:pt>
                <c:pt idx="92">
                  <c:v>-3.3739232065470537</c:v>
                </c:pt>
                <c:pt idx="93">
                  <c:v>-2.4951489767332453</c:v>
                </c:pt>
                <c:pt idx="94">
                  <c:v>-2.7731228670556138</c:v>
                </c:pt>
                <c:pt idx="95">
                  <c:v>-2.5005762215523193</c:v>
                </c:pt>
                <c:pt idx="96">
                  <c:v>-2.2754414295192036</c:v>
                </c:pt>
                <c:pt idx="97">
                  <c:v>-2.3596513554110428</c:v>
                </c:pt>
                <c:pt idx="98">
                  <c:v>-2.2315232028727094</c:v>
                </c:pt>
                <c:pt idx="99">
                  <c:v>-2.2907319040287595</c:v>
                </c:pt>
                <c:pt idx="100">
                  <c:v>-2.2404131994757099</c:v>
                </c:pt>
                <c:pt idx="101">
                  <c:v>-1.931641539131518</c:v>
                </c:pt>
                <c:pt idx="102">
                  <c:v>-2.1036262095168095</c:v>
                </c:pt>
                <c:pt idx="103">
                  <c:v>-1.8057041150847799</c:v>
                </c:pt>
                <c:pt idx="104">
                  <c:v>-1.5299172663499823</c:v>
                </c:pt>
                <c:pt idx="105">
                  <c:v>-1.4743508756714672</c:v>
                </c:pt>
                <c:pt idx="106">
                  <c:v>-2.1877970526526171</c:v>
                </c:pt>
                <c:pt idx="107">
                  <c:v>-0.32210115883309909</c:v>
                </c:pt>
                <c:pt idx="108">
                  <c:v>-1.0362954215813982</c:v>
                </c:pt>
                <c:pt idx="109">
                  <c:v>-1.9848137773434353</c:v>
                </c:pt>
                <c:pt idx="110">
                  <c:v>-2.358932323449185</c:v>
                </c:pt>
                <c:pt idx="111">
                  <c:v>-1.996104425914063</c:v>
                </c:pt>
                <c:pt idx="112">
                  <c:v>-2.6617303186847292</c:v>
                </c:pt>
                <c:pt idx="113">
                  <c:v>-2.6041361494733843</c:v>
                </c:pt>
                <c:pt idx="114">
                  <c:v>-2.8786537947831725</c:v>
                </c:pt>
                <c:pt idx="115">
                  <c:v>-1.8913838700626777</c:v>
                </c:pt>
                <c:pt idx="116">
                  <c:v>-4.2060307454601453</c:v>
                </c:pt>
                <c:pt idx="117">
                  <c:v>-1.473439525939515</c:v>
                </c:pt>
                <c:pt idx="118">
                  <c:v>-4.4718806340820851</c:v>
                </c:pt>
                <c:pt idx="119">
                  <c:v>-4.1115190151293355</c:v>
                </c:pt>
                <c:pt idx="120">
                  <c:v>-3.9092852524092088</c:v>
                </c:pt>
                <c:pt idx="121">
                  <c:v>-4.5904875426385248</c:v>
                </c:pt>
                <c:pt idx="122">
                  <c:v>-2.3122695903523218</c:v>
                </c:pt>
                <c:pt idx="123">
                  <c:v>-5.738012833010611</c:v>
                </c:pt>
                <c:pt idx="124">
                  <c:v>-3.942376548195762</c:v>
                </c:pt>
                <c:pt idx="125">
                  <c:v>-3.4485728670031426</c:v>
                </c:pt>
                <c:pt idx="126">
                  <c:v>-4.4553046297073973</c:v>
                </c:pt>
                <c:pt idx="127">
                  <c:v>-4.3247672042496168</c:v>
                </c:pt>
                <c:pt idx="128">
                  <c:v>-5.1527704764657676</c:v>
                </c:pt>
                <c:pt idx="129">
                  <c:v>-5.1878626572361854</c:v>
                </c:pt>
                <c:pt idx="130">
                  <c:v>-4.5794761984390817</c:v>
                </c:pt>
                <c:pt idx="131">
                  <c:v>-3.887118389767676</c:v>
                </c:pt>
                <c:pt idx="132">
                  <c:v>-2.9383946360489057</c:v>
                </c:pt>
                <c:pt idx="133">
                  <c:v>-7.8060649572887328</c:v>
                </c:pt>
                <c:pt idx="134">
                  <c:v>-6.0374635806375352</c:v>
                </c:pt>
                <c:pt idx="135">
                  <c:v>-5.3313719937260515</c:v>
                </c:pt>
                <c:pt idx="136">
                  <c:v>-6.3126191000336984</c:v>
                </c:pt>
              </c:numCache>
            </c:numRef>
          </c:xVal>
          <c:yVal>
            <c:numRef>
              <c:f>'cape gap and er'!$Y$2:$Y$138</c:f>
              <c:numCache>
                <c:formatCode>0.00%</c:formatCode>
                <c:ptCount val="137"/>
                <c:pt idx="0">
                  <c:v>2.8696158467405031E-3</c:v>
                </c:pt>
                <c:pt idx="1">
                  <c:v>-9.91995026878012E-3</c:v>
                </c:pt>
                <c:pt idx="2">
                  <c:v>-2.5111366203231844E-2</c:v>
                </c:pt>
                <c:pt idx="3">
                  <c:v>-3.5817569679376549E-2</c:v>
                </c:pt>
                <c:pt idx="4">
                  <c:v>1.055333757744803E-3</c:v>
                </c:pt>
                <c:pt idx="5">
                  <c:v>-3.2645344884466132E-2</c:v>
                </c:pt>
                <c:pt idx="6">
                  <c:v>-1.6074477399787179E-2</c:v>
                </c:pt>
                <c:pt idx="7">
                  <c:v>-3.8842458923122436E-2</c:v>
                </c:pt>
                <c:pt idx="8">
                  <c:v>-2.823288486818587E-2</c:v>
                </c:pt>
                <c:pt idx="9">
                  <c:v>-4.5146174697720864E-2</c:v>
                </c:pt>
                <c:pt idx="10">
                  <c:v>-4.8749572049450851E-2</c:v>
                </c:pt>
                <c:pt idx="11">
                  <c:v>-4.1668199279598417E-2</c:v>
                </c:pt>
                <c:pt idx="12">
                  <c:v>-1.5939184462061107E-2</c:v>
                </c:pt>
                <c:pt idx="13">
                  <c:v>-3.9054428151958476E-2</c:v>
                </c:pt>
                <c:pt idx="14">
                  <c:v>-5.4011056941934532E-2</c:v>
                </c:pt>
                <c:pt idx="15">
                  <c:v>-3.787758874852476E-2</c:v>
                </c:pt>
                <c:pt idx="16">
                  <c:v>-2.0733368140847475E-2</c:v>
                </c:pt>
                <c:pt idx="17">
                  <c:v>-5.7132988091563641E-2</c:v>
                </c:pt>
                <c:pt idx="18">
                  <c:v>-4.1827313649155817E-2</c:v>
                </c:pt>
                <c:pt idx="19">
                  <c:v>-8.268417744692691E-2</c:v>
                </c:pt>
                <c:pt idx="20">
                  <c:v>-6.9770492479733548E-2</c:v>
                </c:pt>
                <c:pt idx="21">
                  <c:v>-5.4633949866327303E-2</c:v>
                </c:pt>
                <c:pt idx="22">
                  <c:v>-6.836647970013332E-2</c:v>
                </c:pt>
                <c:pt idx="23">
                  <c:v>-8.2074511180440735E-2</c:v>
                </c:pt>
                <c:pt idx="24">
                  <c:v>-8.8050018694298071E-2</c:v>
                </c:pt>
                <c:pt idx="25">
                  <c:v>-7.1778975162511083E-2</c:v>
                </c:pt>
                <c:pt idx="26">
                  <c:v>-7.2296506466885679E-2</c:v>
                </c:pt>
                <c:pt idx="27">
                  <c:v>-7.0266313548552617E-2</c:v>
                </c:pt>
                <c:pt idx="28">
                  <c:v>-8.3095068393733484E-2</c:v>
                </c:pt>
                <c:pt idx="29">
                  <c:v>-8.1273664424291958E-2</c:v>
                </c:pt>
                <c:pt idx="30">
                  <c:v>-8.3230895909404135E-2</c:v>
                </c:pt>
                <c:pt idx="31">
                  <c:v>-1.6619429980486711E-2</c:v>
                </c:pt>
                <c:pt idx="32">
                  <c:v>-6.7250697935465009E-2</c:v>
                </c:pt>
                <c:pt idx="33">
                  <c:v>-5.5664833433084704E-2</c:v>
                </c:pt>
                <c:pt idx="34">
                  <c:v>-4.4180547854123509E-2</c:v>
                </c:pt>
                <c:pt idx="35">
                  <c:v>-5.6363115422194854E-2</c:v>
                </c:pt>
                <c:pt idx="36">
                  <c:v>-4.6706006498607788E-2</c:v>
                </c:pt>
                <c:pt idx="37">
                  <c:v>-5.0132504013546964E-2</c:v>
                </c:pt>
                <c:pt idx="38">
                  <c:v>-6.2612076422035257E-2</c:v>
                </c:pt>
                <c:pt idx="39">
                  <c:v>-3.8354554769202798E-2</c:v>
                </c:pt>
                <c:pt idx="40">
                  <c:v>-4.5437016011538045E-2</c:v>
                </c:pt>
                <c:pt idx="41">
                  <c:v>-3.6661808736313972E-2</c:v>
                </c:pt>
                <c:pt idx="42">
                  <c:v>-4.0179712913692933E-2</c:v>
                </c:pt>
                <c:pt idx="43">
                  <c:v>-4.9605464740015037E-2</c:v>
                </c:pt>
                <c:pt idx="44">
                  <c:v>-4.3664689156054592E-2</c:v>
                </c:pt>
                <c:pt idx="45">
                  <c:v>-4.5047430602335847E-2</c:v>
                </c:pt>
                <c:pt idx="46">
                  <c:v>-4.9198866552166542E-2</c:v>
                </c:pt>
                <c:pt idx="47">
                  <c:v>-3.6856285678169565E-2</c:v>
                </c:pt>
                <c:pt idx="48">
                  <c:v>-3.0588046833045723E-2</c:v>
                </c:pt>
                <c:pt idx="49">
                  <c:v>-4.0758323891340265E-2</c:v>
                </c:pt>
                <c:pt idx="50">
                  <c:v>-4.2749801526201558E-2</c:v>
                </c:pt>
                <c:pt idx="51">
                  <c:v>-4.6206801968365019E-2</c:v>
                </c:pt>
                <c:pt idx="52">
                  <c:v>-3.2814646682447046E-2</c:v>
                </c:pt>
                <c:pt idx="53">
                  <c:v>-5.1931700746362219E-2</c:v>
                </c:pt>
                <c:pt idx="54">
                  <c:v>-4.8628398713402188E-2</c:v>
                </c:pt>
                <c:pt idx="55">
                  <c:v>-3.7289085352998352E-2</c:v>
                </c:pt>
                <c:pt idx="56">
                  <c:v>-6.33716187189588E-2</c:v>
                </c:pt>
                <c:pt idx="57">
                  <c:v>-3.0183770628516626E-2</c:v>
                </c:pt>
                <c:pt idx="58">
                  <c:v>-7.9359356154985683E-2</c:v>
                </c:pt>
                <c:pt idx="59">
                  <c:v>-5.5972829774809219E-2</c:v>
                </c:pt>
                <c:pt idx="60">
                  <c:v>-6.5891513495423437E-2</c:v>
                </c:pt>
                <c:pt idx="61">
                  <c:v>-7.1797771054116888E-2</c:v>
                </c:pt>
                <c:pt idx="62">
                  <c:v>-4.5288949381377952E-2</c:v>
                </c:pt>
                <c:pt idx="63">
                  <c:v>-8.3724900357758703E-2</c:v>
                </c:pt>
                <c:pt idx="64">
                  <c:v>-6.9638104452915961E-2</c:v>
                </c:pt>
                <c:pt idx="65">
                  <c:v>-5.2645811026996725E-2</c:v>
                </c:pt>
                <c:pt idx="66">
                  <c:v>-7.3647816310809855E-2</c:v>
                </c:pt>
                <c:pt idx="67">
                  <c:v>-6.4194742283302686E-2</c:v>
                </c:pt>
                <c:pt idx="68">
                  <c:v>-6.0502268535631343E-2</c:v>
                </c:pt>
                <c:pt idx="69">
                  <c:v>-6.3644681561539684E-2</c:v>
                </c:pt>
                <c:pt idx="70">
                  <c:v>-6.3477296649205872E-2</c:v>
                </c:pt>
                <c:pt idx="71">
                  <c:v>-4.1357774723150609E-2</c:v>
                </c:pt>
                <c:pt idx="72">
                  <c:v>-5.0888893321696327E-2</c:v>
                </c:pt>
                <c:pt idx="73">
                  <c:v>-9.6264045306996726E-2</c:v>
                </c:pt>
                <c:pt idx="74">
                  <c:v>-7.7791052150984363E-2</c:v>
                </c:pt>
                <c:pt idx="75">
                  <c:v>-7.4583005504829325E-2</c:v>
                </c:pt>
                <c:pt idx="76">
                  <c:v>-7.1472948846718065E-2</c:v>
                </c:pt>
                <c:pt idx="77">
                  <c:v>-7.6913005457503125E-2</c:v>
                </c:pt>
                <c:pt idx="78">
                  <c:v>-5.1310374606374998E-2</c:v>
                </c:pt>
                <c:pt idx="79">
                  <c:v>-5.718174609924187E-3</c:v>
                </c:pt>
                <c:pt idx="80">
                  <c:v>-5.6463973663017253E-2</c:v>
                </c:pt>
                <c:pt idx="81">
                  <c:v>-4.7582591074918135E-2</c:v>
                </c:pt>
                <c:pt idx="82">
                  <c:v>-4.2372660711361476E-2</c:v>
                </c:pt>
                <c:pt idx="83">
                  <c:v>-2.8877776370322294E-2</c:v>
                </c:pt>
                <c:pt idx="84">
                  <c:v>-3.1028424100641105E-2</c:v>
                </c:pt>
                <c:pt idx="85">
                  <c:v>-4.3873684869827789E-2</c:v>
                </c:pt>
                <c:pt idx="86">
                  <c:v>-3.9983324771557971E-2</c:v>
                </c:pt>
                <c:pt idx="87">
                  <c:v>-3.3378927532204727E-2</c:v>
                </c:pt>
                <c:pt idx="88">
                  <c:v>-4.1487949749184239E-2</c:v>
                </c:pt>
                <c:pt idx="89">
                  <c:v>-5.6136846760460823E-2</c:v>
                </c:pt>
                <c:pt idx="90">
                  <c:v>-4.350912813050134E-2</c:v>
                </c:pt>
                <c:pt idx="91">
                  <c:v>-7.8375571237385477E-2</c:v>
                </c:pt>
                <c:pt idx="92">
                  <c:v>-4.8487037957101631E-2</c:v>
                </c:pt>
                <c:pt idx="93">
                  <c:v>-6.9590332652971876E-2</c:v>
                </c:pt>
                <c:pt idx="94">
                  <c:v>-3.6729458326870912E-2</c:v>
                </c:pt>
                <c:pt idx="95">
                  <c:v>-4.8448010571039868E-2</c:v>
                </c:pt>
                <c:pt idx="96">
                  <c:v>-5.8285121019587605E-2</c:v>
                </c:pt>
                <c:pt idx="97">
                  <c:v>-2.5315475148462774E-2</c:v>
                </c:pt>
                <c:pt idx="98">
                  <c:v>-3.4178476424980397E-2</c:v>
                </c:pt>
                <c:pt idx="99">
                  <c:v>-1.2135416937471222E-2</c:v>
                </c:pt>
                <c:pt idx="100">
                  <c:v>-6.4048595052957236E-2</c:v>
                </c:pt>
                <c:pt idx="101">
                  <c:v>-4.4978432863446827E-2</c:v>
                </c:pt>
                <c:pt idx="102">
                  <c:v>-2.806206309621051E-2</c:v>
                </c:pt>
                <c:pt idx="103">
                  <c:v>-6.8063300751599831E-2</c:v>
                </c:pt>
                <c:pt idx="104">
                  <c:v>-6.3413874774093326E-2</c:v>
                </c:pt>
                <c:pt idx="105">
                  <c:v>-2.7948226469354909E-2</c:v>
                </c:pt>
                <c:pt idx="106">
                  <c:v>-4.5784274628732913E-2</c:v>
                </c:pt>
                <c:pt idx="107">
                  <c:v>-3.6150177870926337E-2</c:v>
                </c:pt>
                <c:pt idx="108">
                  <c:v>-4.903534245536556E-2</c:v>
                </c:pt>
                <c:pt idx="109">
                  <c:v>-4.7440861259365752E-2</c:v>
                </c:pt>
                <c:pt idx="110">
                  <c:v>-4.5824906386235265E-2</c:v>
                </c:pt>
                <c:pt idx="111">
                  <c:v>-7.9048264762288323E-2</c:v>
                </c:pt>
                <c:pt idx="112">
                  <c:v>-5.4420967885848937E-2</c:v>
                </c:pt>
                <c:pt idx="113">
                  <c:v>-4.3416556655223593E-2</c:v>
                </c:pt>
                <c:pt idx="114">
                  <c:v>-3.8448730194575731E-2</c:v>
                </c:pt>
                <c:pt idx="115">
                  <c:v>-5.5799657542821901E-2</c:v>
                </c:pt>
                <c:pt idx="116">
                  <c:v>-5.6940219176730755E-2</c:v>
                </c:pt>
                <c:pt idx="117">
                  <c:v>-8.1488491905068239E-2</c:v>
                </c:pt>
                <c:pt idx="118">
                  <c:v>-4.1247896876061674E-2</c:v>
                </c:pt>
                <c:pt idx="119">
                  <c:v>-6.5432833573230598E-2</c:v>
                </c:pt>
                <c:pt idx="120">
                  <c:v>-6.1540056947408717E-2</c:v>
                </c:pt>
                <c:pt idx="121">
                  <c:v>-3.2306000368795385E-2</c:v>
                </c:pt>
                <c:pt idx="122">
                  <c:v>-7.8123550929225294E-2</c:v>
                </c:pt>
                <c:pt idx="123">
                  <c:v>-4.2037182963283959E-2</c:v>
                </c:pt>
                <c:pt idx="124">
                  <c:v>-7.2675896349499336E-2</c:v>
                </c:pt>
                <c:pt idx="125">
                  <c:v>-7.2730321211636584E-2</c:v>
                </c:pt>
                <c:pt idx="126">
                  <c:v>-6.1554857499179327E-2</c:v>
                </c:pt>
                <c:pt idx="127">
                  <c:v>-5.5615146464091048E-2</c:v>
                </c:pt>
                <c:pt idx="128">
                  <c:v>-6.7626775440475573E-2</c:v>
                </c:pt>
                <c:pt idx="129">
                  <c:v>-5.7993553036615131E-2</c:v>
                </c:pt>
                <c:pt idx="130">
                  <c:v>-9.3559772219152126E-2</c:v>
                </c:pt>
                <c:pt idx="131">
                  <c:v>-8.4395348679459969E-2</c:v>
                </c:pt>
                <c:pt idx="132">
                  <c:v>-8.0089590129031274E-2</c:v>
                </c:pt>
                <c:pt idx="133">
                  <c:v>-2.3736278714878267E-2</c:v>
                </c:pt>
                <c:pt idx="134">
                  <c:v>-6.5806717195590947E-2</c:v>
                </c:pt>
                <c:pt idx="135">
                  <c:v>-8.1056546405187113E-2</c:v>
                </c:pt>
                <c:pt idx="136">
                  <c:v>-6.6657849036809713E-2</c:v>
                </c:pt>
              </c:numCache>
            </c:numRef>
          </c:yVal>
          <c:smooth val="0"/>
          <c:extLst>
            <c:ext xmlns:c16="http://schemas.microsoft.com/office/drawing/2014/chart" uri="{C3380CC4-5D6E-409C-BE32-E72D297353CC}">
              <c16:uniqueId val="{0000000E-C235-42E8-BF34-83809CACA783}"/>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Information Technology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27445193114792221"/>
                  <c:y val="-0.1000885141508064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er'!$L$2:$L$72</c:f>
              <c:numCache>
                <c:formatCode>0.00</c:formatCode>
                <c:ptCount val="71"/>
                <c:pt idx="0">
                  <c:v>-5.4149682312285936</c:v>
                </c:pt>
                <c:pt idx="1">
                  <c:v>-4.2686555855964023</c:v>
                </c:pt>
                <c:pt idx="2">
                  <c:v>-2.9655475663629343</c:v>
                </c:pt>
                <c:pt idx="3">
                  <c:v>-2.7868439162772471</c:v>
                </c:pt>
                <c:pt idx="4">
                  <c:v>-2.8905028174256504</c:v>
                </c:pt>
                <c:pt idx="5">
                  <c:v>-1.7925336409312749</c:v>
                </c:pt>
                <c:pt idx="6">
                  <c:v>-1.9810177723025788</c:v>
                </c:pt>
                <c:pt idx="7">
                  <c:v>-1.2699309530470142</c:v>
                </c:pt>
                <c:pt idx="8">
                  <c:v>-2.2507912357439803</c:v>
                </c:pt>
                <c:pt idx="9">
                  <c:v>-1.617043131059372</c:v>
                </c:pt>
                <c:pt idx="10">
                  <c:v>-5.8999287480798301E-2</c:v>
                </c:pt>
                <c:pt idx="11">
                  <c:v>-2.2295228981267776</c:v>
                </c:pt>
                <c:pt idx="12">
                  <c:v>-2.17550224436037</c:v>
                </c:pt>
                <c:pt idx="13">
                  <c:v>-1.1844166210232423</c:v>
                </c:pt>
                <c:pt idx="14">
                  <c:v>0.36746987525950203</c:v>
                </c:pt>
                <c:pt idx="15">
                  <c:v>-0.99427285256329156</c:v>
                </c:pt>
                <c:pt idx="16">
                  <c:v>-3.130982601479074</c:v>
                </c:pt>
                <c:pt idx="17">
                  <c:v>-1.2479069124725211</c:v>
                </c:pt>
                <c:pt idx="18">
                  <c:v>-3.9837093807816615</c:v>
                </c:pt>
                <c:pt idx="19">
                  <c:v>-2.3408078489231325</c:v>
                </c:pt>
                <c:pt idx="20">
                  <c:v>-1.2934182925388438</c:v>
                </c:pt>
                <c:pt idx="21">
                  <c:v>-2.5908473207471943</c:v>
                </c:pt>
                <c:pt idx="22">
                  <c:v>-1.9455355025098555</c:v>
                </c:pt>
                <c:pt idx="23">
                  <c:v>-1.7015976324090918</c:v>
                </c:pt>
                <c:pt idx="24">
                  <c:v>-1.573413174722555</c:v>
                </c:pt>
                <c:pt idx="25">
                  <c:v>-2.705175671449533</c:v>
                </c:pt>
                <c:pt idx="26">
                  <c:v>-1.9036424518512529</c:v>
                </c:pt>
                <c:pt idx="27">
                  <c:v>-2.1134984864908706</c:v>
                </c:pt>
                <c:pt idx="28">
                  <c:v>-2.4931574124478288</c:v>
                </c:pt>
                <c:pt idx="29">
                  <c:v>-1.672139652273998</c:v>
                </c:pt>
                <c:pt idx="30">
                  <c:v>-2.0487082147839182</c:v>
                </c:pt>
                <c:pt idx="31">
                  <c:v>-4.2299979492465773</c:v>
                </c:pt>
                <c:pt idx="32">
                  <c:v>-2.3091066066819677</c:v>
                </c:pt>
                <c:pt idx="33">
                  <c:v>-3.0189735082369911</c:v>
                </c:pt>
                <c:pt idx="34">
                  <c:v>-4.1700690561236806</c:v>
                </c:pt>
                <c:pt idx="35">
                  <c:v>-3.2340253572683295</c:v>
                </c:pt>
                <c:pt idx="36">
                  <c:v>-2.4662551476109718</c:v>
                </c:pt>
                <c:pt idx="37">
                  <c:v>-1.469991349568037</c:v>
                </c:pt>
                <c:pt idx="38">
                  <c:v>-1.1031543037881049</c:v>
                </c:pt>
                <c:pt idx="39">
                  <c:v>-3.7884427756805099</c:v>
                </c:pt>
                <c:pt idx="40">
                  <c:v>-3.6055001802673079</c:v>
                </c:pt>
                <c:pt idx="41">
                  <c:v>-4.0707857729254302</c:v>
                </c:pt>
                <c:pt idx="42">
                  <c:v>-3.7854585373353666</c:v>
                </c:pt>
                <c:pt idx="43">
                  <c:v>-3.5048218915392262</c:v>
                </c:pt>
                <c:pt idx="44">
                  <c:v>-5.0374040623190339</c:v>
                </c:pt>
                <c:pt idx="45">
                  <c:v>-5.2128512460795218</c:v>
                </c:pt>
                <c:pt idx="46">
                  <c:v>-6.1660838442639507</c:v>
                </c:pt>
                <c:pt idx="47">
                  <c:v>-6.2287152041250433</c:v>
                </c:pt>
                <c:pt idx="48">
                  <c:v>-6.9808607294979783</c:v>
                </c:pt>
                <c:pt idx="49">
                  <c:v>-6.7666231457663004</c:v>
                </c:pt>
                <c:pt idx="50">
                  <c:v>-7.0161619871091236</c:v>
                </c:pt>
                <c:pt idx="51">
                  <c:v>-5.9710889243877014</c:v>
                </c:pt>
                <c:pt idx="52">
                  <c:v>-7.5761718032186014</c:v>
                </c:pt>
                <c:pt idx="53">
                  <c:v>-6.0689030409753375</c:v>
                </c:pt>
                <c:pt idx="54">
                  <c:v>-6.5512690574637853</c:v>
                </c:pt>
                <c:pt idx="55">
                  <c:v>-6.7795665829189815</c:v>
                </c:pt>
                <c:pt idx="56">
                  <c:v>-6.4685084319811699</c:v>
                </c:pt>
                <c:pt idx="57">
                  <c:v>-5.9535662144077488</c:v>
                </c:pt>
                <c:pt idx="58">
                  <c:v>-4.2339848218004237</c:v>
                </c:pt>
                <c:pt idx="59">
                  <c:v>-5.5442743583039586</c:v>
                </c:pt>
                <c:pt idx="60">
                  <c:v>-4.5539619882711557</c:v>
                </c:pt>
                <c:pt idx="61">
                  <c:v>-4.014464502839667</c:v>
                </c:pt>
                <c:pt idx="62">
                  <c:v>-4.0020829414137333</c:v>
                </c:pt>
                <c:pt idx="63">
                  <c:v>-3.467818775822769</c:v>
                </c:pt>
                <c:pt idx="64">
                  <c:v>-2.5557716992423307</c:v>
                </c:pt>
                <c:pt idx="65">
                  <c:v>-2.8126621184059717</c:v>
                </c:pt>
                <c:pt idx="66">
                  <c:v>-1.5480497253915262</c:v>
                </c:pt>
                <c:pt idx="67">
                  <c:v>-2.0980804940876983</c:v>
                </c:pt>
                <c:pt idx="68">
                  <c:v>-1.959673183667789</c:v>
                </c:pt>
                <c:pt idx="69">
                  <c:v>-0.69769282799444632</c:v>
                </c:pt>
                <c:pt idx="70">
                  <c:v>-0.6157250049792875</c:v>
                </c:pt>
              </c:numCache>
            </c:numRef>
          </c:xVal>
          <c:yVal>
            <c:numRef>
              <c:f>'cape gap and er'!$Z$2:$Z$72</c:f>
              <c:numCache>
                <c:formatCode>0.00%</c:formatCode>
                <c:ptCount val="71"/>
                <c:pt idx="0">
                  <c:v>2.8180980582270809E-2</c:v>
                </c:pt>
                <c:pt idx="1">
                  <c:v>2.3528134281339597E-2</c:v>
                </c:pt>
                <c:pt idx="2">
                  <c:v>6.5561323651559533E-3</c:v>
                </c:pt>
                <c:pt idx="3">
                  <c:v>5.5593746691267043E-3</c:v>
                </c:pt>
                <c:pt idx="4">
                  <c:v>2.0376159067431177E-2</c:v>
                </c:pt>
                <c:pt idx="5">
                  <c:v>1.8664524258173998E-3</c:v>
                </c:pt>
                <c:pt idx="6">
                  <c:v>1.7370740486276404E-2</c:v>
                </c:pt>
                <c:pt idx="7">
                  <c:v>-3.0586057448434012E-3</c:v>
                </c:pt>
                <c:pt idx="8">
                  <c:v>1.0889782789031743E-2</c:v>
                </c:pt>
                <c:pt idx="9">
                  <c:v>1.7798867040180077E-2</c:v>
                </c:pt>
                <c:pt idx="10">
                  <c:v>-7.9386783669033179E-6</c:v>
                </c:pt>
                <c:pt idx="11">
                  <c:v>2.5937934063209322E-3</c:v>
                </c:pt>
                <c:pt idx="12">
                  <c:v>2.8572881702180419E-2</c:v>
                </c:pt>
                <c:pt idx="13">
                  <c:v>7.370006386334671E-3</c:v>
                </c:pt>
                <c:pt idx="14">
                  <c:v>-1.3188217698019589E-2</c:v>
                </c:pt>
                <c:pt idx="15">
                  <c:v>4.8424320661417664E-3</c:v>
                </c:pt>
                <c:pt idx="16">
                  <c:v>1.693322875839498E-2</c:v>
                </c:pt>
                <c:pt idx="17">
                  <c:v>6.541244657231271E-3</c:v>
                </c:pt>
                <c:pt idx="18">
                  <c:v>3.4570388965900145E-2</c:v>
                </c:pt>
                <c:pt idx="19">
                  <c:v>-2.8137574889053329E-3</c:v>
                </c:pt>
                <c:pt idx="20">
                  <c:v>3.6909399253099995E-3</c:v>
                </c:pt>
                <c:pt idx="21">
                  <c:v>2.4577929807906074E-2</c:v>
                </c:pt>
                <c:pt idx="22">
                  <c:v>2.22042528455757E-2</c:v>
                </c:pt>
                <c:pt idx="23">
                  <c:v>6.4889472163363049E-3</c:v>
                </c:pt>
                <c:pt idx="24">
                  <c:v>-1.2171279765436749E-2</c:v>
                </c:pt>
                <c:pt idx="25">
                  <c:v>1.9055110142268683E-2</c:v>
                </c:pt>
                <c:pt idx="26">
                  <c:v>-7.3777790265623366E-3</c:v>
                </c:pt>
                <c:pt idx="27">
                  <c:v>2.7463162840413169E-3</c:v>
                </c:pt>
                <c:pt idx="28">
                  <c:v>-9.5837988765714588E-3</c:v>
                </c:pt>
                <c:pt idx="29">
                  <c:v>-8.3727934287518568E-3</c:v>
                </c:pt>
                <c:pt idx="30">
                  <c:v>-6.7608001638927995E-3</c:v>
                </c:pt>
                <c:pt idx="31">
                  <c:v>3.3440479653719768E-2</c:v>
                </c:pt>
                <c:pt idx="32">
                  <c:v>3.0676379750405047E-4</c:v>
                </c:pt>
                <c:pt idx="33">
                  <c:v>3.42502126277755E-3</c:v>
                </c:pt>
                <c:pt idx="34">
                  <c:v>1.5880448063429808E-2</c:v>
                </c:pt>
                <c:pt idx="35">
                  <c:v>5.3056565266584865E-3</c:v>
                </c:pt>
                <c:pt idx="36">
                  <c:v>7.4788248520256673E-3</c:v>
                </c:pt>
                <c:pt idx="37">
                  <c:v>-2.5592316009714899E-3</c:v>
                </c:pt>
                <c:pt idx="38">
                  <c:v>-1.3121296169129382E-2</c:v>
                </c:pt>
                <c:pt idx="39">
                  <c:v>2.2750144413215656E-2</c:v>
                </c:pt>
                <c:pt idx="40">
                  <c:v>8.968401472334131E-3</c:v>
                </c:pt>
                <c:pt idx="41">
                  <c:v>2.0881945869874352E-2</c:v>
                </c:pt>
                <c:pt idx="42">
                  <c:v>1.9940343380504766E-2</c:v>
                </c:pt>
                <c:pt idx="43">
                  <c:v>1.0168380359171003E-2</c:v>
                </c:pt>
                <c:pt idx="44">
                  <c:v>3.7930296739263847E-2</c:v>
                </c:pt>
                <c:pt idx="45">
                  <c:v>4.0575548767844083E-2</c:v>
                </c:pt>
                <c:pt idx="46">
                  <c:v>3.9436379406685207E-2</c:v>
                </c:pt>
                <c:pt idx="47">
                  <c:v>6.5090257120722361E-2</c:v>
                </c:pt>
                <c:pt idx="48">
                  <c:v>8.3097345605015693E-2</c:v>
                </c:pt>
                <c:pt idx="49">
                  <c:v>7.3070519050228322E-2</c:v>
                </c:pt>
                <c:pt idx="50">
                  <c:v>7.1056270484636475E-2</c:v>
                </c:pt>
                <c:pt idx="51">
                  <c:v>7.2459516607845442E-2</c:v>
                </c:pt>
                <c:pt idx="52">
                  <c:v>8.303967556560532E-2</c:v>
                </c:pt>
                <c:pt idx="53">
                  <c:v>6.4681110070246017E-2</c:v>
                </c:pt>
                <c:pt idx="54">
                  <c:v>9.0289531476985596E-2</c:v>
                </c:pt>
                <c:pt idx="55">
                  <c:v>0.11082574579743532</c:v>
                </c:pt>
                <c:pt idx="56">
                  <c:v>8.4084263209651677E-2</c:v>
                </c:pt>
                <c:pt idx="57">
                  <c:v>9.7718480973005395E-2</c:v>
                </c:pt>
                <c:pt idx="58">
                  <c:v>4.4723032278247921E-2</c:v>
                </c:pt>
                <c:pt idx="59">
                  <c:v>7.32839840812054E-2</c:v>
                </c:pt>
                <c:pt idx="60">
                  <c:v>7.6534093594593067E-2</c:v>
                </c:pt>
                <c:pt idx="61">
                  <c:v>7.5479041706091765E-2</c:v>
                </c:pt>
                <c:pt idx="62">
                  <c:v>0.107551435884913</c:v>
                </c:pt>
                <c:pt idx="63">
                  <c:v>6.9191503461695891E-2</c:v>
                </c:pt>
                <c:pt idx="64">
                  <c:v>7.7414056358442229E-2</c:v>
                </c:pt>
                <c:pt idx="65">
                  <c:v>9.4746800376960705E-2</c:v>
                </c:pt>
                <c:pt idx="66">
                  <c:v>7.4061668966282523E-2</c:v>
                </c:pt>
                <c:pt idx="67">
                  <c:v>7.9886442823383863E-2</c:v>
                </c:pt>
                <c:pt idx="68">
                  <c:v>8.0224730676549338E-2</c:v>
                </c:pt>
                <c:pt idx="69">
                  <c:v>7.2078279260350486E-2</c:v>
                </c:pt>
                <c:pt idx="70">
                  <c:v>7.89858875215248E-2</c:v>
                </c:pt>
              </c:numCache>
            </c:numRef>
          </c:yVal>
          <c:smooth val="0"/>
          <c:extLst>
            <c:ext xmlns:c16="http://schemas.microsoft.com/office/drawing/2014/chart" uri="{C3380CC4-5D6E-409C-BE32-E72D297353CC}">
              <c16:uniqueId val="{00000008-409F-4BE8-B1B6-E55A6DFB727B}"/>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8.9441221075789112E-2"/>
                  <c:y val="-0.2485787169450671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er'!$L$73:$L$138</c:f>
              <c:numCache>
                <c:formatCode>0.00</c:formatCode>
                <c:ptCount val="66"/>
                <c:pt idx="0">
                  <c:v>-2.5320508679567046</c:v>
                </c:pt>
                <c:pt idx="1">
                  <c:v>-0.60993026134834949</c:v>
                </c:pt>
                <c:pt idx="2">
                  <c:v>-1.6824074058526444</c:v>
                </c:pt>
                <c:pt idx="3">
                  <c:v>-1.3606760703312757</c:v>
                </c:pt>
                <c:pt idx="4">
                  <c:v>-0.62592819495340368</c:v>
                </c:pt>
                <c:pt idx="5">
                  <c:v>-2.1947857444391428</c:v>
                </c:pt>
                <c:pt idx="6">
                  <c:v>-1.0900878990127394</c:v>
                </c:pt>
                <c:pt idx="7">
                  <c:v>-2.0861816816102756</c:v>
                </c:pt>
                <c:pt idx="8">
                  <c:v>-3.6665789679783387</c:v>
                </c:pt>
                <c:pt idx="9">
                  <c:v>-2.12153158296426</c:v>
                </c:pt>
                <c:pt idx="10">
                  <c:v>-1.9161856731100304</c:v>
                </c:pt>
                <c:pt idx="11">
                  <c:v>-1.817926939271838</c:v>
                </c:pt>
                <c:pt idx="12">
                  <c:v>-3.0339189488090641</c:v>
                </c:pt>
                <c:pt idx="13">
                  <c:v>-4.2725948328269263</c:v>
                </c:pt>
                <c:pt idx="14">
                  <c:v>-2.704838553982964</c:v>
                </c:pt>
                <c:pt idx="15">
                  <c:v>-4.0852945706153641</c:v>
                </c:pt>
                <c:pt idx="16">
                  <c:v>-3.2592811437514637</c:v>
                </c:pt>
                <c:pt idx="17">
                  <c:v>-4.3547474620068947</c:v>
                </c:pt>
                <c:pt idx="18">
                  <c:v>-3.1103634919359315</c:v>
                </c:pt>
                <c:pt idx="19">
                  <c:v>-2.7791127811745415</c:v>
                </c:pt>
                <c:pt idx="20">
                  <c:v>-1.9998046240395064</c:v>
                </c:pt>
                <c:pt idx="21">
                  <c:v>-2.7415286544505806</c:v>
                </c:pt>
                <c:pt idx="22">
                  <c:v>-3.0413018918395212</c:v>
                </c:pt>
                <c:pt idx="23">
                  <c:v>-3.1309375818288236</c:v>
                </c:pt>
                <c:pt idx="24">
                  <c:v>-3.1041980734077095</c:v>
                </c:pt>
                <c:pt idx="25">
                  <c:v>-2.1043504207069468</c:v>
                </c:pt>
                <c:pt idx="26">
                  <c:v>-1.8448621304859785</c:v>
                </c:pt>
                <c:pt idx="27">
                  <c:v>-1.8525142355879485</c:v>
                </c:pt>
                <c:pt idx="28">
                  <c:v>-1.1360338792449207</c:v>
                </c:pt>
                <c:pt idx="29">
                  <c:v>-2.1006000454920626</c:v>
                </c:pt>
                <c:pt idx="30">
                  <c:v>-1.3289908768358218</c:v>
                </c:pt>
                <c:pt idx="31">
                  <c:v>-0.96738226179262377</c:v>
                </c:pt>
                <c:pt idx="32">
                  <c:v>-1.3488512943876731</c:v>
                </c:pt>
                <c:pt idx="33">
                  <c:v>-0.10783407767628894</c:v>
                </c:pt>
                <c:pt idx="34">
                  <c:v>-5.0816158321884686E-3</c:v>
                </c:pt>
                <c:pt idx="35">
                  <c:v>-1.3280621090070799</c:v>
                </c:pt>
                <c:pt idx="36">
                  <c:v>1.2462796986785021</c:v>
                </c:pt>
                <c:pt idx="37">
                  <c:v>2.0274304342904417</c:v>
                </c:pt>
                <c:pt idx="38">
                  <c:v>1.1559549723754579</c:v>
                </c:pt>
                <c:pt idx="39">
                  <c:v>0.53376320765670204</c:v>
                </c:pt>
                <c:pt idx="40">
                  <c:v>1.9653624434337269</c:v>
                </c:pt>
                <c:pt idx="41">
                  <c:v>0.78434970428135742</c:v>
                </c:pt>
                <c:pt idx="42">
                  <c:v>0.6702912219608379</c:v>
                </c:pt>
                <c:pt idx="43">
                  <c:v>2.6899852392435291</c:v>
                </c:pt>
                <c:pt idx="44">
                  <c:v>4.155148148911131</c:v>
                </c:pt>
                <c:pt idx="45">
                  <c:v>1.1499583866350971</c:v>
                </c:pt>
                <c:pt idx="46">
                  <c:v>2.498135671388396</c:v>
                </c:pt>
                <c:pt idx="47">
                  <c:v>-1.3398671433473481</c:v>
                </c:pt>
                <c:pt idx="48">
                  <c:v>-0.36571746637560754</c:v>
                </c:pt>
                <c:pt idx="49">
                  <c:v>0.78839042911419188</c:v>
                </c:pt>
                <c:pt idx="50">
                  <c:v>0.97321274591076357</c:v>
                </c:pt>
                <c:pt idx="51">
                  <c:v>3.9329731058523283</c:v>
                </c:pt>
                <c:pt idx="52">
                  <c:v>-9.8517196971655174E-2</c:v>
                </c:pt>
                <c:pt idx="53">
                  <c:v>1.6968057231134583</c:v>
                </c:pt>
                <c:pt idx="54">
                  <c:v>2.861472534586186</c:v>
                </c:pt>
                <c:pt idx="55">
                  <c:v>1.7493843553530786</c:v>
                </c:pt>
                <c:pt idx="56">
                  <c:v>1.3842012052922481</c:v>
                </c:pt>
                <c:pt idx="57">
                  <c:v>1.4279084151865664</c:v>
                </c:pt>
                <c:pt idx="58">
                  <c:v>2.0946764869467103</c:v>
                </c:pt>
                <c:pt idx="59">
                  <c:v>3.1739462617975605</c:v>
                </c:pt>
                <c:pt idx="60">
                  <c:v>6.2388776711523519</c:v>
                </c:pt>
                <c:pt idx="61">
                  <c:v>6.3058473486867443</c:v>
                </c:pt>
                <c:pt idx="62">
                  <c:v>1.1544340733869545</c:v>
                </c:pt>
                <c:pt idx="63">
                  <c:v>3.6618370518109495</c:v>
                </c:pt>
                <c:pt idx="64">
                  <c:v>5.3257870459716115</c:v>
                </c:pt>
                <c:pt idx="65">
                  <c:v>6.0761922795218011</c:v>
                </c:pt>
              </c:numCache>
            </c:numRef>
          </c:xVal>
          <c:yVal>
            <c:numRef>
              <c:f>'cape gap and er'!$Z$73:$Z$138</c:f>
              <c:numCache>
                <c:formatCode>0.00%</c:formatCode>
                <c:ptCount val="66"/>
                <c:pt idx="0">
                  <c:v>0.13018028073473231</c:v>
                </c:pt>
                <c:pt idx="1">
                  <c:v>0.11773852502171422</c:v>
                </c:pt>
                <c:pt idx="2">
                  <c:v>8.2177804024008649E-2</c:v>
                </c:pt>
                <c:pt idx="3">
                  <c:v>9.79185366067028E-2</c:v>
                </c:pt>
                <c:pt idx="4">
                  <c:v>0.10123128533350356</c:v>
                </c:pt>
                <c:pt idx="5">
                  <c:v>0.12307455388505684</c:v>
                </c:pt>
                <c:pt idx="6">
                  <c:v>0.10524667370396812</c:v>
                </c:pt>
                <c:pt idx="7">
                  <c:v>0.15174589908678837</c:v>
                </c:pt>
                <c:pt idx="8">
                  <c:v>0.16575229667246205</c:v>
                </c:pt>
                <c:pt idx="9">
                  <c:v>0.1086112421945864</c:v>
                </c:pt>
                <c:pt idx="10">
                  <c:v>0.12348588027808938</c:v>
                </c:pt>
                <c:pt idx="11">
                  <c:v>0.13447217621162921</c:v>
                </c:pt>
                <c:pt idx="12">
                  <c:v>0.14206733255335435</c:v>
                </c:pt>
                <c:pt idx="13">
                  <c:v>0.15140991536533965</c:v>
                </c:pt>
                <c:pt idx="14">
                  <c:v>0.11891386249860147</c:v>
                </c:pt>
                <c:pt idx="15">
                  <c:v>0.14991074329351628</c:v>
                </c:pt>
                <c:pt idx="16">
                  <c:v>0.12848450726378768</c:v>
                </c:pt>
                <c:pt idx="17">
                  <c:v>0.15570255891450979</c:v>
                </c:pt>
                <c:pt idx="18">
                  <c:v>0.14027308857949561</c:v>
                </c:pt>
                <c:pt idx="19">
                  <c:v>0.155011481083978</c:v>
                </c:pt>
                <c:pt idx="20">
                  <c:v>0.11289515942019057</c:v>
                </c:pt>
                <c:pt idx="21">
                  <c:v>0.14468346823962741</c:v>
                </c:pt>
                <c:pt idx="22">
                  <c:v>0.14480918122688458</c:v>
                </c:pt>
                <c:pt idx="23">
                  <c:v>0.16441262544209767</c:v>
                </c:pt>
                <c:pt idx="24">
                  <c:v>0.15008741928912284</c:v>
                </c:pt>
                <c:pt idx="25">
                  <c:v>0.11608115577663214</c:v>
                </c:pt>
                <c:pt idx="26">
                  <c:v>0.14165191915314002</c:v>
                </c:pt>
                <c:pt idx="27">
                  <c:v>0.11026996178224047</c:v>
                </c:pt>
                <c:pt idx="28">
                  <c:v>0.11621127910311868</c:v>
                </c:pt>
                <c:pt idx="29">
                  <c:v>8.401513254985371E-2</c:v>
                </c:pt>
                <c:pt idx="30">
                  <c:v>0.11425251904785205</c:v>
                </c:pt>
                <c:pt idx="31">
                  <c:v>0.11661046913263728</c:v>
                </c:pt>
                <c:pt idx="32">
                  <c:v>7.3210209762996969E-2</c:v>
                </c:pt>
                <c:pt idx="33">
                  <c:v>6.6301758970959801E-2</c:v>
                </c:pt>
                <c:pt idx="34">
                  <c:v>8.9804251020094927E-2</c:v>
                </c:pt>
                <c:pt idx="35">
                  <c:v>6.940523260356346E-2</c:v>
                </c:pt>
                <c:pt idx="36">
                  <c:v>7.1678135135397003E-2</c:v>
                </c:pt>
                <c:pt idx="37">
                  <c:v>5.6353535137414701E-2</c:v>
                </c:pt>
                <c:pt idx="38">
                  <c:v>8.2935192641431899E-2</c:v>
                </c:pt>
                <c:pt idx="39">
                  <c:v>8.9093367148635361E-2</c:v>
                </c:pt>
                <c:pt idx="40">
                  <c:v>7.9796744720119328E-2</c:v>
                </c:pt>
                <c:pt idx="41">
                  <c:v>9.8868038190782048E-2</c:v>
                </c:pt>
                <c:pt idx="42">
                  <c:v>0.11038257132659046</c:v>
                </c:pt>
                <c:pt idx="43">
                  <c:v>9.9732941949192355E-2</c:v>
                </c:pt>
                <c:pt idx="44">
                  <c:v>7.1890965362208181E-2</c:v>
                </c:pt>
                <c:pt idx="45">
                  <c:v>7.6041196794424115E-2</c:v>
                </c:pt>
                <c:pt idx="46">
                  <c:v>7.7272890810326622E-2</c:v>
                </c:pt>
                <c:pt idx="47">
                  <c:v>0.12177763336792746</c:v>
                </c:pt>
                <c:pt idx="48">
                  <c:v>0.10841655697806929</c:v>
                </c:pt>
                <c:pt idx="49">
                  <c:v>0.10292719962982577</c:v>
                </c:pt>
                <c:pt idx="50">
                  <c:v>0.11374543431675876</c:v>
                </c:pt>
                <c:pt idx="51">
                  <c:v>5.9083264666831559E-2</c:v>
                </c:pt>
                <c:pt idx="52">
                  <c:v>0.10698569489400689</c:v>
                </c:pt>
                <c:pt idx="53">
                  <c:v>0.10643495329945329</c:v>
                </c:pt>
                <c:pt idx="54">
                  <c:v>8.5097405059365805E-2</c:v>
                </c:pt>
                <c:pt idx="55">
                  <c:v>9.3067647346607663E-2</c:v>
                </c:pt>
                <c:pt idx="56">
                  <c:v>0.10387460509458246</c:v>
                </c:pt>
                <c:pt idx="57">
                  <c:v>8.8364497867516434E-2</c:v>
                </c:pt>
                <c:pt idx="58">
                  <c:v>9.9808295349895992E-2</c:v>
                </c:pt>
                <c:pt idx="59">
                  <c:v>8.5957660582768325E-2</c:v>
                </c:pt>
                <c:pt idx="60">
                  <c:v>5.2627967684227839E-2</c:v>
                </c:pt>
                <c:pt idx="61">
                  <c:v>4.9444472916442717E-2</c:v>
                </c:pt>
                <c:pt idx="62">
                  <c:v>7.7764789166129722E-2</c:v>
                </c:pt>
                <c:pt idx="63">
                  <c:v>4.7320880516198649E-2</c:v>
                </c:pt>
                <c:pt idx="64">
                  <c:v>4.7119641713116556E-2</c:v>
                </c:pt>
                <c:pt idx="65">
                  <c:v>6.5575567992715689E-2</c:v>
                </c:pt>
              </c:numCache>
            </c:numRef>
          </c:yVal>
          <c:smooth val="0"/>
          <c:extLst>
            <c:ext xmlns:c16="http://schemas.microsoft.com/office/drawing/2014/chart" uri="{C3380CC4-5D6E-409C-BE32-E72D297353CC}">
              <c16:uniqueId val="{0000000B-409F-4BE8-B1B6-E55A6DFB727B}"/>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er'!$L$2:$L$138</c:f>
              <c:numCache>
                <c:formatCode>0.00</c:formatCode>
                <c:ptCount val="137"/>
                <c:pt idx="0">
                  <c:v>-5.4149682312285936</c:v>
                </c:pt>
                <c:pt idx="1">
                  <c:v>-4.2686555855964023</c:v>
                </c:pt>
                <c:pt idx="2">
                  <c:v>-2.9655475663629343</c:v>
                </c:pt>
                <c:pt idx="3">
                  <c:v>-2.7868439162772471</c:v>
                </c:pt>
                <c:pt idx="4">
                  <c:v>-2.8905028174256504</c:v>
                </c:pt>
                <c:pt idx="5">
                  <c:v>-1.7925336409312749</c:v>
                </c:pt>
                <c:pt idx="6">
                  <c:v>-1.9810177723025788</c:v>
                </c:pt>
                <c:pt idx="7">
                  <c:v>-1.2699309530470142</c:v>
                </c:pt>
                <c:pt idx="8">
                  <c:v>-2.2507912357439803</c:v>
                </c:pt>
                <c:pt idx="9">
                  <c:v>-1.617043131059372</c:v>
                </c:pt>
                <c:pt idx="10">
                  <c:v>-5.8999287480798301E-2</c:v>
                </c:pt>
                <c:pt idx="11">
                  <c:v>-2.2295228981267776</c:v>
                </c:pt>
                <c:pt idx="12">
                  <c:v>-2.17550224436037</c:v>
                </c:pt>
                <c:pt idx="13">
                  <c:v>-1.1844166210232423</c:v>
                </c:pt>
                <c:pt idx="14">
                  <c:v>0.36746987525950203</c:v>
                </c:pt>
                <c:pt idx="15">
                  <c:v>-0.99427285256329156</c:v>
                </c:pt>
                <c:pt idx="16">
                  <c:v>-3.130982601479074</c:v>
                </c:pt>
                <c:pt idx="17">
                  <c:v>-1.2479069124725211</c:v>
                </c:pt>
                <c:pt idx="18">
                  <c:v>-3.9837093807816615</c:v>
                </c:pt>
                <c:pt idx="19">
                  <c:v>-2.3408078489231325</c:v>
                </c:pt>
                <c:pt idx="20">
                  <c:v>-1.2934182925388438</c:v>
                </c:pt>
                <c:pt idx="21">
                  <c:v>-2.5908473207471943</c:v>
                </c:pt>
                <c:pt idx="22">
                  <c:v>-1.9455355025098555</c:v>
                </c:pt>
                <c:pt idx="23">
                  <c:v>-1.7015976324090918</c:v>
                </c:pt>
                <c:pt idx="24">
                  <c:v>-1.573413174722555</c:v>
                </c:pt>
                <c:pt idx="25">
                  <c:v>-2.705175671449533</c:v>
                </c:pt>
                <c:pt idx="26">
                  <c:v>-1.9036424518512529</c:v>
                </c:pt>
                <c:pt idx="27">
                  <c:v>-2.1134984864908706</c:v>
                </c:pt>
                <c:pt idx="28">
                  <c:v>-2.4931574124478288</c:v>
                </c:pt>
                <c:pt idx="29">
                  <c:v>-1.672139652273998</c:v>
                </c:pt>
                <c:pt idx="30">
                  <c:v>-2.0487082147839182</c:v>
                </c:pt>
                <c:pt idx="31">
                  <c:v>-4.2299979492465773</c:v>
                </c:pt>
                <c:pt idx="32">
                  <c:v>-2.3091066066819677</c:v>
                </c:pt>
                <c:pt idx="33">
                  <c:v>-3.0189735082369911</c:v>
                </c:pt>
                <c:pt idx="34">
                  <c:v>-4.1700690561236806</c:v>
                </c:pt>
                <c:pt idx="35">
                  <c:v>-3.2340253572683295</c:v>
                </c:pt>
                <c:pt idx="36">
                  <c:v>-2.4662551476109718</c:v>
                </c:pt>
                <c:pt idx="37">
                  <c:v>-1.469991349568037</c:v>
                </c:pt>
                <c:pt idx="38">
                  <c:v>-1.1031543037881049</c:v>
                </c:pt>
                <c:pt idx="39">
                  <c:v>-3.7884427756805099</c:v>
                </c:pt>
                <c:pt idx="40">
                  <c:v>-3.6055001802673079</c:v>
                </c:pt>
                <c:pt idx="41">
                  <c:v>-4.0707857729254302</c:v>
                </c:pt>
                <c:pt idx="42">
                  <c:v>-3.7854585373353666</c:v>
                </c:pt>
                <c:pt idx="43">
                  <c:v>-3.5048218915392262</c:v>
                </c:pt>
                <c:pt idx="44">
                  <c:v>-5.0374040623190339</c:v>
                </c:pt>
                <c:pt idx="45">
                  <c:v>-5.2128512460795218</c:v>
                </c:pt>
                <c:pt idx="46">
                  <c:v>-6.1660838442639507</c:v>
                </c:pt>
                <c:pt idx="47">
                  <c:v>-6.2287152041250433</c:v>
                </c:pt>
                <c:pt idx="48">
                  <c:v>-6.9808607294979783</c:v>
                </c:pt>
                <c:pt idx="49">
                  <c:v>-6.7666231457663004</c:v>
                </c:pt>
                <c:pt idx="50">
                  <c:v>-7.0161619871091236</c:v>
                </c:pt>
                <c:pt idx="51">
                  <c:v>-5.9710889243877014</c:v>
                </c:pt>
                <c:pt idx="52">
                  <c:v>-7.5761718032186014</c:v>
                </c:pt>
                <c:pt idx="53">
                  <c:v>-6.0689030409753375</c:v>
                </c:pt>
                <c:pt idx="54">
                  <c:v>-6.5512690574637853</c:v>
                </c:pt>
                <c:pt idx="55">
                  <c:v>-6.7795665829189815</c:v>
                </c:pt>
                <c:pt idx="56">
                  <c:v>-6.4685084319811699</c:v>
                </c:pt>
                <c:pt idx="57">
                  <c:v>-5.9535662144077488</c:v>
                </c:pt>
                <c:pt idx="58">
                  <c:v>-4.2339848218004237</c:v>
                </c:pt>
                <c:pt idx="59">
                  <c:v>-5.5442743583039586</c:v>
                </c:pt>
                <c:pt idx="60">
                  <c:v>-4.5539619882711557</c:v>
                </c:pt>
                <c:pt idx="61">
                  <c:v>-4.014464502839667</c:v>
                </c:pt>
                <c:pt idx="62">
                  <c:v>-4.0020829414137333</c:v>
                </c:pt>
                <c:pt idx="63">
                  <c:v>-3.467818775822769</c:v>
                </c:pt>
                <c:pt idx="64">
                  <c:v>-2.5557716992423307</c:v>
                </c:pt>
                <c:pt idx="65">
                  <c:v>-2.8126621184059717</c:v>
                </c:pt>
                <c:pt idx="66">
                  <c:v>-1.5480497253915262</c:v>
                </c:pt>
                <c:pt idx="67">
                  <c:v>-2.0980804940876983</c:v>
                </c:pt>
                <c:pt idx="68">
                  <c:v>-1.959673183667789</c:v>
                </c:pt>
                <c:pt idx="69">
                  <c:v>-0.69769282799444632</c:v>
                </c:pt>
                <c:pt idx="70">
                  <c:v>-0.6157250049792875</c:v>
                </c:pt>
                <c:pt idx="71">
                  <c:v>-2.5320508679567046</c:v>
                </c:pt>
                <c:pt idx="72">
                  <c:v>-0.60993026134834949</c:v>
                </c:pt>
                <c:pt idx="73">
                  <c:v>-1.6824074058526444</c:v>
                </c:pt>
                <c:pt idx="74">
                  <c:v>-1.3606760703312757</c:v>
                </c:pt>
                <c:pt idx="75">
                  <c:v>-0.62592819495340368</c:v>
                </c:pt>
                <c:pt idx="76">
                  <c:v>-2.1947857444391428</c:v>
                </c:pt>
                <c:pt idx="77">
                  <c:v>-1.0900878990127394</c:v>
                </c:pt>
                <c:pt idx="78">
                  <c:v>-2.0861816816102756</c:v>
                </c:pt>
                <c:pt idx="79">
                  <c:v>-3.6665789679783387</c:v>
                </c:pt>
                <c:pt idx="80">
                  <c:v>-2.12153158296426</c:v>
                </c:pt>
                <c:pt idx="81">
                  <c:v>-1.9161856731100304</c:v>
                </c:pt>
                <c:pt idx="82">
                  <c:v>-1.817926939271838</c:v>
                </c:pt>
                <c:pt idx="83">
                  <c:v>-3.0339189488090641</c:v>
                </c:pt>
                <c:pt idx="84">
                  <c:v>-4.2725948328269263</c:v>
                </c:pt>
                <c:pt idx="85">
                  <c:v>-2.704838553982964</c:v>
                </c:pt>
                <c:pt idx="86">
                  <c:v>-4.0852945706153641</c:v>
                </c:pt>
                <c:pt idx="87">
                  <c:v>-3.2592811437514637</c:v>
                </c:pt>
                <c:pt idx="88">
                  <c:v>-4.3547474620068947</c:v>
                </c:pt>
                <c:pt idx="89">
                  <c:v>-3.1103634919359315</c:v>
                </c:pt>
                <c:pt idx="90">
                  <c:v>-2.7791127811745415</c:v>
                </c:pt>
                <c:pt idx="91">
                  <c:v>-1.9998046240395064</c:v>
                </c:pt>
                <c:pt idx="92">
                  <c:v>-2.7415286544505806</c:v>
                </c:pt>
                <c:pt idx="93">
                  <c:v>-3.0413018918395212</c:v>
                </c:pt>
                <c:pt idx="94">
                  <c:v>-3.1309375818288236</c:v>
                </c:pt>
                <c:pt idx="95">
                  <c:v>-3.1041980734077095</c:v>
                </c:pt>
                <c:pt idx="96">
                  <c:v>-2.1043504207069468</c:v>
                </c:pt>
                <c:pt idx="97">
                  <c:v>-1.8448621304859785</c:v>
                </c:pt>
                <c:pt idx="98">
                  <c:v>-1.8525142355879485</c:v>
                </c:pt>
                <c:pt idx="99">
                  <c:v>-1.1360338792449207</c:v>
                </c:pt>
                <c:pt idx="100">
                  <c:v>-2.1006000454920626</c:v>
                </c:pt>
                <c:pt idx="101">
                  <c:v>-1.3289908768358218</c:v>
                </c:pt>
                <c:pt idx="102">
                  <c:v>-0.96738226179262377</c:v>
                </c:pt>
                <c:pt idx="103">
                  <c:v>-1.3488512943876731</c:v>
                </c:pt>
                <c:pt idx="104">
                  <c:v>-0.10783407767628894</c:v>
                </c:pt>
                <c:pt idx="105">
                  <c:v>-5.0816158321884686E-3</c:v>
                </c:pt>
                <c:pt idx="106">
                  <c:v>-1.3280621090070799</c:v>
                </c:pt>
                <c:pt idx="107">
                  <c:v>1.2462796986785021</c:v>
                </c:pt>
                <c:pt idx="108">
                  <c:v>2.0274304342904417</c:v>
                </c:pt>
                <c:pt idx="109">
                  <c:v>1.1559549723754579</c:v>
                </c:pt>
                <c:pt idx="110">
                  <c:v>0.53376320765670204</c:v>
                </c:pt>
                <c:pt idx="111">
                  <c:v>1.9653624434337269</c:v>
                </c:pt>
                <c:pt idx="112">
                  <c:v>0.78434970428135742</c:v>
                </c:pt>
                <c:pt idx="113">
                  <c:v>0.6702912219608379</c:v>
                </c:pt>
                <c:pt idx="114">
                  <c:v>2.6899852392435291</c:v>
                </c:pt>
                <c:pt idx="115">
                  <c:v>4.155148148911131</c:v>
                </c:pt>
                <c:pt idx="116">
                  <c:v>1.1499583866350971</c:v>
                </c:pt>
                <c:pt idx="117">
                  <c:v>2.498135671388396</c:v>
                </c:pt>
                <c:pt idx="118">
                  <c:v>-1.3398671433473481</c:v>
                </c:pt>
                <c:pt idx="119">
                  <c:v>-0.36571746637560754</c:v>
                </c:pt>
                <c:pt idx="120">
                  <c:v>0.78839042911419188</c:v>
                </c:pt>
                <c:pt idx="121">
                  <c:v>0.97321274591076357</c:v>
                </c:pt>
                <c:pt idx="122">
                  <c:v>3.9329731058523283</c:v>
                </c:pt>
                <c:pt idx="123">
                  <c:v>-9.8517196971655174E-2</c:v>
                </c:pt>
                <c:pt idx="124">
                  <c:v>1.6968057231134583</c:v>
                </c:pt>
                <c:pt idx="125">
                  <c:v>2.861472534586186</c:v>
                </c:pt>
                <c:pt idx="126">
                  <c:v>1.7493843553530786</c:v>
                </c:pt>
                <c:pt idx="127">
                  <c:v>1.3842012052922481</c:v>
                </c:pt>
                <c:pt idx="128">
                  <c:v>1.4279084151865664</c:v>
                </c:pt>
                <c:pt idx="129">
                  <c:v>2.0946764869467103</c:v>
                </c:pt>
                <c:pt idx="130">
                  <c:v>3.1739462617975605</c:v>
                </c:pt>
                <c:pt idx="131">
                  <c:v>6.2388776711523519</c:v>
                </c:pt>
                <c:pt idx="132">
                  <c:v>6.3058473486867443</c:v>
                </c:pt>
                <c:pt idx="133">
                  <c:v>1.1544340733869545</c:v>
                </c:pt>
                <c:pt idx="134">
                  <c:v>3.6618370518109495</c:v>
                </c:pt>
                <c:pt idx="135">
                  <c:v>5.3257870459716115</c:v>
                </c:pt>
                <c:pt idx="136">
                  <c:v>6.0761922795218011</c:v>
                </c:pt>
              </c:numCache>
            </c:numRef>
          </c:xVal>
          <c:yVal>
            <c:numRef>
              <c:f>'cape gap and er'!$Z$2:$Z$138</c:f>
              <c:numCache>
                <c:formatCode>0.00%</c:formatCode>
                <c:ptCount val="137"/>
                <c:pt idx="0">
                  <c:v>2.8180980582270809E-2</c:v>
                </c:pt>
                <c:pt idx="1">
                  <c:v>2.3528134281339597E-2</c:v>
                </c:pt>
                <c:pt idx="2">
                  <c:v>6.5561323651559533E-3</c:v>
                </c:pt>
                <c:pt idx="3">
                  <c:v>5.5593746691267043E-3</c:v>
                </c:pt>
                <c:pt idx="4">
                  <c:v>2.0376159067431177E-2</c:v>
                </c:pt>
                <c:pt idx="5">
                  <c:v>1.8664524258173998E-3</c:v>
                </c:pt>
                <c:pt idx="6">
                  <c:v>1.7370740486276404E-2</c:v>
                </c:pt>
                <c:pt idx="7">
                  <c:v>-3.0586057448434012E-3</c:v>
                </c:pt>
                <c:pt idx="8">
                  <c:v>1.0889782789031743E-2</c:v>
                </c:pt>
                <c:pt idx="9">
                  <c:v>1.7798867040180077E-2</c:v>
                </c:pt>
                <c:pt idx="10">
                  <c:v>-7.9386783669033179E-6</c:v>
                </c:pt>
                <c:pt idx="11">
                  <c:v>2.5937934063209322E-3</c:v>
                </c:pt>
                <c:pt idx="12">
                  <c:v>2.8572881702180419E-2</c:v>
                </c:pt>
                <c:pt idx="13">
                  <c:v>7.370006386334671E-3</c:v>
                </c:pt>
                <c:pt idx="14">
                  <c:v>-1.3188217698019589E-2</c:v>
                </c:pt>
                <c:pt idx="15">
                  <c:v>4.8424320661417664E-3</c:v>
                </c:pt>
                <c:pt idx="16">
                  <c:v>1.693322875839498E-2</c:v>
                </c:pt>
                <c:pt idx="17">
                  <c:v>6.541244657231271E-3</c:v>
                </c:pt>
                <c:pt idx="18">
                  <c:v>3.4570388965900145E-2</c:v>
                </c:pt>
                <c:pt idx="19">
                  <c:v>-2.8137574889053329E-3</c:v>
                </c:pt>
                <c:pt idx="20">
                  <c:v>3.6909399253099995E-3</c:v>
                </c:pt>
                <c:pt idx="21">
                  <c:v>2.4577929807906074E-2</c:v>
                </c:pt>
                <c:pt idx="22">
                  <c:v>2.22042528455757E-2</c:v>
                </c:pt>
                <c:pt idx="23">
                  <c:v>6.4889472163363049E-3</c:v>
                </c:pt>
                <c:pt idx="24">
                  <c:v>-1.2171279765436749E-2</c:v>
                </c:pt>
                <c:pt idx="25">
                  <c:v>1.9055110142268683E-2</c:v>
                </c:pt>
                <c:pt idx="26">
                  <c:v>-7.3777790265623366E-3</c:v>
                </c:pt>
                <c:pt idx="27">
                  <c:v>2.7463162840413169E-3</c:v>
                </c:pt>
                <c:pt idx="28">
                  <c:v>-9.5837988765714588E-3</c:v>
                </c:pt>
                <c:pt idx="29">
                  <c:v>-8.3727934287518568E-3</c:v>
                </c:pt>
                <c:pt idx="30">
                  <c:v>-6.7608001638927995E-3</c:v>
                </c:pt>
                <c:pt idx="31">
                  <c:v>3.3440479653719768E-2</c:v>
                </c:pt>
                <c:pt idx="32">
                  <c:v>3.0676379750405047E-4</c:v>
                </c:pt>
                <c:pt idx="33">
                  <c:v>3.42502126277755E-3</c:v>
                </c:pt>
                <c:pt idx="34">
                  <c:v>1.5880448063429808E-2</c:v>
                </c:pt>
                <c:pt idx="35">
                  <c:v>5.3056565266584865E-3</c:v>
                </c:pt>
                <c:pt idx="36">
                  <c:v>7.4788248520256673E-3</c:v>
                </c:pt>
                <c:pt idx="37">
                  <c:v>-2.5592316009714899E-3</c:v>
                </c:pt>
                <c:pt idx="38">
                  <c:v>-1.3121296169129382E-2</c:v>
                </c:pt>
                <c:pt idx="39">
                  <c:v>2.2750144413215656E-2</c:v>
                </c:pt>
                <c:pt idx="40">
                  <c:v>8.968401472334131E-3</c:v>
                </c:pt>
                <c:pt idx="41">
                  <c:v>2.0881945869874352E-2</c:v>
                </c:pt>
                <c:pt idx="42">
                  <c:v>1.9940343380504766E-2</c:v>
                </c:pt>
                <c:pt idx="43">
                  <c:v>1.0168380359171003E-2</c:v>
                </c:pt>
                <c:pt idx="44">
                  <c:v>3.7930296739263847E-2</c:v>
                </c:pt>
                <c:pt idx="45">
                  <c:v>4.0575548767844083E-2</c:v>
                </c:pt>
                <c:pt idx="46">
                  <c:v>3.9436379406685207E-2</c:v>
                </c:pt>
                <c:pt idx="47">
                  <c:v>6.5090257120722361E-2</c:v>
                </c:pt>
                <c:pt idx="48">
                  <c:v>8.3097345605015693E-2</c:v>
                </c:pt>
                <c:pt idx="49">
                  <c:v>7.3070519050228322E-2</c:v>
                </c:pt>
                <c:pt idx="50">
                  <c:v>7.1056270484636475E-2</c:v>
                </c:pt>
                <c:pt idx="51">
                  <c:v>7.2459516607845442E-2</c:v>
                </c:pt>
                <c:pt idx="52">
                  <c:v>8.303967556560532E-2</c:v>
                </c:pt>
                <c:pt idx="53">
                  <c:v>6.4681110070246017E-2</c:v>
                </c:pt>
                <c:pt idx="54">
                  <c:v>9.0289531476985596E-2</c:v>
                </c:pt>
                <c:pt idx="55">
                  <c:v>0.11082574579743532</c:v>
                </c:pt>
                <c:pt idx="56">
                  <c:v>8.4084263209651677E-2</c:v>
                </c:pt>
                <c:pt idx="57">
                  <c:v>9.7718480973005395E-2</c:v>
                </c:pt>
                <c:pt idx="58">
                  <c:v>4.4723032278247921E-2</c:v>
                </c:pt>
                <c:pt idx="59">
                  <c:v>7.32839840812054E-2</c:v>
                </c:pt>
                <c:pt idx="60">
                  <c:v>7.6534093594593067E-2</c:v>
                </c:pt>
                <c:pt idx="61">
                  <c:v>7.5479041706091765E-2</c:v>
                </c:pt>
                <c:pt idx="62">
                  <c:v>0.107551435884913</c:v>
                </c:pt>
                <c:pt idx="63">
                  <c:v>6.9191503461695891E-2</c:v>
                </c:pt>
                <c:pt idx="64">
                  <c:v>7.7414056358442229E-2</c:v>
                </c:pt>
                <c:pt idx="65">
                  <c:v>9.4746800376960705E-2</c:v>
                </c:pt>
                <c:pt idx="66">
                  <c:v>7.4061668966282523E-2</c:v>
                </c:pt>
                <c:pt idx="67">
                  <c:v>7.9886442823383863E-2</c:v>
                </c:pt>
                <c:pt idx="68">
                  <c:v>8.0224730676549338E-2</c:v>
                </c:pt>
                <c:pt idx="69">
                  <c:v>7.2078279260350486E-2</c:v>
                </c:pt>
                <c:pt idx="70">
                  <c:v>7.89858875215248E-2</c:v>
                </c:pt>
                <c:pt idx="71">
                  <c:v>0.13018028073473231</c:v>
                </c:pt>
                <c:pt idx="72">
                  <c:v>0.11773852502171422</c:v>
                </c:pt>
                <c:pt idx="73">
                  <c:v>8.2177804024008649E-2</c:v>
                </c:pt>
                <c:pt idx="74">
                  <c:v>9.79185366067028E-2</c:v>
                </c:pt>
                <c:pt idx="75">
                  <c:v>0.10123128533350356</c:v>
                </c:pt>
                <c:pt idx="76">
                  <c:v>0.12307455388505684</c:v>
                </c:pt>
                <c:pt idx="77">
                  <c:v>0.10524667370396812</c:v>
                </c:pt>
                <c:pt idx="78">
                  <c:v>0.15174589908678837</c:v>
                </c:pt>
                <c:pt idx="79">
                  <c:v>0.16575229667246205</c:v>
                </c:pt>
                <c:pt idx="80">
                  <c:v>0.1086112421945864</c:v>
                </c:pt>
                <c:pt idx="81">
                  <c:v>0.12348588027808938</c:v>
                </c:pt>
                <c:pt idx="82">
                  <c:v>0.13447217621162921</c:v>
                </c:pt>
                <c:pt idx="83">
                  <c:v>0.14206733255335435</c:v>
                </c:pt>
                <c:pt idx="84">
                  <c:v>0.15140991536533965</c:v>
                </c:pt>
                <c:pt idx="85">
                  <c:v>0.11891386249860147</c:v>
                </c:pt>
                <c:pt idx="86">
                  <c:v>0.14991074329351628</c:v>
                </c:pt>
                <c:pt idx="87">
                  <c:v>0.12848450726378768</c:v>
                </c:pt>
                <c:pt idx="88">
                  <c:v>0.15570255891450979</c:v>
                </c:pt>
                <c:pt idx="89">
                  <c:v>0.14027308857949561</c:v>
                </c:pt>
                <c:pt idx="90">
                  <c:v>0.155011481083978</c:v>
                </c:pt>
                <c:pt idx="91">
                  <c:v>0.11289515942019057</c:v>
                </c:pt>
                <c:pt idx="92">
                  <c:v>0.14468346823962741</c:v>
                </c:pt>
                <c:pt idx="93">
                  <c:v>0.14480918122688458</c:v>
                </c:pt>
                <c:pt idx="94">
                  <c:v>0.16441262544209767</c:v>
                </c:pt>
                <c:pt idx="95">
                  <c:v>0.15008741928912284</c:v>
                </c:pt>
                <c:pt idx="96">
                  <c:v>0.11608115577663214</c:v>
                </c:pt>
                <c:pt idx="97">
                  <c:v>0.14165191915314002</c:v>
                </c:pt>
                <c:pt idx="98">
                  <c:v>0.11026996178224047</c:v>
                </c:pt>
                <c:pt idx="99">
                  <c:v>0.11621127910311868</c:v>
                </c:pt>
                <c:pt idx="100">
                  <c:v>8.401513254985371E-2</c:v>
                </c:pt>
                <c:pt idx="101">
                  <c:v>0.11425251904785205</c:v>
                </c:pt>
                <c:pt idx="102">
                  <c:v>0.11661046913263728</c:v>
                </c:pt>
                <c:pt idx="103">
                  <c:v>7.3210209762996969E-2</c:v>
                </c:pt>
                <c:pt idx="104">
                  <c:v>6.6301758970959801E-2</c:v>
                </c:pt>
                <c:pt idx="105">
                  <c:v>8.9804251020094927E-2</c:v>
                </c:pt>
                <c:pt idx="106">
                  <c:v>6.940523260356346E-2</c:v>
                </c:pt>
                <c:pt idx="107">
                  <c:v>7.1678135135397003E-2</c:v>
                </c:pt>
                <c:pt idx="108">
                  <c:v>5.6353535137414701E-2</c:v>
                </c:pt>
                <c:pt idx="109">
                  <c:v>8.2935192641431899E-2</c:v>
                </c:pt>
                <c:pt idx="110">
                  <c:v>8.9093367148635361E-2</c:v>
                </c:pt>
                <c:pt idx="111">
                  <c:v>7.9796744720119328E-2</c:v>
                </c:pt>
                <c:pt idx="112">
                  <c:v>9.8868038190782048E-2</c:v>
                </c:pt>
                <c:pt idx="113">
                  <c:v>0.11038257132659046</c:v>
                </c:pt>
                <c:pt idx="114">
                  <c:v>9.9732941949192355E-2</c:v>
                </c:pt>
                <c:pt idx="115">
                  <c:v>7.1890965362208181E-2</c:v>
                </c:pt>
                <c:pt idx="116">
                  <c:v>7.6041196794424115E-2</c:v>
                </c:pt>
                <c:pt idx="117">
                  <c:v>7.7272890810326622E-2</c:v>
                </c:pt>
                <c:pt idx="118">
                  <c:v>0.12177763336792746</c:v>
                </c:pt>
                <c:pt idx="119">
                  <c:v>0.10841655697806929</c:v>
                </c:pt>
                <c:pt idx="120">
                  <c:v>0.10292719962982577</c:v>
                </c:pt>
                <c:pt idx="121">
                  <c:v>0.11374543431675876</c:v>
                </c:pt>
                <c:pt idx="122">
                  <c:v>5.9083264666831559E-2</c:v>
                </c:pt>
                <c:pt idx="123">
                  <c:v>0.10698569489400689</c:v>
                </c:pt>
                <c:pt idx="124">
                  <c:v>0.10643495329945329</c:v>
                </c:pt>
                <c:pt idx="125">
                  <c:v>8.5097405059365805E-2</c:v>
                </c:pt>
                <c:pt idx="126">
                  <c:v>9.3067647346607663E-2</c:v>
                </c:pt>
                <c:pt idx="127">
                  <c:v>0.10387460509458246</c:v>
                </c:pt>
                <c:pt idx="128">
                  <c:v>8.8364497867516434E-2</c:v>
                </c:pt>
                <c:pt idx="129">
                  <c:v>9.9808295349895992E-2</c:v>
                </c:pt>
                <c:pt idx="130">
                  <c:v>8.5957660582768325E-2</c:v>
                </c:pt>
                <c:pt idx="131">
                  <c:v>5.2627967684227839E-2</c:v>
                </c:pt>
                <c:pt idx="132">
                  <c:v>4.9444472916442717E-2</c:v>
                </c:pt>
                <c:pt idx="133">
                  <c:v>7.7764789166129722E-2</c:v>
                </c:pt>
                <c:pt idx="134">
                  <c:v>4.7320880516198649E-2</c:v>
                </c:pt>
                <c:pt idx="135">
                  <c:v>4.7119641713116556E-2</c:v>
                </c:pt>
                <c:pt idx="136">
                  <c:v>6.5575567992715689E-2</c:v>
                </c:pt>
              </c:numCache>
            </c:numRef>
          </c:yVal>
          <c:smooth val="0"/>
          <c:extLst>
            <c:ext xmlns:c16="http://schemas.microsoft.com/office/drawing/2014/chart" uri="{C3380CC4-5D6E-409C-BE32-E72D297353CC}">
              <c16:uniqueId val="{0000000E-409F-4BE8-B1B6-E55A6DFB727B}"/>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Utilities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23428900745341386"/>
                  <c:y val="-0.1237630705030335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er'!$M$2:$M$72</c:f>
              <c:numCache>
                <c:formatCode>0.00</c:formatCode>
                <c:ptCount val="71"/>
                <c:pt idx="0">
                  <c:v>-4.0104031701662333</c:v>
                </c:pt>
                <c:pt idx="1">
                  <c:v>-4.2921334103946887</c:v>
                </c:pt>
                <c:pt idx="2">
                  <c:v>-4.5676329923571366</c:v>
                </c:pt>
                <c:pt idx="3">
                  <c:v>-3.7874763473222082</c:v>
                </c:pt>
                <c:pt idx="4">
                  <c:v>-3.6778523480541807</c:v>
                </c:pt>
                <c:pt idx="5">
                  <c:v>-3.4474495303409345</c:v>
                </c:pt>
                <c:pt idx="6">
                  <c:v>-3.8245180886123666</c:v>
                </c:pt>
                <c:pt idx="7">
                  <c:v>-3.4452882572042611</c:v>
                </c:pt>
                <c:pt idx="8">
                  <c:v>-4.730240713410522</c:v>
                </c:pt>
                <c:pt idx="9">
                  <c:v>-4.1077506540122535</c:v>
                </c:pt>
                <c:pt idx="10">
                  <c:v>-2.6785566715005</c:v>
                </c:pt>
                <c:pt idx="11">
                  <c:v>-3.9052459822278847</c:v>
                </c:pt>
                <c:pt idx="12">
                  <c:v>-4.8299493827828419</c:v>
                </c:pt>
                <c:pt idx="13">
                  <c:v>-4.4334618568172903</c:v>
                </c:pt>
                <c:pt idx="14">
                  <c:v>-2.7485883028212923</c:v>
                </c:pt>
                <c:pt idx="15">
                  <c:v>-2.9542533446804828</c:v>
                </c:pt>
                <c:pt idx="16">
                  <c:v>-3.8440164064825195</c:v>
                </c:pt>
                <c:pt idx="17">
                  <c:v>-1.9120604834779629</c:v>
                </c:pt>
                <c:pt idx="18">
                  <c:v>-2.7832766212945632</c:v>
                </c:pt>
                <c:pt idx="19">
                  <c:v>-2.7731393933171011</c:v>
                </c:pt>
                <c:pt idx="20">
                  <c:v>-2.5640762015191392</c:v>
                </c:pt>
                <c:pt idx="21">
                  <c:v>-4.0016129149146993</c:v>
                </c:pt>
                <c:pt idx="22">
                  <c:v>-3.7464138431598473</c:v>
                </c:pt>
                <c:pt idx="23">
                  <c:v>-3.9773694065068241</c:v>
                </c:pt>
                <c:pt idx="24">
                  <c:v>-3.6805742000228401</c:v>
                </c:pt>
                <c:pt idx="25">
                  <c:v>-4.0456188751506961</c:v>
                </c:pt>
                <c:pt idx="26">
                  <c:v>-3.0207743715335234</c:v>
                </c:pt>
                <c:pt idx="27">
                  <c:v>-2.3130245332741319</c:v>
                </c:pt>
                <c:pt idx="28">
                  <c:v>-1.9806909647210889</c:v>
                </c:pt>
                <c:pt idx="29">
                  <c:v>-1.2587541475881263</c:v>
                </c:pt>
                <c:pt idx="30">
                  <c:v>0.17311475660133802</c:v>
                </c:pt>
                <c:pt idx="31">
                  <c:v>-1.2146106598941762</c:v>
                </c:pt>
                <c:pt idx="32">
                  <c:v>-0.52603290202155861</c:v>
                </c:pt>
                <c:pt idx="33">
                  <c:v>-0.49495315985375932</c:v>
                </c:pt>
                <c:pt idx="34">
                  <c:v>-0.48268993180373432</c:v>
                </c:pt>
                <c:pt idx="35">
                  <c:v>-1.9373469327094801</c:v>
                </c:pt>
                <c:pt idx="36">
                  <c:v>-2.2610868689857675</c:v>
                </c:pt>
                <c:pt idx="37">
                  <c:v>-1.7783518653587089</c:v>
                </c:pt>
                <c:pt idx="38">
                  <c:v>-0.38880470135623035</c:v>
                </c:pt>
                <c:pt idx="39">
                  <c:v>-0.90239571620686743</c:v>
                </c:pt>
                <c:pt idx="40">
                  <c:v>-0.29629276476287636</c:v>
                </c:pt>
                <c:pt idx="41">
                  <c:v>-0.14237617417269988</c:v>
                </c:pt>
                <c:pt idx="42">
                  <c:v>-1.4839773573810344</c:v>
                </c:pt>
                <c:pt idx="43">
                  <c:v>-0.91083506853896079</c:v>
                </c:pt>
                <c:pt idx="44">
                  <c:v>-0.60882775598552907</c:v>
                </c:pt>
                <c:pt idx="45">
                  <c:v>-1.6369745313903268</c:v>
                </c:pt>
                <c:pt idx="46">
                  <c:v>-2.3558613345819319</c:v>
                </c:pt>
                <c:pt idx="47">
                  <c:v>-1.4146334233722504</c:v>
                </c:pt>
                <c:pt idx="48">
                  <c:v>-1.4169054918989881</c:v>
                </c:pt>
                <c:pt idx="49">
                  <c:v>-0.35158724024555799</c:v>
                </c:pt>
                <c:pt idx="50">
                  <c:v>0.82677534003385755</c:v>
                </c:pt>
                <c:pt idx="51">
                  <c:v>-1.033317381671381</c:v>
                </c:pt>
                <c:pt idx="52">
                  <c:v>-1.4458642038311762</c:v>
                </c:pt>
                <c:pt idx="53">
                  <c:v>0.19018737884140169</c:v>
                </c:pt>
                <c:pt idx="54">
                  <c:v>-1.3276619401722742</c:v>
                </c:pt>
                <c:pt idx="55">
                  <c:v>-1.6653208538558317</c:v>
                </c:pt>
                <c:pt idx="56">
                  <c:v>-1.0332397580025718</c:v>
                </c:pt>
                <c:pt idx="57">
                  <c:v>-1.5938137458710004</c:v>
                </c:pt>
                <c:pt idx="58">
                  <c:v>-0.3537662867082485</c:v>
                </c:pt>
                <c:pt idx="59">
                  <c:v>-5.7095971995615002E-2</c:v>
                </c:pt>
                <c:pt idx="60">
                  <c:v>1.0054154124352559</c:v>
                </c:pt>
                <c:pt idx="61">
                  <c:v>2.13024014048667</c:v>
                </c:pt>
                <c:pt idx="62">
                  <c:v>3.1452193472358827</c:v>
                </c:pt>
                <c:pt idx="63">
                  <c:v>2.8364854080789241</c:v>
                </c:pt>
                <c:pt idx="64">
                  <c:v>4.5683317139891564</c:v>
                </c:pt>
                <c:pt idx="65">
                  <c:v>2.2670330576787157</c:v>
                </c:pt>
                <c:pt idx="66">
                  <c:v>4.1385459496357946</c:v>
                </c:pt>
                <c:pt idx="67">
                  <c:v>3.4725204452466514</c:v>
                </c:pt>
                <c:pt idx="68">
                  <c:v>5.3467966569331287</c:v>
                </c:pt>
                <c:pt idx="69">
                  <c:v>5.8482762956461078</c:v>
                </c:pt>
                <c:pt idx="70">
                  <c:v>7.3706461091942339</c:v>
                </c:pt>
              </c:numCache>
            </c:numRef>
          </c:xVal>
          <c:yVal>
            <c:numRef>
              <c:f>'cape gap and er'!$AA$2:$AA$72</c:f>
              <c:numCache>
                <c:formatCode>0.00%</c:formatCode>
                <c:ptCount val="71"/>
                <c:pt idx="0">
                  <c:v>-4.5603989807123213E-2</c:v>
                </c:pt>
                <c:pt idx="1">
                  <c:v>-2.3811210324865995E-2</c:v>
                </c:pt>
                <c:pt idx="2">
                  <c:v>-9.0840355263510641E-3</c:v>
                </c:pt>
                <c:pt idx="3">
                  <c:v>-2.5992353627749321E-2</c:v>
                </c:pt>
                <c:pt idx="4">
                  <c:v>-8.2818502785544368E-3</c:v>
                </c:pt>
                <c:pt idx="5">
                  <c:v>-3.3483352517833076E-2</c:v>
                </c:pt>
                <c:pt idx="6">
                  <c:v>-1.1998103261154247E-2</c:v>
                </c:pt>
                <c:pt idx="7">
                  <c:v>-2.8492038130064401E-2</c:v>
                </c:pt>
                <c:pt idx="8">
                  <c:v>3.6907173407065841E-3</c:v>
                </c:pt>
                <c:pt idx="9">
                  <c:v>6.5342406918333928E-4</c:v>
                </c:pt>
                <c:pt idx="10">
                  <c:v>-4.8744208041615611E-3</c:v>
                </c:pt>
                <c:pt idx="11">
                  <c:v>5.4211338002927434E-3</c:v>
                </c:pt>
                <c:pt idx="12">
                  <c:v>1.1054400424475475E-2</c:v>
                </c:pt>
                <c:pt idx="13">
                  <c:v>3.9086252343181194E-3</c:v>
                </c:pt>
                <c:pt idx="14">
                  <c:v>-2.4525284274275139E-2</c:v>
                </c:pt>
                <c:pt idx="15">
                  <c:v>-1.8951607266897152E-2</c:v>
                </c:pt>
                <c:pt idx="16">
                  <c:v>-2.1242294952941387E-2</c:v>
                </c:pt>
                <c:pt idx="17">
                  <c:v>-2.1523925273199351E-2</c:v>
                </c:pt>
                <c:pt idx="18">
                  <c:v>-8.2524209231757961E-3</c:v>
                </c:pt>
                <c:pt idx="19">
                  <c:v>-1.989318003765872E-2</c:v>
                </c:pt>
                <c:pt idx="20">
                  <c:v>-2.0287638126105012E-2</c:v>
                </c:pt>
                <c:pt idx="21">
                  <c:v>-3.2041489039635884E-4</c:v>
                </c:pt>
                <c:pt idx="22">
                  <c:v>1.4232811514608423E-2</c:v>
                </c:pt>
                <c:pt idx="23">
                  <c:v>3.0737321419209263E-2</c:v>
                </c:pt>
                <c:pt idx="24">
                  <c:v>1.8096872577945344E-2</c:v>
                </c:pt>
                <c:pt idx="25">
                  <c:v>4.114365666455333E-2</c:v>
                </c:pt>
                <c:pt idx="26">
                  <c:v>1.9884274868857243E-2</c:v>
                </c:pt>
                <c:pt idx="27">
                  <c:v>1.4377329887857115E-2</c:v>
                </c:pt>
                <c:pt idx="28">
                  <c:v>1.9480327355930527E-2</c:v>
                </c:pt>
                <c:pt idx="29">
                  <c:v>6.9582716584837279E-3</c:v>
                </c:pt>
                <c:pt idx="30">
                  <c:v>-2.733260297766682E-2</c:v>
                </c:pt>
                <c:pt idx="31">
                  <c:v>8.7874293857925778E-5</c:v>
                </c:pt>
                <c:pt idx="32">
                  <c:v>-1.3644701326139375E-2</c:v>
                </c:pt>
                <c:pt idx="33">
                  <c:v>-3.0238922311114136E-2</c:v>
                </c:pt>
                <c:pt idx="34">
                  <c:v>-2.1380719109951096E-2</c:v>
                </c:pt>
                <c:pt idx="35">
                  <c:v>-9.6989954720994032E-3</c:v>
                </c:pt>
                <c:pt idx="36">
                  <c:v>6.8134115456066624E-3</c:v>
                </c:pt>
                <c:pt idx="37">
                  <c:v>-1.4328103579193119E-3</c:v>
                </c:pt>
                <c:pt idx="38">
                  <c:v>-2.057318377691697E-2</c:v>
                </c:pt>
                <c:pt idx="39">
                  <c:v>-4.8783477864506875E-3</c:v>
                </c:pt>
                <c:pt idx="40">
                  <c:v>-2.1130242571899771E-2</c:v>
                </c:pt>
                <c:pt idx="41">
                  <c:v>-1.7267791581709657E-2</c:v>
                </c:pt>
                <c:pt idx="42">
                  <c:v>5.5471880619073488E-4</c:v>
                </c:pt>
                <c:pt idx="43">
                  <c:v>-1.7251851079399749E-2</c:v>
                </c:pt>
                <c:pt idx="44">
                  <c:v>-1.7159397706320689E-2</c:v>
                </c:pt>
                <c:pt idx="45">
                  <c:v>-1.6508570535438416E-3</c:v>
                </c:pt>
                <c:pt idx="46">
                  <c:v>-1.7905931946194054E-2</c:v>
                </c:pt>
                <c:pt idx="47">
                  <c:v>-2.3962738251488425E-2</c:v>
                </c:pt>
                <c:pt idx="48">
                  <c:v>-2.3351650002340074E-2</c:v>
                </c:pt>
                <c:pt idx="49">
                  <c:v>-2.3890021984780407E-2</c:v>
                </c:pt>
                <c:pt idx="50">
                  <c:v>-3.1985657897685371E-2</c:v>
                </c:pt>
                <c:pt idx="51">
                  <c:v>-1.8765331669152063E-2</c:v>
                </c:pt>
                <c:pt idx="52">
                  <c:v>-1.2278195216903764E-2</c:v>
                </c:pt>
                <c:pt idx="53">
                  <c:v>-2.9610397511121711E-2</c:v>
                </c:pt>
                <c:pt idx="54">
                  <c:v>-1.065581365868562E-2</c:v>
                </c:pt>
                <c:pt idx="55">
                  <c:v>1.1156016132188418E-2</c:v>
                </c:pt>
                <c:pt idx="56">
                  <c:v>9.5708809797319105E-3</c:v>
                </c:pt>
                <c:pt idx="57">
                  <c:v>4.674874929358741E-2</c:v>
                </c:pt>
                <c:pt idx="58">
                  <c:v>1.1889489890176907E-2</c:v>
                </c:pt>
                <c:pt idx="59">
                  <c:v>1.6169551779693592E-2</c:v>
                </c:pt>
                <c:pt idx="60">
                  <c:v>1.6238078212031937E-2</c:v>
                </c:pt>
                <c:pt idx="61">
                  <c:v>8.012117707229871E-3</c:v>
                </c:pt>
                <c:pt idx="62">
                  <c:v>2.1396400588373776E-2</c:v>
                </c:pt>
                <c:pt idx="63">
                  <c:v>1.0524812361942359E-2</c:v>
                </c:pt>
                <c:pt idx="64">
                  <c:v>2.8329673747811146E-3</c:v>
                </c:pt>
                <c:pt idx="65">
                  <c:v>2.9104542061197503E-2</c:v>
                </c:pt>
                <c:pt idx="66">
                  <c:v>2.1343449625458977E-2</c:v>
                </c:pt>
                <c:pt idx="67">
                  <c:v>3.5395418594284855E-2</c:v>
                </c:pt>
                <c:pt idx="68">
                  <c:v>1.489324320894525E-2</c:v>
                </c:pt>
                <c:pt idx="69">
                  <c:v>1.1952124432565991E-3</c:v>
                </c:pt>
                <c:pt idx="70">
                  <c:v>-5.4297902108038087E-3</c:v>
                </c:pt>
              </c:numCache>
            </c:numRef>
          </c:yVal>
          <c:smooth val="0"/>
          <c:extLst>
            <c:ext xmlns:c16="http://schemas.microsoft.com/office/drawing/2014/chart" uri="{C3380CC4-5D6E-409C-BE32-E72D297353CC}">
              <c16:uniqueId val="{00000008-787E-42FC-8775-CD827003C9D0}"/>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7956634015538192"/>
                  <c:y val="-0.1045120829301513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er'!$M$73:$M$138</c:f>
              <c:numCache>
                <c:formatCode>0.00</c:formatCode>
                <c:ptCount val="66"/>
                <c:pt idx="0">
                  <c:v>7.0659934721915105</c:v>
                </c:pt>
                <c:pt idx="1">
                  <c:v>5.465981716998364</c:v>
                </c:pt>
                <c:pt idx="2">
                  <c:v>5.049561940161718</c:v>
                </c:pt>
                <c:pt idx="3">
                  <c:v>4.7432706792297825</c:v>
                </c:pt>
                <c:pt idx="4">
                  <c:v>5.2225339324485587</c:v>
                </c:pt>
                <c:pt idx="5">
                  <c:v>3.1105076638702229</c:v>
                </c:pt>
                <c:pt idx="6">
                  <c:v>5.6905178536731853</c:v>
                </c:pt>
                <c:pt idx="7">
                  <c:v>4.9510135459014775</c:v>
                </c:pt>
                <c:pt idx="8">
                  <c:v>4.1013633689961031</c:v>
                </c:pt>
                <c:pt idx="9">
                  <c:v>4.3380937837703373</c:v>
                </c:pt>
                <c:pt idx="10">
                  <c:v>3.9848608703819703</c:v>
                </c:pt>
                <c:pt idx="11">
                  <c:v>5.3599417759551837</c:v>
                </c:pt>
                <c:pt idx="12">
                  <c:v>6.7692972096195696</c:v>
                </c:pt>
                <c:pt idx="13">
                  <c:v>6.200530539007878</c:v>
                </c:pt>
                <c:pt idx="14">
                  <c:v>8.4953057468785182</c:v>
                </c:pt>
                <c:pt idx="15">
                  <c:v>7.2980878352351839</c:v>
                </c:pt>
                <c:pt idx="16">
                  <c:v>7.6252312067117716</c:v>
                </c:pt>
                <c:pt idx="17">
                  <c:v>9.4432863403093172</c:v>
                </c:pt>
                <c:pt idx="18">
                  <c:v>9.1162247684635922</c:v>
                </c:pt>
                <c:pt idx="19">
                  <c:v>7.1457147891335966</c:v>
                </c:pt>
                <c:pt idx="20">
                  <c:v>7.5138277400961435</c:v>
                </c:pt>
                <c:pt idx="21">
                  <c:v>7.1307033499032713</c:v>
                </c:pt>
                <c:pt idx="22">
                  <c:v>4.9487269547362036</c:v>
                </c:pt>
                <c:pt idx="23">
                  <c:v>6.0579872250823836</c:v>
                </c:pt>
                <c:pt idx="24">
                  <c:v>5.6490312191430601</c:v>
                </c:pt>
                <c:pt idx="25">
                  <c:v>7.2593325230217332</c:v>
                </c:pt>
                <c:pt idx="26">
                  <c:v>6.8650437011399257</c:v>
                </c:pt>
                <c:pt idx="27">
                  <c:v>6.8185643458129883</c:v>
                </c:pt>
                <c:pt idx="28">
                  <c:v>8.067292105707569</c:v>
                </c:pt>
                <c:pt idx="29">
                  <c:v>6.6313224471008363</c:v>
                </c:pt>
                <c:pt idx="30">
                  <c:v>7.2494361498399096</c:v>
                </c:pt>
                <c:pt idx="31">
                  <c:v>7.906814140993391</c:v>
                </c:pt>
                <c:pt idx="32">
                  <c:v>6.3750705465201278</c:v>
                </c:pt>
                <c:pt idx="33">
                  <c:v>7.12786939948632</c:v>
                </c:pt>
                <c:pt idx="34">
                  <c:v>7.7878410016310635</c:v>
                </c:pt>
                <c:pt idx="35">
                  <c:v>4.1921206285708248</c:v>
                </c:pt>
                <c:pt idx="36">
                  <c:v>3.9214446251672133</c:v>
                </c:pt>
                <c:pt idx="37">
                  <c:v>3.1692760556934019</c:v>
                </c:pt>
                <c:pt idx="38">
                  <c:v>4.2356398826166082</c:v>
                </c:pt>
                <c:pt idx="39">
                  <c:v>4.4368473386313099</c:v>
                </c:pt>
                <c:pt idx="40">
                  <c:v>3.8160829302961297</c:v>
                </c:pt>
                <c:pt idx="41">
                  <c:v>4.0077050792520481</c:v>
                </c:pt>
                <c:pt idx="42">
                  <c:v>3.9730587670023159</c:v>
                </c:pt>
                <c:pt idx="43">
                  <c:v>4.1835231845348932</c:v>
                </c:pt>
                <c:pt idx="44">
                  <c:v>5.4587529401708466</c:v>
                </c:pt>
                <c:pt idx="45">
                  <c:v>5.7073534643171282</c:v>
                </c:pt>
                <c:pt idx="46">
                  <c:v>8.6895211022935577</c:v>
                </c:pt>
                <c:pt idx="47">
                  <c:v>5.6107772038576815</c:v>
                </c:pt>
                <c:pt idx="48">
                  <c:v>6.1981352274006358</c:v>
                </c:pt>
                <c:pt idx="49">
                  <c:v>7.342963737068402</c:v>
                </c:pt>
                <c:pt idx="50">
                  <c:v>7.5182297261623088</c:v>
                </c:pt>
                <c:pt idx="51">
                  <c:v>9.3485950646821383</c:v>
                </c:pt>
                <c:pt idx="52">
                  <c:v>7.394604224048237</c:v>
                </c:pt>
                <c:pt idx="53">
                  <c:v>8.4072792766885716</c:v>
                </c:pt>
                <c:pt idx="54">
                  <c:v>8.4802193872227782</c:v>
                </c:pt>
                <c:pt idx="55">
                  <c:v>9.8666365230253543</c:v>
                </c:pt>
                <c:pt idx="56">
                  <c:v>11.043880237857415</c:v>
                </c:pt>
                <c:pt idx="57">
                  <c:v>9.9010160320312188</c:v>
                </c:pt>
                <c:pt idx="58">
                  <c:v>8.406478878145947</c:v>
                </c:pt>
                <c:pt idx="59">
                  <c:v>9.7229513948733057</c:v>
                </c:pt>
                <c:pt idx="60">
                  <c:v>14.330437601879922</c:v>
                </c:pt>
                <c:pt idx="61">
                  <c:v>12.298712165747043</c:v>
                </c:pt>
                <c:pt idx="62">
                  <c:v>5.7153705678867492</c:v>
                </c:pt>
                <c:pt idx="63">
                  <c:v>5.8304911470548717</c:v>
                </c:pt>
                <c:pt idx="64">
                  <c:v>6.9331614839373099</c:v>
                </c:pt>
                <c:pt idx="65">
                  <c:v>3.7438481307278568</c:v>
                </c:pt>
              </c:numCache>
            </c:numRef>
          </c:xVal>
          <c:yVal>
            <c:numRef>
              <c:f>'cape gap and er'!$AA$73:$AA$138</c:f>
              <c:numCache>
                <c:formatCode>0.00%</c:formatCode>
                <c:ptCount val="66"/>
                <c:pt idx="0">
                  <c:v>3.4765333275410315E-2</c:v>
                </c:pt>
                <c:pt idx="1">
                  <c:v>5.0367118721492909E-2</c:v>
                </c:pt>
                <c:pt idx="2">
                  <c:v>5.8672860986201947E-3</c:v>
                </c:pt>
                <c:pt idx="3">
                  <c:v>6.6169357306844478E-3</c:v>
                </c:pt>
                <c:pt idx="4">
                  <c:v>6.3748569207471295E-3</c:v>
                </c:pt>
                <c:pt idx="5">
                  <c:v>2.4021649109358112E-3</c:v>
                </c:pt>
                <c:pt idx="6">
                  <c:v>-2.2930366349745102E-2</c:v>
                </c:pt>
                <c:pt idx="7">
                  <c:v>-1.6893742538969692E-2</c:v>
                </c:pt>
                <c:pt idx="8">
                  <c:v>5.4743651072262089E-3</c:v>
                </c:pt>
                <c:pt idx="9">
                  <c:v>-8.8479171012130209E-3</c:v>
                </c:pt>
                <c:pt idx="10">
                  <c:v>-1.4620411205559902E-2</c:v>
                </c:pt>
                <c:pt idx="11">
                  <c:v>-2.7269287324504177E-2</c:v>
                </c:pt>
                <c:pt idx="12">
                  <c:v>-4.7409872964168098E-2</c:v>
                </c:pt>
                <c:pt idx="13">
                  <c:v>-6.0198329872884537E-2</c:v>
                </c:pt>
                <c:pt idx="14">
                  <c:v>-6.7002182971012347E-2</c:v>
                </c:pt>
                <c:pt idx="15">
                  <c:v>-5.0222881154581289E-2</c:v>
                </c:pt>
                <c:pt idx="16">
                  <c:v>-6.3844454288626284E-2</c:v>
                </c:pt>
                <c:pt idx="17">
                  <c:v>-8.278080900188467E-2</c:v>
                </c:pt>
                <c:pt idx="18">
                  <c:v>-7.9685970007053353E-2</c:v>
                </c:pt>
                <c:pt idx="19">
                  <c:v>-4.7137180344609231E-2</c:v>
                </c:pt>
                <c:pt idx="20">
                  <c:v>-8.1733773213396033E-2</c:v>
                </c:pt>
                <c:pt idx="21">
                  <c:v>-6.2854798161553926E-2</c:v>
                </c:pt>
                <c:pt idx="22">
                  <c:v>-5.9568869253897594E-2</c:v>
                </c:pt>
                <c:pt idx="23">
                  <c:v>-3.4077666486887148E-2</c:v>
                </c:pt>
                <c:pt idx="24">
                  <c:v>-2.8530295947009066E-2</c:v>
                </c:pt>
                <c:pt idx="25">
                  <c:v>-5.26925203413382E-2</c:v>
                </c:pt>
                <c:pt idx="26">
                  <c:v>-7.58961557723703E-3</c:v>
                </c:pt>
                <c:pt idx="27">
                  <c:v>-1.5982638182447939E-2</c:v>
                </c:pt>
                <c:pt idx="28">
                  <c:v>3.5698309850267229E-3</c:v>
                </c:pt>
                <c:pt idx="29">
                  <c:v>-1.6815142284019258E-2</c:v>
                </c:pt>
                <c:pt idx="30">
                  <c:v>2.8447743581838658E-4</c:v>
                </c:pt>
                <c:pt idx="31">
                  <c:v>2.0511900692519847E-2</c:v>
                </c:pt>
                <c:pt idx="32">
                  <c:v>-1.0706432818654799E-2</c:v>
                </c:pt>
                <c:pt idx="33">
                  <c:v>-2.0682181960177903E-2</c:v>
                </c:pt>
                <c:pt idx="34">
                  <c:v>3.6338860711240262E-3</c:v>
                </c:pt>
                <c:pt idx="35">
                  <c:v>1.6133959570981071E-2</c:v>
                </c:pt>
                <c:pt idx="36">
                  <c:v>1.5522088679276624E-2</c:v>
                </c:pt>
                <c:pt idx="37">
                  <c:v>-2.878676786496337E-3</c:v>
                </c:pt>
                <c:pt idx="38">
                  <c:v>-2.7429870016157931E-3</c:v>
                </c:pt>
                <c:pt idx="39">
                  <c:v>1.0234315394657134E-3</c:v>
                </c:pt>
                <c:pt idx="40">
                  <c:v>-2.1872254607196329E-2</c:v>
                </c:pt>
                <c:pt idx="41">
                  <c:v>-2.3823352365046624E-2</c:v>
                </c:pt>
                <c:pt idx="42">
                  <c:v>-1.2199639494240522E-2</c:v>
                </c:pt>
                <c:pt idx="43">
                  <c:v>-1.6279318749010452E-2</c:v>
                </c:pt>
                <c:pt idx="44">
                  <c:v>-3.8150892882289122E-2</c:v>
                </c:pt>
                <c:pt idx="45">
                  <c:v>-5.4623124220900543E-2</c:v>
                </c:pt>
                <c:pt idx="46">
                  <c:v>-8.2222997265742892E-2</c:v>
                </c:pt>
                <c:pt idx="47">
                  <c:v>-5.5746840269201403E-2</c:v>
                </c:pt>
                <c:pt idx="48">
                  <c:v>-7.4832520972740513E-2</c:v>
                </c:pt>
                <c:pt idx="49">
                  <c:v>-8.4532786804405458E-2</c:v>
                </c:pt>
                <c:pt idx="50">
                  <c:v>-5.9290708093304723E-2</c:v>
                </c:pt>
                <c:pt idx="51">
                  <c:v>-8.4583670427773594E-2</c:v>
                </c:pt>
                <c:pt idx="52">
                  <c:v>-5.7129272613377191E-2</c:v>
                </c:pt>
                <c:pt idx="53">
                  <c:v>-7.5967549399954759E-2</c:v>
                </c:pt>
                <c:pt idx="54">
                  <c:v>-6.8958006461670385E-2</c:v>
                </c:pt>
                <c:pt idx="55">
                  <c:v>-6.979127406631136E-2</c:v>
                </c:pt>
                <c:pt idx="56">
                  <c:v>-5.7498532684705062E-2</c:v>
                </c:pt>
                <c:pt idx="57">
                  <c:v>-6.3338315387371891E-2</c:v>
                </c:pt>
                <c:pt idx="58">
                  <c:v>-3.9836504364523684E-2</c:v>
                </c:pt>
                <c:pt idx="59">
                  <c:v>-7.0888313626324528E-2</c:v>
                </c:pt>
                <c:pt idx="60">
                  <c:v>-9.5200550975453213E-2</c:v>
                </c:pt>
                <c:pt idx="61">
                  <c:v>-8.7147236331694078E-2</c:v>
                </c:pt>
                <c:pt idx="62">
                  <c:v>-3.3775200199663624E-2</c:v>
                </c:pt>
                <c:pt idx="63">
                  <c:v>-4.4531930713988865E-2</c:v>
                </c:pt>
                <c:pt idx="64">
                  <c:v>-5.3908922989466479E-2</c:v>
                </c:pt>
                <c:pt idx="65">
                  <c:v>-3.0320246891548885E-2</c:v>
                </c:pt>
              </c:numCache>
            </c:numRef>
          </c:yVal>
          <c:smooth val="0"/>
          <c:extLst>
            <c:ext xmlns:c16="http://schemas.microsoft.com/office/drawing/2014/chart" uri="{C3380CC4-5D6E-409C-BE32-E72D297353CC}">
              <c16:uniqueId val="{0000000B-787E-42FC-8775-CD827003C9D0}"/>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er'!$M$2:$M$138</c:f>
              <c:numCache>
                <c:formatCode>0.00</c:formatCode>
                <c:ptCount val="137"/>
                <c:pt idx="0">
                  <c:v>-4.0104031701662333</c:v>
                </c:pt>
                <c:pt idx="1">
                  <c:v>-4.2921334103946887</c:v>
                </c:pt>
                <c:pt idx="2">
                  <c:v>-4.5676329923571366</c:v>
                </c:pt>
                <c:pt idx="3">
                  <c:v>-3.7874763473222082</c:v>
                </c:pt>
                <c:pt idx="4">
                  <c:v>-3.6778523480541807</c:v>
                </c:pt>
                <c:pt idx="5">
                  <c:v>-3.4474495303409345</c:v>
                </c:pt>
                <c:pt idx="6">
                  <c:v>-3.8245180886123666</c:v>
                </c:pt>
                <c:pt idx="7">
                  <c:v>-3.4452882572042611</c:v>
                </c:pt>
                <c:pt idx="8">
                  <c:v>-4.730240713410522</c:v>
                </c:pt>
                <c:pt idx="9">
                  <c:v>-4.1077506540122535</c:v>
                </c:pt>
                <c:pt idx="10">
                  <c:v>-2.6785566715005</c:v>
                </c:pt>
                <c:pt idx="11">
                  <c:v>-3.9052459822278847</c:v>
                </c:pt>
                <c:pt idx="12">
                  <c:v>-4.8299493827828419</c:v>
                </c:pt>
                <c:pt idx="13">
                  <c:v>-4.4334618568172903</c:v>
                </c:pt>
                <c:pt idx="14">
                  <c:v>-2.7485883028212923</c:v>
                </c:pt>
                <c:pt idx="15">
                  <c:v>-2.9542533446804828</c:v>
                </c:pt>
                <c:pt idx="16">
                  <c:v>-3.8440164064825195</c:v>
                </c:pt>
                <c:pt idx="17">
                  <c:v>-1.9120604834779629</c:v>
                </c:pt>
                <c:pt idx="18">
                  <c:v>-2.7832766212945632</c:v>
                </c:pt>
                <c:pt idx="19">
                  <c:v>-2.7731393933171011</c:v>
                </c:pt>
                <c:pt idx="20">
                  <c:v>-2.5640762015191392</c:v>
                </c:pt>
                <c:pt idx="21">
                  <c:v>-4.0016129149146993</c:v>
                </c:pt>
                <c:pt idx="22">
                  <c:v>-3.7464138431598473</c:v>
                </c:pt>
                <c:pt idx="23">
                  <c:v>-3.9773694065068241</c:v>
                </c:pt>
                <c:pt idx="24">
                  <c:v>-3.6805742000228401</c:v>
                </c:pt>
                <c:pt idx="25">
                  <c:v>-4.0456188751506961</c:v>
                </c:pt>
                <c:pt idx="26">
                  <c:v>-3.0207743715335234</c:v>
                </c:pt>
                <c:pt idx="27">
                  <c:v>-2.3130245332741319</c:v>
                </c:pt>
                <c:pt idx="28">
                  <c:v>-1.9806909647210889</c:v>
                </c:pt>
                <c:pt idx="29">
                  <c:v>-1.2587541475881263</c:v>
                </c:pt>
                <c:pt idx="30">
                  <c:v>0.17311475660133802</c:v>
                </c:pt>
                <c:pt idx="31">
                  <c:v>-1.2146106598941762</c:v>
                </c:pt>
                <c:pt idx="32">
                  <c:v>-0.52603290202155861</c:v>
                </c:pt>
                <c:pt idx="33">
                  <c:v>-0.49495315985375932</c:v>
                </c:pt>
                <c:pt idx="34">
                  <c:v>-0.48268993180373432</c:v>
                </c:pt>
                <c:pt idx="35">
                  <c:v>-1.9373469327094801</c:v>
                </c:pt>
                <c:pt idx="36">
                  <c:v>-2.2610868689857675</c:v>
                </c:pt>
                <c:pt idx="37">
                  <c:v>-1.7783518653587089</c:v>
                </c:pt>
                <c:pt idx="38">
                  <c:v>-0.38880470135623035</c:v>
                </c:pt>
                <c:pt idx="39">
                  <c:v>-0.90239571620686743</c:v>
                </c:pt>
                <c:pt idx="40">
                  <c:v>-0.29629276476287636</c:v>
                </c:pt>
                <c:pt idx="41">
                  <c:v>-0.14237617417269988</c:v>
                </c:pt>
                <c:pt idx="42">
                  <c:v>-1.4839773573810344</c:v>
                </c:pt>
                <c:pt idx="43">
                  <c:v>-0.91083506853896079</c:v>
                </c:pt>
                <c:pt idx="44">
                  <c:v>-0.60882775598552907</c:v>
                </c:pt>
                <c:pt idx="45">
                  <c:v>-1.6369745313903268</c:v>
                </c:pt>
                <c:pt idx="46">
                  <c:v>-2.3558613345819319</c:v>
                </c:pt>
                <c:pt idx="47">
                  <c:v>-1.4146334233722504</c:v>
                </c:pt>
                <c:pt idx="48">
                  <c:v>-1.4169054918989881</c:v>
                </c:pt>
                <c:pt idx="49">
                  <c:v>-0.35158724024555799</c:v>
                </c:pt>
                <c:pt idx="50">
                  <c:v>0.82677534003385755</c:v>
                </c:pt>
                <c:pt idx="51">
                  <c:v>-1.033317381671381</c:v>
                </c:pt>
                <c:pt idx="52">
                  <c:v>-1.4458642038311762</c:v>
                </c:pt>
                <c:pt idx="53">
                  <c:v>0.19018737884140169</c:v>
                </c:pt>
                <c:pt idx="54">
                  <c:v>-1.3276619401722742</c:v>
                </c:pt>
                <c:pt idx="55">
                  <c:v>-1.6653208538558317</c:v>
                </c:pt>
                <c:pt idx="56">
                  <c:v>-1.0332397580025718</c:v>
                </c:pt>
                <c:pt idx="57">
                  <c:v>-1.5938137458710004</c:v>
                </c:pt>
                <c:pt idx="58">
                  <c:v>-0.3537662867082485</c:v>
                </c:pt>
                <c:pt idx="59">
                  <c:v>-5.7095971995615002E-2</c:v>
                </c:pt>
                <c:pt idx="60">
                  <c:v>1.0054154124352559</c:v>
                </c:pt>
                <c:pt idx="61">
                  <c:v>2.13024014048667</c:v>
                </c:pt>
                <c:pt idx="62">
                  <c:v>3.1452193472358827</c:v>
                </c:pt>
                <c:pt idx="63">
                  <c:v>2.8364854080789241</c:v>
                </c:pt>
                <c:pt idx="64">
                  <c:v>4.5683317139891564</c:v>
                </c:pt>
                <c:pt idx="65">
                  <c:v>2.2670330576787157</c:v>
                </c:pt>
                <c:pt idx="66">
                  <c:v>4.1385459496357946</c:v>
                </c:pt>
                <c:pt idx="67">
                  <c:v>3.4725204452466514</c:v>
                </c:pt>
                <c:pt idx="68">
                  <c:v>5.3467966569331287</c:v>
                </c:pt>
                <c:pt idx="69">
                  <c:v>5.8482762956461078</c:v>
                </c:pt>
                <c:pt idx="70">
                  <c:v>7.3706461091942339</c:v>
                </c:pt>
                <c:pt idx="71">
                  <c:v>7.0659934721915105</c:v>
                </c:pt>
                <c:pt idx="72">
                  <c:v>5.465981716998364</c:v>
                </c:pt>
                <c:pt idx="73">
                  <c:v>5.049561940161718</c:v>
                </c:pt>
                <c:pt idx="74">
                  <c:v>4.7432706792297825</c:v>
                </c:pt>
                <c:pt idx="75">
                  <c:v>5.2225339324485587</c:v>
                </c:pt>
                <c:pt idx="76">
                  <c:v>3.1105076638702229</c:v>
                </c:pt>
                <c:pt idx="77">
                  <c:v>5.6905178536731853</c:v>
                </c:pt>
                <c:pt idx="78">
                  <c:v>4.9510135459014775</c:v>
                </c:pt>
                <c:pt idx="79">
                  <c:v>4.1013633689961031</c:v>
                </c:pt>
                <c:pt idx="80">
                  <c:v>4.3380937837703373</c:v>
                </c:pt>
                <c:pt idx="81">
                  <c:v>3.9848608703819703</c:v>
                </c:pt>
                <c:pt idx="82">
                  <c:v>5.3599417759551837</c:v>
                </c:pt>
                <c:pt idx="83">
                  <c:v>6.7692972096195696</c:v>
                </c:pt>
                <c:pt idx="84">
                  <c:v>6.200530539007878</c:v>
                </c:pt>
                <c:pt idx="85">
                  <c:v>8.4953057468785182</c:v>
                </c:pt>
                <c:pt idx="86">
                  <c:v>7.2980878352351839</c:v>
                </c:pt>
                <c:pt idx="87">
                  <c:v>7.6252312067117716</c:v>
                </c:pt>
                <c:pt idx="88">
                  <c:v>9.4432863403093172</c:v>
                </c:pt>
                <c:pt idx="89">
                  <c:v>9.1162247684635922</c:v>
                </c:pt>
                <c:pt idx="90">
                  <c:v>7.1457147891335966</c:v>
                </c:pt>
                <c:pt idx="91">
                  <c:v>7.5138277400961435</c:v>
                </c:pt>
                <c:pt idx="92">
                  <c:v>7.1307033499032713</c:v>
                </c:pt>
                <c:pt idx="93">
                  <c:v>4.9487269547362036</c:v>
                </c:pt>
                <c:pt idx="94">
                  <c:v>6.0579872250823836</c:v>
                </c:pt>
                <c:pt idx="95">
                  <c:v>5.6490312191430601</c:v>
                </c:pt>
                <c:pt idx="96">
                  <c:v>7.2593325230217332</c:v>
                </c:pt>
                <c:pt idx="97">
                  <c:v>6.8650437011399257</c:v>
                </c:pt>
                <c:pt idx="98">
                  <c:v>6.8185643458129883</c:v>
                </c:pt>
                <c:pt idx="99">
                  <c:v>8.067292105707569</c:v>
                </c:pt>
                <c:pt idx="100">
                  <c:v>6.6313224471008363</c:v>
                </c:pt>
                <c:pt idx="101">
                  <c:v>7.2494361498399096</c:v>
                </c:pt>
                <c:pt idx="102">
                  <c:v>7.906814140993391</c:v>
                </c:pt>
                <c:pt idx="103">
                  <c:v>6.3750705465201278</c:v>
                </c:pt>
                <c:pt idx="104">
                  <c:v>7.12786939948632</c:v>
                </c:pt>
                <c:pt idx="105">
                  <c:v>7.7878410016310635</c:v>
                </c:pt>
                <c:pt idx="106">
                  <c:v>4.1921206285708248</c:v>
                </c:pt>
                <c:pt idx="107">
                  <c:v>3.9214446251672133</c:v>
                </c:pt>
                <c:pt idx="108">
                  <c:v>3.1692760556934019</c:v>
                </c:pt>
                <c:pt idx="109">
                  <c:v>4.2356398826166082</c:v>
                </c:pt>
                <c:pt idx="110">
                  <c:v>4.4368473386313099</c:v>
                </c:pt>
                <c:pt idx="111">
                  <c:v>3.8160829302961297</c:v>
                </c:pt>
                <c:pt idx="112">
                  <c:v>4.0077050792520481</c:v>
                </c:pt>
                <c:pt idx="113">
                  <c:v>3.9730587670023159</c:v>
                </c:pt>
                <c:pt idx="114">
                  <c:v>4.1835231845348932</c:v>
                </c:pt>
                <c:pt idx="115">
                  <c:v>5.4587529401708466</c:v>
                </c:pt>
                <c:pt idx="116">
                  <c:v>5.7073534643171282</c:v>
                </c:pt>
                <c:pt idx="117">
                  <c:v>8.6895211022935577</c:v>
                </c:pt>
                <c:pt idx="118">
                  <c:v>5.6107772038576815</c:v>
                </c:pt>
                <c:pt idx="119">
                  <c:v>6.1981352274006358</c:v>
                </c:pt>
                <c:pt idx="120">
                  <c:v>7.342963737068402</c:v>
                </c:pt>
                <c:pt idx="121">
                  <c:v>7.5182297261623088</c:v>
                </c:pt>
                <c:pt idx="122">
                  <c:v>9.3485950646821383</c:v>
                </c:pt>
                <c:pt idx="123">
                  <c:v>7.394604224048237</c:v>
                </c:pt>
                <c:pt idx="124">
                  <c:v>8.4072792766885716</c:v>
                </c:pt>
                <c:pt idx="125">
                  <c:v>8.4802193872227782</c:v>
                </c:pt>
                <c:pt idx="126">
                  <c:v>9.8666365230253543</c:v>
                </c:pt>
                <c:pt idx="127">
                  <c:v>11.043880237857415</c:v>
                </c:pt>
                <c:pt idx="128">
                  <c:v>9.9010160320312188</c:v>
                </c:pt>
                <c:pt idx="129">
                  <c:v>8.406478878145947</c:v>
                </c:pt>
                <c:pt idx="130">
                  <c:v>9.7229513948733057</c:v>
                </c:pt>
                <c:pt idx="131">
                  <c:v>14.330437601879922</c:v>
                </c:pt>
                <c:pt idx="132">
                  <c:v>12.298712165747043</c:v>
                </c:pt>
                <c:pt idx="133">
                  <c:v>5.7153705678867492</c:v>
                </c:pt>
                <c:pt idx="134">
                  <c:v>5.8304911470548717</c:v>
                </c:pt>
                <c:pt idx="135">
                  <c:v>6.9331614839373099</c:v>
                </c:pt>
                <c:pt idx="136">
                  <c:v>3.7438481307278568</c:v>
                </c:pt>
              </c:numCache>
            </c:numRef>
          </c:xVal>
          <c:yVal>
            <c:numRef>
              <c:f>'cape gap and er'!$AA$2:$AA$138</c:f>
              <c:numCache>
                <c:formatCode>0.00%</c:formatCode>
                <c:ptCount val="137"/>
                <c:pt idx="0">
                  <c:v>-4.5603989807123213E-2</c:v>
                </c:pt>
                <c:pt idx="1">
                  <c:v>-2.3811210324865995E-2</c:v>
                </c:pt>
                <c:pt idx="2">
                  <c:v>-9.0840355263510641E-3</c:v>
                </c:pt>
                <c:pt idx="3">
                  <c:v>-2.5992353627749321E-2</c:v>
                </c:pt>
                <c:pt idx="4">
                  <c:v>-8.2818502785544368E-3</c:v>
                </c:pt>
                <c:pt idx="5">
                  <c:v>-3.3483352517833076E-2</c:v>
                </c:pt>
                <c:pt idx="6">
                  <c:v>-1.1998103261154247E-2</c:v>
                </c:pt>
                <c:pt idx="7">
                  <c:v>-2.8492038130064401E-2</c:v>
                </c:pt>
                <c:pt idx="8">
                  <c:v>3.6907173407065841E-3</c:v>
                </c:pt>
                <c:pt idx="9">
                  <c:v>6.5342406918333928E-4</c:v>
                </c:pt>
                <c:pt idx="10">
                  <c:v>-4.8744208041615611E-3</c:v>
                </c:pt>
                <c:pt idx="11">
                  <c:v>5.4211338002927434E-3</c:v>
                </c:pt>
                <c:pt idx="12">
                  <c:v>1.1054400424475475E-2</c:v>
                </c:pt>
                <c:pt idx="13">
                  <c:v>3.9086252343181194E-3</c:v>
                </c:pt>
                <c:pt idx="14">
                  <c:v>-2.4525284274275139E-2</c:v>
                </c:pt>
                <c:pt idx="15">
                  <c:v>-1.8951607266897152E-2</c:v>
                </c:pt>
                <c:pt idx="16">
                  <c:v>-2.1242294952941387E-2</c:v>
                </c:pt>
                <c:pt idx="17">
                  <c:v>-2.1523925273199351E-2</c:v>
                </c:pt>
                <c:pt idx="18">
                  <c:v>-8.2524209231757961E-3</c:v>
                </c:pt>
                <c:pt idx="19">
                  <c:v>-1.989318003765872E-2</c:v>
                </c:pt>
                <c:pt idx="20">
                  <c:v>-2.0287638126105012E-2</c:v>
                </c:pt>
                <c:pt idx="21">
                  <c:v>-3.2041489039635884E-4</c:v>
                </c:pt>
                <c:pt idx="22">
                  <c:v>1.4232811514608423E-2</c:v>
                </c:pt>
                <c:pt idx="23">
                  <c:v>3.0737321419209263E-2</c:v>
                </c:pt>
                <c:pt idx="24">
                  <c:v>1.8096872577945344E-2</c:v>
                </c:pt>
                <c:pt idx="25">
                  <c:v>4.114365666455333E-2</c:v>
                </c:pt>
                <c:pt idx="26">
                  <c:v>1.9884274868857243E-2</c:v>
                </c:pt>
                <c:pt idx="27">
                  <c:v>1.4377329887857115E-2</c:v>
                </c:pt>
                <c:pt idx="28">
                  <c:v>1.9480327355930527E-2</c:v>
                </c:pt>
                <c:pt idx="29">
                  <c:v>6.9582716584837279E-3</c:v>
                </c:pt>
                <c:pt idx="30">
                  <c:v>-2.733260297766682E-2</c:v>
                </c:pt>
                <c:pt idx="31">
                  <c:v>8.7874293857925778E-5</c:v>
                </c:pt>
                <c:pt idx="32">
                  <c:v>-1.3644701326139375E-2</c:v>
                </c:pt>
                <c:pt idx="33">
                  <c:v>-3.0238922311114136E-2</c:v>
                </c:pt>
                <c:pt idx="34">
                  <c:v>-2.1380719109951096E-2</c:v>
                </c:pt>
                <c:pt idx="35">
                  <c:v>-9.6989954720994032E-3</c:v>
                </c:pt>
                <c:pt idx="36">
                  <c:v>6.8134115456066624E-3</c:v>
                </c:pt>
                <c:pt idx="37">
                  <c:v>-1.4328103579193119E-3</c:v>
                </c:pt>
                <c:pt idx="38">
                  <c:v>-2.057318377691697E-2</c:v>
                </c:pt>
                <c:pt idx="39">
                  <c:v>-4.8783477864506875E-3</c:v>
                </c:pt>
                <c:pt idx="40">
                  <c:v>-2.1130242571899771E-2</c:v>
                </c:pt>
                <c:pt idx="41">
                  <c:v>-1.7267791581709657E-2</c:v>
                </c:pt>
                <c:pt idx="42">
                  <c:v>5.5471880619073488E-4</c:v>
                </c:pt>
                <c:pt idx="43">
                  <c:v>-1.7251851079399749E-2</c:v>
                </c:pt>
                <c:pt idx="44">
                  <c:v>-1.7159397706320689E-2</c:v>
                </c:pt>
                <c:pt idx="45">
                  <c:v>-1.6508570535438416E-3</c:v>
                </c:pt>
                <c:pt idx="46">
                  <c:v>-1.7905931946194054E-2</c:v>
                </c:pt>
                <c:pt idx="47">
                  <c:v>-2.3962738251488425E-2</c:v>
                </c:pt>
                <c:pt idx="48">
                  <c:v>-2.3351650002340074E-2</c:v>
                </c:pt>
                <c:pt idx="49">
                  <c:v>-2.3890021984780407E-2</c:v>
                </c:pt>
                <c:pt idx="50">
                  <c:v>-3.1985657897685371E-2</c:v>
                </c:pt>
                <c:pt idx="51">
                  <c:v>-1.8765331669152063E-2</c:v>
                </c:pt>
                <c:pt idx="52">
                  <c:v>-1.2278195216903764E-2</c:v>
                </c:pt>
                <c:pt idx="53">
                  <c:v>-2.9610397511121711E-2</c:v>
                </c:pt>
                <c:pt idx="54">
                  <c:v>-1.065581365868562E-2</c:v>
                </c:pt>
                <c:pt idx="55">
                  <c:v>1.1156016132188418E-2</c:v>
                </c:pt>
                <c:pt idx="56">
                  <c:v>9.5708809797319105E-3</c:v>
                </c:pt>
                <c:pt idx="57">
                  <c:v>4.674874929358741E-2</c:v>
                </c:pt>
                <c:pt idx="58">
                  <c:v>1.1889489890176907E-2</c:v>
                </c:pt>
                <c:pt idx="59">
                  <c:v>1.6169551779693592E-2</c:v>
                </c:pt>
                <c:pt idx="60">
                  <c:v>1.6238078212031937E-2</c:v>
                </c:pt>
                <c:pt idx="61">
                  <c:v>8.012117707229871E-3</c:v>
                </c:pt>
                <c:pt idx="62">
                  <c:v>2.1396400588373776E-2</c:v>
                </c:pt>
                <c:pt idx="63">
                  <c:v>1.0524812361942359E-2</c:v>
                </c:pt>
                <c:pt idx="64">
                  <c:v>2.8329673747811146E-3</c:v>
                </c:pt>
                <c:pt idx="65">
                  <c:v>2.9104542061197503E-2</c:v>
                </c:pt>
                <c:pt idx="66">
                  <c:v>2.1343449625458977E-2</c:v>
                </c:pt>
                <c:pt idx="67">
                  <c:v>3.5395418594284855E-2</c:v>
                </c:pt>
                <c:pt idx="68">
                  <c:v>1.489324320894525E-2</c:v>
                </c:pt>
                <c:pt idx="69">
                  <c:v>1.1952124432565991E-3</c:v>
                </c:pt>
                <c:pt idx="70">
                  <c:v>-5.4297902108038087E-3</c:v>
                </c:pt>
                <c:pt idx="71">
                  <c:v>3.4765333275410315E-2</c:v>
                </c:pt>
                <c:pt idx="72">
                  <c:v>5.0367118721492909E-2</c:v>
                </c:pt>
                <c:pt idx="73">
                  <c:v>5.8672860986201947E-3</c:v>
                </c:pt>
                <c:pt idx="74">
                  <c:v>6.6169357306844478E-3</c:v>
                </c:pt>
                <c:pt idx="75">
                  <c:v>6.3748569207471295E-3</c:v>
                </c:pt>
                <c:pt idx="76">
                  <c:v>2.4021649109358112E-3</c:v>
                </c:pt>
                <c:pt idx="77">
                  <c:v>-2.2930366349745102E-2</c:v>
                </c:pt>
                <c:pt idx="78">
                  <c:v>-1.6893742538969692E-2</c:v>
                </c:pt>
                <c:pt idx="79">
                  <c:v>5.4743651072262089E-3</c:v>
                </c:pt>
                <c:pt idx="80">
                  <c:v>-8.8479171012130209E-3</c:v>
                </c:pt>
                <c:pt idx="81">
                  <c:v>-1.4620411205559902E-2</c:v>
                </c:pt>
                <c:pt idx="82">
                  <c:v>-2.7269287324504177E-2</c:v>
                </c:pt>
                <c:pt idx="83">
                  <c:v>-4.7409872964168098E-2</c:v>
                </c:pt>
                <c:pt idx="84">
                  <c:v>-6.0198329872884537E-2</c:v>
                </c:pt>
                <c:pt idx="85">
                  <c:v>-6.7002182971012347E-2</c:v>
                </c:pt>
                <c:pt idx="86">
                  <c:v>-5.0222881154581289E-2</c:v>
                </c:pt>
                <c:pt idx="87">
                  <c:v>-6.3844454288626284E-2</c:v>
                </c:pt>
                <c:pt idx="88">
                  <c:v>-8.278080900188467E-2</c:v>
                </c:pt>
                <c:pt idx="89">
                  <c:v>-7.9685970007053353E-2</c:v>
                </c:pt>
                <c:pt idx="90">
                  <c:v>-4.7137180344609231E-2</c:v>
                </c:pt>
                <c:pt idx="91">
                  <c:v>-8.1733773213396033E-2</c:v>
                </c:pt>
                <c:pt idx="92">
                  <c:v>-6.2854798161553926E-2</c:v>
                </c:pt>
                <c:pt idx="93">
                  <c:v>-5.9568869253897594E-2</c:v>
                </c:pt>
                <c:pt idx="94">
                  <c:v>-3.4077666486887148E-2</c:v>
                </c:pt>
                <c:pt idx="95">
                  <c:v>-2.8530295947009066E-2</c:v>
                </c:pt>
                <c:pt idx="96">
                  <c:v>-5.26925203413382E-2</c:v>
                </c:pt>
                <c:pt idx="97">
                  <c:v>-7.58961557723703E-3</c:v>
                </c:pt>
                <c:pt idx="98">
                  <c:v>-1.5982638182447939E-2</c:v>
                </c:pt>
                <c:pt idx="99">
                  <c:v>3.5698309850267229E-3</c:v>
                </c:pt>
                <c:pt idx="100">
                  <c:v>-1.6815142284019258E-2</c:v>
                </c:pt>
                <c:pt idx="101">
                  <c:v>2.8447743581838658E-4</c:v>
                </c:pt>
                <c:pt idx="102">
                  <c:v>2.0511900692519847E-2</c:v>
                </c:pt>
                <c:pt idx="103">
                  <c:v>-1.0706432818654799E-2</c:v>
                </c:pt>
                <c:pt idx="104">
                  <c:v>-2.0682181960177903E-2</c:v>
                </c:pt>
                <c:pt idx="105">
                  <c:v>3.6338860711240262E-3</c:v>
                </c:pt>
                <c:pt idx="106">
                  <c:v>1.6133959570981071E-2</c:v>
                </c:pt>
                <c:pt idx="107">
                  <c:v>1.5522088679276624E-2</c:v>
                </c:pt>
                <c:pt idx="108">
                  <c:v>-2.878676786496337E-3</c:v>
                </c:pt>
                <c:pt idx="109">
                  <c:v>-2.7429870016157931E-3</c:v>
                </c:pt>
                <c:pt idx="110">
                  <c:v>1.0234315394657134E-3</c:v>
                </c:pt>
                <c:pt idx="111">
                  <c:v>-2.1872254607196329E-2</c:v>
                </c:pt>
                <c:pt idx="112">
                  <c:v>-2.3823352365046624E-2</c:v>
                </c:pt>
                <c:pt idx="113">
                  <c:v>-1.2199639494240522E-2</c:v>
                </c:pt>
                <c:pt idx="114">
                  <c:v>-1.6279318749010452E-2</c:v>
                </c:pt>
                <c:pt idx="115">
                  <c:v>-3.8150892882289122E-2</c:v>
                </c:pt>
                <c:pt idx="116">
                  <c:v>-5.4623124220900543E-2</c:v>
                </c:pt>
                <c:pt idx="117">
                  <c:v>-8.2222997265742892E-2</c:v>
                </c:pt>
                <c:pt idx="118">
                  <c:v>-5.5746840269201403E-2</c:v>
                </c:pt>
                <c:pt idx="119">
                  <c:v>-7.4832520972740513E-2</c:v>
                </c:pt>
                <c:pt idx="120">
                  <c:v>-8.4532786804405458E-2</c:v>
                </c:pt>
                <c:pt idx="121">
                  <c:v>-5.9290708093304723E-2</c:v>
                </c:pt>
                <c:pt idx="122">
                  <c:v>-8.4583670427773594E-2</c:v>
                </c:pt>
                <c:pt idx="123">
                  <c:v>-5.7129272613377191E-2</c:v>
                </c:pt>
                <c:pt idx="124">
                  <c:v>-7.5967549399954759E-2</c:v>
                </c:pt>
                <c:pt idx="125">
                  <c:v>-6.8958006461670385E-2</c:v>
                </c:pt>
                <c:pt idx="126">
                  <c:v>-6.979127406631136E-2</c:v>
                </c:pt>
                <c:pt idx="127">
                  <c:v>-5.7498532684705062E-2</c:v>
                </c:pt>
                <c:pt idx="128">
                  <c:v>-6.3338315387371891E-2</c:v>
                </c:pt>
                <c:pt idx="129">
                  <c:v>-3.9836504364523684E-2</c:v>
                </c:pt>
                <c:pt idx="130">
                  <c:v>-7.0888313626324528E-2</c:v>
                </c:pt>
                <c:pt idx="131">
                  <c:v>-9.5200550975453213E-2</c:v>
                </c:pt>
                <c:pt idx="132">
                  <c:v>-8.7147236331694078E-2</c:v>
                </c:pt>
                <c:pt idx="133">
                  <c:v>-3.3775200199663624E-2</c:v>
                </c:pt>
                <c:pt idx="134">
                  <c:v>-4.4531930713988865E-2</c:v>
                </c:pt>
                <c:pt idx="135">
                  <c:v>-5.3908922989466479E-2</c:v>
                </c:pt>
                <c:pt idx="136">
                  <c:v>-3.0320246891548885E-2</c:v>
                </c:pt>
              </c:numCache>
            </c:numRef>
          </c:yVal>
          <c:smooth val="0"/>
          <c:extLst>
            <c:ext xmlns:c16="http://schemas.microsoft.com/office/drawing/2014/chart" uri="{C3380CC4-5D6E-409C-BE32-E72D297353CC}">
              <c16:uniqueId val="{0000000E-787E-42FC-8775-CD827003C9D0}"/>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Buyback Yield</a:t>
            </a:r>
            <a:r>
              <a:rPr lang="en-US" sz="1400" b="1" baseline="0"/>
              <a:t> by Sector</a:t>
            </a:r>
            <a:endParaRPr lang="en-US" sz="1400" b="1"/>
          </a:p>
        </c:rich>
      </c:tx>
      <c:overlay val="0"/>
      <c:spPr>
        <a:noFill/>
        <a:ln>
          <a:noFill/>
        </a:ln>
        <a:effectLst/>
      </c:spPr>
    </c:title>
    <c:autoTitleDeleted val="0"/>
    <c:plotArea>
      <c:layout>
        <c:manualLayout>
          <c:layoutTarget val="inner"/>
          <c:xMode val="edge"/>
          <c:yMode val="edge"/>
          <c:x val="3.7612252548760362E-2"/>
          <c:y val="8.3069618183254798E-2"/>
          <c:w val="0.95035649789530641"/>
          <c:h val="0.70251692657936493"/>
        </c:manualLayout>
      </c:layout>
      <c:lineChart>
        <c:grouping val="standard"/>
        <c:varyColors val="0"/>
        <c:ser>
          <c:idx val="0"/>
          <c:order val="0"/>
          <c:tx>
            <c:strRef>
              <c:f>buyback_yield!$B$3</c:f>
              <c:strCache>
                <c:ptCount val="1"/>
                <c:pt idx="0">
                  <c:v>communication</c:v>
                </c:pt>
              </c:strCache>
            </c:strRef>
          </c:tx>
          <c:spPr>
            <a:ln w="19050" cap="rnd">
              <a:solidFill>
                <a:schemeClr val="accent4"/>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buyback_yield!$C$3:$Y$3</c:f>
              <c:numCache>
                <c:formatCode>0.00%</c:formatCode>
                <c:ptCount val="23"/>
                <c:pt idx="0">
                  <c:v>0</c:v>
                </c:pt>
                <c:pt idx="1">
                  <c:v>0</c:v>
                </c:pt>
                <c:pt idx="2">
                  <c:v>0</c:v>
                </c:pt>
                <c:pt idx="3">
                  <c:v>0</c:v>
                </c:pt>
                <c:pt idx="4">
                  <c:v>0</c:v>
                </c:pt>
                <c:pt idx="5">
                  <c:v>0</c:v>
                </c:pt>
                <c:pt idx="6">
                  <c:v>0</c:v>
                </c:pt>
                <c:pt idx="7">
                  <c:v>0</c:v>
                </c:pt>
                <c:pt idx="8">
                  <c:v>0</c:v>
                </c:pt>
                <c:pt idx="9">
                  <c:v>0</c:v>
                </c:pt>
                <c:pt idx="10">
                  <c:v>3.3582253120685596E-3</c:v>
                </c:pt>
                <c:pt idx="11">
                  <c:v>3.7884162449192339E-3</c:v>
                </c:pt>
                <c:pt idx="12">
                  <c:v>0</c:v>
                </c:pt>
                <c:pt idx="13">
                  <c:v>1.5654019074394405E-2</c:v>
                </c:pt>
                <c:pt idx="14">
                  <c:v>1.4322508150950389E-2</c:v>
                </c:pt>
                <c:pt idx="15">
                  <c:v>1.6134326116773675E-2</c:v>
                </c:pt>
                <c:pt idx="16">
                  <c:v>1.5907631370582678E-2</c:v>
                </c:pt>
                <c:pt idx="17">
                  <c:v>2.5578590883378442E-2</c:v>
                </c:pt>
                <c:pt idx="18">
                  <c:v>2.5299216925274641E-2</c:v>
                </c:pt>
                <c:pt idx="19">
                  <c:v>3.5575276864158942E-2</c:v>
                </c:pt>
                <c:pt idx="20">
                  <c:v>4.3066421394511119E-2</c:v>
                </c:pt>
                <c:pt idx="21">
                  <c:v>2.4866030233761618E-2</c:v>
                </c:pt>
                <c:pt idx="22">
                  <c:v>3.1422016975671908E-2</c:v>
                </c:pt>
              </c:numCache>
            </c:numRef>
          </c:val>
          <c:smooth val="1"/>
          <c:extLst>
            <c:ext xmlns:c16="http://schemas.microsoft.com/office/drawing/2014/chart" uri="{C3380CC4-5D6E-409C-BE32-E72D297353CC}">
              <c16:uniqueId val="{0000000C-257B-4E2D-93FE-E9B39DE559A7}"/>
            </c:ext>
          </c:extLst>
        </c:ser>
        <c:ser>
          <c:idx val="1"/>
          <c:order val="1"/>
          <c:tx>
            <c:strRef>
              <c:f>buyback_yield!$B$4</c:f>
              <c:strCache>
                <c:ptCount val="1"/>
                <c:pt idx="0">
                  <c:v>consumer_discretionary</c:v>
                </c:pt>
              </c:strCache>
            </c:strRef>
          </c:tx>
          <c:spPr>
            <a:ln w="19050" cap="rnd">
              <a:solidFill>
                <a:schemeClr val="bg1">
                  <a:lumMod val="65000"/>
                </a:schemeClr>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buyback_yield!$C$4:$Y$4</c:f>
              <c:numCache>
                <c:formatCode>0.00%</c:formatCode>
                <c:ptCount val="23"/>
                <c:pt idx="0">
                  <c:v>9.6481588273441892E-4</c:v>
                </c:pt>
                <c:pt idx="1">
                  <c:v>8.5567030027275815E-4</c:v>
                </c:pt>
                <c:pt idx="2">
                  <c:v>0</c:v>
                </c:pt>
                <c:pt idx="3">
                  <c:v>0</c:v>
                </c:pt>
                <c:pt idx="4">
                  <c:v>0</c:v>
                </c:pt>
                <c:pt idx="5">
                  <c:v>3.4662148621299183E-3</c:v>
                </c:pt>
                <c:pt idx="6">
                  <c:v>9.8146973264538035E-4</c:v>
                </c:pt>
                <c:pt idx="7">
                  <c:v>2.0973953968955244E-3</c:v>
                </c:pt>
                <c:pt idx="8">
                  <c:v>4.9441943794338822E-4</c:v>
                </c:pt>
                <c:pt idx="9">
                  <c:v>9.0986559329984701E-4</c:v>
                </c:pt>
                <c:pt idx="10">
                  <c:v>1.8305305411820544E-3</c:v>
                </c:pt>
                <c:pt idx="11">
                  <c:v>2.0752187161354628E-3</c:v>
                </c:pt>
                <c:pt idx="12">
                  <c:v>2.6077864098303771E-3</c:v>
                </c:pt>
                <c:pt idx="13">
                  <c:v>2.0342852382605421E-2</c:v>
                </c:pt>
                <c:pt idx="14">
                  <c:v>1.5744751332786921E-2</c:v>
                </c:pt>
                <c:pt idx="15">
                  <c:v>1.6884398261139254E-2</c:v>
                </c:pt>
                <c:pt idx="16">
                  <c:v>1.4643017836422231E-2</c:v>
                </c:pt>
                <c:pt idx="17">
                  <c:v>5.8622812086137717E-3</c:v>
                </c:pt>
                <c:pt idx="18">
                  <c:v>5.7064929146631244E-3</c:v>
                </c:pt>
                <c:pt idx="19">
                  <c:v>2.0360427767950585E-2</c:v>
                </c:pt>
                <c:pt idx="20">
                  <c:v>1.681944793231744E-2</c:v>
                </c:pt>
                <c:pt idx="21">
                  <c:v>7.755015497082904E-3</c:v>
                </c:pt>
                <c:pt idx="22">
                  <c:v>1.5437611874341573E-2</c:v>
                </c:pt>
              </c:numCache>
            </c:numRef>
          </c:val>
          <c:smooth val="1"/>
          <c:extLst>
            <c:ext xmlns:c16="http://schemas.microsoft.com/office/drawing/2014/chart" uri="{C3380CC4-5D6E-409C-BE32-E72D297353CC}">
              <c16:uniqueId val="{0000000E-257B-4E2D-93FE-E9B39DE559A7}"/>
            </c:ext>
          </c:extLst>
        </c:ser>
        <c:ser>
          <c:idx val="2"/>
          <c:order val="2"/>
          <c:tx>
            <c:strRef>
              <c:f>buyback_yield!$B$5</c:f>
              <c:strCache>
                <c:ptCount val="1"/>
                <c:pt idx="0">
                  <c:v>consumer_staples</c:v>
                </c:pt>
              </c:strCache>
            </c:strRef>
          </c:tx>
          <c:spPr>
            <a:ln w="19050" cap="rnd">
              <a:solidFill>
                <a:schemeClr val="tx1"/>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buyback_yield!$C$5:$Y$5</c:f>
              <c:numCache>
                <c:formatCode>0.00%</c:formatCode>
                <c:ptCount val="23"/>
                <c:pt idx="0">
                  <c:v>0</c:v>
                </c:pt>
                <c:pt idx="1">
                  <c:v>0</c:v>
                </c:pt>
                <c:pt idx="2">
                  <c:v>0</c:v>
                </c:pt>
                <c:pt idx="3">
                  <c:v>0</c:v>
                </c:pt>
                <c:pt idx="4">
                  <c:v>0</c:v>
                </c:pt>
                <c:pt idx="5">
                  <c:v>2.6088772772768784E-3</c:v>
                </c:pt>
                <c:pt idx="6">
                  <c:v>4.9619384533159663E-4</c:v>
                </c:pt>
                <c:pt idx="7">
                  <c:v>7.3440310395850895E-3</c:v>
                </c:pt>
                <c:pt idx="8">
                  <c:v>0</c:v>
                </c:pt>
                <c:pt idx="9">
                  <c:v>0</c:v>
                </c:pt>
                <c:pt idx="10">
                  <c:v>2.8938036434229012E-3</c:v>
                </c:pt>
                <c:pt idx="11">
                  <c:v>4.0579727870455502E-3</c:v>
                </c:pt>
                <c:pt idx="12">
                  <c:v>5.064094822725582E-3</c:v>
                </c:pt>
                <c:pt idx="13">
                  <c:v>2.0510195672763333E-2</c:v>
                </c:pt>
                <c:pt idx="14">
                  <c:v>1.2648217005093587E-2</c:v>
                </c:pt>
                <c:pt idx="15">
                  <c:v>1.1939444446983182E-2</c:v>
                </c:pt>
                <c:pt idx="16">
                  <c:v>1.4871936023797968E-2</c:v>
                </c:pt>
                <c:pt idx="17">
                  <c:v>7.1910358139546911E-3</c:v>
                </c:pt>
                <c:pt idx="18">
                  <c:v>1.1561258350241639E-2</c:v>
                </c:pt>
                <c:pt idx="19">
                  <c:v>8.6466953670313318E-3</c:v>
                </c:pt>
                <c:pt idx="20">
                  <c:v>9.4003073589447352E-3</c:v>
                </c:pt>
                <c:pt idx="21">
                  <c:v>9.7963110565112681E-3</c:v>
                </c:pt>
                <c:pt idx="22">
                  <c:v>1.2859500471395773E-2</c:v>
                </c:pt>
              </c:numCache>
            </c:numRef>
          </c:val>
          <c:smooth val="1"/>
          <c:extLst>
            <c:ext xmlns:c16="http://schemas.microsoft.com/office/drawing/2014/chart" uri="{C3380CC4-5D6E-409C-BE32-E72D297353CC}">
              <c16:uniqueId val="{00000010-257B-4E2D-93FE-E9B39DE559A7}"/>
            </c:ext>
          </c:extLst>
        </c:ser>
        <c:ser>
          <c:idx val="3"/>
          <c:order val="3"/>
          <c:tx>
            <c:strRef>
              <c:f>buyback_yield!$B$6</c:f>
              <c:strCache>
                <c:ptCount val="1"/>
                <c:pt idx="0">
                  <c:v>energy</c:v>
                </c:pt>
              </c:strCache>
            </c:strRef>
          </c:tx>
          <c:spPr>
            <a:ln w="19050" cap="rnd">
              <a:solidFill>
                <a:schemeClr val="accent2"/>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buyback_yield!$C$6:$Y$6</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3.2251432668337328E-3</c:v>
                </c:pt>
                <c:pt idx="14">
                  <c:v>9.6697165813570529E-3</c:v>
                </c:pt>
                <c:pt idx="15">
                  <c:v>1.8690426943575797E-2</c:v>
                </c:pt>
                <c:pt idx="16">
                  <c:v>1.7856871663048175E-2</c:v>
                </c:pt>
                <c:pt idx="17">
                  <c:v>5.2308528467056945E-3</c:v>
                </c:pt>
                <c:pt idx="18">
                  <c:v>8.1228319039618763E-3</c:v>
                </c:pt>
                <c:pt idx="19">
                  <c:v>4.7995761637847953E-2</c:v>
                </c:pt>
                <c:pt idx="20">
                  <c:v>3.5163567387488805E-2</c:v>
                </c:pt>
                <c:pt idx="21">
                  <c:v>4.3261675619947891E-2</c:v>
                </c:pt>
                <c:pt idx="22">
                  <c:v>4.3281777467204678E-2</c:v>
                </c:pt>
              </c:numCache>
            </c:numRef>
          </c:val>
          <c:smooth val="1"/>
          <c:extLst>
            <c:ext xmlns:c16="http://schemas.microsoft.com/office/drawing/2014/chart" uri="{C3380CC4-5D6E-409C-BE32-E72D297353CC}">
              <c16:uniqueId val="{00000012-257B-4E2D-93FE-E9B39DE559A7}"/>
            </c:ext>
          </c:extLst>
        </c:ser>
        <c:ser>
          <c:idx val="4"/>
          <c:order val="4"/>
          <c:tx>
            <c:strRef>
              <c:f>buyback_yield!$B$7</c:f>
              <c:strCache>
                <c:ptCount val="1"/>
                <c:pt idx="0">
                  <c:v>financials</c:v>
                </c:pt>
              </c:strCache>
            </c:strRef>
          </c:tx>
          <c:spPr>
            <a:ln w="19050" cap="rnd">
              <a:solidFill>
                <a:srgbClr val="00B05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buyback_yield!$C$7:$Y$7</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3.6333876515560505E-2</c:v>
                </c:pt>
                <c:pt idx="14">
                  <c:v>3.6617746917750604E-2</c:v>
                </c:pt>
                <c:pt idx="15">
                  <c:v>4.8972765733508374E-2</c:v>
                </c:pt>
                <c:pt idx="16">
                  <c:v>5.5468642393094035E-2</c:v>
                </c:pt>
                <c:pt idx="17">
                  <c:v>2.1408700653287888E-2</c:v>
                </c:pt>
                <c:pt idx="18">
                  <c:v>4.9099099728729827E-2</c:v>
                </c:pt>
                <c:pt idx="19">
                  <c:v>2.4900959015498592E-2</c:v>
                </c:pt>
                <c:pt idx="20">
                  <c:v>2.4176696236639036E-2</c:v>
                </c:pt>
                <c:pt idx="21">
                  <c:v>2.8581463506154019E-2</c:v>
                </c:pt>
                <c:pt idx="22">
                  <c:v>2.8264856358580989E-2</c:v>
                </c:pt>
              </c:numCache>
            </c:numRef>
          </c:val>
          <c:smooth val="1"/>
          <c:extLst>
            <c:ext xmlns:c16="http://schemas.microsoft.com/office/drawing/2014/chart" uri="{C3380CC4-5D6E-409C-BE32-E72D297353CC}">
              <c16:uniqueId val="{00000014-257B-4E2D-93FE-E9B39DE559A7}"/>
            </c:ext>
          </c:extLst>
        </c:ser>
        <c:ser>
          <c:idx val="5"/>
          <c:order val="5"/>
          <c:tx>
            <c:strRef>
              <c:f>buyback_yield!$B$8</c:f>
              <c:strCache>
                <c:ptCount val="1"/>
                <c:pt idx="0">
                  <c:v>real_estate</c:v>
                </c:pt>
              </c:strCache>
            </c:strRef>
          </c:tx>
          <c:spPr>
            <a:ln w="19050" cap="rnd">
              <a:solidFill>
                <a:srgbClr val="745FDB"/>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buyback_yield!$C$8:$Y$8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6.6152217511243365E-3</c:v>
                </c:pt>
                <c:pt idx="14">
                  <c:v>5.2167051281705344E-3</c:v>
                </c:pt>
                <c:pt idx="15">
                  <c:v>6.4094912176695714E-3</c:v>
                </c:pt>
                <c:pt idx="16">
                  <c:v>3.6975831025556085E-3</c:v>
                </c:pt>
                <c:pt idx="17">
                  <c:v>4.6010987222644142E-2</c:v>
                </c:pt>
                <c:pt idx="18">
                  <c:v>1.3062053640322618E-3</c:v>
                </c:pt>
                <c:pt idx="19">
                  <c:v>2.7799843119818909E-3</c:v>
                </c:pt>
                <c:pt idx="20">
                  <c:v>6.9316155497767045E-4</c:v>
                </c:pt>
                <c:pt idx="21">
                  <c:v>1.2875210383271373E-3</c:v>
                </c:pt>
                <c:pt idx="22">
                  <c:v>1.1816528267504147E-3</c:v>
                </c:pt>
              </c:numCache>
            </c:numRef>
          </c:val>
          <c:smooth val="1"/>
          <c:extLst>
            <c:ext xmlns:c16="http://schemas.microsoft.com/office/drawing/2014/chart" uri="{C3380CC4-5D6E-409C-BE32-E72D297353CC}">
              <c16:uniqueId val="{00000016-257B-4E2D-93FE-E9B39DE559A7}"/>
            </c:ext>
          </c:extLst>
        </c:ser>
        <c:ser>
          <c:idx val="6"/>
          <c:order val="6"/>
          <c:tx>
            <c:strRef>
              <c:f>buyback_yield!$B$9</c:f>
              <c:strCache>
                <c:ptCount val="1"/>
                <c:pt idx="0">
                  <c:v>health_care</c:v>
                </c:pt>
              </c:strCache>
            </c:strRef>
          </c:tx>
          <c:spPr>
            <a:ln w="19050" cap="rnd">
              <a:solidFill>
                <a:srgbClr val="FFFF0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buyback_yield!$C$9:$Y$9</c:f>
              <c:numCache>
                <c:formatCode>0.00%</c:formatCode>
                <c:ptCount val="23"/>
                <c:pt idx="0">
                  <c:v>0</c:v>
                </c:pt>
                <c:pt idx="1">
                  <c:v>0</c:v>
                </c:pt>
                <c:pt idx="2">
                  <c:v>0</c:v>
                </c:pt>
                <c:pt idx="3">
                  <c:v>0</c:v>
                </c:pt>
                <c:pt idx="4">
                  <c:v>0</c:v>
                </c:pt>
                <c:pt idx="5">
                  <c:v>1.0485357619874789E-2</c:v>
                </c:pt>
                <c:pt idx="6">
                  <c:v>0</c:v>
                </c:pt>
                <c:pt idx="7">
                  <c:v>3.4902183918853178E-3</c:v>
                </c:pt>
                <c:pt idx="8">
                  <c:v>0</c:v>
                </c:pt>
                <c:pt idx="9">
                  <c:v>1.1815023350665252E-3</c:v>
                </c:pt>
                <c:pt idx="10">
                  <c:v>8.1702702272350375E-4</c:v>
                </c:pt>
                <c:pt idx="11">
                  <c:v>3.3352488586753594E-3</c:v>
                </c:pt>
                <c:pt idx="12">
                  <c:v>1.1222464126208216E-4</c:v>
                </c:pt>
                <c:pt idx="13">
                  <c:v>2.5487279661349459E-2</c:v>
                </c:pt>
                <c:pt idx="14">
                  <c:v>2.3370218074949805E-2</c:v>
                </c:pt>
                <c:pt idx="15">
                  <c:v>3.1888377380247322E-2</c:v>
                </c:pt>
                <c:pt idx="16">
                  <c:v>3.3896142899339197E-2</c:v>
                </c:pt>
                <c:pt idx="17">
                  <c:v>1.5238933134414549E-2</c:v>
                </c:pt>
                <c:pt idx="18">
                  <c:v>1.645047980830917E-2</c:v>
                </c:pt>
                <c:pt idx="19">
                  <c:v>1.8756231114931195E-2</c:v>
                </c:pt>
                <c:pt idx="20">
                  <c:v>1.2479949303665777E-2</c:v>
                </c:pt>
                <c:pt idx="21">
                  <c:v>1.3788047337222881E-2</c:v>
                </c:pt>
                <c:pt idx="22">
                  <c:v>2.9528098392350682E-2</c:v>
                </c:pt>
              </c:numCache>
            </c:numRef>
          </c:val>
          <c:smooth val="1"/>
          <c:extLst>
            <c:ext xmlns:c16="http://schemas.microsoft.com/office/drawing/2014/chart" uri="{C3380CC4-5D6E-409C-BE32-E72D297353CC}">
              <c16:uniqueId val="{00000018-257B-4E2D-93FE-E9B39DE559A7}"/>
            </c:ext>
          </c:extLst>
        </c:ser>
        <c:ser>
          <c:idx val="7"/>
          <c:order val="7"/>
          <c:tx>
            <c:strRef>
              <c:f>buyback_yield!$B$10</c:f>
              <c:strCache>
                <c:ptCount val="1"/>
                <c:pt idx="0">
                  <c:v>industrials</c:v>
                </c:pt>
              </c:strCache>
            </c:strRef>
          </c:tx>
          <c:spPr>
            <a:ln w="19050" cap="rnd">
              <a:solidFill>
                <a:srgbClr val="FF000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buyback_yield!$C$10:$Y$10</c:f>
              <c:numCache>
                <c:formatCode>0.00%</c:formatCode>
                <c:ptCount val="23"/>
                <c:pt idx="0">
                  <c:v>0</c:v>
                </c:pt>
                <c:pt idx="1">
                  <c:v>0</c:v>
                </c:pt>
                <c:pt idx="2">
                  <c:v>0</c:v>
                </c:pt>
                <c:pt idx="3">
                  <c:v>0</c:v>
                </c:pt>
                <c:pt idx="4">
                  <c:v>1.5907764751203332E-3</c:v>
                </c:pt>
                <c:pt idx="5">
                  <c:v>1.8504211531163914E-3</c:v>
                </c:pt>
                <c:pt idx="6">
                  <c:v>0</c:v>
                </c:pt>
                <c:pt idx="7">
                  <c:v>1.4246965480109366E-3</c:v>
                </c:pt>
                <c:pt idx="8">
                  <c:v>0</c:v>
                </c:pt>
                <c:pt idx="9">
                  <c:v>6.7918046619583642E-4</c:v>
                </c:pt>
                <c:pt idx="10">
                  <c:v>1.3162839290695217E-3</c:v>
                </c:pt>
                <c:pt idx="11">
                  <c:v>1.9559991506490574E-3</c:v>
                </c:pt>
                <c:pt idx="12">
                  <c:v>3.8237761456896819E-4</c:v>
                </c:pt>
                <c:pt idx="13">
                  <c:v>4.067790411077464E-2</c:v>
                </c:pt>
                <c:pt idx="14">
                  <c:v>2.4915469983818803E-2</c:v>
                </c:pt>
                <c:pt idx="15">
                  <c:v>3.3725046043541644E-2</c:v>
                </c:pt>
                <c:pt idx="16">
                  <c:v>4.2720683182136114E-2</c:v>
                </c:pt>
                <c:pt idx="17">
                  <c:v>1.662315121360065E-2</c:v>
                </c:pt>
                <c:pt idx="18">
                  <c:v>2.0303267377347296E-2</c:v>
                </c:pt>
                <c:pt idx="19">
                  <c:v>2.2315281649582117E-2</c:v>
                </c:pt>
                <c:pt idx="20">
                  <c:v>2.656504484582187E-2</c:v>
                </c:pt>
                <c:pt idx="21">
                  <c:v>1.5284398729855018E-2</c:v>
                </c:pt>
                <c:pt idx="22">
                  <c:v>1.8839359719218136E-2</c:v>
                </c:pt>
              </c:numCache>
            </c:numRef>
          </c:val>
          <c:smooth val="1"/>
          <c:extLst>
            <c:ext xmlns:c16="http://schemas.microsoft.com/office/drawing/2014/chart" uri="{C3380CC4-5D6E-409C-BE32-E72D297353CC}">
              <c16:uniqueId val="{0000001A-257B-4E2D-93FE-E9B39DE559A7}"/>
            </c:ext>
          </c:extLst>
        </c:ser>
        <c:ser>
          <c:idx val="8"/>
          <c:order val="8"/>
          <c:tx>
            <c:strRef>
              <c:f>buyback_yield!$B$11</c:f>
              <c:strCache>
                <c:ptCount val="1"/>
                <c:pt idx="0">
                  <c:v>materials</c:v>
                </c:pt>
              </c:strCache>
            </c:strRef>
          </c:tx>
          <c:spPr>
            <a:ln w="19050" cap="rnd">
              <a:solidFill>
                <a:srgbClr val="E808C8"/>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buyback_yield!$C$11:$Y$11</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1.0303155478010756E-2</c:v>
                </c:pt>
                <c:pt idx="14">
                  <c:v>1.0342399113921406E-2</c:v>
                </c:pt>
                <c:pt idx="15">
                  <c:v>2.7885070798052598E-2</c:v>
                </c:pt>
                <c:pt idx="16">
                  <c:v>2.265506797266802E-2</c:v>
                </c:pt>
                <c:pt idx="17">
                  <c:v>6.3704895523135014E-3</c:v>
                </c:pt>
                <c:pt idx="18">
                  <c:v>2.1962774784998956E-2</c:v>
                </c:pt>
                <c:pt idx="19">
                  <c:v>2.7995004937389188E-2</c:v>
                </c:pt>
                <c:pt idx="20">
                  <c:v>4.1802646907995185E-2</c:v>
                </c:pt>
                <c:pt idx="21">
                  <c:v>1.9972946849745481E-2</c:v>
                </c:pt>
                <c:pt idx="22">
                  <c:v>8.1209397722468268E-2</c:v>
                </c:pt>
              </c:numCache>
            </c:numRef>
          </c:val>
          <c:smooth val="1"/>
          <c:extLst>
            <c:ext xmlns:c16="http://schemas.microsoft.com/office/drawing/2014/chart" uri="{C3380CC4-5D6E-409C-BE32-E72D297353CC}">
              <c16:uniqueId val="{0000001C-257B-4E2D-93FE-E9B39DE559A7}"/>
            </c:ext>
          </c:extLst>
        </c:ser>
        <c:ser>
          <c:idx val="9"/>
          <c:order val="9"/>
          <c:tx>
            <c:strRef>
              <c:f>buyback_yield!$B$12</c:f>
              <c:strCache>
                <c:ptCount val="1"/>
                <c:pt idx="0">
                  <c:v>information_technology</c:v>
                </c:pt>
              </c:strCache>
            </c:strRef>
          </c:tx>
          <c:spPr>
            <a:ln w="19050" cap="rnd">
              <a:solidFill>
                <a:srgbClr val="03BDB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buyback_yield!$C$12:$Y$12</c:f>
              <c:numCache>
                <c:formatCode>0.00%</c:formatCode>
                <c:ptCount val="23"/>
                <c:pt idx="0">
                  <c:v>2.2744941455480664E-3</c:v>
                </c:pt>
                <c:pt idx="1">
                  <c:v>3.6886651207507764E-3</c:v>
                </c:pt>
                <c:pt idx="2">
                  <c:v>0</c:v>
                </c:pt>
                <c:pt idx="3">
                  <c:v>0</c:v>
                </c:pt>
                <c:pt idx="4">
                  <c:v>6.1459339366916972E-4</c:v>
                </c:pt>
                <c:pt idx="5">
                  <c:v>4.3363729777783789E-3</c:v>
                </c:pt>
                <c:pt idx="6">
                  <c:v>1.1782693696050259E-3</c:v>
                </c:pt>
                <c:pt idx="7">
                  <c:v>4.4479309037146553E-3</c:v>
                </c:pt>
                <c:pt idx="8">
                  <c:v>1.2832390064718464E-4</c:v>
                </c:pt>
                <c:pt idx="9">
                  <c:v>3.1052931342090404E-3</c:v>
                </c:pt>
                <c:pt idx="10">
                  <c:v>3.0812613069615678E-3</c:v>
                </c:pt>
                <c:pt idx="11">
                  <c:v>1.9818582290883669E-2</c:v>
                </c:pt>
                <c:pt idx="12">
                  <c:v>1.2882935648168238E-2</c:v>
                </c:pt>
                <c:pt idx="13">
                  <c:v>2.1895210209659833E-2</c:v>
                </c:pt>
                <c:pt idx="14">
                  <c:v>1.7608020499716187E-2</c:v>
                </c:pt>
                <c:pt idx="15">
                  <c:v>3.9342669616268311E-2</c:v>
                </c:pt>
                <c:pt idx="16">
                  <c:v>2.8019224160420755E-2</c:v>
                </c:pt>
                <c:pt idx="17">
                  <c:v>1.8731617037096918E-2</c:v>
                </c:pt>
                <c:pt idx="18">
                  <c:v>1.7846966382835481E-2</c:v>
                </c:pt>
                <c:pt idx="19">
                  <c:v>1.9776486415679369E-2</c:v>
                </c:pt>
                <c:pt idx="20">
                  <c:v>1.6293981154557189E-2</c:v>
                </c:pt>
                <c:pt idx="21">
                  <c:v>8.6102066026204332E-3</c:v>
                </c:pt>
                <c:pt idx="22">
                  <c:v>1.2691585119118007E-2</c:v>
                </c:pt>
              </c:numCache>
            </c:numRef>
          </c:val>
          <c:smooth val="1"/>
          <c:extLst>
            <c:ext xmlns:c16="http://schemas.microsoft.com/office/drawing/2014/chart" uri="{C3380CC4-5D6E-409C-BE32-E72D297353CC}">
              <c16:uniqueId val="{0000001E-257B-4E2D-93FE-E9B39DE559A7}"/>
            </c:ext>
          </c:extLst>
        </c:ser>
        <c:ser>
          <c:idx val="10"/>
          <c:order val="10"/>
          <c:tx>
            <c:strRef>
              <c:f>buyback_yield!$B$13</c:f>
              <c:strCache>
                <c:ptCount val="1"/>
                <c:pt idx="0">
                  <c:v>utilities</c:v>
                </c:pt>
              </c:strCache>
            </c:strRef>
          </c:tx>
          <c:spPr>
            <a:ln w="19050" cap="rnd">
              <a:solidFill>
                <a:srgbClr val="B694B1"/>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buyback_yield!$C$13:$Y$13</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1.5100038829928895E-3</c:v>
                </c:pt>
                <c:pt idx="14">
                  <c:v>1.5739848515966342E-3</c:v>
                </c:pt>
                <c:pt idx="15">
                  <c:v>6.3514174236283763E-4</c:v>
                </c:pt>
                <c:pt idx="16">
                  <c:v>1.7282647787187683E-3</c:v>
                </c:pt>
                <c:pt idx="17">
                  <c:v>4.463039426789904E-3</c:v>
                </c:pt>
                <c:pt idx="18">
                  <c:v>2.616741570061605E-4</c:v>
                </c:pt>
                <c:pt idx="19">
                  <c:v>1.1082292229136217E-4</c:v>
                </c:pt>
                <c:pt idx="20">
                  <c:v>8.9082835176291703E-5</c:v>
                </c:pt>
                <c:pt idx="21">
                  <c:v>8.4988682773550216E-5</c:v>
                </c:pt>
                <c:pt idx="22">
                  <c:v>1.2263501090444752E-4</c:v>
                </c:pt>
              </c:numCache>
            </c:numRef>
          </c:val>
          <c:smooth val="1"/>
          <c:extLst>
            <c:ext xmlns:c16="http://schemas.microsoft.com/office/drawing/2014/chart" uri="{C3380CC4-5D6E-409C-BE32-E72D297353CC}">
              <c16:uniqueId val="{00000020-257B-4E2D-93FE-E9B39DE559A7}"/>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b"/>
      <c:layout>
        <c:manualLayout>
          <c:xMode val="edge"/>
          <c:yMode val="edge"/>
          <c:x val="3.3182963822734786E-2"/>
          <c:y val="0.91676380651939082"/>
          <c:w val="0.95600238748421162"/>
          <c:h val="6.994505457128838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1498600</xdr:colOff>
          <xdr:row>19</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ea typeface="Calibri"/>
                  <a:cs typeface="Calibri"/>
                </a:rPr>
                <a:t>Just crunch 'em, please</a:t>
              </a:r>
            </a:p>
          </xdr:txBody>
        </xdr:sp>
        <xdr:clientData fPrintsWithSheet="0"/>
      </xdr:twoCellAnchor>
    </mc:Choice>
    <mc:Fallback/>
  </mc:AlternateContent>
  <xdr:twoCellAnchor>
    <xdr:from>
      <xdr:col>25</xdr:col>
      <xdr:colOff>0</xdr:colOff>
      <xdr:row>2</xdr:row>
      <xdr:rowOff>0</xdr:rowOff>
    </xdr:from>
    <xdr:to>
      <xdr:col>44</xdr:col>
      <xdr:colOff>63501</xdr:colOff>
      <xdr:row>34</xdr:row>
      <xdr:rowOff>154214</xdr:rowOff>
    </xdr:to>
    <xdr:graphicFrame macro="">
      <xdr:nvGraphicFramePr>
        <xdr:cNvPr id="6" name="Chart 5">
          <a:extLst>
            <a:ext uri="{FF2B5EF4-FFF2-40B4-BE49-F238E27FC236}">
              <a16:creationId xmlns:a16="http://schemas.microsoft.com/office/drawing/2014/main" id="{676E6D41-CA22-41F1-A26E-49E7A437A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45</xdr:row>
      <xdr:rowOff>0</xdr:rowOff>
    </xdr:from>
    <xdr:to>
      <xdr:col>25</xdr:col>
      <xdr:colOff>0</xdr:colOff>
      <xdr:row>72</xdr:row>
      <xdr:rowOff>0</xdr:rowOff>
    </xdr:to>
    <xdr:graphicFrame macro="">
      <xdr:nvGraphicFramePr>
        <xdr:cNvPr id="2" name="Chart 1">
          <a:extLst>
            <a:ext uri="{FF2B5EF4-FFF2-40B4-BE49-F238E27FC236}">
              <a16:creationId xmlns:a16="http://schemas.microsoft.com/office/drawing/2014/main" id="{C7FD612A-0E74-3DDE-A0EB-52C2A64755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27</xdr:col>
      <xdr:colOff>0</xdr:colOff>
      <xdr:row>48</xdr:row>
      <xdr:rowOff>1</xdr:rowOff>
    </xdr:from>
    <xdr:to>
      <xdr:col>41</xdr:col>
      <xdr:colOff>0</xdr:colOff>
      <xdr:row>69</xdr:row>
      <xdr:rowOff>1</xdr:rowOff>
    </xdr:to>
    <xdr:graphicFrame macro="">
      <xdr:nvGraphicFramePr>
        <xdr:cNvPr id="2" name="Chart 1">
          <a:extLst>
            <a:ext uri="{FF2B5EF4-FFF2-40B4-BE49-F238E27FC236}">
              <a16:creationId xmlns:a16="http://schemas.microsoft.com/office/drawing/2014/main" id="{D7F9065C-6F63-4716-886D-A03F29621C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0</xdr:colOff>
      <xdr:row>2</xdr:row>
      <xdr:rowOff>0</xdr:rowOff>
    </xdr:from>
    <xdr:to>
      <xdr:col>40</xdr:col>
      <xdr:colOff>580571</xdr:colOff>
      <xdr:row>20</xdr:row>
      <xdr:rowOff>108857</xdr:rowOff>
    </xdr:to>
    <xdr:graphicFrame macro="">
      <xdr:nvGraphicFramePr>
        <xdr:cNvPr id="5" name="Chart 4">
          <a:extLst>
            <a:ext uri="{FF2B5EF4-FFF2-40B4-BE49-F238E27FC236}">
              <a16:creationId xmlns:a16="http://schemas.microsoft.com/office/drawing/2014/main" id="{598F3077-A6A1-4422-AED1-59A117A199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25</xdr:row>
      <xdr:rowOff>0</xdr:rowOff>
    </xdr:from>
    <xdr:to>
      <xdr:col>41</xdr:col>
      <xdr:colOff>508001</xdr:colOff>
      <xdr:row>43</xdr:row>
      <xdr:rowOff>0</xdr:rowOff>
    </xdr:to>
    <xdr:graphicFrame macro="">
      <xdr:nvGraphicFramePr>
        <xdr:cNvPr id="6" name="Chart 5">
          <a:extLst>
            <a:ext uri="{FF2B5EF4-FFF2-40B4-BE49-F238E27FC236}">
              <a16:creationId xmlns:a16="http://schemas.microsoft.com/office/drawing/2014/main" id="{97208CB2-DC94-4D4C-8571-41ABD2B42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176</xdr:row>
      <xdr:rowOff>-1</xdr:rowOff>
    </xdr:from>
    <xdr:to>
      <xdr:col>7</xdr:col>
      <xdr:colOff>0</xdr:colOff>
      <xdr:row>192</xdr:row>
      <xdr:rowOff>181427</xdr:rowOff>
    </xdr:to>
    <xdr:graphicFrame macro="">
      <xdr:nvGraphicFramePr>
        <xdr:cNvPr id="3" name="Chart 2">
          <a:extLst>
            <a:ext uri="{FF2B5EF4-FFF2-40B4-BE49-F238E27FC236}">
              <a16:creationId xmlns:a16="http://schemas.microsoft.com/office/drawing/2014/main" id="{9357367E-787A-4A47-825B-B93DD4B0D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176</xdr:row>
      <xdr:rowOff>0</xdr:rowOff>
    </xdr:from>
    <xdr:to>
      <xdr:col>13</xdr:col>
      <xdr:colOff>407358</xdr:colOff>
      <xdr:row>193</xdr:row>
      <xdr:rowOff>1711</xdr:rowOff>
    </xdr:to>
    <xdr:graphicFrame macro="">
      <xdr:nvGraphicFramePr>
        <xdr:cNvPr id="16" name="Chart 15">
          <a:extLst>
            <a:ext uri="{FF2B5EF4-FFF2-40B4-BE49-F238E27FC236}">
              <a16:creationId xmlns:a16="http://schemas.microsoft.com/office/drawing/2014/main" id="{78CA6577-F463-4E2E-B681-061B6183F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176</xdr:row>
      <xdr:rowOff>0</xdr:rowOff>
    </xdr:from>
    <xdr:to>
      <xdr:col>19</xdr:col>
      <xdr:colOff>503207</xdr:colOff>
      <xdr:row>193</xdr:row>
      <xdr:rowOff>1711</xdr:rowOff>
    </xdr:to>
    <xdr:graphicFrame macro="">
      <xdr:nvGraphicFramePr>
        <xdr:cNvPr id="17" name="Chart 16">
          <a:extLst>
            <a:ext uri="{FF2B5EF4-FFF2-40B4-BE49-F238E27FC236}">
              <a16:creationId xmlns:a16="http://schemas.microsoft.com/office/drawing/2014/main" id="{9F7F10C3-4C74-4AC5-9D7F-E919F58A1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176</xdr:row>
      <xdr:rowOff>0</xdr:rowOff>
    </xdr:from>
    <xdr:to>
      <xdr:col>28</xdr:col>
      <xdr:colOff>131792</xdr:colOff>
      <xdr:row>193</xdr:row>
      <xdr:rowOff>1711</xdr:rowOff>
    </xdr:to>
    <xdr:graphicFrame macro="">
      <xdr:nvGraphicFramePr>
        <xdr:cNvPr id="18" name="Chart 17">
          <a:extLst>
            <a:ext uri="{FF2B5EF4-FFF2-40B4-BE49-F238E27FC236}">
              <a16:creationId xmlns:a16="http://schemas.microsoft.com/office/drawing/2014/main" id="{7F89F506-5958-41A3-9659-8E902497F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195</xdr:row>
      <xdr:rowOff>0</xdr:rowOff>
    </xdr:from>
    <xdr:to>
      <xdr:col>7</xdr:col>
      <xdr:colOff>0</xdr:colOff>
      <xdr:row>212</xdr:row>
      <xdr:rowOff>1711</xdr:rowOff>
    </xdr:to>
    <xdr:graphicFrame macro="">
      <xdr:nvGraphicFramePr>
        <xdr:cNvPr id="20" name="Chart 19">
          <a:extLst>
            <a:ext uri="{FF2B5EF4-FFF2-40B4-BE49-F238E27FC236}">
              <a16:creationId xmlns:a16="http://schemas.microsoft.com/office/drawing/2014/main" id="{EE2DEDA0-2DA5-4D4C-9F12-651A844024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195</xdr:row>
      <xdr:rowOff>0</xdr:rowOff>
    </xdr:from>
    <xdr:to>
      <xdr:col>13</xdr:col>
      <xdr:colOff>407358</xdr:colOff>
      <xdr:row>212</xdr:row>
      <xdr:rowOff>1711</xdr:rowOff>
    </xdr:to>
    <xdr:graphicFrame macro="">
      <xdr:nvGraphicFramePr>
        <xdr:cNvPr id="21" name="Chart 20">
          <a:extLst>
            <a:ext uri="{FF2B5EF4-FFF2-40B4-BE49-F238E27FC236}">
              <a16:creationId xmlns:a16="http://schemas.microsoft.com/office/drawing/2014/main" id="{223FD14E-E31A-4D73-A14D-FA61F16C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195</xdr:row>
      <xdr:rowOff>0</xdr:rowOff>
    </xdr:from>
    <xdr:to>
      <xdr:col>19</xdr:col>
      <xdr:colOff>503207</xdr:colOff>
      <xdr:row>212</xdr:row>
      <xdr:rowOff>1711</xdr:rowOff>
    </xdr:to>
    <xdr:graphicFrame macro="">
      <xdr:nvGraphicFramePr>
        <xdr:cNvPr id="22" name="Chart 21">
          <a:extLst>
            <a:ext uri="{FF2B5EF4-FFF2-40B4-BE49-F238E27FC236}">
              <a16:creationId xmlns:a16="http://schemas.microsoft.com/office/drawing/2014/main" id="{B8FBC77F-6D92-4EB8-B75D-533CFA8A92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195</xdr:row>
      <xdr:rowOff>0</xdr:rowOff>
    </xdr:from>
    <xdr:to>
      <xdr:col>28</xdr:col>
      <xdr:colOff>131792</xdr:colOff>
      <xdr:row>212</xdr:row>
      <xdr:rowOff>1711</xdr:rowOff>
    </xdr:to>
    <xdr:graphicFrame macro="">
      <xdr:nvGraphicFramePr>
        <xdr:cNvPr id="23" name="Chart 22">
          <a:extLst>
            <a:ext uri="{FF2B5EF4-FFF2-40B4-BE49-F238E27FC236}">
              <a16:creationId xmlns:a16="http://schemas.microsoft.com/office/drawing/2014/main" id="{A479AE61-EDED-445A-B85C-F6912F438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215</xdr:row>
      <xdr:rowOff>0</xdr:rowOff>
    </xdr:from>
    <xdr:to>
      <xdr:col>7</xdr:col>
      <xdr:colOff>0</xdr:colOff>
      <xdr:row>232</xdr:row>
      <xdr:rowOff>1711</xdr:rowOff>
    </xdr:to>
    <xdr:graphicFrame macro="">
      <xdr:nvGraphicFramePr>
        <xdr:cNvPr id="26" name="Chart 25">
          <a:extLst>
            <a:ext uri="{FF2B5EF4-FFF2-40B4-BE49-F238E27FC236}">
              <a16:creationId xmlns:a16="http://schemas.microsoft.com/office/drawing/2014/main" id="{5BD77767-4876-4FFA-92DA-D4FD48811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215</xdr:row>
      <xdr:rowOff>0</xdr:rowOff>
    </xdr:from>
    <xdr:to>
      <xdr:col>13</xdr:col>
      <xdr:colOff>407358</xdr:colOff>
      <xdr:row>232</xdr:row>
      <xdr:rowOff>1711</xdr:rowOff>
    </xdr:to>
    <xdr:graphicFrame macro="">
      <xdr:nvGraphicFramePr>
        <xdr:cNvPr id="27" name="Chart 26">
          <a:extLst>
            <a:ext uri="{FF2B5EF4-FFF2-40B4-BE49-F238E27FC236}">
              <a16:creationId xmlns:a16="http://schemas.microsoft.com/office/drawing/2014/main" id="{524E7DE1-20BB-4A64-BA88-3DAAB8463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215</xdr:row>
      <xdr:rowOff>0</xdr:rowOff>
    </xdr:from>
    <xdr:to>
      <xdr:col>19</xdr:col>
      <xdr:colOff>503207</xdr:colOff>
      <xdr:row>232</xdr:row>
      <xdr:rowOff>1711</xdr:rowOff>
    </xdr:to>
    <xdr:graphicFrame macro="">
      <xdr:nvGraphicFramePr>
        <xdr:cNvPr id="28" name="Chart 27">
          <a:extLst>
            <a:ext uri="{FF2B5EF4-FFF2-40B4-BE49-F238E27FC236}">
              <a16:creationId xmlns:a16="http://schemas.microsoft.com/office/drawing/2014/main" id="{D537304D-DBAB-4F41-A0DD-0CD5345469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15</xdr:row>
      <xdr:rowOff>0</xdr:rowOff>
    </xdr:from>
    <xdr:to>
      <xdr:col>20</xdr:col>
      <xdr:colOff>0</xdr:colOff>
      <xdr:row>45</xdr:row>
      <xdr:rowOff>0</xdr:rowOff>
    </xdr:to>
    <xdr:graphicFrame macro="">
      <xdr:nvGraphicFramePr>
        <xdr:cNvPr id="2" name="Chart 1">
          <a:extLst>
            <a:ext uri="{FF2B5EF4-FFF2-40B4-BE49-F238E27FC236}">
              <a16:creationId xmlns:a16="http://schemas.microsoft.com/office/drawing/2014/main" id="{010A65DC-4D8D-30F2-F588-93EB4050B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0D83B-7380-48B6-B6B1-EEAF9B073740}">
  <dimension ref="A1:BN1"/>
  <sheetViews>
    <sheetView workbookViewId="0"/>
  </sheetViews>
  <sheetFormatPr defaultRowHeight="14.5" x14ac:dyDescent="0.35"/>
  <sheetData>
    <row r="1" spans="1:66" x14ac:dyDescent="0.35">
      <c r="A1">
        <v>66</v>
      </c>
      <c r="B1" t="s">
        <v>70</v>
      </c>
      <c r="C1" t="s">
        <v>71</v>
      </c>
      <c r="D1" t="s">
        <v>72</v>
      </c>
      <c r="E1" t="s">
        <v>73</v>
      </c>
      <c r="F1" t="s">
        <v>74</v>
      </c>
      <c r="G1" t="s">
        <v>75</v>
      </c>
      <c r="H1" t="s">
        <v>76</v>
      </c>
      <c r="I1" t="s">
        <v>77</v>
      </c>
      <c r="J1" t="s">
        <v>78</v>
      </c>
      <c r="K1" t="s">
        <v>79</v>
      </c>
      <c r="L1" t="s">
        <v>80</v>
      </c>
      <c r="M1" t="s">
        <v>81</v>
      </c>
      <c r="N1" t="s">
        <v>82</v>
      </c>
      <c r="O1" t="s">
        <v>83</v>
      </c>
      <c r="P1" t="s">
        <v>84</v>
      </c>
      <c r="Q1" t="s">
        <v>85</v>
      </c>
      <c r="R1" t="s">
        <v>86</v>
      </c>
      <c r="S1" t="s">
        <v>87</v>
      </c>
      <c r="T1" t="s">
        <v>88</v>
      </c>
      <c r="U1" t="s">
        <v>89</v>
      </c>
      <c r="V1" t="s">
        <v>90</v>
      </c>
      <c r="W1" t="s">
        <v>91</v>
      </c>
      <c r="X1" t="s">
        <v>92</v>
      </c>
      <c r="Y1" t="s">
        <v>93</v>
      </c>
      <c r="Z1" t="s">
        <v>94</v>
      </c>
      <c r="AA1" t="s">
        <v>95</v>
      </c>
      <c r="AB1" t="s">
        <v>96</v>
      </c>
      <c r="AC1" t="s">
        <v>97</v>
      </c>
      <c r="AD1" t="s">
        <v>98</v>
      </c>
      <c r="AE1" t="s">
        <v>99</v>
      </c>
      <c r="AF1" t="s">
        <v>100</v>
      </c>
      <c r="AG1" t="s">
        <v>101</v>
      </c>
      <c r="AH1" t="s">
        <v>102</v>
      </c>
      <c r="AI1" t="s">
        <v>103</v>
      </c>
      <c r="AJ1" t="s">
        <v>104</v>
      </c>
      <c r="AK1" t="s">
        <v>105</v>
      </c>
      <c r="AL1" t="s">
        <v>106</v>
      </c>
      <c r="AM1" t="s">
        <v>107</v>
      </c>
      <c r="AN1" t="s">
        <v>108</v>
      </c>
      <c r="AO1" t="s">
        <v>109</v>
      </c>
      <c r="AP1" t="s">
        <v>110</v>
      </c>
      <c r="AQ1" t="s">
        <v>111</v>
      </c>
      <c r="AR1" t="s">
        <v>112</v>
      </c>
      <c r="AS1" t="s">
        <v>113</v>
      </c>
      <c r="AT1" t="s">
        <v>114</v>
      </c>
      <c r="AU1" t="s">
        <v>115</v>
      </c>
      <c r="AV1" t="s">
        <v>116</v>
      </c>
      <c r="AW1" t="s">
        <v>117</v>
      </c>
      <c r="AX1" t="s">
        <v>118</v>
      </c>
      <c r="AY1" t="s">
        <v>119</v>
      </c>
      <c r="AZ1" t="s">
        <v>120</v>
      </c>
      <c r="BA1" t="s">
        <v>121</v>
      </c>
      <c r="BB1" t="s">
        <v>122</v>
      </c>
      <c r="BC1" t="s">
        <v>123</v>
      </c>
      <c r="BD1" t="s">
        <v>124</v>
      </c>
      <c r="BE1" t="s">
        <v>125</v>
      </c>
      <c r="BF1" t="s">
        <v>126</v>
      </c>
      <c r="BG1" t="s">
        <v>127</v>
      </c>
      <c r="BH1" t="s">
        <v>128</v>
      </c>
      <c r="BI1" t="s">
        <v>129</v>
      </c>
      <c r="BJ1" t="s">
        <v>130</v>
      </c>
      <c r="BK1" t="s">
        <v>131</v>
      </c>
      <c r="BL1" t="s">
        <v>132</v>
      </c>
      <c r="BM1" t="s">
        <v>133</v>
      </c>
      <c r="BN1" t="s">
        <v>134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C7402-1810-4559-9643-17166F2DE134}">
  <dimension ref="B2:AC17"/>
  <sheetViews>
    <sheetView tabSelected="1" zoomScale="70" zoomScaleNormal="70" workbookViewId="0">
      <selection activeCell="C2" sqref="C2:E13"/>
    </sheetView>
  </sheetViews>
  <sheetFormatPr defaultRowHeight="14.5" x14ac:dyDescent="0.35"/>
  <cols>
    <col min="2" max="2" width="21.36328125" bestFit="1" customWidth="1"/>
    <col min="3" max="3" width="15.7265625" customWidth="1"/>
    <col min="4" max="4" width="18.08984375" customWidth="1"/>
    <col min="5" max="5" width="30.90625" bestFit="1" customWidth="1"/>
    <col min="6" max="6" width="15.1796875" bestFit="1" customWidth="1"/>
    <col min="8" max="8" width="16.6328125" customWidth="1"/>
    <col min="13" max="13" width="15.1796875" bestFit="1" customWidth="1"/>
    <col min="14" max="14" width="12.453125" customWidth="1"/>
  </cols>
  <sheetData>
    <row r="2" spans="2:29" s="1" customFormat="1" x14ac:dyDescent="0.35">
      <c r="C2" s="4" t="s">
        <v>150</v>
      </c>
      <c r="D2" s="4" t="s">
        <v>151</v>
      </c>
      <c r="E2" s="4" t="s">
        <v>152</v>
      </c>
      <c r="F2" s="9" t="s">
        <v>148</v>
      </c>
      <c r="G2" s="9" t="s">
        <v>149</v>
      </c>
      <c r="H2" s="4" t="s">
        <v>59</v>
      </c>
      <c r="I2" s="4"/>
      <c r="J2" s="4"/>
      <c r="K2" s="4"/>
      <c r="L2" s="4"/>
    </row>
    <row r="3" spans="2:29" x14ac:dyDescent="0.35">
      <c r="B3" t="s">
        <v>36</v>
      </c>
      <c r="C3" s="15">
        <f ca="1">'Implied ERP'!X3</f>
        <v>6.0092042220798426E-2</v>
      </c>
      <c r="D3" s="3">
        <f ca="1">IF(AND('cape gap and er'!C151&gt;=0.2,'cape gap and er'!C161&gt;=0.2,'cape gap and er'!C171&lt;0.2),
    0.5*'cape gap and er'!C163,
    IF(OR('cape gap and er'!C171&lt;0.2,'cape gap and er'!C161&lt;0.2),
        0,
        IF(OR('cape gap and er'!C171&gt;=0.5,'cape gap and er'!C161&gt;=0.5),
            0.5*'cape gap and er'!C173,
            0.25*'cape gap and er'!C173)))</f>
        <v>0</v>
      </c>
      <c r="E3" s="15">
        <v>5.0000000000000001E-3</v>
      </c>
      <c r="F3" s="68">
        <f ca="1">SUM(C3:E3)</f>
        <v>6.5092042220798424E-2</v>
      </c>
      <c r="G3" s="68">
        <f ca="1">'Implied ERP'!N56</f>
        <v>0.27270739942148031</v>
      </c>
      <c r="H3" s="69">
        <f ca="1">'Implied ERP'!X75</f>
        <v>0.23886031558778431</v>
      </c>
      <c r="O3" s="3"/>
      <c r="AB3" t="s">
        <v>155</v>
      </c>
      <c r="AC3" t="s">
        <v>156</v>
      </c>
    </row>
    <row r="4" spans="2:29" x14ac:dyDescent="0.35">
      <c r="B4" t="s">
        <v>16</v>
      </c>
      <c r="C4" s="15">
        <f ca="1">'Implied ERP'!X4</f>
        <v>3.2247107953093844E-2</v>
      </c>
      <c r="D4" s="3">
        <f ca="1">IF(AND('cape gap and er'!D151&gt;=0.2,'cape gap and er'!D161&gt;=0.2,'cape gap and er'!D171&lt;0.2),
    0.5*'cape gap and er'!D163,
    IF(OR('cape gap and er'!D171&lt;0.2,'cape gap and er'!D161&lt;0.2),
        0,
        IF(OR('cape gap and er'!D171&gt;=0.5,'cape gap and er'!D161&gt;=0.5),
            0.5*'cape gap and er'!D173,
            0.25*'cape gap and er'!D173)))</f>
        <v>0</v>
      </c>
      <c r="E4" s="15">
        <v>0</v>
      </c>
      <c r="F4" s="68">
        <f t="shared" ref="F4:F13" ca="1" si="0">SUM(C4:E4)</f>
        <v>3.2247107953093844E-2</v>
      </c>
      <c r="G4" s="68">
        <f ca="1">'Implied ERP'!N57</f>
        <v>0.25893408612056501</v>
      </c>
      <c r="H4" s="69">
        <f ca="1">'Implied ERP'!X76</f>
        <v>0.22961348813862084</v>
      </c>
      <c r="AB4" t="s">
        <v>157</v>
      </c>
      <c r="AC4" t="s">
        <v>158</v>
      </c>
    </row>
    <row r="5" spans="2:29" x14ac:dyDescent="0.35">
      <c r="B5" t="s">
        <v>18</v>
      </c>
      <c r="C5" s="15">
        <f ca="1">'Implied ERP'!X5</f>
        <v>4.0576115781465756E-2</v>
      </c>
      <c r="D5" s="3">
        <f ca="1">IF(AND('cape gap and er'!E151&gt;=0.2,'cape gap and er'!E161&gt;=0.2,'cape gap and er'!E171&lt;0.2),
    0.5*'cape gap and er'!E163,
    IF(OR('cape gap and er'!E171&lt;0.2,'cape gap and er'!E161&lt;0.2),
        0,
        IF(OR('cape gap and er'!E171&gt;=0.5,'cape gap and er'!E161&gt;=0.5),
            0.5*'cape gap and er'!E173,
            0.25*'cape gap and er'!E173)))</f>
        <v>8.532489157986916E-3</v>
      </c>
      <c r="E5" s="15">
        <v>0</v>
      </c>
      <c r="F5" s="68">
        <f t="shared" ca="1" si="0"/>
        <v>4.9108604939452669E-2</v>
      </c>
      <c r="G5" s="68">
        <f ca="1">'Implied ERP'!N58</f>
        <v>9.3973560106896586E-2</v>
      </c>
      <c r="H5" s="69">
        <f ca="1">'Implied ERP'!X77</f>
        <v>9.6453018800715482E-2</v>
      </c>
      <c r="AB5" t="s">
        <v>159</v>
      </c>
      <c r="AC5" t="s">
        <v>160</v>
      </c>
    </row>
    <row r="6" spans="2:29" x14ac:dyDescent="0.35">
      <c r="B6" t="s">
        <v>20</v>
      </c>
      <c r="C6" s="15">
        <f ca="1">'Implied ERP'!X6</f>
        <v>0.11131695092845809</v>
      </c>
      <c r="D6" s="3">
        <f ca="1">IF(AND('cape gap and er'!F151&gt;=0.2,'cape gap and er'!F161&gt;=0.2,'cape gap and er'!F171&lt;0.2),
    0.5*'cape gap and er'!F163,
    IF(OR('cape gap and er'!F171&lt;0.2,'cape gap and er'!F161&lt;0.2),
        0,
        IF(OR('cape gap and er'!F171&gt;=0.5,'cape gap and er'!F161&gt;=0.5),
            0.5*'cape gap and er'!F173,
            0.25*'cape gap and er'!F173)))</f>
        <v>0</v>
      </c>
      <c r="E6" s="15">
        <v>-5.0000000000000001E-3</v>
      </c>
      <c r="F6" s="68">
        <f t="shared" ca="1" si="0"/>
        <v>0.10631695092845808</v>
      </c>
      <c r="G6" s="68">
        <f ca="1">'Implied ERP'!N59</f>
        <v>0.18679103735940097</v>
      </c>
      <c r="H6" s="69">
        <f ca="1">'Implied ERP'!X78</f>
        <v>0.24639813052615417</v>
      </c>
      <c r="AB6" t="s">
        <v>161</v>
      </c>
      <c r="AC6" t="s">
        <v>162</v>
      </c>
    </row>
    <row r="7" spans="2:29" x14ac:dyDescent="0.35">
      <c r="B7" t="s">
        <v>22</v>
      </c>
      <c r="C7" s="15">
        <f ca="1">'Implied ERP'!X7</f>
        <v>5.2724256716945535E-2</v>
      </c>
      <c r="D7" s="3">
        <f ca="1">IF(AND('cape gap and er'!G151&gt;=0.2,'cape gap and er'!G161&gt;=0.2,'cape gap and er'!G171&lt;0.2),
    0.5*'cape gap and er'!G163,
    IF(OR('cape gap and er'!G171&lt;0.2,'cape gap and er'!G161&lt;0.2),
        0,
        IF(OR('cape gap and er'!G171&gt;=0.5,'cape gap and er'!G161&gt;=0.5),
            0.5*'cape gap and er'!G173,
            0.25*'cape gap and er'!G173)))</f>
        <v>0</v>
      </c>
      <c r="E7" s="15">
        <v>0</v>
      </c>
      <c r="F7" s="68">
        <f t="shared" ca="1" si="0"/>
        <v>5.2724256716945535E-2</v>
      </c>
      <c r="G7" s="68">
        <f ca="1">'Implied ERP'!N60</f>
        <v>0.14218945541908662</v>
      </c>
      <c r="H7" s="69">
        <f ca="1">'Implied ERP'!X79</f>
        <v>0.22089926844548483</v>
      </c>
      <c r="AB7" t="s">
        <v>163</v>
      </c>
      <c r="AC7" t="s">
        <v>164</v>
      </c>
    </row>
    <row r="8" spans="2:29" x14ac:dyDescent="0.35">
      <c r="B8" t="s">
        <v>24</v>
      </c>
      <c r="C8" s="15">
        <f ca="1">'Implied ERP'!X8</f>
        <v>4.2696433641743352E-2</v>
      </c>
      <c r="D8" s="3">
        <f ca="1">IF(AND('cape gap and er'!H151&gt;=0.2,'cape gap and er'!H161&gt;=0.2,'cape gap and er'!H171&lt;0.2),
    0.5*'cape gap and er'!H163,
    IF(OR('cape gap and er'!H171&lt;0.2,'cape gap and er'!H161&lt;0.2),
        0,
        IF(OR('cape gap and er'!H171&gt;=0.5,'cape gap and er'!H161&gt;=0.5),
            0.5*'cape gap and er'!H173,
            0.25*'cape gap and er'!H173)))</f>
        <v>0</v>
      </c>
      <c r="E8" s="15">
        <v>0</v>
      </c>
      <c r="F8" s="68">
        <f t="shared" ca="1" si="0"/>
        <v>4.2696433641743352E-2</v>
      </c>
      <c r="G8" s="68">
        <f ca="1">'Implied ERP'!N61</f>
        <v>6.8564317982805614E-2</v>
      </c>
      <c r="H8" s="69">
        <f ca="1">'Implied ERP'!X80</f>
        <v>0.20278558755876805</v>
      </c>
      <c r="AB8" t="s">
        <v>165</v>
      </c>
      <c r="AC8" t="s">
        <v>166</v>
      </c>
    </row>
    <row r="9" spans="2:29" x14ac:dyDescent="0.35">
      <c r="B9" t="s">
        <v>26</v>
      </c>
      <c r="C9" s="15">
        <f ca="1">'Implied ERP'!X9</f>
        <v>7.6243389910190695E-2</v>
      </c>
      <c r="D9" s="3">
        <f ca="1">IF(AND('cape gap and er'!I151&gt;=0.2,'cape gap and er'!I161&gt;=0.2,'cape gap and er'!I171&lt;0.2),
    0.5*'cape gap and er'!I163,
    IF(OR('cape gap and er'!I171&lt;0.2,'cape gap and er'!I161&lt;0.2),
        0,
        IF(OR('cape gap and er'!I171&gt;=0.5,'cape gap and er'!I161&gt;=0.5),
            0.5*'cape gap and er'!I173,
            0.25*'cape gap and er'!I173)))</f>
        <v>0</v>
      </c>
      <c r="E9" s="15">
        <v>0</v>
      </c>
      <c r="F9" s="68">
        <f t="shared" ca="1" si="0"/>
        <v>7.6243389910190695E-2</v>
      </c>
      <c r="G9" s="68">
        <f ca="1">'Implied ERP'!N62</f>
        <v>0.20582698086513129</v>
      </c>
      <c r="H9" s="69">
        <f ca="1">'Implied ERP'!X81</f>
        <v>0.13172290098449532</v>
      </c>
      <c r="AB9" t="s">
        <v>167</v>
      </c>
      <c r="AC9" t="s">
        <v>168</v>
      </c>
    </row>
    <row r="10" spans="2:29" x14ac:dyDescent="0.35">
      <c r="B10" t="s">
        <v>28</v>
      </c>
      <c r="C10" s="15">
        <f ca="1">'Implied ERP'!X10</f>
        <v>4.5889396549301679E-2</v>
      </c>
      <c r="D10" s="3">
        <f ca="1">IF(AND('cape gap and er'!J151&gt;=0.2,'cape gap and er'!J161&gt;=0.2,'cape gap and er'!J171&lt;0.2),
    0.5*'cape gap and er'!J163,
    IF(OR('cape gap and er'!J171&lt;0.2,'cape gap and er'!J161&lt;0.2),
        0,
        IF(OR('cape gap and er'!J171&gt;=0.5,'cape gap and er'!J161&gt;=0.5),
            0.5*'cape gap and er'!J173,
            0.25*'cape gap and er'!J173)))</f>
        <v>-3.5586272175912398E-2</v>
      </c>
      <c r="E10" s="15">
        <v>0</v>
      </c>
      <c r="F10" s="68">
        <f t="shared" ca="1" si="0"/>
        <v>1.0303124373389282E-2</v>
      </c>
      <c r="G10" s="68">
        <f ca="1">'Implied ERP'!N63</f>
        <v>0.14878742134306816</v>
      </c>
      <c r="H10" s="69">
        <f ca="1">'Implied ERP'!X82</f>
        <v>0.16831567770853068</v>
      </c>
      <c r="AB10" t="s">
        <v>169</v>
      </c>
      <c r="AC10" t="s">
        <v>170</v>
      </c>
    </row>
    <row r="11" spans="2:29" x14ac:dyDescent="0.35">
      <c r="B11" t="s">
        <v>30</v>
      </c>
      <c r="C11" s="15">
        <f ca="1">'Implied ERP'!X11</f>
        <v>0.1543659099805226</v>
      </c>
      <c r="D11" s="3">
        <f ca="1">IF(AND('cape gap and er'!K151&gt;=0.2,'cape gap and er'!K161&gt;=0.2,'cape gap and er'!K171&lt;0.2),
    0.5*'cape gap and er'!K163,
    IF(OR('cape gap and er'!K171&lt;0.2,'cape gap and er'!K161&lt;0.2),
        0,
        IF(OR('cape gap and er'!K171&gt;=0.5,'cape gap and er'!K161&gt;=0.5),
            0.5*'cape gap and er'!K173,
            0.25*'cape gap and er'!K173)))</f>
        <v>0</v>
      </c>
      <c r="E11" s="15">
        <v>0</v>
      </c>
      <c r="F11" s="68">
        <f t="shared" ca="1" si="0"/>
        <v>0.1543659099805226</v>
      </c>
      <c r="G11" s="68">
        <f ca="1">'Implied ERP'!N64</f>
        <v>5.5378323152433927E-2</v>
      </c>
      <c r="H11" s="69">
        <f ca="1">'Implied ERP'!X83</f>
        <v>0.19121985205146363</v>
      </c>
      <c r="AB11" t="s">
        <v>171</v>
      </c>
      <c r="AC11" t="s">
        <v>172</v>
      </c>
    </row>
    <row r="12" spans="2:29" x14ac:dyDescent="0.35">
      <c r="B12" t="s">
        <v>38</v>
      </c>
      <c r="C12" s="15">
        <f ca="1">'Implied ERP'!X12</f>
        <v>3.1793652193513135E-2</v>
      </c>
      <c r="D12" s="3">
        <f ca="1">IF(AND('cape gap and er'!L151&gt;=0.2,'cape gap and er'!L161&gt;=0.2,'cape gap and er'!L171&lt;0.2),
    0.5*'cape gap and er'!L163,
    IF(OR('cape gap and er'!L171&lt;0.2,'cape gap and er'!L161&lt;0.2),
        0,
        IF(OR('cape gap and er'!L171&gt;=0.5,'cape gap and er'!L161&gt;=0.5),
            0.5*'cape gap and er'!L173,
            0.25*'cape gap and er'!L173)))</f>
        <v>5.1640758933402739E-2</v>
      </c>
      <c r="E12" s="15">
        <v>0</v>
      </c>
      <c r="F12" s="68">
        <f t="shared" ca="1" si="0"/>
        <v>8.3434411126915881E-2</v>
      </c>
      <c r="G12" s="68">
        <f ca="1">'Implied ERP'!N65</f>
        <v>0.33146366796119581</v>
      </c>
      <c r="H12" s="69">
        <f ca="1">'Implied ERP'!X84</f>
        <v>0.24606894683428837</v>
      </c>
      <c r="AB12" t="s">
        <v>173</v>
      </c>
      <c r="AC12" t="s">
        <v>174</v>
      </c>
    </row>
    <row r="13" spans="2:29" x14ac:dyDescent="0.35">
      <c r="B13" t="s">
        <v>33</v>
      </c>
      <c r="C13" s="15">
        <f ca="1">'Implied ERP'!X13</f>
        <v>3.3299214415086272E-2</v>
      </c>
      <c r="D13" s="3">
        <f ca="1">IF(AND('cape gap and er'!M151&gt;=0.2,'cape gap and er'!M161&gt;=0.2,'cape gap and er'!M171&lt;0.2),
    0.5*'cape gap and er'!M163,
    IF(OR('cape gap and er'!M171&lt;0.2,'cape gap and er'!M161&lt;0.2),
        0,
        IF(OR('cape gap and er'!M171&gt;=0.5,'cape gap and er'!M161&gt;=0.5),
            0.5*'cape gap and er'!M173,
            0.25*'cape gap and er'!M173)))</f>
        <v>-9.078533056316852E-3</v>
      </c>
      <c r="E13" s="15">
        <v>2.5000000000000001E-3</v>
      </c>
      <c r="F13" s="68">
        <f t="shared" ca="1" si="0"/>
        <v>2.6720681358769417E-2</v>
      </c>
      <c r="G13" s="68">
        <f ca="1">'Implied ERP'!N66</f>
        <v>8.7910802564908921E-2</v>
      </c>
      <c r="H13" s="69">
        <f ca="1">'Implied ERP'!X85</f>
        <v>0.13922132489106784</v>
      </c>
      <c r="AB13" t="s">
        <v>175</v>
      </c>
      <c r="AC13" t="s">
        <v>176</v>
      </c>
    </row>
    <row r="17" spans="2:14" ht="268.5" customHeight="1" x14ac:dyDescent="0.35">
      <c r="B17" s="67" t="s">
        <v>154</v>
      </c>
      <c r="C17" s="67"/>
      <c r="D17" s="67"/>
      <c r="E17" s="67"/>
      <c r="F17" s="67"/>
      <c r="G17" s="67"/>
      <c r="H17" s="67"/>
      <c r="I17" s="67"/>
      <c r="J17" s="67"/>
      <c r="K17" s="67"/>
      <c r="L17" s="67"/>
      <c r="M17" s="67"/>
      <c r="N17" s="67"/>
    </row>
  </sheetData>
  <mergeCells count="1">
    <mergeCell ref="B17:N17"/>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8D4A8-3EBB-4095-97AA-72CDBF1A62AB}">
  <sheetPr codeName="Sheet3"/>
  <dimension ref="A1:AD185"/>
  <sheetViews>
    <sheetView topLeftCell="A43" zoomScale="70" zoomScaleNormal="70" workbookViewId="0">
      <pane xSplit="2" topLeftCell="I1" activePane="topRight" state="frozen"/>
      <selection pane="topRight" activeCell="P50" sqref="P50"/>
    </sheetView>
  </sheetViews>
  <sheetFormatPr defaultRowHeight="14.5" x14ac:dyDescent="0.35"/>
  <cols>
    <col min="1" max="1" width="4.1796875" customWidth="1"/>
    <col min="2" max="2" width="29.6328125" customWidth="1"/>
    <col min="3" max="24" width="11" bestFit="1" customWidth="1"/>
    <col min="25" max="25" width="10" bestFit="1" customWidth="1"/>
  </cols>
  <sheetData>
    <row r="1" spans="2:25" x14ac:dyDescent="0.35">
      <c r="C1">
        <v>5</v>
      </c>
      <c r="D1">
        <f>C1+5</f>
        <v>10</v>
      </c>
      <c r="E1">
        <f t="shared" ref="E1:X1" si="0">D1+5</f>
        <v>15</v>
      </c>
      <c r="F1">
        <f t="shared" si="0"/>
        <v>20</v>
      </c>
      <c r="G1">
        <f t="shared" si="0"/>
        <v>25</v>
      </c>
      <c r="H1">
        <f t="shared" si="0"/>
        <v>30</v>
      </c>
      <c r="I1">
        <f t="shared" si="0"/>
        <v>35</v>
      </c>
      <c r="J1">
        <f t="shared" si="0"/>
        <v>40</v>
      </c>
      <c r="K1">
        <f t="shared" si="0"/>
        <v>45</v>
      </c>
      <c r="L1">
        <f t="shared" si="0"/>
        <v>50</v>
      </c>
      <c r="M1">
        <f t="shared" si="0"/>
        <v>55</v>
      </c>
      <c r="N1">
        <f t="shared" si="0"/>
        <v>60</v>
      </c>
      <c r="O1">
        <f t="shared" si="0"/>
        <v>65</v>
      </c>
      <c r="P1">
        <f t="shared" si="0"/>
        <v>70</v>
      </c>
      <c r="Q1">
        <f t="shared" si="0"/>
        <v>75</v>
      </c>
      <c r="R1">
        <f t="shared" si="0"/>
        <v>80</v>
      </c>
      <c r="S1">
        <f t="shared" si="0"/>
        <v>85</v>
      </c>
      <c r="T1">
        <f t="shared" si="0"/>
        <v>90</v>
      </c>
      <c r="U1">
        <f t="shared" si="0"/>
        <v>95</v>
      </c>
      <c r="V1">
        <f t="shared" si="0"/>
        <v>100</v>
      </c>
      <c r="W1">
        <f t="shared" si="0"/>
        <v>105</v>
      </c>
      <c r="X1">
        <f t="shared" si="0"/>
        <v>110</v>
      </c>
    </row>
    <row r="2" spans="2:25" x14ac:dyDescent="0.35">
      <c r="B2" s="39" t="s">
        <v>45</v>
      </c>
      <c r="C2" s="39">
        <v>38352</v>
      </c>
      <c r="D2" s="39">
        <f>EDATE(C2,12)</f>
        <v>38717</v>
      </c>
      <c r="E2" s="39">
        <f t="shared" ref="E2:W2" si="1">EDATE(D2,12)</f>
        <v>39082</v>
      </c>
      <c r="F2" s="39">
        <f t="shared" si="1"/>
        <v>39447</v>
      </c>
      <c r="G2" s="39">
        <f t="shared" si="1"/>
        <v>39813</v>
      </c>
      <c r="H2" s="39">
        <f t="shared" si="1"/>
        <v>40178</v>
      </c>
      <c r="I2" s="39">
        <f t="shared" si="1"/>
        <v>40543</v>
      </c>
      <c r="J2" s="39">
        <f t="shared" si="1"/>
        <v>40908</v>
      </c>
      <c r="K2" s="39">
        <f t="shared" si="1"/>
        <v>41274</v>
      </c>
      <c r="L2" s="39">
        <f t="shared" si="1"/>
        <v>41639</v>
      </c>
      <c r="M2" s="39">
        <f t="shared" si="1"/>
        <v>42004</v>
      </c>
      <c r="N2" s="39">
        <f t="shared" si="1"/>
        <v>42369</v>
      </c>
      <c r="O2" s="39">
        <f t="shared" si="1"/>
        <v>42735</v>
      </c>
      <c r="P2" s="39">
        <f t="shared" si="1"/>
        <v>43100</v>
      </c>
      <c r="Q2" s="39">
        <f t="shared" si="1"/>
        <v>43465</v>
      </c>
      <c r="R2" s="39">
        <f t="shared" si="1"/>
        <v>43830</v>
      </c>
      <c r="S2" s="39">
        <f t="shared" si="1"/>
        <v>44196</v>
      </c>
      <c r="T2" s="39">
        <f t="shared" si="1"/>
        <v>44561</v>
      </c>
      <c r="U2" s="39">
        <f t="shared" si="1"/>
        <v>44926</v>
      </c>
      <c r="V2" s="39">
        <f t="shared" si="1"/>
        <v>45291</v>
      </c>
      <c r="W2" s="39">
        <f t="shared" si="1"/>
        <v>45657</v>
      </c>
      <c r="X2" s="39">
        <v>45838</v>
      </c>
      <c r="Y2" s="14"/>
    </row>
    <row r="3" spans="2:25" x14ac:dyDescent="0.35">
      <c r="B3" s="31" t="s">
        <v>36</v>
      </c>
      <c r="C3" s="31" cm="1">
        <f t="array" aca="1" ref="C3" ca="1">INDIRECT("ierp_"&amp;$B3&amp;"!R"&amp;C$1)</f>
        <v>1.5721169699132918E-2</v>
      </c>
      <c r="D3" s="31" cm="1">
        <f t="array" aca="1" ref="D3" ca="1">INDIRECT("ierp_"&amp;$B3&amp;"!R"&amp;D$1)</f>
        <v>2.1661816542471082E-2</v>
      </c>
      <c r="E3" s="31" cm="1">
        <f t="array" aca="1" ref="E3" ca="1">INDIRECT("ierp_"&amp;$B3&amp;"!R"&amp;E$1)</f>
        <v>2.1331341924616373E-2</v>
      </c>
      <c r="F3" s="31" cm="1">
        <f t="array" aca="1" ref="F3" ca="1">INDIRECT("ierp_"&amp;$B3&amp;"!R"&amp;F$1)</f>
        <v>2.2273728578755508E-2</v>
      </c>
      <c r="G3" s="31" cm="1">
        <f t="array" aca="1" ref="G3" ca="1">INDIRECT("ierp_"&amp;$B3&amp;"!R"&amp;G$1)</f>
        <v>4.2640450213710698E-2</v>
      </c>
      <c r="H3" s="31" cm="1">
        <f t="array" aca="1" ref="H3" ca="1">INDIRECT("ierp_"&amp;$B3&amp;"!R"&amp;H$1)</f>
        <v>5.1634096764671657E-2</v>
      </c>
      <c r="I3" s="31" cm="1">
        <f t="array" aca="1" ref="I3" ca="1">INDIRECT("ierp_"&amp;$B3&amp;"!R"&amp;I$1)</f>
        <v>3.371259738069482E-2</v>
      </c>
      <c r="J3" s="31" cm="1">
        <f t="array" aca="1" ref="J3" ca="1">INDIRECT("ierp_"&amp;$B3&amp;"!R"&amp;J$1)</f>
        <v>3.6776625567365107E-2</v>
      </c>
      <c r="K3" s="31" cm="1">
        <f t="array" aca="1" ref="K3" ca="1">INDIRECT("ierp_"&amp;$B3&amp;"!R"&amp;K$1)</f>
        <v>2.829510776898728E-2</v>
      </c>
      <c r="L3" s="31" cm="1">
        <f t="array" aca="1" ref="L3" ca="1">INDIRECT("ierp_"&amp;$B3&amp;"!R"&amp;L$1)</f>
        <v>2.7998038535497295E-2</v>
      </c>
      <c r="M3" s="31" cm="1">
        <f t="array" aca="1" ref="M3" ca="1">INDIRECT("ierp_"&amp;$B3&amp;"!R"&amp;M$1)</f>
        <v>2.9615702286973553E-2</v>
      </c>
      <c r="N3" s="31" cm="1">
        <f t="array" aca="1" ref="N3" ca="1">INDIRECT("ierp_"&amp;$B3&amp;"!R"&amp;N$1)</f>
        <v>2.6050372980277407E-2</v>
      </c>
      <c r="O3" s="31" cm="1">
        <f t="array" aca="1" ref="O3" ca="1">INDIRECT("ierp_"&amp;$B3&amp;"!R"&amp;O$1)</f>
        <v>4.8260114817623989E-2</v>
      </c>
      <c r="P3" s="31" cm="1">
        <f t="array" aca="1" ref="P3" ca="1">INDIRECT("ierp_"&amp;$B3&amp;"!R"&amp;P$1)</f>
        <v>4.4681310808112711E-2</v>
      </c>
      <c r="Q3" s="31" cm="1">
        <f t="array" aca="1" ref="Q3" ca="1">INDIRECT("ierp_"&amp;$B3&amp;"!R"&amp;Q$1)</f>
        <v>4.9515011692974849E-2</v>
      </c>
      <c r="R3" s="31" cm="1">
        <f t="array" aca="1" ref="R3" ca="1">INDIRECT("ierp_"&amp;$B3&amp;"!R"&amp;R$1)</f>
        <v>4.348726331252252E-2</v>
      </c>
      <c r="S3" s="31" cm="1">
        <f t="array" aca="1" ref="S3" ca="1">INDIRECT("ierp_"&amp;$B3&amp;"!R"&amp;S$1)</f>
        <v>5.7875622435812429E-2</v>
      </c>
      <c r="T3" s="31" cm="1">
        <f t="array" aca="1" ref="T3" ca="1">INDIRECT("ierp_"&amp;$B3&amp;"!R"&amp;T$1)</f>
        <v>6.4164405368913935E-2</v>
      </c>
      <c r="U3" s="31" cm="1">
        <f t="array" aca="1" ref="U3" ca="1">INDIRECT("ierp_"&amp;$B3&amp;"!R"&amp;U$1)</f>
        <v>0.10037385762535</v>
      </c>
      <c r="V3" s="31" cm="1">
        <f t="array" aca="1" ref="V3" ca="1">INDIRECT("ierp_"&amp;$B3&amp;"!R"&amp;V$1)</f>
        <v>9.067283009168102E-2</v>
      </c>
      <c r="W3" s="31" cm="1">
        <f t="array" aca="1" ref="W3" ca="1">INDIRECT("ierp_"&amp;$B3&amp;"!R"&amp;W$1)</f>
        <v>5.0734972377868205E-2</v>
      </c>
      <c r="X3" s="31" cm="1">
        <f t="array" aca="1" ref="X3" ca="1">INDIRECT("ierp_"&amp;$B3&amp;"!R"&amp;X$1)</f>
        <v>6.0092042220798426E-2</v>
      </c>
      <c r="Y3" s="3"/>
    </row>
    <row r="4" spans="2:25" x14ac:dyDescent="0.35">
      <c r="B4" s="31" t="s">
        <v>16</v>
      </c>
      <c r="C4" s="31" cm="1">
        <f t="array" aca="1" ref="C4" ca="1">INDIRECT("ierp_"&amp;$B4&amp;"!R"&amp;C$1)</f>
        <v>1.6751119433724808E-2</v>
      </c>
      <c r="D4" s="31" cm="1">
        <f t="array" aca="1" ref="D4" ca="1">INDIRECT("ierp_"&amp;$B4&amp;"!R"&amp;D$1)</f>
        <v>1.7338510514402355E-2</v>
      </c>
      <c r="E4" s="31" cm="1">
        <f t="array" aca="1" ref="E4" ca="1">INDIRECT("ierp_"&amp;$B4&amp;"!R"&amp;E$1)</f>
        <v>1.7814956512333793E-2</v>
      </c>
      <c r="F4" s="31" cm="1">
        <f t="array" aca="1" ref="F4" ca="1">INDIRECT("ierp_"&amp;$B4&amp;"!R"&amp;F$1)</f>
        <v>2.0154044017103301E-2</v>
      </c>
      <c r="G4" s="31" cm="1">
        <f t="array" aca="1" ref="G4" ca="1">INDIRECT("ierp_"&amp;$B4&amp;"!R"&amp;G$1)</f>
        <v>4.0159091699620966E-2</v>
      </c>
      <c r="H4" s="31" cm="1">
        <f t="array" aca="1" ref="H4" ca="1">INDIRECT("ierp_"&amp;$B4&amp;"!R"&amp;H$1)</f>
        <v>2.3576529291195809E-2</v>
      </c>
      <c r="I4" s="31" cm="1">
        <f t="array" aca="1" ref="I4" ca="1">INDIRECT("ierp_"&amp;$B4&amp;"!R"&amp;I$1)</f>
        <v>2.7598707193884478E-2</v>
      </c>
      <c r="J4" s="31" cm="1">
        <f t="array" aca="1" ref="J4" ca="1">INDIRECT("ierp_"&amp;$B4&amp;"!R"&amp;J$1)</f>
        <v>2.5971947185550067E-2</v>
      </c>
      <c r="K4" s="31" cm="1">
        <f t="array" aca="1" ref="K4" ca="1">INDIRECT("ierp_"&amp;$B4&amp;"!R"&amp;K$1)</f>
        <v>2.9940915885570293E-2</v>
      </c>
      <c r="L4" s="31" cm="1">
        <f t="array" aca="1" ref="L4" ca="1">INDIRECT("ierp_"&amp;$B4&amp;"!R"&amp;L$1)</f>
        <v>2.6148135428496193E-2</v>
      </c>
      <c r="M4" s="31" cm="1">
        <f t="array" aca="1" ref="M4" ca="1">INDIRECT("ierp_"&amp;$B4&amp;"!R"&amp;M$1)</f>
        <v>3.2459348960747161E-2</v>
      </c>
      <c r="N4" s="31" cm="1">
        <f t="array" aca="1" ref="N4" ca="1">INDIRECT("ierp_"&amp;$B4&amp;"!R"&amp;N$1)</f>
        <v>4.0876968546617376E-2</v>
      </c>
      <c r="O4" s="31" cm="1">
        <f t="array" aca="1" ref="O4" ca="1">INDIRECT("ierp_"&amp;$B4&amp;"!R"&amp;O$1)</f>
        <v>8.2684000491599158E-2</v>
      </c>
      <c r="P4" s="31" cm="1">
        <f t="array" aca="1" ref="P4" ca="1">INDIRECT("ierp_"&amp;$B4&amp;"!R"&amp;P$1)</f>
        <v>5.5657199853140181E-2</v>
      </c>
      <c r="Q4" s="31" cm="1">
        <f t="array" aca="1" ref="Q4" ca="1">INDIRECT("ierp_"&amp;$B4&amp;"!R"&amp;Q$1)</f>
        <v>7.6081005570556415E-2</v>
      </c>
      <c r="R4" s="31" cm="1">
        <f t="array" aca="1" ref="R4" ca="1">INDIRECT("ierp_"&amp;$B4&amp;"!R"&amp;R$1)</f>
        <v>5.1658851608661779E-2</v>
      </c>
      <c r="S4" s="31" cm="1">
        <f t="array" aca="1" ref="S4" ca="1">INDIRECT("ierp_"&amp;$B4&amp;"!R"&amp;S$1)</f>
        <v>5.0248517755596619E-2</v>
      </c>
      <c r="T4" s="31" cm="1">
        <f t="array" aca="1" ref="T4" ca="1">INDIRECT("ierp_"&amp;$B4&amp;"!R"&amp;T$1)</f>
        <v>3.6003335014126635E-2</v>
      </c>
      <c r="U4" s="31" cm="1">
        <f t="array" aca="1" ref="U4" ca="1">INDIRECT("ierp_"&amp;$B4&amp;"!R"&amp;U$1)</f>
        <v>7.6881167549101626E-2</v>
      </c>
      <c r="V4" s="31" cm="1">
        <f t="array" aca="1" ref="V4" ca="1">INDIRECT("ierp_"&amp;$B4&amp;"!R"&amp;V$1)</f>
        <v>4.1774121571037187E-2</v>
      </c>
      <c r="W4" s="31" cm="1">
        <f t="array" aca="1" ref="W4" ca="1">INDIRECT("ierp_"&amp;$B4&amp;"!R"&amp;W$1)</f>
        <v>2.1163144290581103E-2</v>
      </c>
      <c r="X4" s="31" cm="1">
        <f t="array" aca="1" ref="X4" ca="1">INDIRECT("ierp_"&amp;$B4&amp;"!R"&amp;X$1)</f>
        <v>3.2247107953093844E-2</v>
      </c>
    </row>
    <row r="5" spans="2:25" x14ac:dyDescent="0.35">
      <c r="B5" s="31" t="s">
        <v>18</v>
      </c>
      <c r="C5" s="31" cm="1">
        <f t="array" aca="1" ref="C5" ca="1">INDIRECT("ierp_"&amp;$B5&amp;"!R"&amp;C$1)</f>
        <v>2.4539316764135462E-2</v>
      </c>
      <c r="D5" s="31" cm="1">
        <f t="array" aca="1" ref="D5" ca="1">INDIRECT("ierp_"&amp;$B5&amp;"!R"&amp;D$1)</f>
        <v>2.8329610574084618E-2</v>
      </c>
      <c r="E5" s="31" cm="1">
        <f t="array" aca="1" ref="E5" ca="1">INDIRECT("ierp_"&amp;$B5&amp;"!R"&amp;E$1)</f>
        <v>2.7393868898527782E-2</v>
      </c>
      <c r="F5" s="31" cm="1">
        <f t="array" aca="1" ref="F5" ca="1">INDIRECT("ierp_"&amp;$B5&amp;"!R"&amp;F$1)</f>
        <v>2.8301701428089202E-2</v>
      </c>
      <c r="G5" s="31" cm="1">
        <f t="array" aca="1" ref="G5" ca="1">INDIRECT("ierp_"&amp;$B5&amp;"!R"&amp;G$1)</f>
        <v>4.3859234692915139E-2</v>
      </c>
      <c r="H5" s="31" cm="1">
        <f t="array" aca="1" ref="H5" ca="1">INDIRECT("ierp_"&amp;$B5&amp;"!R"&amp;H$1)</f>
        <v>3.7852707250206459E-2</v>
      </c>
      <c r="I5" s="31" cm="1">
        <f t="array" aca="1" ref="I5" ca="1">INDIRECT("ierp_"&amp;$B5&amp;"!R"&amp;I$1)</f>
        <v>4.8034263608491209E-2</v>
      </c>
      <c r="J5" s="31" cm="1">
        <f t="array" aca="1" ref="J5" ca="1">INDIRECT("ierp_"&amp;$B5&amp;"!R"&amp;J$1)</f>
        <v>3.8187261943433706E-2</v>
      </c>
      <c r="K5" s="31" cm="1">
        <f t="array" aca="1" ref="K5" ca="1">INDIRECT("ierp_"&amp;$B5&amp;"!R"&amp;K$1)</f>
        <v>4.0169700758526397E-2</v>
      </c>
      <c r="L5" s="31" cm="1">
        <f t="array" aca="1" ref="L5" ca="1">INDIRECT("ierp_"&amp;$B5&amp;"!R"&amp;L$1)</f>
        <v>3.4701316204354106E-2</v>
      </c>
      <c r="M5" s="31" cm="1">
        <f t="array" aca="1" ref="M5" ca="1">INDIRECT("ierp_"&amp;$B5&amp;"!R"&amp;M$1)</f>
        <v>3.7794972122685774E-2</v>
      </c>
      <c r="N5" s="31" cm="1">
        <f t="array" aca="1" ref="N5" ca="1">INDIRECT("ierp_"&amp;$B5&amp;"!R"&amp;N$1)</f>
        <v>4.0868099554293116E-2</v>
      </c>
      <c r="O5" s="31" cm="1">
        <f t="array" aca="1" ref="O5" ca="1">INDIRECT("ierp_"&amp;$B5&amp;"!R"&amp;O$1)</f>
        <v>6.1250807547278213E-2</v>
      </c>
      <c r="P5" s="31" cm="1">
        <f t="array" aca="1" ref="P5" ca="1">INDIRECT("ierp_"&amp;$B5&amp;"!R"&amp;P$1)</f>
        <v>5.223696523767881E-2</v>
      </c>
      <c r="Q5" s="31" cm="1">
        <f t="array" aca="1" ref="Q5" ca="1">INDIRECT("ierp_"&amp;$B5&amp;"!R"&amp;Q$1)</f>
        <v>7.3539704889609453E-2</v>
      </c>
      <c r="R5" s="31" cm="1">
        <f t="array" aca="1" ref="R5" ca="1">INDIRECT("ierp_"&amp;$B5&amp;"!R"&amp;R$1)</f>
        <v>4.8402793790042878E-2</v>
      </c>
      <c r="S5" s="31" cm="1">
        <f t="array" aca="1" ref="S5" ca="1">INDIRECT("ierp_"&amp;$B5&amp;"!R"&amp;S$1)</f>
        <v>4.5710459008341323E-2</v>
      </c>
      <c r="T5" s="31" cm="1">
        <f t="array" aca="1" ref="T5" ca="1">INDIRECT("ierp_"&amp;$B5&amp;"!R"&amp;T$1)</f>
        <v>4.6741995601521098E-2</v>
      </c>
      <c r="U5" s="31" cm="1">
        <f t="array" aca="1" ref="U5" ca="1">INDIRECT("ierp_"&amp;$B5&amp;"!R"&amp;U$1)</f>
        <v>4.014792006849284E-2</v>
      </c>
      <c r="V5" s="31" cm="1">
        <f t="array" aca="1" ref="V5" ca="1">INDIRECT("ierp_"&amp;$B5&amp;"!R"&amp;V$1)</f>
        <v>4.8123805144465653E-2</v>
      </c>
      <c r="W5" s="31" cm="1">
        <f t="array" aca="1" ref="W5" ca="1">INDIRECT("ierp_"&amp;$B5&amp;"!R"&amp;W$1)</f>
        <v>3.9345939227235151E-2</v>
      </c>
      <c r="X5" s="31" cm="1">
        <f t="array" aca="1" ref="X5" ca="1">INDIRECT("ierp_"&amp;$B5&amp;"!R"&amp;X$1)</f>
        <v>4.0576115781465756E-2</v>
      </c>
    </row>
    <row r="6" spans="2:25" x14ac:dyDescent="0.35">
      <c r="B6" s="31" t="s">
        <v>20</v>
      </c>
      <c r="C6" s="31" cm="1">
        <f t="array" aca="1" ref="C6" ca="1">INDIRECT("ierp_"&amp;$B6&amp;"!R"&amp;C$1)</f>
        <v>2.0775165420471108E-2</v>
      </c>
      <c r="D6" s="31" cm="1">
        <f t="array" aca="1" ref="D6" ca="1">INDIRECT("ierp_"&amp;$B6&amp;"!R"&amp;D$1)</f>
        <v>1.6793212351294697E-2</v>
      </c>
      <c r="E6" s="31" cm="1">
        <f t="array" aca="1" ref="E6" ca="1">INDIRECT("ierp_"&amp;$B6&amp;"!R"&amp;E$1)</f>
        <v>1.9565875561553731E-2</v>
      </c>
      <c r="F6" s="31" cm="1">
        <f t="array" aca="1" ref="F6" ca="1">INDIRECT("ierp_"&amp;$B6&amp;"!R"&amp;F$1)</f>
        <v>1.5108612206503731E-2</v>
      </c>
      <c r="G6" s="31" cm="1">
        <f t="array" aca="1" ref="G6" ca="1">INDIRECT("ierp_"&amp;$B6&amp;"!R"&amp;G$1)</f>
        <v>2.5967368591162474E-2</v>
      </c>
      <c r="H6" s="31" cm="1">
        <f t="array" aca="1" ref="H6" ca="1">INDIRECT("ierp_"&amp;$B6&amp;"!R"&amp;H$1)</f>
        <v>2.3633433606896299E-2</v>
      </c>
      <c r="I6" s="31" cm="1">
        <f t="array" aca="1" ref="I6" ca="1">INDIRECT("ierp_"&amp;$B6&amp;"!R"&amp;I$1)</f>
        <v>2.4257572107675776E-2</v>
      </c>
      <c r="J6" s="31" cm="1">
        <f t="array" aca="1" ref="J6" ca="1">INDIRECT("ierp_"&amp;$B6&amp;"!R"&amp;J$1)</f>
        <v>2.5054655296971966E-2</v>
      </c>
      <c r="K6" s="31" cm="1">
        <f t="array" aca="1" ref="K6" ca="1">INDIRECT("ierp_"&amp;$B6&amp;"!R"&amp;K$1)</f>
        <v>2.5444165522096936E-2</v>
      </c>
      <c r="L6" s="31" cm="1">
        <f t="array" aca="1" ref="L6" ca="1">INDIRECT("ierp_"&amp;$B6&amp;"!R"&amp;L$1)</f>
        <v>2.6931250206395328E-2</v>
      </c>
      <c r="M6" s="31" cm="1">
        <f t="array" aca="1" ref="M6" ca="1">INDIRECT("ierp_"&amp;$B6&amp;"!R"&amp;M$1)</f>
        <v>3.2603927819997477E-2</v>
      </c>
      <c r="N6" s="31" cm="1">
        <f t="array" aca="1" ref="N6" ca="1">INDIRECT("ierp_"&amp;$B6&amp;"!R"&amp;N$1)</f>
        <v>2.6769476734913585E-2</v>
      </c>
      <c r="O6" s="31" cm="1">
        <f t="array" aca="1" ref="O6" ca="1">INDIRECT("ierp_"&amp;$B6&amp;"!R"&amp;O$1)</f>
        <v>2.4309064837380375E-2</v>
      </c>
      <c r="P6" s="31" cm="1">
        <f t="array" aca="1" ref="P6" ca="1">INDIRECT("ierp_"&amp;$B6&amp;"!R"&amp;P$1)</f>
        <v>9.7575382006559158E-2</v>
      </c>
      <c r="Q6" s="31" cm="1">
        <f t="array" aca="1" ref="Q6" ca="1">INDIRECT("ierp_"&amp;$B6&amp;"!R"&amp;Q$1)</f>
        <v>9.9962097066362193E-2</v>
      </c>
      <c r="R6" s="31" cm="1">
        <f t="array" aca="1" ref="R6" ca="1">INDIRECT("ierp_"&amp;$B6&amp;"!R"&amp;R$1)</f>
        <v>6.9873561088759223E-2</v>
      </c>
      <c r="S6" s="31" cm="1">
        <f t="array" aca="1" ref="S6" ca="1">INDIRECT("ierp_"&amp;$B6&amp;"!R"&amp;S$1)</f>
        <v>0.11793568518996826</v>
      </c>
      <c r="T6" s="31" cm="1">
        <f t="array" aca="1" ref="T6" ca="1">INDIRECT("ierp_"&amp;$B6&amp;"!R"&amp;T$1)</f>
        <v>9.0822206795194232E-2</v>
      </c>
      <c r="U6" s="31" cm="1">
        <f t="array" aca="1" ref="U6" ca="1">INDIRECT("ierp_"&amp;$B6&amp;"!R"&amp;U$1)</f>
        <v>0.10573049848145549</v>
      </c>
      <c r="V6" s="31" cm="1">
        <f t="array" aca="1" ref="V6" ca="1">INDIRECT("ierp_"&amp;$B6&amp;"!R"&amp;V$1)</f>
        <v>8.5730325109479047E-2</v>
      </c>
      <c r="W6" s="31" cm="1">
        <f t="array" aca="1" ref="W6" ca="1">INDIRECT("ierp_"&amp;$B6&amp;"!R"&amp;W$1)</f>
        <v>8.5656118415655264E-2</v>
      </c>
      <c r="X6" s="31" cm="1">
        <f t="array" aca="1" ref="X6" ca="1">INDIRECT("ierp_"&amp;$B6&amp;"!R"&amp;X$1)</f>
        <v>0.11131695092845809</v>
      </c>
    </row>
    <row r="7" spans="2:25" x14ac:dyDescent="0.35">
      <c r="B7" s="31" t="s">
        <v>22</v>
      </c>
      <c r="C7" s="31" cm="1">
        <f t="array" aca="1" ref="C7" ca="1">INDIRECT("ierp_"&amp;$B7&amp;"!R"&amp;C$1)</f>
        <v>2.9579699699961513E-2</v>
      </c>
      <c r="D7" s="31" cm="1">
        <f t="array" aca="1" ref="D7" ca="1">INDIRECT("ierp_"&amp;$B7&amp;"!R"&amp;D$1)</f>
        <v>3.2547601158298148E-2</v>
      </c>
      <c r="E7" s="31" cm="1">
        <f t="array" aca="1" ref="E7" ca="1">INDIRECT("ierp_"&amp;$B7&amp;"!R"&amp;E$1)</f>
        <v>3.0555759291583967E-2</v>
      </c>
      <c r="F7" s="31" cm="1">
        <f t="array" aca="1" ref="F7" ca="1">INDIRECT("ierp_"&amp;$B7&amp;"!R"&amp;F$1)</f>
        <v>4.034808750456069E-2</v>
      </c>
      <c r="G7" s="31" cm="1">
        <f t="array" aca="1" ref="G7" ca="1">INDIRECT("ierp_"&amp;$B7&amp;"!R"&amp;G$1)</f>
        <v>7.5539232497221581E-2</v>
      </c>
      <c r="H7" s="31" cm="1">
        <f t="array" aca="1" ref="H7" ca="1">INDIRECT("ierp_"&amp;$B7&amp;"!R"&amp;H$1)</f>
        <v>2.2116277490718227E-2</v>
      </c>
      <c r="I7" s="31" cm="1">
        <f t="array" aca="1" ref="I7" ca="1">INDIRECT("ierp_"&amp;$B7&amp;"!R"&amp;I$1)</f>
        <v>1.3729742190835434E-2</v>
      </c>
      <c r="J7" s="31" cm="1">
        <f t="array" aca="1" ref="J7" ca="1">INDIRECT("ierp_"&amp;$B7&amp;"!R"&amp;J$1)</f>
        <v>2.5165966178099162E-2</v>
      </c>
      <c r="K7" s="31" cm="1">
        <f t="array" aca="1" ref="K7" ca="1">INDIRECT("ierp_"&amp;$B7&amp;"!R"&amp;K$1)</f>
        <v>2.570180391867018E-2</v>
      </c>
      <c r="L7" s="31" cm="1">
        <f t="array" aca="1" ref="L7" ca="1">INDIRECT("ierp_"&amp;$B7&amp;"!R"&amp;L$1)</f>
        <v>1.9253603196980676E-2</v>
      </c>
      <c r="M7" s="31" cm="1">
        <f t="array" aca="1" ref="M7" ca="1">INDIRECT("ierp_"&amp;$B7&amp;"!R"&amp;M$1)</f>
        <v>2.2671366622512772E-2</v>
      </c>
      <c r="N7" s="31" cm="1">
        <f t="array" aca="1" ref="N7" ca="1">INDIRECT("ierp_"&amp;$B7&amp;"!R"&amp;N$1)</f>
        <v>2.5029941379520051E-2</v>
      </c>
      <c r="O7" s="31" cm="1">
        <f t="array" aca="1" ref="O7" ca="1">INDIRECT("ierp_"&amp;$B7&amp;"!R"&amp;O$1)</f>
        <v>6.7133464841111934E-2</v>
      </c>
      <c r="P7" s="31" cm="1">
        <f t="array" aca="1" ref="P7" ca="1">INDIRECT("ierp_"&amp;$B7&amp;"!R"&amp;P$1)</f>
        <v>6.6056129687123988E-2</v>
      </c>
      <c r="Q7" s="31" cm="1">
        <f t="array" aca="1" ref="Q7" ca="1">INDIRECT("ierp_"&amp;$B7&amp;"!R"&amp;Q$1)</f>
        <v>0.10961101898203704</v>
      </c>
      <c r="R7" s="31" cm="1">
        <f t="array" aca="1" ref="R7" ca="1">INDIRECT("ierp_"&amp;$B7&amp;"!R"&amp;R$1)</f>
        <v>9.662651680290045E-2</v>
      </c>
      <c r="S7" s="31" cm="1">
        <f t="array" aca="1" ref="S7" ca="1">INDIRECT("ierp_"&amp;$B7&amp;"!R"&amp;S$1)</f>
        <v>6.0364814722447202E-2</v>
      </c>
      <c r="T7" s="31" cm="1">
        <f t="array" aca="1" ref="T7" ca="1">INDIRECT("ierp_"&amp;$B7&amp;"!R"&amp;T$1)</f>
        <v>0.10782582798545201</v>
      </c>
      <c r="U7" s="31" cm="1">
        <f t="array" aca="1" ref="U7" ca="1">INDIRECT("ierp_"&amp;$B7&amp;"!R"&amp;U$1)</f>
        <v>6.1449283735839522E-2</v>
      </c>
      <c r="V7" s="31" cm="1">
        <f t="array" aca="1" ref="V7" ca="1">INDIRECT("ierp_"&amp;$B7&amp;"!R"&amp;V$1)</f>
        <v>5.573874822107551E-2</v>
      </c>
      <c r="W7" s="31" cm="1">
        <f t="array" aca="1" ref="W7" ca="1">INDIRECT("ierp_"&amp;$B7&amp;"!R"&amp;W$1)</f>
        <v>5.9392052682493889E-2</v>
      </c>
      <c r="X7" s="31" cm="1">
        <f t="array" aca="1" ref="X7" ca="1">INDIRECT("ierp_"&amp;$B7&amp;"!R"&amp;X$1)</f>
        <v>5.2724256716945535E-2</v>
      </c>
    </row>
    <row r="8" spans="2:25" x14ac:dyDescent="0.35">
      <c r="B8" s="31" t="s">
        <v>24</v>
      </c>
      <c r="C8" s="31" cm="1">
        <f t="array" aca="1" ref="C8" ca="1">INDIRECT("ierp_"&amp;$B8&amp;"!R"&amp;C$1)</f>
        <v>4.4509216245436335E-2</v>
      </c>
      <c r="D8" s="31" cm="1">
        <f t="array" aca="1" ref="D8" ca="1">INDIRECT("ierp_"&amp;$B8&amp;"!R"&amp;D$1)</f>
        <v>4.6255616743389419E-2</v>
      </c>
      <c r="E8" s="31" cm="1">
        <f t="array" aca="1" ref="E8" ca="1">INDIRECT("ierp_"&amp;$B8&amp;"!R"&amp;E$1)</f>
        <v>3.8696482073036748E-2</v>
      </c>
      <c r="F8" s="31" cm="1">
        <f t="array" aca="1" ref="F8" ca="1">INDIRECT("ierp_"&amp;$B8&amp;"!R"&amp;F$1)</f>
        <v>4.563121254395143E-2</v>
      </c>
      <c r="G8" s="31" cm="1">
        <f t="array" aca="1" ref="G8" ca="1">INDIRECT("ierp_"&amp;$B8&amp;"!R"&amp;G$1)</f>
        <v>7.0623808866633234E-2</v>
      </c>
      <c r="H8" s="31" cm="1">
        <f t="array" aca="1" ref="H8" ca="1">INDIRECT("ierp_"&amp;$B8&amp;"!R"&amp;H$1)</f>
        <v>3.6739822189374681E-2</v>
      </c>
      <c r="I8" s="31" cm="1">
        <f t="array" aca="1" ref="I8" ca="1">INDIRECT("ierp_"&amp;$B8&amp;"!R"&amp;I$1)</f>
        <v>3.48230448387776E-2</v>
      </c>
      <c r="J8" s="31" cm="1">
        <f t="array" aca="1" ref="J8" ca="1">INDIRECT("ierp_"&amp;$B8&amp;"!R"&amp;J$1)</f>
        <v>3.6635316363689233E-2</v>
      </c>
      <c r="K8" s="31" cm="1">
        <f t="array" aca="1" ref="K8" ca="1">INDIRECT("ierp_"&amp;$B8&amp;"!R"&amp;K$1)</f>
        <v>3.5610368218817842E-2</v>
      </c>
      <c r="L8" s="31" cm="1">
        <f t="array" aca="1" ref="L8" ca="1">INDIRECT("ierp_"&amp;$B8&amp;"!R"&amp;L$1)</f>
        <v>4.0281583711127299E-2</v>
      </c>
      <c r="M8" s="31" cm="1">
        <f t="array" aca="1" ref="M8" ca="1">INDIRECT("ierp_"&amp;$B8&amp;"!R"&amp;M$1)</f>
        <v>4.0851577609192988E-2</v>
      </c>
      <c r="N8" s="31" cm="1">
        <f t="array" aca="1" ref="N8" ca="1">INDIRECT("ierp_"&amp;$B8&amp;"!R"&amp;N$1)</f>
        <v>4.4295041425395643E-2</v>
      </c>
      <c r="O8" s="31" cm="1">
        <f t="array" aca="1" ref="O8" ca="1">INDIRECT("ierp_"&amp;$B8&amp;"!R"&amp;O$1)</f>
        <v>6.0330444240958403E-2</v>
      </c>
      <c r="P8" s="31" cm="1">
        <f t="array" aca="1" ref="P8" ca="1">INDIRECT("ierp_"&amp;$B8&amp;"!R"&amp;P$1)</f>
        <v>5.0611208855099891E-2</v>
      </c>
      <c r="Q8" s="31" cm="1">
        <f t="array" aca="1" ref="Q8" ca="1">INDIRECT("ierp_"&amp;$B8&amp;"!R"&amp;Q$1)</f>
        <v>5.4776566607792225E-2</v>
      </c>
      <c r="R8" s="31" cm="1">
        <f t="array" aca="1" ref="R8" ca="1">INDIRECT("ierp_"&amp;$B8&amp;"!R"&amp;R$1)</f>
        <v>4.0026328395338082E-2</v>
      </c>
      <c r="S8" s="31" cm="1">
        <f t="array" aca="1" ref="S8" ca="1">INDIRECT("ierp_"&amp;$B8&amp;"!R"&amp;S$1)</f>
        <v>0.1051678198728983</v>
      </c>
      <c r="T8" s="31" cm="1">
        <f t="array" aca="1" ref="T8" ca="1">INDIRECT("ierp_"&amp;$B8&amp;"!R"&amp;T$1)</f>
        <v>3.011217556993679E-2</v>
      </c>
      <c r="U8" s="31" cm="1">
        <f t="array" aca="1" ref="U8" ca="1">INDIRECT("ierp_"&amp;$B8&amp;"!R"&amp;U$1)</f>
        <v>5.1802248984045424E-2</v>
      </c>
      <c r="V8" s="31" cm="1">
        <f t="array" aca="1" ref="V8" ca="1">INDIRECT("ierp_"&amp;$B8&amp;"!R"&amp;V$1)</f>
        <v>4.2651985121639979E-2</v>
      </c>
      <c r="W8" s="31" cm="1">
        <f t="array" aca="1" ref="W8" ca="1">INDIRECT("ierp_"&amp;$B8&amp;"!R"&amp;W$1)</f>
        <v>4.1959433543786749E-2</v>
      </c>
      <c r="X8" s="31" cm="1">
        <f t="array" aca="1" ref="X8" ca="1">INDIRECT("ierp_"&amp;$B8&amp;"!R"&amp;X$1)</f>
        <v>4.2696433641743352E-2</v>
      </c>
      <c r="Y8" s="15"/>
    </row>
    <row r="9" spans="2:25" x14ac:dyDescent="0.35">
      <c r="B9" s="31" t="s">
        <v>26</v>
      </c>
      <c r="C9" s="31" cm="1">
        <f t="array" aca="1" ref="C9" ca="1">INDIRECT("ierp_"&amp;$B9&amp;"!R"&amp;C$1)</f>
        <v>1.7911520693654849E-2</v>
      </c>
      <c r="D9" s="31" cm="1">
        <f t="array" aca="1" ref="D9" ca="1">INDIRECT("ierp_"&amp;$B9&amp;"!R"&amp;D$1)</f>
        <v>1.6830500429376727E-2</v>
      </c>
      <c r="E9" s="31" cm="1">
        <f t="array" aca="1" ref="E9" ca="1">INDIRECT("ierp_"&amp;$B9&amp;"!R"&amp;E$1)</f>
        <v>1.9008521182870344E-2</v>
      </c>
      <c r="F9" s="31" cm="1">
        <f t="array" aca="1" ref="F9" ca="1">INDIRECT("ierp_"&amp;$B9&amp;"!R"&amp;F$1)</f>
        <v>2.071714337946283E-2</v>
      </c>
      <c r="G9" s="31" cm="1">
        <f t="array" aca="1" ref="G9" ca="1">INDIRECT("ierp_"&amp;$B9&amp;"!R"&amp;G$1)</f>
        <v>4.6201762270893898E-2</v>
      </c>
      <c r="H9" s="31" cm="1">
        <f t="array" aca="1" ref="H9" ca="1">INDIRECT("ierp_"&amp;$B9&amp;"!R"&amp;H$1)</f>
        <v>2.4125092392845236E-2</v>
      </c>
      <c r="I9" s="31" cm="1">
        <f t="array" aca="1" ref="I9" ca="1">INDIRECT("ierp_"&amp;$B9&amp;"!R"&amp;I$1)</f>
        <v>2.7728532713511791E-2</v>
      </c>
      <c r="J9" s="31" cm="1">
        <f t="array" aca="1" ref="J9" ca="1">INDIRECT("ierp_"&amp;$B9&amp;"!R"&amp;J$1)</f>
        <v>2.4829954242740506E-2</v>
      </c>
      <c r="K9" s="31" cm="1">
        <f t="array" aca="1" ref="K9" ca="1">INDIRECT("ierp_"&amp;$B9&amp;"!R"&amp;K$1)</f>
        <v>2.7918667114435632E-2</v>
      </c>
      <c r="L9" s="31" cm="1">
        <f t="array" aca="1" ref="L9" ca="1">INDIRECT("ierp_"&amp;$B9&amp;"!R"&amp;L$1)</f>
        <v>2.133364613465806E-2</v>
      </c>
      <c r="M9" s="31" cm="1">
        <f t="array" aca="1" ref="M9" ca="1">INDIRECT("ierp_"&amp;$B9&amp;"!R"&amp;M$1)</f>
        <v>2.5300493561162565E-2</v>
      </c>
      <c r="N9" s="31" cm="1">
        <f t="array" aca="1" ref="N9" ca="1">INDIRECT("ierp_"&amp;$B9&amp;"!R"&amp;N$1)</f>
        <v>2.1293841855440147E-2</v>
      </c>
      <c r="O9" s="31" cm="1">
        <f t="array" aca="1" ref="O9" ca="1">INDIRECT("ierp_"&amp;$B9&amp;"!R"&amp;O$1)</f>
        <v>6.1605062547525291E-2</v>
      </c>
      <c r="P9" s="31" cm="1">
        <f t="array" aca="1" ref="P9" ca="1">INDIRECT("ierp_"&amp;$B9&amp;"!R"&amp;P$1)</f>
        <v>5.2524394887109742E-2</v>
      </c>
      <c r="Q9" s="31" cm="1">
        <f t="array" aca="1" ref="Q9" ca="1">INDIRECT("ierp_"&amp;$B9&amp;"!R"&amp;Q$1)</f>
        <v>7.0213319556778675E-2</v>
      </c>
      <c r="R9" s="31" cm="1">
        <f t="array" aca="1" ref="R9" ca="1">INDIRECT("ierp_"&amp;$B9&amp;"!R"&amp;R$1)</f>
        <v>7.1509263832220421E-2</v>
      </c>
      <c r="S9" s="31" cm="1">
        <f t="array" aca="1" ref="S9" ca="1">INDIRECT("ierp_"&amp;$B9&amp;"!R"&amp;S$1)</f>
        <v>4.5853692758704032E-2</v>
      </c>
      <c r="T9" s="31" cm="1">
        <f t="array" aca="1" ref="T9" ca="1">INDIRECT("ierp_"&amp;$B9&amp;"!R"&amp;T$1)</f>
        <v>4.4768652191266071E-2</v>
      </c>
      <c r="U9" s="31" cm="1">
        <f t="array" aca="1" ref="U9" ca="1">INDIRECT("ierp_"&amp;$B9&amp;"!R"&amp;U$1)</f>
        <v>4.7008310515395293E-2</v>
      </c>
      <c r="V9" s="31" cm="1">
        <f t="array" aca="1" ref="V9" ca="1">INDIRECT("ierp_"&amp;$B9&amp;"!R"&amp;V$1)</f>
        <v>3.7449894647376095E-2</v>
      </c>
      <c r="W9" s="31" cm="1">
        <f t="array" aca="1" ref="W9" ca="1">INDIRECT("ierp_"&amp;$B9&amp;"!R"&amp;W$1)</f>
        <v>5.0251183407406662E-2</v>
      </c>
      <c r="X9" s="31" cm="1">
        <f t="array" aca="1" ref="X9" ca="1">INDIRECT("ierp_"&amp;$B9&amp;"!R"&amp;X$1)</f>
        <v>7.6243389910190695E-2</v>
      </c>
    </row>
    <row r="10" spans="2:25" x14ac:dyDescent="0.35">
      <c r="B10" s="31" t="s">
        <v>28</v>
      </c>
      <c r="C10" s="31" cm="1">
        <f t="array" aca="1" ref="C10" ca="1">INDIRECT("ierp_"&amp;$B10&amp;"!R"&amp;C$1)</f>
        <v>2.2671588731843391E-2</v>
      </c>
      <c r="D10" s="31" cm="1">
        <f t="array" aca="1" ref="D10" ca="1">INDIRECT("ierp_"&amp;$B10&amp;"!R"&amp;D$1)</f>
        <v>2.6582929147513673E-2</v>
      </c>
      <c r="E10" s="31" cm="1">
        <f t="array" aca="1" ref="E10" ca="1">INDIRECT("ierp_"&amp;$B10&amp;"!R"&amp;E$1)</f>
        <v>2.4538413529447897E-2</v>
      </c>
      <c r="F10" s="31" cm="1">
        <f t="array" aca="1" ref="F10" ca="1">INDIRECT("ierp_"&amp;$B10&amp;"!R"&amp;F$1)</f>
        <v>2.6423386290805262E-2</v>
      </c>
      <c r="G10" s="31" cm="1">
        <f t="array" aca="1" ref="G10" ca="1">INDIRECT("ierp_"&amp;$B10&amp;"!R"&amp;G$1)</f>
        <v>5.1918112792057713E-2</v>
      </c>
      <c r="H10" s="31" cm="1">
        <f t="array" aca="1" ref="H10" ca="1">INDIRECT("ierp_"&amp;$B10&amp;"!R"&amp;H$1)</f>
        <v>3.5117128953193889E-2</v>
      </c>
      <c r="I10" s="31" cm="1">
        <f t="array" aca="1" ref="I10" ca="1">INDIRECT("ierp_"&amp;$B10&amp;"!R"&amp;I$1)</f>
        <v>3.3056663735315572E-2</v>
      </c>
      <c r="J10" s="31" cm="1">
        <f t="array" aca="1" ref="J10" ca="1">INDIRECT("ierp_"&amp;$B10&amp;"!R"&amp;J$1)</f>
        <v>3.4277385403513855E-2</v>
      </c>
      <c r="K10" s="31" cm="1">
        <f t="array" aca="1" ref="K10" ca="1">INDIRECT("ierp_"&amp;$B10&amp;"!R"&amp;K$1)</f>
        <v>3.4065519664571525E-2</v>
      </c>
      <c r="L10" s="31" cm="1">
        <f t="array" aca="1" ref="L10" ca="1">INDIRECT("ierp_"&amp;$B10&amp;"!R"&amp;L$1)</f>
        <v>2.7903355633848596E-2</v>
      </c>
      <c r="M10" s="31" cm="1">
        <f t="array" aca="1" ref="M10" ca="1">INDIRECT("ierp_"&amp;$B10&amp;"!R"&amp;M$1)</f>
        <v>3.4275112154145956E-2</v>
      </c>
      <c r="N10" s="31" cm="1">
        <f t="array" aca="1" ref="N10" ca="1">INDIRECT("ierp_"&amp;$B10&amp;"!R"&amp;N$1)</f>
        <v>3.36029222373882E-2</v>
      </c>
      <c r="O10" s="31" cm="1">
        <f t="array" aca="1" ref="O10" ca="1">INDIRECT("ierp_"&amp;$B10&amp;"!R"&amp;O$1)</f>
        <v>8.5765247299256081E-2</v>
      </c>
      <c r="P10" s="31" cm="1">
        <f t="array" aca="1" ref="P10" ca="1">INDIRECT("ierp_"&amp;$B10&amp;"!R"&amp;P$1)</f>
        <v>6.0149016452056482E-2</v>
      </c>
      <c r="Q10" s="31" cm="1">
        <f t="array" aca="1" ref="Q10" ca="1">INDIRECT("ierp_"&amp;$B10&amp;"!R"&amp;Q$1)</f>
        <v>9.1004563957236773E-2</v>
      </c>
      <c r="R10" s="31" cm="1">
        <f t="array" aca="1" ref="R10" ca="1">INDIRECT("ierp_"&amp;$B10&amp;"!R"&amp;R$1)</f>
        <v>7.8882641880329965E-2</v>
      </c>
      <c r="S10" s="31" cm="1">
        <f t="array" aca="1" ref="S10" ca="1">INDIRECT("ierp_"&amp;$B10&amp;"!R"&amp;S$1)</f>
        <v>4.7987702466673873E-2</v>
      </c>
      <c r="T10" s="31" cm="1">
        <f t="array" aca="1" ref="T10" ca="1">INDIRECT("ierp_"&amp;$B10&amp;"!R"&amp;T$1)</f>
        <v>5.2884498922583366E-2</v>
      </c>
      <c r="U10" s="31" cm="1">
        <f t="array" aca="1" ref="U10" ca="1">INDIRECT("ierp_"&amp;$B10&amp;"!R"&amp;U$1)</f>
        <v>5.7133108380331074E-2</v>
      </c>
      <c r="V10" s="31" cm="1">
        <f t="array" aca="1" ref="V10" ca="1">INDIRECT("ierp_"&amp;$B10&amp;"!R"&amp;V$1)</f>
        <v>5.6421137193619381E-2</v>
      </c>
      <c r="W10" s="31" cm="1">
        <f t="array" aca="1" ref="W10" ca="1">INDIRECT("ierp_"&amp;$B10&amp;"!R"&amp;W$1)</f>
        <v>4.2418078081091638E-2</v>
      </c>
      <c r="X10" s="31" cm="1">
        <f t="array" aca="1" ref="X10" ca="1">INDIRECT("ierp_"&amp;$B10&amp;"!R"&amp;X$1)</f>
        <v>4.5889396549301679E-2</v>
      </c>
    </row>
    <row r="11" spans="2:25" x14ac:dyDescent="0.35">
      <c r="B11" s="31" t="s">
        <v>30</v>
      </c>
      <c r="C11" s="31" cm="1">
        <f t="array" aca="1" ref="C11" ca="1">INDIRECT("ierp_"&amp;$B11&amp;"!R"&amp;C$1)</f>
        <v>2.2747980854118659E-2</v>
      </c>
      <c r="D11" s="31" cm="1">
        <f t="array" aca="1" ref="D11" ca="1">INDIRECT("ierp_"&amp;$B11&amp;"!R"&amp;D$1)</f>
        <v>2.8360396351784251E-2</v>
      </c>
      <c r="E11" s="31" cm="1">
        <f t="array" aca="1" ref="E11" ca="1">INDIRECT("ierp_"&amp;$B11&amp;"!R"&amp;E$1)</f>
        <v>2.8283720435091725E-2</v>
      </c>
      <c r="F11" s="31" cm="1">
        <f t="array" aca="1" ref="F11" ca="1">INDIRECT("ierp_"&amp;$B11&amp;"!R"&amp;F$1)</f>
        <v>2.4979591434360085E-2</v>
      </c>
      <c r="G11" s="31" cm="1">
        <f t="array" aca="1" ref="G11" ca="1">INDIRECT("ierp_"&amp;$B11&amp;"!R"&amp;G$1)</f>
        <v>3.4406170106660638E-2</v>
      </c>
      <c r="H11" s="31" cm="1">
        <f t="array" aca="1" ref="H11" ca="1">INDIRECT("ierp_"&amp;$B11&amp;"!R"&amp;H$1)</f>
        <v>1.981143441142872E-2</v>
      </c>
      <c r="I11" s="31" cm="1">
        <f t="array" aca="1" ref="I11" ca="1">INDIRECT("ierp_"&amp;$B11&amp;"!R"&amp;I$1)</f>
        <v>1.9953418959656313E-2</v>
      </c>
      <c r="J11" s="31" cm="1">
        <f t="array" aca="1" ref="J11" ca="1">INDIRECT("ierp_"&amp;$B11&amp;"!R"&amp;J$1)</f>
        <v>2.8843353407758742E-2</v>
      </c>
      <c r="K11" s="31" cm="1">
        <f t="array" aca="1" ref="K11" ca="1">INDIRECT("ierp_"&amp;$B11&amp;"!R"&amp;K$1)</f>
        <v>3.013518326109987E-2</v>
      </c>
      <c r="L11" s="31" cm="1">
        <f t="array" aca="1" ref="L11" ca="1">INDIRECT("ierp_"&amp;$B11&amp;"!R"&amp;L$1)</f>
        <v>2.8730975993583728E-2</v>
      </c>
      <c r="M11" s="31" cm="1">
        <f t="array" aca="1" ref="M11" ca="1">INDIRECT("ierp_"&amp;$B11&amp;"!R"&amp;M$1)</f>
        <v>2.8138735582776516E-2</v>
      </c>
      <c r="N11" s="31" cm="1">
        <f t="array" aca="1" ref="N11" ca="1">INDIRECT("ierp_"&amp;$B11&amp;"!R"&amp;N$1)</f>
        <v>3.0919288957477083E-2</v>
      </c>
      <c r="O11" s="31" cm="1">
        <f t="array" aca="1" ref="O11" ca="1">INDIRECT("ierp_"&amp;$B11&amp;"!R"&amp;O$1)</f>
        <v>3.7882179154653195E-2</v>
      </c>
      <c r="P11" s="31" cm="1">
        <f t="array" aca="1" ref="P11" ca="1">INDIRECT("ierp_"&amp;$B11&amp;"!R"&amp;P$1)</f>
        <v>4.2019941615736488E-2</v>
      </c>
      <c r="Q11" s="31" cm="1">
        <f t="array" aca="1" ref="Q11" ca="1">INDIRECT("ierp_"&amp;$B11&amp;"!R"&amp;Q$1)</f>
        <v>7.5429795633271846E-2</v>
      </c>
      <c r="R11" s="31" cm="1">
        <f t="array" aca="1" ref="R11" ca="1">INDIRECT("ierp_"&amp;$B11&amp;"!R"&amp;R$1)</f>
        <v>5.5515442898600248E-2</v>
      </c>
      <c r="S11" s="31" cm="1">
        <f t="array" aca="1" ref="S11" ca="1">INDIRECT("ierp_"&amp;$B11&amp;"!R"&amp;S$1)</f>
        <v>6.2433829723656395E-2</v>
      </c>
      <c r="T11" s="31" cm="1">
        <f t="array" aca="1" ref="T11" ca="1">INDIRECT("ierp_"&amp;$B11&amp;"!R"&amp;T$1)</f>
        <v>9.3639763264839443E-2</v>
      </c>
      <c r="U11" s="31" cm="1">
        <f t="array" aca="1" ref="U11" ca="1">INDIRECT("ierp_"&amp;$B11&amp;"!R"&amp;U$1)</f>
        <v>7.7213203102272157E-2</v>
      </c>
      <c r="V11" s="31" cm="1">
        <f t="array" aca="1" ref="V11" ca="1">INDIRECT("ierp_"&amp;$B11&amp;"!R"&amp;V$1)</f>
        <v>8.1547195759485658E-2</v>
      </c>
      <c r="W11" s="31" cm="1">
        <f t="array" aca="1" ref="W11" ca="1">INDIRECT("ierp_"&amp;$B11&amp;"!R"&amp;W$1)</f>
        <v>5.331453936862663E-2</v>
      </c>
      <c r="X11" s="31" cm="1">
        <f t="array" aca="1" ref="X11" ca="1">INDIRECT("ierp_"&amp;$B11&amp;"!R"&amp;X$1)</f>
        <v>0.1543659099805226</v>
      </c>
    </row>
    <row r="12" spans="2:25" x14ac:dyDescent="0.35">
      <c r="B12" s="31" t="s">
        <v>38</v>
      </c>
      <c r="C12" s="31" cm="1">
        <f t="array" aca="1" ref="C12" ca="1">INDIRECT("ierp_"&amp;$B12&amp;"!R"&amp;C$1)</f>
        <v>3.6986859486184402E-2</v>
      </c>
      <c r="D12" s="31" cm="1">
        <f t="array" aca="1" ref="D12" ca="1">INDIRECT("ierp_"&amp;$B12&amp;"!R"&amp;D$1)</f>
        <v>9.8982705734818044E-3</v>
      </c>
      <c r="E12" s="31" cm="1">
        <f t="array" aca="1" ref="E12" ca="1">INDIRECT("ierp_"&amp;$B12&amp;"!R"&amp;E$1)</f>
        <v>1.0876346013391248E-2</v>
      </c>
      <c r="F12" s="31" cm="1">
        <f t="array" aca="1" ref="F12" ca="1">INDIRECT("ierp_"&amp;$B12&amp;"!R"&amp;F$1)</f>
        <v>1.2281740819263365E-2</v>
      </c>
      <c r="G12" s="31" cm="1">
        <f t="array" aca="1" ref="G12" ca="1">INDIRECT("ierp_"&amp;$B12&amp;"!R"&amp;G$1)</f>
        <v>3.1470738269602672E-2</v>
      </c>
      <c r="H12" s="31" cm="1">
        <f t="array" aca="1" ref="H12" ca="1">INDIRECT("ierp_"&amp;$B12&amp;"!R"&amp;H$1)</f>
        <v>1.607636018026478E-2</v>
      </c>
      <c r="I12" s="31" cm="1">
        <f t="array" aca="1" ref="I12" ca="1">INDIRECT("ierp_"&amp;$B12&amp;"!R"&amp;I$1)</f>
        <v>2.2293668916577636E-2</v>
      </c>
      <c r="J12" s="31" cm="1">
        <f t="array" aca="1" ref="J12" ca="1">INDIRECT("ierp_"&amp;$B12&amp;"!R"&amp;J$1)</f>
        <v>1.8849310041716378E-2</v>
      </c>
      <c r="K12" s="31" cm="1">
        <f t="array" aca="1" ref="K12" ca="1">INDIRECT("ierp_"&amp;$B12&amp;"!R"&amp;K$1)</f>
        <v>2.8695949899321619E-2</v>
      </c>
      <c r="L12" s="31" cm="1">
        <f t="array" aca="1" ref="L12" ca="1">INDIRECT("ierp_"&amp;$B12&amp;"!R"&amp;L$1)</f>
        <v>3.1057178953315577E-2</v>
      </c>
      <c r="M12" s="31" cm="1">
        <f t="array" aca="1" ref="M12" ca="1">INDIRECT("ierp_"&amp;$B12&amp;"!R"&amp;M$1)</f>
        <v>5.2280940258306319E-2</v>
      </c>
      <c r="N12" s="31" cm="1">
        <f t="array" aca="1" ref="N12" ca="1">INDIRECT("ierp_"&amp;$B12&amp;"!R"&amp;N$1)</f>
        <v>4.8256317972874829E-2</v>
      </c>
      <c r="O12" s="31" cm="1">
        <f t="array" aca="1" ref="O12" ca="1">INDIRECT("ierp_"&amp;$B12&amp;"!R"&amp;O$1)</f>
        <v>5.6435856832090167E-2</v>
      </c>
      <c r="P12" s="31" cm="1">
        <f t="array" aca="1" ref="P12" ca="1">INDIRECT("ierp_"&amp;$B12&amp;"!R"&amp;P$1)</f>
        <v>4.5873056170371039E-2</v>
      </c>
      <c r="Q12" s="31" cm="1">
        <f t="array" aca="1" ref="Q12" ca="1">INDIRECT("ierp_"&amp;$B12&amp;"!R"&amp;Q$1)</f>
        <v>8.7011243633723756E-2</v>
      </c>
      <c r="R12" s="31" cm="1">
        <f t="array" aca="1" ref="R12" ca="1">INDIRECT("ierp_"&amp;$B12&amp;"!R"&amp;R$1)</f>
        <v>5.6996505587508864E-2</v>
      </c>
      <c r="S12" s="31" cm="1">
        <f t="array" aca="1" ref="S12" ca="1">INDIRECT("ierp_"&amp;$B12&amp;"!R"&amp;S$1)</f>
        <v>4.3594630218776381E-2</v>
      </c>
      <c r="T12" s="31" cm="1">
        <f t="array" aca="1" ref="T12" ca="1">INDIRECT("ierp_"&amp;$B12&amp;"!R"&amp;T$1)</f>
        <v>4.2981337950554727E-2</v>
      </c>
      <c r="U12" s="31" cm="1">
        <f t="array" aca="1" ref="U12" ca="1">INDIRECT("ierp_"&amp;$B12&amp;"!R"&amp;U$1)</f>
        <v>5.8717706388383764E-2</v>
      </c>
      <c r="V12" s="31" cm="1">
        <f t="array" aca="1" ref="V12" ca="1">INDIRECT("ierp_"&amp;$B12&amp;"!R"&amp;V$1)</f>
        <v>3.6343050483537739E-2</v>
      </c>
      <c r="W12" s="31" cm="1">
        <f t="array" aca="1" ref="W12" ca="1">INDIRECT("ierp_"&amp;$B12&amp;"!R"&amp;W$1)</f>
        <v>2.5724537497125867E-2</v>
      </c>
      <c r="X12" s="31" cm="1">
        <f t="array" aca="1" ref="X12" ca="1">INDIRECT("ierp_"&amp;$B12&amp;"!R"&amp;X$1)</f>
        <v>3.1793652193513135E-2</v>
      </c>
    </row>
    <row r="13" spans="2:25" x14ac:dyDescent="0.35">
      <c r="B13" s="31" t="s">
        <v>33</v>
      </c>
      <c r="C13" s="31" cm="1">
        <f t="array" aca="1" ref="C13" ca="1">INDIRECT("ierp_"&amp;$B13&amp;"!R"&amp;C$1)</f>
        <v>3.5757109467137053E-2</v>
      </c>
      <c r="D13" s="31" cm="1">
        <f t="array" aca="1" ref="D13" ca="1">INDIRECT("ierp_"&amp;$B13&amp;"!R"&amp;D$1)</f>
        <v>3.5375676680157814E-2</v>
      </c>
      <c r="E13" s="31" cm="1">
        <f t="array" aca="1" ref="E13" ca="1">INDIRECT("ierp_"&amp;$B13&amp;"!R"&amp;E$1)</f>
        <v>3.2528952922123627E-2</v>
      </c>
      <c r="F13" s="31" cm="1">
        <f t="array" aca="1" ref="F13" ca="1">INDIRECT("ierp_"&amp;$B13&amp;"!R"&amp;F$1)</f>
        <v>2.9640856331500251E-2</v>
      </c>
      <c r="G13" s="31" cm="1">
        <f t="array" aca="1" ref="G13" ca="1">INDIRECT("ierp_"&amp;$B13&amp;"!R"&amp;G$1)</f>
        <v>5.1115527456463403E-2</v>
      </c>
      <c r="H13" s="31" cm="1">
        <f t="array" aca="1" ref="H13" ca="1">INDIRECT("ierp_"&amp;$B13&amp;"!R"&amp;H$1)</f>
        <v>4.7231888311978866E-2</v>
      </c>
      <c r="I13" s="31" cm="1">
        <f t="array" aca="1" ref="I13" ca="1">INDIRECT("ierp_"&amp;$B13&amp;"!R"&amp;I$1)</f>
        <v>4.619399184435305E-2</v>
      </c>
      <c r="J13" s="31" cm="1">
        <f t="array" aca="1" ref="J13" ca="1">INDIRECT("ierp_"&amp;$B13&amp;"!R"&amp;J$1)</f>
        <v>4.3131171229591064E-2</v>
      </c>
      <c r="K13" s="31" cm="1">
        <f t="array" aca="1" ref="K13" ca="1">INDIRECT("ierp_"&amp;$B13&amp;"!R"&amp;K$1)</f>
        <v>4.4566860313815543E-2</v>
      </c>
      <c r="L13" s="31" cm="1">
        <f t="array" aca="1" ref="L13" ca="1">INDIRECT("ierp_"&amp;$B13&amp;"!R"&amp;L$1)</f>
        <v>3.944242392149571E-2</v>
      </c>
      <c r="M13" s="31" cm="1">
        <f t="array" aca="1" ref="M13" ca="1">INDIRECT("ierp_"&amp;$B13&amp;"!R"&amp;M$1)</f>
        <v>3.614130049457312E-2</v>
      </c>
      <c r="N13" s="31" cm="1">
        <f t="array" aca="1" ref="N13" ca="1">INDIRECT("ierp_"&amp;$B13&amp;"!R"&amp;N$1)</f>
        <v>4.4094837023321912E-2</v>
      </c>
      <c r="O13" s="31" cm="1">
        <f t="array" aca="1" ref="O13" ca="1">INDIRECT("ierp_"&amp;$B13&amp;"!R"&amp;O$1)</f>
        <v>4.0138128024475361E-2</v>
      </c>
      <c r="P13" s="31" cm="1">
        <f t="array" aca="1" ref="P13" ca="1">INDIRECT("ierp_"&amp;$B13&amp;"!R"&amp;P$1)</f>
        <v>4.0228623203487114E-2</v>
      </c>
      <c r="Q13" s="31" cm="1">
        <f t="array" aca="1" ref="Q13" ca="1">INDIRECT("ierp_"&amp;$B13&amp;"!R"&amp;Q$1)</f>
        <v>4.2459625019134022E-2</v>
      </c>
      <c r="R13" s="31" cm="1">
        <f t="array" aca="1" ref="R13" ca="1">INDIRECT("ierp_"&amp;$B13&amp;"!R"&amp;R$1)</f>
        <v>3.6402239019478595E-2</v>
      </c>
      <c r="S13" s="31" cm="1">
        <f t="array" aca="1" ref="S13" ca="1">INDIRECT("ierp_"&amp;$B13&amp;"!R"&amp;S$1)</f>
        <v>4.7865171046574478E-2</v>
      </c>
      <c r="T13" s="31" cm="1">
        <f t="array" aca="1" ref="T13" ca="1">INDIRECT("ierp_"&amp;$B13&amp;"!R"&amp;T$1)</f>
        <v>3.6041783470335792E-2</v>
      </c>
      <c r="U13" s="31" cm="1">
        <f t="array" aca="1" ref="U13" ca="1">INDIRECT("ierp_"&amp;$B13&amp;"!R"&amp;U$1)</f>
        <v>3.6914216583902412E-2</v>
      </c>
      <c r="V13" s="31" cm="1">
        <f t="array" aca="1" ref="V13" ca="1">INDIRECT("ierp_"&amp;$B13&amp;"!R"&amp;V$1)</f>
        <v>4.1463065975068519E-2</v>
      </c>
      <c r="W13" s="31" cm="1">
        <f t="array" aca="1" ref="W13" ca="1">INDIRECT("ierp_"&amp;$B13&amp;"!R"&amp;W$1)</f>
        <v>3.4490700765492828E-2</v>
      </c>
      <c r="X13" s="31" cm="1">
        <f t="array" aca="1" ref="X13" ca="1">INDIRECT("ierp_"&amp;$B13&amp;"!R"&amp;X$1)</f>
        <v>3.3299214415086272E-2</v>
      </c>
    </row>
    <row r="14" spans="2:25" x14ac:dyDescent="0.35">
      <c r="B14" s="32" t="s">
        <v>47</v>
      </c>
      <c r="C14" s="32">
        <f ca="1">AVERAGE(C3:C13)</f>
        <v>2.6177340590527318E-2</v>
      </c>
      <c r="D14" s="32">
        <f ca="1">AVERAGE(D3:D13)</f>
        <v>2.5452194642386784E-2</v>
      </c>
      <c r="E14" s="32">
        <f ca="1">AVERAGE(E3:E13)</f>
        <v>2.459947621314338E-2</v>
      </c>
      <c r="F14" s="32">
        <f ca="1">AVERAGE(F3:F13)</f>
        <v>2.598728223039597E-2</v>
      </c>
      <c r="G14" s="32">
        <f ca="1">AVERAGE(G3:G13)</f>
        <v>4.6718317950631125E-2</v>
      </c>
      <c r="H14" s="32">
        <f ca="1">AVERAGE(H3:H13)</f>
        <v>3.0719524622070424E-2</v>
      </c>
      <c r="I14" s="32">
        <f ca="1">AVERAGE(I3:I13)</f>
        <v>3.0125654862706696E-2</v>
      </c>
      <c r="J14" s="32">
        <f ca="1">AVERAGE(J3:J13)</f>
        <v>3.0702086078220892E-2</v>
      </c>
      <c r="K14" s="32">
        <f ca="1">AVERAGE(K3:K13)</f>
        <v>3.1867658393264824E-2</v>
      </c>
      <c r="L14" s="32">
        <f ca="1">AVERAGE(L3:L13)</f>
        <v>2.9434682538159326E-2</v>
      </c>
      <c r="M14" s="32">
        <f ca="1">AVERAGE(M3:M13)</f>
        <v>3.3830316133915829E-2</v>
      </c>
      <c r="N14" s="32">
        <f ca="1">AVERAGE(N3:N13)</f>
        <v>3.4732464424319938E-2</v>
      </c>
      <c r="O14" s="32">
        <f ca="1">AVERAGE(O3:O13)</f>
        <v>5.6890397330359284E-2</v>
      </c>
      <c r="P14" s="32">
        <f ca="1">AVERAGE(P3:P13)</f>
        <v>5.5237566252406875E-2</v>
      </c>
      <c r="Q14" s="32">
        <f ca="1">AVERAGE(Q3:Q13)</f>
        <v>7.5418541146316131E-2</v>
      </c>
      <c r="R14" s="32">
        <f ca="1">AVERAGE(R3:R13)</f>
        <v>5.9034673474214823E-2</v>
      </c>
      <c r="S14" s="32">
        <f ca="1">AVERAGE(S3:S13)</f>
        <v>6.2276176836313583E-2</v>
      </c>
      <c r="T14" s="32">
        <f ca="1">AVERAGE(T3:T13)</f>
        <v>5.8725998375883999E-2</v>
      </c>
      <c r="U14" s="32">
        <f ca="1">AVERAGE(U3:U13)</f>
        <v>6.4851956492233603E-2</v>
      </c>
      <c r="V14" s="32">
        <f ca="1">AVERAGE(V3:V13)</f>
        <v>5.6174196301678705E-2</v>
      </c>
      <c r="W14" s="32">
        <f ca="1">AVERAGE(W3:W13)</f>
        <v>4.5859154514305819E-2</v>
      </c>
      <c r="X14" s="32">
        <f ca="1">AVERAGE(X3:X13)</f>
        <v>6.1931315481010857E-2</v>
      </c>
    </row>
    <row r="23" spans="2:24" x14ac:dyDescent="0.35">
      <c r="B23" s="42" t="s">
        <v>58</v>
      </c>
      <c r="C23" s="43">
        <v>38352</v>
      </c>
      <c r="D23" s="43">
        <f>EDATE(C23,12)</f>
        <v>38717</v>
      </c>
      <c r="E23" s="43">
        <f t="shared" ref="E23" si="2">EDATE(D23,12)</f>
        <v>39082</v>
      </c>
      <c r="F23" s="43">
        <f t="shared" ref="F23" si="3">EDATE(E23,12)</f>
        <v>39447</v>
      </c>
      <c r="G23" s="43">
        <f t="shared" ref="G23" si="4">EDATE(F23,12)</f>
        <v>39813</v>
      </c>
      <c r="H23" s="43">
        <f t="shared" ref="H23" si="5">EDATE(G23,12)</f>
        <v>40178</v>
      </c>
      <c r="I23" s="43">
        <f t="shared" ref="I23" si="6">EDATE(H23,12)</f>
        <v>40543</v>
      </c>
      <c r="J23" s="43">
        <f t="shared" ref="J23" si="7">EDATE(I23,12)</f>
        <v>40908</v>
      </c>
      <c r="K23" s="43">
        <f t="shared" ref="K23" si="8">EDATE(J23,12)</f>
        <v>41274</v>
      </c>
      <c r="L23" s="43">
        <f t="shared" ref="L23" si="9">EDATE(K23,12)</f>
        <v>41639</v>
      </c>
      <c r="M23" s="43">
        <f t="shared" ref="M23" si="10">EDATE(L23,12)</f>
        <v>42004</v>
      </c>
      <c r="N23" s="43">
        <f t="shared" ref="N23" si="11">EDATE(M23,12)</f>
        <v>42369</v>
      </c>
      <c r="O23" s="43">
        <f t="shared" ref="O23" si="12">EDATE(N23,12)</f>
        <v>42735</v>
      </c>
      <c r="P23" s="43">
        <f t="shared" ref="P23" si="13">EDATE(O23,12)</f>
        <v>43100</v>
      </c>
      <c r="Q23" s="43">
        <f t="shared" ref="Q23" si="14">EDATE(P23,12)</f>
        <v>43465</v>
      </c>
      <c r="R23" s="43">
        <f t="shared" ref="R23" si="15">EDATE(Q23,12)</f>
        <v>43830</v>
      </c>
      <c r="S23" s="43">
        <f t="shared" ref="S23" si="16">EDATE(R23,12)</f>
        <v>44196</v>
      </c>
      <c r="T23" s="43">
        <f t="shared" ref="T23" si="17">EDATE(S23,12)</f>
        <v>44561</v>
      </c>
      <c r="U23" s="43">
        <f t="shared" ref="U23" si="18">EDATE(T23,12)</f>
        <v>44926</v>
      </c>
      <c r="V23" s="43">
        <f t="shared" ref="V23" si="19">EDATE(U23,12)</f>
        <v>45291</v>
      </c>
      <c r="W23" s="43">
        <f t="shared" ref="W23" si="20">EDATE(V23,12)</f>
        <v>45657</v>
      </c>
      <c r="X23" s="43">
        <v>45838</v>
      </c>
    </row>
    <row r="24" spans="2:24" x14ac:dyDescent="0.35">
      <c r="B24" t="s">
        <v>36</v>
      </c>
      <c r="C24" s="16" cm="1">
        <f t="array" aca="1" ref="C24" ca="1">INDIRECT("ierp_"&amp;$B24&amp;"!Q"&amp;C$1)</f>
        <v>6.3982169699132924E-2</v>
      </c>
      <c r="D24" s="16" cm="1">
        <f t="array" aca="1" ref="D24" ca="1">INDIRECT("ierp_"&amp;$B24&amp;"!Q"&amp;D$1)</f>
        <v>6.7009816542471082E-2</v>
      </c>
      <c r="E24" s="16" cm="1">
        <f t="array" aca="1" ref="E24" ca="1">INDIRECT("ierp_"&amp;$B24&amp;"!Q"&amp;E$1)</f>
        <v>6.9426341924616372E-2</v>
      </c>
      <c r="F24" s="16" cm="1">
        <f t="array" aca="1" ref="F24" ca="1">INDIRECT("ierp_"&amp;$B24&amp;"!Q"&amp;F$1)</f>
        <v>6.6795728578755514E-2</v>
      </c>
      <c r="G24" s="16" cm="1">
        <f t="array" aca="1" ref="G24" ca="1">INDIRECT("ierp_"&amp;$B24&amp;"!Q"&amp;G$1)</f>
        <v>6.9398450213710702E-2</v>
      </c>
      <c r="H24" s="16" cm="1">
        <f t="array" aca="1" ref="H24" ca="1">INDIRECT("ierp_"&amp;$B24&amp;"!Q"&amp;H$1)</f>
        <v>9.8045096764671658E-2</v>
      </c>
      <c r="I24" s="16" cm="1">
        <f t="array" aca="1" ref="I24" ca="1">INDIRECT("ierp_"&amp;$B24&amp;"!Q"&amp;I$1)</f>
        <v>7.7053597380694824E-2</v>
      </c>
      <c r="J24" s="16" cm="1">
        <f t="array" aca="1" ref="J24" ca="1">INDIRECT("ierp_"&amp;$B24&amp;"!Q"&amp;J$1)</f>
        <v>6.5717625567365101E-2</v>
      </c>
      <c r="K24" s="16" cm="1">
        <f t="array" aca="1" ref="K24" ca="1">INDIRECT("ierp_"&amp;$B24&amp;"!Q"&amp;K$1)</f>
        <v>5.7794107768987281E-2</v>
      </c>
      <c r="L24" s="16" cm="1">
        <f t="array" aca="1" ref="L24" ca="1">INDIRECT("ierp_"&amp;$B24&amp;"!Q"&amp;L$1)</f>
        <v>6.7677038535497294E-2</v>
      </c>
      <c r="M24" s="16" cm="1">
        <f t="array" aca="1" ref="M24" ca="1">INDIRECT("ierp_"&amp;$B24&amp;"!Q"&amp;M$1)</f>
        <v>5.7133702286973551E-2</v>
      </c>
      <c r="N24" s="16" cm="1">
        <f t="array" aca="1" ref="N24" ca="1">INDIRECT("ierp_"&amp;$B24&amp;"!Q"&amp;N$1)</f>
        <v>5.6208372980277407E-2</v>
      </c>
      <c r="O24" s="16" cm="1">
        <f t="array" aca="1" ref="O24" ca="1">INDIRECT("ierp_"&amp;$B24&amp;"!Q"&amp;O$1)</f>
        <v>7.8911114817623987E-2</v>
      </c>
      <c r="P24" s="16" cm="1">
        <f t="array" aca="1" ref="P24" ca="1">INDIRECT("ierp_"&amp;$B24&amp;"!Q"&amp;P$1)</f>
        <v>7.208031080811271E-2</v>
      </c>
      <c r="Q24" s="16" cm="1">
        <f t="array" aca="1" ref="Q24" ca="1">INDIRECT("ierp_"&amp;$B24&amp;"!Q"&amp;Q$1)</f>
        <v>7.9660011692974847E-2</v>
      </c>
      <c r="R24" s="16" cm="1">
        <f t="array" aca="1" ref="R24" ca="1">INDIRECT("ierp_"&amp;$B24&amp;"!Q"&amp;R$1)</f>
        <v>6.7383263312522521E-2</v>
      </c>
      <c r="S24" s="16" cm="1">
        <f t="array" aca="1" ref="S24" ca="1">INDIRECT("ierp_"&amp;$B24&amp;"!Q"&amp;S$1)</f>
        <v>7.4324622435812435E-2</v>
      </c>
      <c r="T24" s="16" cm="1">
        <f t="array" aca="1" ref="T24" ca="1">INDIRECT("ierp_"&amp;$B24&amp;"!Q"&amp;T$1)</f>
        <v>8.3196405368913942E-2</v>
      </c>
      <c r="U24" s="16" cm="1">
        <f t="array" aca="1" ref="U24" ca="1">INDIRECT("ierp_"&amp;$B24&amp;"!Q"&amp;U$1)</f>
        <v>0.14000385762535</v>
      </c>
      <c r="V24" s="16" cm="1">
        <f t="array" aca="1" ref="V24" ca="1">INDIRECT("ierp_"&amp;$B24&amp;"!Q"&amp;V$1)</f>
        <v>0.13095483009168102</v>
      </c>
      <c r="W24" s="16" cm="1">
        <f t="array" aca="1" ref="W24" ca="1">INDIRECT("ierp_"&amp;$B24&amp;"!Q"&amp;W$1)</f>
        <v>9.8546972377868206E-2</v>
      </c>
      <c r="X24" s="16" cm="1">
        <f t="array" aca="1" ref="X24" ca="1">INDIRECT("ierp_"&amp;$B24&amp;"!Q"&amp;X$1)</f>
        <v>0.10844304222079842</v>
      </c>
    </row>
    <row r="25" spans="2:24" x14ac:dyDescent="0.35">
      <c r="B25" t="s">
        <v>16</v>
      </c>
      <c r="C25" s="16" cm="1">
        <f t="array" aca="1" ref="C25" ca="1">INDIRECT("ierp_"&amp;$B25&amp;"!Q"&amp;C$1)</f>
        <v>6.5012119433724813E-2</v>
      </c>
      <c r="D25" s="16" cm="1">
        <f t="array" aca="1" ref="D25" ca="1">INDIRECT("ierp_"&amp;$B25&amp;"!Q"&amp;D$1)</f>
        <v>6.2686510514402355E-2</v>
      </c>
      <c r="E25" s="16" cm="1">
        <f t="array" aca="1" ref="E25" ca="1">INDIRECT("ierp_"&amp;$B25&amp;"!Q"&amp;E$1)</f>
        <v>6.5909956512333792E-2</v>
      </c>
      <c r="F25" s="16" cm="1">
        <f t="array" aca="1" ref="F25" ca="1">INDIRECT("ierp_"&amp;$B25&amp;"!Q"&amp;F$1)</f>
        <v>6.4676044017103307E-2</v>
      </c>
      <c r="G25" s="16" cm="1">
        <f t="array" aca="1" ref="G25" ca="1">INDIRECT("ierp_"&amp;$B25&amp;"!Q"&amp;G$1)</f>
        <v>6.691709169962097E-2</v>
      </c>
      <c r="H25" s="16" cm="1">
        <f t="array" aca="1" ref="H25" ca="1">INDIRECT("ierp_"&amp;$B25&amp;"!Q"&amp;H$1)</f>
        <v>6.998752929119581E-2</v>
      </c>
      <c r="I25" s="16" cm="1">
        <f t="array" aca="1" ref="I25" ca="1">INDIRECT("ierp_"&amp;$B25&amp;"!Q"&amp;I$1)</f>
        <v>7.0939707193884483E-2</v>
      </c>
      <c r="J25" s="16" cm="1">
        <f t="array" aca="1" ref="J25" ca="1">INDIRECT("ierp_"&amp;$B25&amp;"!Q"&amp;J$1)</f>
        <v>5.4912947185550065E-2</v>
      </c>
      <c r="K25" s="16" cm="1">
        <f t="array" aca="1" ref="K25" ca="1">INDIRECT("ierp_"&amp;$B25&amp;"!Q"&amp;K$1)</f>
        <v>5.9439915885570294E-2</v>
      </c>
      <c r="L25" s="16" cm="1">
        <f t="array" aca="1" ref="L25" ca="1">INDIRECT("ierp_"&amp;$B25&amp;"!Q"&amp;L$1)</f>
        <v>6.5827135428496192E-2</v>
      </c>
      <c r="M25" s="16" cm="1">
        <f t="array" aca="1" ref="M25" ca="1">INDIRECT("ierp_"&amp;$B25&amp;"!Q"&amp;M$1)</f>
        <v>5.9977348960747155E-2</v>
      </c>
      <c r="N25" s="16" cm="1">
        <f t="array" aca="1" ref="N25" ca="1">INDIRECT("ierp_"&amp;$B25&amp;"!Q"&amp;N$1)</f>
        <v>7.103496854661738E-2</v>
      </c>
      <c r="O25" s="16" cm="1">
        <f t="array" aca="1" ref="O25" ca="1">INDIRECT("ierp_"&amp;$B25&amp;"!Q"&amp;O$1)</f>
        <v>0.11333500049159916</v>
      </c>
      <c r="P25" s="16" cm="1">
        <f t="array" aca="1" ref="P25" ca="1">INDIRECT("ierp_"&amp;$B25&amp;"!Q"&amp;P$1)</f>
        <v>8.3056199853140181E-2</v>
      </c>
      <c r="Q25" s="16" cm="1">
        <f t="array" aca="1" ref="Q25" ca="1">INDIRECT("ierp_"&amp;$B25&amp;"!Q"&amp;Q$1)</f>
        <v>0.10622600557055642</v>
      </c>
      <c r="R25" s="16" cm="1">
        <f t="array" aca="1" ref="R25" ca="1">INDIRECT("ierp_"&amp;$B25&amp;"!Q"&amp;R$1)</f>
        <v>7.555485160866178E-2</v>
      </c>
      <c r="S25" s="16" cm="1">
        <f t="array" aca="1" ref="S25" ca="1">INDIRECT("ierp_"&amp;$B25&amp;"!Q"&amp;S$1)</f>
        <v>6.6697517755596625E-2</v>
      </c>
      <c r="T25" s="16" cm="1">
        <f t="array" aca="1" ref="T25" ca="1">INDIRECT("ierp_"&amp;$B25&amp;"!Q"&amp;T$1)</f>
        <v>5.5035335014126635E-2</v>
      </c>
      <c r="U25" s="16" cm="1">
        <f t="array" aca="1" ref="U25" ca="1">INDIRECT("ierp_"&amp;$B25&amp;"!Q"&amp;U$1)</f>
        <v>0.11651116754910162</v>
      </c>
      <c r="V25" s="16" cm="1">
        <f t="array" aca="1" ref="V25" ca="1">INDIRECT("ierp_"&amp;$B25&amp;"!Q"&amp;V$1)</f>
        <v>8.2056121571037186E-2</v>
      </c>
      <c r="W25" s="16" cm="1">
        <f t="array" aca="1" ref="W25" ca="1">INDIRECT("ierp_"&amp;$B25&amp;"!Q"&amp;W$1)</f>
        <v>6.8975144290581103E-2</v>
      </c>
      <c r="X25" s="16" cm="1">
        <f t="array" aca="1" ref="X25" ca="1">INDIRECT("ierp_"&amp;$B25&amp;"!Q"&amp;X$1)</f>
        <v>8.0598107953093842E-2</v>
      </c>
    </row>
    <row r="26" spans="2:24" x14ac:dyDescent="0.35">
      <c r="B26" t="s">
        <v>18</v>
      </c>
      <c r="C26" s="16" cm="1">
        <f t="array" aca="1" ref="C26" ca="1">INDIRECT("ierp_"&amp;$B26&amp;"!Q"&amp;C$1)</f>
        <v>7.2800316764135467E-2</v>
      </c>
      <c r="D26" s="16" cm="1">
        <f t="array" aca="1" ref="D26" ca="1">INDIRECT("ierp_"&amp;$B26&amp;"!Q"&amp;D$1)</f>
        <v>7.3677610574084618E-2</v>
      </c>
      <c r="E26" s="16" cm="1">
        <f t="array" aca="1" ref="E26" ca="1">INDIRECT("ierp_"&amp;$B26&amp;"!Q"&amp;E$1)</f>
        <v>7.5488868898527781E-2</v>
      </c>
      <c r="F26" s="16" cm="1">
        <f t="array" aca="1" ref="F26" ca="1">INDIRECT("ierp_"&amp;$B26&amp;"!Q"&amp;F$1)</f>
        <v>7.2823701428089208E-2</v>
      </c>
      <c r="G26" s="16" cm="1">
        <f t="array" aca="1" ref="G26" ca="1">INDIRECT("ierp_"&amp;$B26&amp;"!Q"&amp;G$1)</f>
        <v>7.0617234692915143E-2</v>
      </c>
      <c r="H26" s="16" cm="1">
        <f t="array" aca="1" ref="H26" ca="1">INDIRECT("ierp_"&amp;$B26&amp;"!Q"&amp;H$1)</f>
        <v>8.426370725020646E-2</v>
      </c>
      <c r="I26" s="16" cm="1">
        <f t="array" aca="1" ref="I26" ca="1">INDIRECT("ierp_"&amp;$B26&amp;"!Q"&amp;I$1)</f>
        <v>9.1375263608491214E-2</v>
      </c>
      <c r="J26" s="16" cm="1">
        <f t="array" aca="1" ref="J26" ca="1">INDIRECT("ierp_"&amp;$B26&amp;"!Q"&amp;J$1)</f>
        <v>6.7128261943433701E-2</v>
      </c>
      <c r="K26" s="16" cm="1">
        <f t="array" aca="1" ref="K26" ca="1">INDIRECT("ierp_"&amp;$B26&amp;"!Q"&amp;K$1)</f>
        <v>6.9668700758526395E-2</v>
      </c>
      <c r="L26" s="16" cm="1">
        <f t="array" aca="1" ref="L26" ca="1">INDIRECT("ierp_"&amp;$B26&amp;"!Q"&amp;L$1)</f>
        <v>7.4380316204354105E-2</v>
      </c>
      <c r="M26" s="16" cm="1">
        <f t="array" aca="1" ref="M26" ca="1">INDIRECT("ierp_"&amp;$B26&amp;"!Q"&amp;M$1)</f>
        <v>6.5312972122685775E-2</v>
      </c>
      <c r="N26" s="16" cm="1">
        <f t="array" aca="1" ref="N26" ca="1">INDIRECT("ierp_"&amp;$B26&amp;"!Q"&amp;N$1)</f>
        <v>7.1026099554293121E-2</v>
      </c>
      <c r="O26" s="16" cm="1">
        <f t="array" aca="1" ref="O26" ca="1">INDIRECT("ierp_"&amp;$B26&amp;"!Q"&amp;O$1)</f>
        <v>9.1901807547278211E-2</v>
      </c>
      <c r="P26" s="16" cm="1">
        <f t="array" aca="1" ref="P26" ca="1">INDIRECT("ierp_"&amp;$B26&amp;"!Q"&amp;P$1)</f>
        <v>7.963596523767881E-2</v>
      </c>
      <c r="Q26" s="16" cm="1">
        <f t="array" aca="1" ref="Q26" ca="1">INDIRECT("ierp_"&amp;$B26&amp;"!Q"&amp;Q$1)</f>
        <v>0.10368470488960944</v>
      </c>
      <c r="R26" s="16" cm="1">
        <f t="array" aca="1" ref="R26" ca="1">INDIRECT("ierp_"&amp;$B26&amp;"!Q"&amp;R$1)</f>
        <v>7.2298793790042878E-2</v>
      </c>
      <c r="S26" s="16" cm="1">
        <f t="array" aca="1" ref="S26" ca="1">INDIRECT("ierp_"&amp;$B26&amp;"!Q"&amp;S$1)</f>
        <v>6.2159459008341321E-2</v>
      </c>
      <c r="T26" s="16" cm="1">
        <f t="array" aca="1" ref="T26" ca="1">INDIRECT("ierp_"&amp;$B26&amp;"!Q"&amp;T$1)</f>
        <v>6.5773995601521099E-2</v>
      </c>
      <c r="U26" s="16" cm="1">
        <f t="array" aca="1" ref="U26" ca="1">INDIRECT("ierp_"&amp;$B26&amp;"!Q"&amp;U$1)</f>
        <v>7.9777920068492839E-2</v>
      </c>
      <c r="V26" s="16" cm="1">
        <f t="array" aca="1" ref="V26" ca="1">INDIRECT("ierp_"&amp;$B26&amp;"!Q"&amp;V$1)</f>
        <v>8.8405805144465652E-2</v>
      </c>
      <c r="W26" s="16" cm="1">
        <f t="array" aca="1" ref="W26" ca="1">INDIRECT("ierp_"&amp;$B26&amp;"!Q"&amp;W$1)</f>
        <v>8.7157939227235151E-2</v>
      </c>
      <c r="X26" s="16" cm="1">
        <f t="array" aca="1" ref="X26" ca="1">INDIRECT("ierp_"&amp;$B26&amp;"!Q"&amp;X$1)</f>
        <v>8.8927115781465754E-2</v>
      </c>
    </row>
    <row r="27" spans="2:24" x14ac:dyDescent="0.35">
      <c r="B27" t="s">
        <v>20</v>
      </c>
      <c r="C27" s="16" cm="1">
        <f t="array" aca="1" ref="C27" ca="1">INDIRECT("ierp_"&amp;$B27&amp;"!Q"&amp;C$1)</f>
        <v>6.9036165420471113E-2</v>
      </c>
      <c r="D27" s="16" cm="1">
        <f t="array" aca="1" ref="D27" ca="1">INDIRECT("ierp_"&amp;$B27&amp;"!Q"&amp;D$1)</f>
        <v>6.2141212351294696E-2</v>
      </c>
      <c r="E27" s="16" cm="1">
        <f t="array" aca="1" ref="E27" ca="1">INDIRECT("ierp_"&amp;$B27&amp;"!Q"&amp;E$1)</f>
        <v>6.7660875561553729E-2</v>
      </c>
      <c r="F27" s="16" cm="1">
        <f t="array" aca="1" ref="F27" ca="1">INDIRECT("ierp_"&amp;$B27&amp;"!Q"&amp;F$1)</f>
        <v>5.9630612206503737E-2</v>
      </c>
      <c r="G27" s="16" cm="1">
        <f t="array" aca="1" ref="G27" ca="1">INDIRECT("ierp_"&amp;$B27&amp;"!Q"&amp;G$1)</f>
        <v>5.2725368591162475E-2</v>
      </c>
      <c r="H27" s="16" cm="1">
        <f t="array" aca="1" ref="H27" ca="1">INDIRECT("ierp_"&amp;$B27&amp;"!Q"&amp;H$1)</f>
        <v>7.00444336068963E-2</v>
      </c>
      <c r="I27" s="16" cm="1">
        <f t="array" aca="1" ref="I27" ca="1">INDIRECT("ierp_"&amp;$B27&amp;"!Q"&amp;I$1)</f>
        <v>6.7598572107675781E-2</v>
      </c>
      <c r="J27" s="16" cm="1">
        <f t="array" aca="1" ref="J27" ca="1">INDIRECT("ierp_"&amp;$B27&amp;"!Q"&amp;J$1)</f>
        <v>5.3995655296971964E-2</v>
      </c>
      <c r="K27" s="16" cm="1">
        <f t="array" aca="1" ref="K27" ca="1">INDIRECT("ierp_"&amp;$B27&amp;"!Q"&amp;K$1)</f>
        <v>5.4943165522096937E-2</v>
      </c>
      <c r="L27" s="16" cm="1">
        <f t="array" aca="1" ref="L27" ca="1">INDIRECT("ierp_"&amp;$B27&amp;"!Q"&amp;L$1)</f>
        <v>6.6610250206395327E-2</v>
      </c>
      <c r="M27" s="16" cm="1">
        <f t="array" aca="1" ref="M27" ca="1">INDIRECT("ierp_"&amp;$B27&amp;"!Q"&amp;M$1)</f>
        <v>6.0121927819997471E-2</v>
      </c>
      <c r="N27" s="16" cm="1">
        <f t="array" aca="1" ref="N27" ca="1">INDIRECT("ierp_"&amp;$B27&amp;"!Q"&amp;N$1)</f>
        <v>5.6927476734913586E-2</v>
      </c>
      <c r="O27" s="16" cm="1">
        <f t="array" aca="1" ref="O27" ca="1">INDIRECT("ierp_"&amp;$B27&amp;"!Q"&amp;O$1)</f>
        <v>5.4960064837380376E-2</v>
      </c>
      <c r="P27" s="16" cm="1">
        <f t="array" aca="1" ref="P27" ca="1">INDIRECT("ierp_"&amp;$B27&amp;"!Q"&amp;P$1)</f>
        <v>0.12497438200655916</v>
      </c>
      <c r="Q27" s="16" cm="1">
        <f t="array" aca="1" ref="Q27" ca="1">INDIRECT("ierp_"&amp;$B27&amp;"!Q"&amp;Q$1)</f>
        <v>0.1301070970663622</v>
      </c>
      <c r="R27" s="16" cm="1">
        <f t="array" aca="1" ref="R27" ca="1">INDIRECT("ierp_"&amp;$B27&amp;"!Q"&amp;R$1)</f>
        <v>9.3769561088759223E-2</v>
      </c>
      <c r="S27" s="16" cm="1">
        <f t="array" aca="1" ref="S27" ca="1">INDIRECT("ierp_"&amp;$B27&amp;"!Q"&amp;S$1)</f>
        <v>0.13438468518996827</v>
      </c>
      <c r="T27" s="16" cm="1">
        <f t="array" aca="1" ref="T27" ca="1">INDIRECT("ierp_"&amp;$B27&amp;"!Q"&amp;T$1)</f>
        <v>0.10985420679519424</v>
      </c>
      <c r="U27" s="16" cm="1">
        <f t="array" aca="1" ref="U27" ca="1">INDIRECT("ierp_"&amp;$B27&amp;"!Q"&amp;U$1)</f>
        <v>0.14536049848145549</v>
      </c>
      <c r="V27" s="16" cm="1">
        <f t="array" aca="1" ref="V27" ca="1">INDIRECT("ierp_"&amp;$B27&amp;"!Q"&amp;V$1)</f>
        <v>0.12601232510947905</v>
      </c>
      <c r="W27" s="16" cm="1">
        <f t="array" aca="1" ref="W27" ca="1">INDIRECT("ierp_"&amp;$B27&amp;"!Q"&amp;W$1)</f>
        <v>0.13346811841565526</v>
      </c>
      <c r="X27" s="16" cm="1">
        <f t="array" aca="1" ref="X27" ca="1">INDIRECT("ierp_"&amp;$B27&amp;"!Q"&amp;X$1)</f>
        <v>0.15966795092845809</v>
      </c>
    </row>
    <row r="28" spans="2:24" x14ac:dyDescent="0.35">
      <c r="B28" t="s">
        <v>22</v>
      </c>
      <c r="C28" s="16" cm="1">
        <f t="array" aca="1" ref="C28" ca="1">INDIRECT("ierp_"&amp;$B28&amp;"!Q"&amp;C$1)</f>
        <v>7.7840699699961519E-2</v>
      </c>
      <c r="D28" s="16" cm="1">
        <f t="array" aca="1" ref="D28" ca="1">INDIRECT("ierp_"&amp;$B28&amp;"!Q"&amp;D$1)</f>
        <v>7.7895601158298147E-2</v>
      </c>
      <c r="E28" s="16" cm="1">
        <f t="array" aca="1" ref="E28" ca="1">INDIRECT("ierp_"&amp;$B28&amp;"!Q"&amp;E$1)</f>
        <v>7.8650759291583966E-2</v>
      </c>
      <c r="F28" s="16" cm="1">
        <f t="array" aca="1" ref="F28" ca="1">INDIRECT("ierp_"&amp;$B28&amp;"!Q"&amp;F$1)</f>
        <v>8.4870087504560696E-2</v>
      </c>
      <c r="G28" s="16" cm="1">
        <f t="array" aca="1" ref="G28" ca="1">INDIRECT("ierp_"&amp;$B28&amp;"!Q"&amp;G$1)</f>
        <v>0.10229723249722159</v>
      </c>
      <c r="H28" s="16" cm="1">
        <f t="array" aca="1" ref="H28" ca="1">INDIRECT("ierp_"&amp;$B28&amp;"!Q"&amp;H$1)</f>
        <v>6.8527277490718227E-2</v>
      </c>
      <c r="I28" s="16" cm="1">
        <f t="array" aca="1" ref="I28" ca="1">INDIRECT("ierp_"&amp;$B28&amp;"!Q"&amp;I$1)</f>
        <v>5.7070742190835438E-2</v>
      </c>
      <c r="J28" s="16" cm="1">
        <f t="array" aca="1" ref="J28" ca="1">INDIRECT("ierp_"&amp;$B28&amp;"!Q"&amp;J$1)</f>
        <v>5.410696617809916E-2</v>
      </c>
      <c r="K28" s="16" cm="1">
        <f t="array" aca="1" ref="K28" ca="1">INDIRECT("ierp_"&amp;$B28&amp;"!Q"&amp;K$1)</f>
        <v>5.5200803918670181E-2</v>
      </c>
      <c r="L28" s="16" cm="1">
        <f t="array" aca="1" ref="L28" ca="1">INDIRECT("ierp_"&amp;$B28&amp;"!Q"&amp;L$1)</f>
        <v>5.8932603196980675E-2</v>
      </c>
      <c r="M28" s="16" cm="1">
        <f t="array" aca="1" ref="M28" ca="1">INDIRECT("ierp_"&amp;$B28&amp;"!Q"&amp;M$1)</f>
        <v>5.018936662251277E-2</v>
      </c>
      <c r="N28" s="16" cm="1">
        <f t="array" aca="1" ref="N28" ca="1">INDIRECT("ierp_"&amp;$B28&amp;"!Q"&amp;N$1)</f>
        <v>5.5187941379520052E-2</v>
      </c>
      <c r="O28" s="16" cm="1">
        <f t="array" aca="1" ref="O28" ca="1">INDIRECT("ierp_"&amp;$B28&amp;"!Q"&amp;O$1)</f>
        <v>9.7784464841111932E-2</v>
      </c>
      <c r="P28" s="16" cm="1">
        <f t="array" aca="1" ref="P28" ca="1">INDIRECT("ierp_"&amp;$B28&amp;"!Q"&amp;P$1)</f>
        <v>9.3455129687123981E-2</v>
      </c>
      <c r="Q28" s="16" cm="1">
        <f t="array" aca="1" ref="Q28" ca="1">INDIRECT("ierp_"&amp;$B28&amp;"!Q"&amp;Q$1)</f>
        <v>0.13975601898203704</v>
      </c>
      <c r="R28" s="16" cm="1">
        <f t="array" aca="1" ref="R28" ca="1">INDIRECT("ierp_"&amp;$B28&amp;"!Q"&amp;R$1)</f>
        <v>0.12052251680290045</v>
      </c>
      <c r="S28" s="16" cm="1">
        <f t="array" aca="1" ref="S28" ca="1">INDIRECT("ierp_"&amp;$B28&amp;"!Q"&amp;S$1)</f>
        <v>7.6813814722447207E-2</v>
      </c>
      <c r="T28" s="16" cm="1">
        <f t="array" aca="1" ref="T28" ca="1">INDIRECT("ierp_"&amp;$B28&amp;"!Q"&amp;T$1)</f>
        <v>0.126857827985452</v>
      </c>
      <c r="U28" s="16" cm="1">
        <f t="array" aca="1" ref="U28" ca="1">INDIRECT("ierp_"&amp;$B28&amp;"!Q"&amp;U$1)</f>
        <v>0.10107928373583952</v>
      </c>
      <c r="V28" s="16" cm="1">
        <f t="array" aca="1" ref="V28" ca="1">INDIRECT("ierp_"&amp;$B28&amp;"!Q"&amp;V$1)</f>
        <v>9.6020748221075508E-2</v>
      </c>
      <c r="W28" s="16" cm="1">
        <f t="array" aca="1" ref="W28" ca="1">INDIRECT("ierp_"&amp;$B28&amp;"!Q"&amp;W$1)</f>
        <v>0.10720405268249389</v>
      </c>
      <c r="X28" s="16" cm="1">
        <f t="array" aca="1" ref="X28" ca="1">INDIRECT("ierp_"&amp;$B28&amp;"!Q"&amp;X$1)</f>
        <v>0.10107525671694553</v>
      </c>
    </row>
    <row r="29" spans="2:24" x14ac:dyDescent="0.35">
      <c r="B29" t="s">
        <v>24</v>
      </c>
      <c r="C29" s="16" cm="1">
        <f t="array" aca="1" ref="C29" ca="1">INDIRECT("ierp_"&amp;$B29&amp;"!Q"&amp;C$1)</f>
        <v>9.277021624543634E-2</v>
      </c>
      <c r="D29" s="16" cm="1">
        <f t="array" aca="1" ref="D29" ca="1">INDIRECT("ierp_"&amp;$B29&amp;"!Q"&amp;D$1)</f>
        <v>9.1603616743389418E-2</v>
      </c>
      <c r="E29" s="16" cm="1">
        <f t="array" aca="1" ref="E29" ca="1">INDIRECT("ierp_"&amp;$B29&amp;"!Q"&amp;E$1)</f>
        <v>8.6791482073036746E-2</v>
      </c>
      <c r="F29" s="16" cm="1">
        <f t="array" aca="1" ref="F29" ca="1">INDIRECT("ierp_"&amp;$B29&amp;"!Q"&amp;F$1)</f>
        <v>9.0153212543951436E-2</v>
      </c>
      <c r="G29" s="16" cm="1">
        <f t="array" aca="1" ref="G29" ca="1">INDIRECT("ierp_"&amp;$B29&amp;"!Q"&amp;G$1)</f>
        <v>9.7381808866633238E-2</v>
      </c>
      <c r="H29" s="16" cm="1">
        <f t="array" aca="1" ref="H29" ca="1">INDIRECT("ierp_"&amp;$B29&amp;"!Q"&amp;H$1)</f>
        <v>8.3150822189374682E-2</v>
      </c>
      <c r="I29" s="16" cm="1">
        <f t="array" aca="1" ref="I29" ca="1">INDIRECT("ierp_"&amp;$B29&amp;"!Q"&amp;I$1)</f>
        <v>7.8164044838777605E-2</v>
      </c>
      <c r="J29" s="16" cm="1">
        <f t="array" aca="1" ref="J29" ca="1">INDIRECT("ierp_"&amp;$B29&amp;"!Q"&amp;J$1)</f>
        <v>6.5576316363689227E-2</v>
      </c>
      <c r="K29" s="16" cm="1">
        <f t="array" aca="1" ref="K29" ca="1">INDIRECT("ierp_"&amp;$B29&amp;"!Q"&amp;K$1)</f>
        <v>6.510936821881784E-2</v>
      </c>
      <c r="L29" s="16" cm="1">
        <f t="array" aca="1" ref="L29" ca="1">INDIRECT("ierp_"&amp;$B29&amp;"!Q"&amp;L$1)</f>
        <v>7.9960583711127298E-2</v>
      </c>
      <c r="M29" s="16" cm="1">
        <f t="array" aca="1" ref="M29" ca="1">INDIRECT("ierp_"&amp;$B29&amp;"!Q"&amp;M$1)</f>
        <v>6.8369577609192989E-2</v>
      </c>
      <c r="N29" s="16" cm="1">
        <f t="array" aca="1" ref="N29" ca="1">INDIRECT("ierp_"&amp;$B29&amp;"!Q"&amp;N$1)</f>
        <v>7.4453041425395647E-2</v>
      </c>
      <c r="O29" s="16" cm="1">
        <f t="array" aca="1" ref="O29" ca="1">INDIRECT("ierp_"&amp;$B29&amp;"!Q"&amp;O$1)</f>
        <v>9.0981444240958401E-2</v>
      </c>
      <c r="P29" s="16" cm="1">
        <f t="array" aca="1" ref="P29" ca="1">INDIRECT("ierp_"&amp;$B29&amp;"!Q"&amp;P$1)</f>
        <v>7.8010208855099891E-2</v>
      </c>
      <c r="Q29" s="16" cm="1">
        <f t="array" aca="1" ref="Q29" ca="1">INDIRECT("ierp_"&amp;$B29&amp;"!Q"&amp;Q$1)</f>
        <v>8.4921566607792223E-2</v>
      </c>
      <c r="R29" s="16" cm="1">
        <f t="array" aca="1" ref="R29" ca="1">INDIRECT("ierp_"&amp;$B29&amp;"!Q"&amp;R$1)</f>
        <v>6.3922328395338082E-2</v>
      </c>
      <c r="S29" s="16" cm="1">
        <f t="array" aca="1" ref="S29" ca="1">INDIRECT("ierp_"&amp;$B29&amp;"!Q"&amp;S$1)</f>
        <v>0.12161681987289831</v>
      </c>
      <c r="T29" s="16" cm="1">
        <f t="array" aca="1" ref="T29" ca="1">INDIRECT("ierp_"&amp;$B29&amp;"!Q"&amp;T$1)</f>
        <v>4.914417556993679E-2</v>
      </c>
      <c r="U29" s="16" cm="1">
        <f t="array" aca="1" ref="U29" ca="1">INDIRECT("ierp_"&amp;$B29&amp;"!Q"&amp;U$1)</f>
        <v>9.1432248984045422E-2</v>
      </c>
      <c r="V29" s="16" cm="1">
        <f t="array" aca="1" ref="V29" ca="1">INDIRECT("ierp_"&amp;$B29&amp;"!Q"&amp;V$1)</f>
        <v>8.2933985121639978E-2</v>
      </c>
      <c r="W29" s="16" cm="1">
        <f t="array" aca="1" ref="W29" ca="1">INDIRECT("ierp_"&amp;$B29&amp;"!Q"&amp;W$1)</f>
        <v>8.9771433543786749E-2</v>
      </c>
      <c r="X29" s="16" cm="1">
        <f t="array" aca="1" ref="X29" ca="1">INDIRECT("ierp_"&amp;$B29&amp;"!Q"&amp;X$1)</f>
        <v>9.104743364174335E-2</v>
      </c>
    </row>
    <row r="30" spans="2:24" x14ac:dyDescent="0.35">
      <c r="B30" t="s">
        <v>26</v>
      </c>
      <c r="C30" s="16" cm="1">
        <f t="array" aca="1" ref="C30" ca="1">INDIRECT("ierp_"&amp;$B30&amp;"!Q"&amp;C$1)</f>
        <v>6.6172520693654854E-2</v>
      </c>
      <c r="D30" s="16" cm="1">
        <f t="array" aca="1" ref="D30" ca="1">INDIRECT("ierp_"&amp;$B30&amp;"!Q"&amp;D$1)</f>
        <v>6.2178500429376726E-2</v>
      </c>
      <c r="E30" s="16" cm="1">
        <f t="array" aca="1" ref="E30" ca="1">INDIRECT("ierp_"&amp;$B30&amp;"!Q"&amp;E$1)</f>
        <v>6.7103521182870343E-2</v>
      </c>
      <c r="F30" s="16" cm="1">
        <f t="array" aca="1" ref="F30" ca="1">INDIRECT("ierp_"&amp;$B30&amp;"!Q"&amp;F$1)</f>
        <v>6.5239143379462836E-2</v>
      </c>
      <c r="G30" s="16" cm="1">
        <f t="array" aca="1" ref="G30" ca="1">INDIRECT("ierp_"&amp;$B30&amp;"!Q"&amp;G$1)</f>
        <v>7.2959762270893902E-2</v>
      </c>
      <c r="H30" s="16" cm="1">
        <f t="array" aca="1" ref="H30" ca="1">INDIRECT("ierp_"&amp;$B30&amp;"!Q"&amp;H$1)</f>
        <v>7.0536092392845237E-2</v>
      </c>
      <c r="I30" s="16" cm="1">
        <f t="array" aca="1" ref="I30" ca="1">INDIRECT("ierp_"&amp;$B30&amp;"!Q"&amp;I$1)</f>
        <v>7.1069532713511796E-2</v>
      </c>
      <c r="J30" s="16" cm="1">
        <f t="array" aca="1" ref="J30" ca="1">INDIRECT("ierp_"&amp;$B30&amp;"!Q"&amp;J$1)</f>
        <v>5.3770954242740504E-2</v>
      </c>
      <c r="K30" s="16" cm="1">
        <f t="array" aca="1" ref="K30" ca="1">INDIRECT("ierp_"&amp;$B30&amp;"!Q"&amp;K$1)</f>
        <v>5.7417667114435633E-2</v>
      </c>
      <c r="L30" s="16" cm="1">
        <f t="array" aca="1" ref="L30" ca="1">INDIRECT("ierp_"&amp;$B30&amp;"!Q"&amp;L$1)</f>
        <v>6.1012646134658059E-2</v>
      </c>
      <c r="M30" s="16" cm="1">
        <f t="array" aca="1" ref="M30" ca="1">INDIRECT("ierp_"&amp;$B30&amp;"!Q"&amp;M$1)</f>
        <v>5.2818493561162562E-2</v>
      </c>
      <c r="N30" s="16" cm="1">
        <f t="array" aca="1" ref="N30" ca="1">INDIRECT("ierp_"&amp;$B30&amp;"!Q"&amp;N$1)</f>
        <v>5.1451841855440147E-2</v>
      </c>
      <c r="O30" s="16" cm="1">
        <f t="array" aca="1" ref="O30" ca="1">INDIRECT("ierp_"&amp;$B30&amp;"!Q"&amp;O$1)</f>
        <v>9.2256062547525289E-2</v>
      </c>
      <c r="P30" s="16" cm="1">
        <f t="array" aca="1" ref="P30" ca="1">INDIRECT("ierp_"&amp;$B30&amp;"!Q"&amp;P$1)</f>
        <v>7.9923394887109742E-2</v>
      </c>
      <c r="Q30" s="16" cm="1">
        <f t="array" aca="1" ref="Q30" ca="1">INDIRECT("ierp_"&amp;$B30&amp;"!Q"&amp;Q$1)</f>
        <v>0.10035831955677868</v>
      </c>
      <c r="R30" s="16" cm="1">
        <f t="array" aca="1" ref="R30" ca="1">INDIRECT("ierp_"&amp;$B30&amp;"!Q"&amp;R$1)</f>
        <v>9.5405263832220422E-2</v>
      </c>
      <c r="S30" s="16" cm="1">
        <f t="array" aca="1" ref="S30" ca="1">INDIRECT("ierp_"&amp;$B30&amp;"!Q"&amp;S$1)</f>
        <v>6.230269275870403E-2</v>
      </c>
      <c r="T30" s="16" cm="1">
        <f t="array" aca="1" ref="T30" ca="1">INDIRECT("ierp_"&amp;$B30&amp;"!Q"&amp;T$1)</f>
        <v>6.3800652191266072E-2</v>
      </c>
      <c r="U30" s="16" cm="1">
        <f t="array" aca="1" ref="U30" ca="1">INDIRECT("ierp_"&amp;$B30&amp;"!Q"&amp;U$1)</f>
        <v>8.6638310515395292E-2</v>
      </c>
      <c r="V30" s="16" cm="1">
        <f t="array" aca="1" ref="V30" ca="1">INDIRECT("ierp_"&amp;$B30&amp;"!Q"&amp;V$1)</f>
        <v>7.7731894647376093E-2</v>
      </c>
      <c r="W30" s="16" cm="1">
        <f t="array" aca="1" ref="W30" ca="1">INDIRECT("ierp_"&amp;$B30&amp;"!Q"&amp;W$1)</f>
        <v>9.8063183407406662E-2</v>
      </c>
      <c r="X30" s="16" cm="1">
        <f t="array" aca="1" ref="X30" ca="1">INDIRECT("ierp_"&amp;$B30&amp;"!Q"&amp;X$1)</f>
        <v>0.12459438991019069</v>
      </c>
    </row>
    <row r="31" spans="2:24" x14ac:dyDescent="0.35">
      <c r="B31" t="s">
        <v>28</v>
      </c>
      <c r="C31" s="16" cm="1">
        <f t="array" aca="1" ref="C31" ca="1">INDIRECT("ierp_"&amp;$B31&amp;"!Q"&amp;C$1)</f>
        <v>7.0932588731843396E-2</v>
      </c>
      <c r="D31" s="16" cm="1">
        <f t="array" aca="1" ref="D31" ca="1">INDIRECT("ierp_"&amp;$B31&amp;"!Q"&amp;D$1)</f>
        <v>7.1930929147513673E-2</v>
      </c>
      <c r="E31" s="16" cm="1">
        <f t="array" aca="1" ref="E31" ca="1">INDIRECT("ierp_"&amp;$B31&amp;"!Q"&amp;E$1)</f>
        <v>7.2633413529447896E-2</v>
      </c>
      <c r="F31" s="16" cm="1">
        <f t="array" aca="1" ref="F31" ca="1">INDIRECT("ierp_"&amp;$B31&amp;"!Q"&amp;F$1)</f>
        <v>7.0945386290805268E-2</v>
      </c>
      <c r="G31" s="16" cm="1">
        <f t="array" aca="1" ref="G31" ca="1">INDIRECT("ierp_"&amp;$B31&amp;"!Q"&amp;G$1)</f>
        <v>7.8676112792057717E-2</v>
      </c>
      <c r="H31" s="16" cm="1">
        <f t="array" aca="1" ref="H31" ca="1">INDIRECT("ierp_"&amp;$B31&amp;"!Q"&amp;H$1)</f>
        <v>8.152812895319389E-2</v>
      </c>
      <c r="I31" s="16" cm="1">
        <f t="array" aca="1" ref="I31" ca="1">INDIRECT("ierp_"&amp;$B31&amp;"!Q"&amp;I$1)</f>
        <v>7.6397663735315577E-2</v>
      </c>
      <c r="J31" s="16" cm="1">
        <f t="array" aca="1" ref="J31" ca="1">INDIRECT("ierp_"&amp;$B31&amp;"!Q"&amp;J$1)</f>
        <v>6.3218385403513849E-2</v>
      </c>
      <c r="K31" s="16" cm="1">
        <f t="array" aca="1" ref="K31" ca="1">INDIRECT("ierp_"&amp;$B31&amp;"!Q"&amp;K$1)</f>
        <v>6.3564519664571523E-2</v>
      </c>
      <c r="L31" s="16" cm="1">
        <f t="array" aca="1" ref="L31" ca="1">INDIRECT("ierp_"&amp;$B31&amp;"!Q"&amp;L$1)</f>
        <v>6.7582355633848595E-2</v>
      </c>
      <c r="M31" s="16" cm="1">
        <f t="array" aca="1" ref="M31" ca="1">INDIRECT("ierp_"&amp;$B31&amp;"!Q"&amp;M$1)</f>
        <v>6.1793112154145957E-2</v>
      </c>
      <c r="N31" s="16" cm="1">
        <f t="array" aca="1" ref="N31" ca="1">INDIRECT("ierp_"&amp;$B31&amp;"!Q"&amp;N$1)</f>
        <v>6.3760922237388204E-2</v>
      </c>
      <c r="O31" s="16" cm="1">
        <f t="array" aca="1" ref="O31" ca="1">INDIRECT("ierp_"&amp;$B31&amp;"!Q"&amp;O$1)</f>
        <v>0.11641624729925608</v>
      </c>
      <c r="P31" s="16" cm="1">
        <f t="array" aca="1" ref="P31" ca="1">INDIRECT("ierp_"&amp;$B31&amp;"!Q"&amp;P$1)</f>
        <v>8.7548016452056482E-2</v>
      </c>
      <c r="Q31" s="16" cm="1">
        <f t="array" aca="1" ref="Q31" ca="1">INDIRECT("ierp_"&amp;$B31&amp;"!Q"&amp;Q$1)</f>
        <v>0.12114956395723676</v>
      </c>
      <c r="R31" s="16" cm="1">
        <f t="array" aca="1" ref="R31" ca="1">INDIRECT("ierp_"&amp;$B31&amp;"!Q"&amp;R$1)</f>
        <v>0.10277864188032997</v>
      </c>
      <c r="S31" s="16" cm="1">
        <f t="array" aca="1" ref="S31" ca="1">INDIRECT("ierp_"&amp;$B31&amp;"!Q"&amp;S$1)</f>
        <v>6.4436702466673879E-2</v>
      </c>
      <c r="T31" s="16" cm="1">
        <f t="array" aca="1" ref="T31" ca="1">INDIRECT("ierp_"&amp;$B31&amp;"!Q"&amp;T$1)</f>
        <v>7.1916498922583366E-2</v>
      </c>
      <c r="U31" s="16" cm="1">
        <f t="array" aca="1" ref="U31" ca="1">INDIRECT("ierp_"&amp;$B31&amp;"!Q"&amp;U$1)</f>
        <v>9.6763108380331073E-2</v>
      </c>
      <c r="V31" s="16" cm="1">
        <f t="array" aca="1" ref="V31" ca="1">INDIRECT("ierp_"&amp;$B31&amp;"!Q"&amp;V$1)</f>
        <v>9.6703137193619379E-2</v>
      </c>
      <c r="W31" s="16" cm="1">
        <f t="array" aca="1" ref="W31" ca="1">INDIRECT("ierp_"&amp;$B31&amp;"!Q"&amp;W$1)</f>
        <v>9.0230078081091639E-2</v>
      </c>
      <c r="X31" s="16" cm="1">
        <f t="array" aca="1" ref="X31" ca="1">INDIRECT("ierp_"&amp;$B31&amp;"!Q"&amp;X$1)</f>
        <v>9.4240396549301678E-2</v>
      </c>
    </row>
    <row r="32" spans="2:24" x14ac:dyDescent="0.35">
      <c r="B32" t="s">
        <v>30</v>
      </c>
      <c r="C32" s="16" cm="1">
        <f t="array" aca="1" ref="C32" ca="1">INDIRECT("ierp_"&amp;$B32&amp;"!Q"&amp;C$1)</f>
        <v>7.1008980854118664E-2</v>
      </c>
      <c r="D32" s="16" cm="1">
        <f t="array" aca="1" ref="D32" ca="1">INDIRECT("ierp_"&amp;$B32&amp;"!Q"&amp;D$1)</f>
        <v>7.370839635178425E-2</v>
      </c>
      <c r="E32" s="16" cm="1">
        <f t="array" aca="1" ref="E32" ca="1">INDIRECT("ierp_"&amp;$B32&amp;"!Q"&amp;E$1)</f>
        <v>7.6378720435091724E-2</v>
      </c>
      <c r="F32" s="16" cm="1">
        <f t="array" aca="1" ref="F32" ca="1">INDIRECT("ierp_"&amp;$B32&amp;"!Q"&amp;F$1)</f>
        <v>6.9501591434360091E-2</v>
      </c>
      <c r="G32" s="16" cm="1">
        <f t="array" aca="1" ref="G32" ca="1">INDIRECT("ierp_"&amp;$B32&amp;"!Q"&amp;G$1)</f>
        <v>6.1164170106660642E-2</v>
      </c>
      <c r="H32" s="16" cm="1">
        <f t="array" aca="1" ref="H32" ca="1">INDIRECT("ierp_"&amp;$B32&amp;"!Q"&amp;H$1)</f>
        <v>6.6222434411428721E-2</v>
      </c>
      <c r="I32" s="16" cm="1">
        <f t="array" aca="1" ref="I32" ca="1">INDIRECT("ierp_"&amp;$B32&amp;"!Q"&amp;I$1)</f>
        <v>6.3294418959656318E-2</v>
      </c>
      <c r="J32" s="16" cm="1">
        <f t="array" aca="1" ref="J32" ca="1">INDIRECT("ierp_"&amp;$B32&amp;"!Q"&amp;J$1)</f>
        <v>5.778435340775874E-2</v>
      </c>
      <c r="K32" s="16" cm="1">
        <f t="array" aca="1" ref="K32" ca="1">INDIRECT("ierp_"&amp;$B32&amp;"!Q"&amp;K$1)</f>
        <v>5.9634183261099871E-2</v>
      </c>
      <c r="L32" s="16" cm="1">
        <f t="array" aca="1" ref="L32" ca="1">INDIRECT("ierp_"&amp;$B32&amp;"!Q"&amp;L$1)</f>
        <v>6.8409975993583727E-2</v>
      </c>
      <c r="M32" s="16" cm="1">
        <f t="array" aca="1" ref="M32" ca="1">INDIRECT("ierp_"&amp;$B32&amp;"!Q"&amp;M$1)</f>
        <v>5.5656735582776513E-2</v>
      </c>
      <c r="N32" s="16" cm="1">
        <f t="array" aca="1" ref="N32" ca="1">INDIRECT("ierp_"&amp;$B32&amp;"!Q"&amp;N$1)</f>
        <v>6.1077288957477084E-2</v>
      </c>
      <c r="O32" s="16" cm="1">
        <f t="array" aca="1" ref="O32" ca="1">INDIRECT("ierp_"&amp;$B32&amp;"!Q"&amp;O$1)</f>
        <v>6.8533179154653193E-2</v>
      </c>
      <c r="P32" s="16" cm="1">
        <f t="array" aca="1" ref="P32" ca="1">INDIRECT("ierp_"&amp;$B32&amp;"!Q"&amp;P$1)</f>
        <v>6.9418941615736487E-2</v>
      </c>
      <c r="Q32" s="16" cm="1">
        <f t="array" aca="1" ref="Q32" ca="1">INDIRECT("ierp_"&amp;$B32&amp;"!Q"&amp;Q$1)</f>
        <v>0.10557479563327184</v>
      </c>
      <c r="R32" s="16" cm="1">
        <f t="array" aca="1" ref="R32" ca="1">INDIRECT("ierp_"&amp;$B32&amp;"!Q"&amp;R$1)</f>
        <v>7.9411442898600249E-2</v>
      </c>
      <c r="S32" s="16" cm="1">
        <f t="array" aca="1" ref="S32" ca="1">INDIRECT("ierp_"&amp;$B32&amp;"!Q"&amp;S$1)</f>
        <v>7.88828297236564E-2</v>
      </c>
      <c r="T32" s="16" cm="1">
        <f t="array" aca="1" ref="T32" ca="1">INDIRECT("ierp_"&amp;$B32&amp;"!Q"&amp;T$1)</f>
        <v>0.11267176326483944</v>
      </c>
      <c r="U32" s="16" cm="1">
        <f t="array" aca="1" ref="U32" ca="1">INDIRECT("ierp_"&amp;$B32&amp;"!Q"&amp;U$1)</f>
        <v>0.11684320310227216</v>
      </c>
      <c r="V32" s="16" cm="1">
        <f t="array" aca="1" ref="V32" ca="1">INDIRECT("ierp_"&amp;$B32&amp;"!Q"&amp;V$1)</f>
        <v>0.12182919575948566</v>
      </c>
      <c r="W32" s="16" cm="1">
        <f t="array" aca="1" ref="W32" ca="1">INDIRECT("ierp_"&amp;$B32&amp;"!Q"&amp;W$1)</f>
        <v>0.10112653936862663</v>
      </c>
      <c r="X32" s="16" cm="1">
        <f t="array" aca="1" ref="X32" ca="1">INDIRECT("ierp_"&amp;$B32&amp;"!Q"&amp;X$1)</f>
        <v>0.20271690998052261</v>
      </c>
    </row>
    <row r="33" spans="1:30" x14ac:dyDescent="0.35">
      <c r="B33" t="s">
        <v>38</v>
      </c>
      <c r="C33" s="16" cm="1">
        <f t="array" aca="1" ref="C33" ca="1">INDIRECT("ierp_"&amp;$B33&amp;"!Q"&amp;C$1)</f>
        <v>8.5247859486184407E-2</v>
      </c>
      <c r="D33" s="16" cm="1">
        <f t="array" aca="1" ref="D33" ca="1">INDIRECT("ierp_"&amp;$B33&amp;"!Q"&amp;D$1)</f>
        <v>5.5246270573481804E-2</v>
      </c>
      <c r="E33" s="16" cm="1">
        <f t="array" aca="1" ref="E33" ca="1">INDIRECT("ierp_"&amp;$B33&amp;"!Q"&amp;E$1)</f>
        <v>5.8971346013391247E-2</v>
      </c>
      <c r="F33" s="16" cm="1">
        <f t="array" aca="1" ref="F33" ca="1">INDIRECT("ierp_"&amp;$B33&amp;"!Q"&amp;F$1)</f>
        <v>5.6803740819263371E-2</v>
      </c>
      <c r="G33" s="16" cm="1">
        <f t="array" aca="1" ref="G33" ca="1">INDIRECT("ierp_"&amp;$B33&amp;"!Q"&amp;G$1)</f>
        <v>5.8228738269602676E-2</v>
      </c>
      <c r="H33" s="16" cm="1">
        <f t="array" aca="1" ref="H33" ca="1">INDIRECT("ierp_"&amp;$B33&amp;"!Q"&amp;H$1)</f>
        <v>6.2487360180264781E-2</v>
      </c>
      <c r="I33" s="16" cm="1">
        <f t="array" aca="1" ref="I33" ca="1">INDIRECT("ierp_"&amp;$B33&amp;"!Q"&amp;I$1)</f>
        <v>6.563466891657764E-2</v>
      </c>
      <c r="J33" s="16" cm="1">
        <f t="array" aca="1" ref="J33" ca="1">INDIRECT("ierp_"&amp;$B33&amp;"!Q"&amp;J$1)</f>
        <v>4.7790310041716376E-2</v>
      </c>
      <c r="K33" s="16" cm="1">
        <f t="array" aca="1" ref="K33" ca="1">INDIRECT("ierp_"&amp;$B33&amp;"!Q"&amp;K$1)</f>
        <v>5.819494989932162E-2</v>
      </c>
      <c r="L33" s="16" cm="1">
        <f t="array" aca="1" ref="L33" ca="1">INDIRECT("ierp_"&amp;$B33&amp;"!Q"&amp;L$1)</f>
        <v>7.0736178953315576E-2</v>
      </c>
      <c r="M33" s="16" cm="1">
        <f t="array" aca="1" ref="M33" ca="1">INDIRECT("ierp_"&amp;$B33&amp;"!Q"&amp;M$1)</f>
        <v>7.979894025830632E-2</v>
      </c>
      <c r="N33" s="16" cm="1">
        <f t="array" aca="1" ref="N33" ca="1">INDIRECT("ierp_"&amp;$B33&amp;"!Q"&amp;N$1)</f>
        <v>7.8414317972874834E-2</v>
      </c>
      <c r="O33" s="16" cm="1">
        <f t="array" aca="1" ref="O33" ca="1">INDIRECT("ierp_"&amp;$B33&amp;"!Q"&amp;O$1)</f>
        <v>8.7086856832090165E-2</v>
      </c>
      <c r="P33" s="16" cm="1">
        <f t="array" aca="1" ref="P33" ca="1">INDIRECT("ierp_"&amp;$B33&amp;"!Q"&amp;P$1)</f>
        <v>7.3272056170371039E-2</v>
      </c>
      <c r="Q33" s="16" cm="1">
        <f t="array" aca="1" ref="Q33" ca="1">INDIRECT("ierp_"&amp;$B33&amp;"!Q"&amp;Q$1)</f>
        <v>0.11715624363372375</v>
      </c>
      <c r="R33" s="16" cm="1">
        <f t="array" aca="1" ref="R33" ca="1">INDIRECT("ierp_"&amp;$B33&amp;"!Q"&amp;R$1)</f>
        <v>8.0892505587508864E-2</v>
      </c>
      <c r="S33" s="16" cm="1">
        <f t="array" aca="1" ref="S33" ca="1">INDIRECT("ierp_"&amp;$B33&amp;"!Q"&amp;S$1)</f>
        <v>6.004363021877638E-2</v>
      </c>
      <c r="T33" s="16" cm="1">
        <f t="array" aca="1" ref="T33" ca="1">INDIRECT("ierp_"&amp;$B33&amp;"!Q"&amp;T$1)</f>
        <v>6.2013337950554727E-2</v>
      </c>
      <c r="U33" s="16" cm="1">
        <f t="array" aca="1" ref="U33" ca="1">INDIRECT("ierp_"&amp;$B33&amp;"!Q"&amp;U$1)</f>
        <v>9.8347706388383763E-2</v>
      </c>
      <c r="V33" s="16" cm="1">
        <f t="array" aca="1" ref="V33" ca="1">INDIRECT("ierp_"&amp;$B33&amp;"!Q"&amp;V$1)</f>
        <v>7.6625050483537738E-2</v>
      </c>
      <c r="W33" s="16" cm="1">
        <f t="array" aca="1" ref="W33" ca="1">INDIRECT("ierp_"&amp;$B33&amp;"!Q"&amp;W$1)</f>
        <v>7.3536537497125867E-2</v>
      </c>
      <c r="X33" s="16" cm="1">
        <f t="array" aca="1" ref="X33" ca="1">INDIRECT("ierp_"&amp;$B33&amp;"!Q"&amp;X$1)</f>
        <v>8.0144652193513133E-2</v>
      </c>
    </row>
    <row r="34" spans="1:30" x14ac:dyDescent="0.35">
      <c r="B34" t="s">
        <v>33</v>
      </c>
      <c r="C34" s="16" cm="1">
        <f t="array" aca="1" ref="C34" ca="1">INDIRECT("ierp_"&amp;$B34&amp;"!Q"&amp;C$1)</f>
        <v>8.4018109467137059E-2</v>
      </c>
      <c r="D34" s="16" cm="1">
        <f t="array" aca="1" ref="D34" ca="1">INDIRECT("ierp_"&amp;$B34&amp;"!Q"&amp;D$1)</f>
        <v>8.0723676680157813E-2</v>
      </c>
      <c r="E34" s="16" cm="1">
        <f t="array" aca="1" ref="E34" ca="1">INDIRECT("ierp_"&amp;$B34&amp;"!Q"&amp;E$1)</f>
        <v>8.0623952922123626E-2</v>
      </c>
      <c r="F34" s="16" cm="1">
        <f t="array" aca="1" ref="F34" ca="1">INDIRECT("ierp_"&amp;$B34&amp;"!Q"&amp;F$1)</f>
        <v>7.4162856331500257E-2</v>
      </c>
      <c r="G34" s="16" cm="1">
        <f t="array" aca="1" ref="G34" ca="1">INDIRECT("ierp_"&amp;$B34&amp;"!Q"&amp;G$1)</f>
        <v>7.7873527456463407E-2</v>
      </c>
      <c r="H34" s="16" cm="1">
        <f t="array" aca="1" ref="H34" ca="1">INDIRECT("ierp_"&amp;$B34&amp;"!Q"&amp;H$1)</f>
        <v>9.3642888311978867E-2</v>
      </c>
      <c r="I34" s="16" cm="1">
        <f t="array" aca="1" ref="I34" ca="1">INDIRECT("ierp_"&amp;$B34&amp;"!Q"&amp;I$1)</f>
        <v>8.9534991844353054E-2</v>
      </c>
      <c r="J34" s="16" cm="1">
        <f t="array" aca="1" ref="J34" ca="1">INDIRECT("ierp_"&amp;$B34&amp;"!Q"&amp;J$1)</f>
        <v>7.2072171229591059E-2</v>
      </c>
      <c r="K34" s="16" cm="1">
        <f t="array" aca="1" ref="K34" ca="1">INDIRECT("ierp_"&amp;$B34&amp;"!Q"&amp;K$1)</f>
        <v>7.406586031381554E-2</v>
      </c>
      <c r="L34" s="16" cm="1">
        <f t="array" aca="1" ref="L34" ca="1">INDIRECT("ierp_"&amp;$B34&amp;"!Q"&amp;L$1)</f>
        <v>7.9121423921495709E-2</v>
      </c>
      <c r="M34" s="16" cm="1">
        <f t="array" aca="1" ref="M34" ca="1">INDIRECT("ierp_"&amp;$B34&amp;"!Q"&amp;M$1)</f>
        <v>6.3659300494573121E-2</v>
      </c>
      <c r="N34" s="16" cm="1">
        <f t="array" aca="1" ref="N34" ca="1">INDIRECT("ierp_"&amp;$B34&amp;"!Q"&amp;N$1)</f>
        <v>7.4252837023321916E-2</v>
      </c>
      <c r="O34" s="16" cm="1">
        <f t="array" aca="1" ref="O34" ca="1">INDIRECT("ierp_"&amp;$B34&amp;"!Q"&amp;O$1)</f>
        <v>7.0789128024475359E-2</v>
      </c>
      <c r="P34" s="16" cm="1">
        <f t="array" aca="1" ref="P34" ca="1">INDIRECT("ierp_"&amp;$B34&amp;"!Q"&amp;P$1)</f>
        <v>6.7627623203487114E-2</v>
      </c>
      <c r="Q34" s="16" cm="1">
        <f t="array" aca="1" ref="Q34" ca="1">INDIRECT("ierp_"&amp;$B34&amp;"!Q"&amp;Q$1)</f>
        <v>7.260462501913402E-2</v>
      </c>
      <c r="R34" s="16" cm="1">
        <f t="array" aca="1" ref="R34" ca="1">INDIRECT("ierp_"&amp;$B34&amp;"!Q"&amp;R$1)</f>
        <v>6.0298239019478596E-2</v>
      </c>
      <c r="S34" s="16" cm="1">
        <f t="array" aca="1" ref="S34" ca="1">INDIRECT("ierp_"&amp;$B34&amp;"!Q"&amp;S$1)</f>
        <v>6.4314171046574484E-2</v>
      </c>
      <c r="T34" s="16" cm="1">
        <f t="array" aca="1" ref="T34" ca="1">INDIRECT("ierp_"&amp;$B34&amp;"!Q"&amp;T$1)</f>
        <v>5.5073783470335792E-2</v>
      </c>
      <c r="U34" s="16" cm="1">
        <f t="array" aca="1" ref="U34" ca="1">INDIRECT("ierp_"&amp;$B34&amp;"!Q"&amp;U$1)</f>
        <v>7.6544216583902411E-2</v>
      </c>
      <c r="V34" s="16" cm="1">
        <f t="array" aca="1" ref="V34" ca="1">INDIRECT("ierp_"&amp;$B34&amp;"!Q"&amp;V$1)</f>
        <v>8.1745065975068518E-2</v>
      </c>
      <c r="W34" s="16" cm="1">
        <f t="array" aca="1" ref="W34" ca="1">INDIRECT("ierp_"&amp;$B34&amp;"!Q"&amp;W$1)</f>
        <v>8.2302700765492828E-2</v>
      </c>
      <c r="X34" s="16" cm="1">
        <f t="array" aca="1" ref="X34" ca="1">INDIRECT("ierp_"&amp;$B34&amp;"!Q"&amp;X$1)</f>
        <v>8.165021441508627E-2</v>
      </c>
    </row>
    <row r="35" spans="1:30" x14ac:dyDescent="0.35">
      <c r="B35" s="1" t="s">
        <v>47</v>
      </c>
      <c r="C35" s="44">
        <f ca="1">AVERAGE(C24:C34)</f>
        <v>7.4438340590527327E-2</v>
      </c>
      <c r="D35" s="44">
        <f ca="1">AVERAGE(D24:D34)</f>
        <v>7.0800194642386793E-2</v>
      </c>
      <c r="E35" s="44">
        <f ca="1">AVERAGE(E24:E34)</f>
        <v>7.2694476213143386E-2</v>
      </c>
      <c r="F35" s="44">
        <f ca="1">AVERAGE(F24:F34)</f>
        <v>7.0509282230395973E-2</v>
      </c>
      <c r="G35" s="44">
        <f ca="1">AVERAGE(G24:G34)</f>
        <v>7.3476317950631129E-2</v>
      </c>
      <c r="H35" s="44">
        <f ca="1">AVERAGE(H24:H34)</f>
        <v>7.7130524622070415E-2</v>
      </c>
      <c r="I35" s="44">
        <f ca="1">AVERAGE(I24:I34)</f>
        <v>7.3466654862706704E-2</v>
      </c>
      <c r="J35" s="44">
        <f ca="1">AVERAGE(J24:J34)</f>
        <v>5.9643086078220893E-2</v>
      </c>
      <c r="K35" s="44">
        <f ca="1">AVERAGE(K24:K34)</f>
        <v>6.1366658393264835E-2</v>
      </c>
      <c r="L35" s="44">
        <f ca="1">AVERAGE(L24:L34)</f>
        <v>6.9113682538159318E-2</v>
      </c>
      <c r="M35" s="44">
        <f ca="1">AVERAGE(M24:M34)</f>
        <v>6.1348316133915844E-2</v>
      </c>
      <c r="N35" s="44">
        <f ca="1">AVERAGE(N24:N34)</f>
        <v>6.4890464424319949E-2</v>
      </c>
      <c r="O35" s="44">
        <f ca="1">AVERAGE(O24:O34)</f>
        <v>8.7541397330359275E-2</v>
      </c>
      <c r="P35" s="44">
        <f ca="1">AVERAGE(P24:P34)</f>
        <v>8.2636566252406882E-2</v>
      </c>
      <c r="Q35" s="44">
        <f ca="1">AVERAGE(Q24:Q34)</f>
        <v>0.10556354114631614</v>
      </c>
      <c r="R35" s="44">
        <f ca="1">AVERAGE(R24:R34)</f>
        <v>8.2930673474214817E-2</v>
      </c>
      <c r="S35" s="44">
        <f ca="1">AVERAGE(S24:S34)</f>
        <v>7.8725176836313568E-2</v>
      </c>
      <c r="T35" s="44">
        <f ca="1">AVERAGE(T24:T34)</f>
        <v>7.7757998375883999E-2</v>
      </c>
      <c r="U35" s="44">
        <f ca="1">AVERAGE(U24:U34)</f>
        <v>0.10448195649223359</v>
      </c>
      <c r="V35" s="44">
        <f ca="1">AVERAGE(V24:V34)</f>
        <v>9.6456196301678704E-2</v>
      </c>
      <c r="W35" s="44">
        <f ca="1">AVERAGE(W24:W34)</f>
        <v>9.3671154514305813E-2</v>
      </c>
      <c r="X35" s="44">
        <f ca="1">AVERAGE(X24:X34)</f>
        <v>0.11028231548101086</v>
      </c>
    </row>
    <row r="37" spans="1:30" x14ac:dyDescent="0.35">
      <c r="B37" t="s">
        <v>44</v>
      </c>
    </row>
    <row r="39" spans="1:30" x14ac:dyDescent="0.35">
      <c r="N39" s="3"/>
    </row>
    <row r="41" spans="1:30" x14ac:dyDescent="0.35">
      <c r="B41" s="42" t="s">
        <v>46</v>
      </c>
      <c r="C41" s="43">
        <v>38352</v>
      </c>
      <c r="D41" s="43">
        <f>EDATE(C41,12)</f>
        <v>38717</v>
      </c>
      <c r="E41" s="43">
        <f t="shared" ref="E41:W41" si="21">EDATE(D41,12)</f>
        <v>39082</v>
      </c>
      <c r="F41" s="43">
        <f t="shared" si="21"/>
        <v>39447</v>
      </c>
      <c r="G41" s="43">
        <f t="shared" si="21"/>
        <v>39813</v>
      </c>
      <c r="H41" s="43">
        <f t="shared" si="21"/>
        <v>40178</v>
      </c>
      <c r="I41" s="43">
        <f t="shared" si="21"/>
        <v>40543</v>
      </c>
      <c r="J41" s="43">
        <f t="shared" si="21"/>
        <v>40908</v>
      </c>
      <c r="K41" s="43">
        <f t="shared" si="21"/>
        <v>41274</v>
      </c>
      <c r="L41" s="43">
        <f t="shared" si="21"/>
        <v>41639</v>
      </c>
      <c r="M41" s="45">
        <f t="shared" si="21"/>
        <v>42004</v>
      </c>
      <c r="N41" s="43">
        <f t="shared" si="21"/>
        <v>42369</v>
      </c>
      <c r="O41" s="43">
        <f t="shared" si="21"/>
        <v>42735</v>
      </c>
      <c r="P41" s="43">
        <f t="shared" si="21"/>
        <v>43100</v>
      </c>
      <c r="Q41" s="43">
        <f t="shared" si="21"/>
        <v>43465</v>
      </c>
      <c r="R41" s="43">
        <f t="shared" si="21"/>
        <v>43830</v>
      </c>
      <c r="S41" s="43">
        <f t="shared" si="21"/>
        <v>44196</v>
      </c>
      <c r="T41" s="43">
        <f t="shared" si="21"/>
        <v>44561</v>
      </c>
      <c r="U41" s="43">
        <f t="shared" si="21"/>
        <v>44926</v>
      </c>
      <c r="V41" s="43">
        <f t="shared" si="21"/>
        <v>45291</v>
      </c>
      <c r="W41" s="43">
        <f t="shared" si="21"/>
        <v>45657</v>
      </c>
      <c r="X41" s="43">
        <v>45838</v>
      </c>
    </row>
    <row r="42" spans="1:30" x14ac:dyDescent="0.35">
      <c r="A42" s="33"/>
      <c r="B42" t="s">
        <v>36</v>
      </c>
      <c r="C42" s="3">
        <f ca="1">((VLOOKUP(M$41,INDIRECT("fundamentals!$"&amp;$AC42&amp;":$"&amp;$AD42),2,1)/VLOOKUP(C$41,INDIRECT("fundamentals!$"&amp;$AC42&amp;":$"&amp;$AD42),2,1))^(1/10)-1)</f>
        <v>9.6399923117365116E-2</v>
      </c>
      <c r="D42" s="3">
        <f ca="1">((VLOOKUP(N$41,INDIRECT("fundamentals!$"&amp;$AC42&amp;":$"&amp;$AD42),2,1)/VLOOKUP(D$41,INDIRECT("fundamentals!$"&amp;$AC42&amp;":$"&amp;$AD42),2,1))^(1/10)-1)</f>
        <v>0.11766282495392444</v>
      </c>
      <c r="E42" s="3">
        <f ca="1">((VLOOKUP(O$41,INDIRECT("fundamentals!$"&amp;$AC42&amp;":$"&amp;$AD42),2,1)/VLOOKUP(E$41,INDIRECT("fundamentals!$"&amp;$AC42&amp;":$"&amp;$AD42),2,1))^(1/10)-1)</f>
        <v>0.10568685397052757</v>
      </c>
      <c r="F42" s="3">
        <f ca="1">((VLOOKUP(P$41,INDIRECT("fundamentals!$"&amp;$AC42&amp;":$"&amp;$AD42),2,1)/VLOOKUP(F$41,INDIRECT("fundamentals!$"&amp;$AC42&amp;":$"&amp;$AD42),2,1))^(1/10)-1)</f>
        <v>0.12094390926408138</v>
      </c>
      <c r="G42" s="3">
        <f ca="1">((VLOOKUP(Q$41,INDIRECT("fundamentals!$"&amp;$AC42&amp;":$"&amp;$AD42),2,1)/VLOOKUP(G$41,INDIRECT("fundamentals!$"&amp;$AC42&amp;":$"&amp;$AD42),2,1))^(1/10)-1)</f>
        <v>0.17043466516854888</v>
      </c>
      <c r="H42" s="3">
        <f ca="1">((VLOOKUP(R$41,INDIRECT("fundamentals!$"&amp;$AC42&amp;":$"&amp;$AD42),2,1)/VLOOKUP(H$41,INDIRECT("fundamentals!$"&amp;$AC42&amp;":$"&amp;$AD42),2,1))^(1/10)-1)</f>
        <v>0.16604893597197146</v>
      </c>
      <c r="I42" s="3">
        <f ca="1">((VLOOKUP(S$41,INDIRECT("fundamentals!$"&amp;$AC42&amp;":$"&amp;$AD42),2,1)/VLOOKUP(I$41,INDIRECT("fundamentals!$"&amp;$AC42&amp;":$"&amp;$AD42),2,1))^(1/10)-1)</f>
        <v>0.17468273011685742</v>
      </c>
      <c r="J42" s="3">
        <f ca="1">((VLOOKUP(T$41,INDIRECT("fundamentals!$"&amp;$AC42&amp;":$"&amp;$AD42),2,1)/VLOOKUP(J$41,INDIRECT("fundamentals!$"&amp;$AC42&amp;":$"&amp;$AD42),2,1))^(1/10)-1)</f>
        <v>0.18600435241564961</v>
      </c>
      <c r="K42" s="3">
        <f ca="1">((VLOOKUP(U$41,INDIRECT("fundamentals!$"&amp;$AC42&amp;":$"&amp;$AD42),2,1)/VLOOKUP(K$41,INDIRECT("fundamentals!$"&amp;$AC42&amp;":$"&amp;$AD42),2,1))^(1/10)-1)</f>
        <v>0.10010745120331288</v>
      </c>
      <c r="L42" s="3">
        <f ca="1">((VLOOKUP(V$41,INDIRECT("fundamentals!$"&amp;$AC42&amp;":$"&amp;$AD42),2,1)/VLOOKUP(L$41,INDIRECT("fundamentals!$"&amp;$AC42&amp;":$"&amp;$AD42),2,1))^(1/10)-1)</f>
        <v>0.10963378043615357</v>
      </c>
      <c r="M42" s="40">
        <f ca="1">((VLOOKUP(W$41,INDIRECT("fundamentals!$"&amp;$AC42&amp;":$"&amp;$AD42),2,1)/VLOOKUP(M$41,INDIRECT("fundamentals!$"&amp;$AC42&amp;":$"&amp;$AD42),2,1))^(1/10)-1)</f>
        <v>0.13987049043758892</v>
      </c>
      <c r="P42" s="3"/>
      <c r="Q42" s="3"/>
      <c r="R42" s="3"/>
      <c r="S42" s="3"/>
      <c r="T42" s="3"/>
      <c r="U42" s="3"/>
      <c r="V42" s="3"/>
      <c r="W42" s="3"/>
      <c r="X42" s="3"/>
      <c r="AC42" s="27" t="str">
        <f>SUBSTITUTE(ADDRESS(1, MATCH(B42, fundamentals!$1:$1, 0), 4), "1", "")</f>
        <v>A</v>
      </c>
      <c r="AD42" s="27" t="str" cm="1">
        <f t="array" aca="1" ref="AD42" ca="1">SUBSTITUTE(ADDRESS(1, COLUMN(INDIRECT(AC42 &amp; "1")) + 1, 4), "1", "")</f>
        <v>B</v>
      </c>
    </row>
    <row r="43" spans="1:30" x14ac:dyDescent="0.35">
      <c r="A43" s="33"/>
      <c r="B43" t="s">
        <v>16</v>
      </c>
      <c r="C43" s="3">
        <f ca="1">((VLOOKUP(M$41,INDIRECT("fundamentals!$"&amp;$AC43&amp;":$"&amp;$AD43),2,1)/VLOOKUP(C$41,INDIRECT("fundamentals!$"&amp;$AC43&amp;":$"&amp;$AD43),2,1))^(1/10)-1)</f>
        <v>5.5850922160242344E-2</v>
      </c>
      <c r="D43" s="3">
        <f ca="1">((VLOOKUP(N$41,INDIRECT("fundamentals!$"&amp;$AC43&amp;":$"&amp;$AD43),2,1)/VLOOKUP(D$41,INDIRECT("fundamentals!$"&amp;$AC43&amp;":$"&amp;$AD43),2,1))^(1/10)-1)</f>
        <v>7.2535731830721151E-2</v>
      </c>
      <c r="E43" s="3">
        <f ca="1">((VLOOKUP(O$41,INDIRECT("fundamentals!$"&amp;$AC43&amp;":$"&amp;$AD43),2,1)/VLOOKUP(E$41,INDIRECT("fundamentals!$"&amp;$AC43&amp;":$"&amp;$AD43),2,1))^(1/10)-1)</f>
        <v>6.3753915738565592E-2</v>
      </c>
      <c r="F43" s="3">
        <f ca="1">((VLOOKUP(P$41,INDIRECT("fundamentals!$"&amp;$AC43&amp;":$"&amp;$AD43),2,1)/VLOOKUP(F$41,INDIRECT("fundamentals!$"&amp;$AC43&amp;":$"&amp;$AD43),2,1))^(1/10)-1)</f>
        <v>0.10474039764000587</v>
      </c>
      <c r="G43" s="3">
        <f ca="1">((VLOOKUP(Q$41,INDIRECT("fundamentals!$"&amp;$AC43&amp;":$"&amp;$AD43),2,1)/VLOOKUP(G$41,INDIRECT("fundamentals!$"&amp;$AC43&amp;":$"&amp;$AD43),2,1))^(1/10)-1)</f>
        <v>0.15778686609851733</v>
      </c>
      <c r="H43" s="3">
        <f ca="1">((VLOOKUP(R$41,INDIRECT("fundamentals!$"&amp;$AC43&amp;":$"&amp;$AD43),2,1)/VLOOKUP(H$41,INDIRECT("fundamentals!$"&amp;$AC43&amp;":$"&amp;$AD43),2,1))^(1/10)-1)</f>
        <v>0.15437916450863565</v>
      </c>
      <c r="I43" s="3">
        <f ca="1">((VLOOKUP(S$41,INDIRECT("fundamentals!$"&amp;$AC43&amp;":$"&amp;$AD43),2,1)/VLOOKUP(I$41,INDIRECT("fundamentals!$"&amp;$AC43&amp;":$"&amp;$AD43),2,1))^(1/10)-1)</f>
        <v>0.17492907345886621</v>
      </c>
      <c r="J43" s="3">
        <f ca="1">((VLOOKUP(T$41,INDIRECT("fundamentals!$"&amp;$AC43&amp;":$"&amp;$AD43),2,1)/VLOOKUP(J$41,INDIRECT("fundamentals!$"&amp;$AC43&amp;":$"&amp;$AD43),2,1))^(1/10)-1)</f>
        <v>0.19509869092386212</v>
      </c>
      <c r="K43" s="3">
        <f ca="1">((VLOOKUP(U$41,INDIRECT("fundamentals!$"&amp;$AC43&amp;":$"&amp;$AD43),2,1)/VLOOKUP(K$41,INDIRECT("fundamentals!$"&amp;$AC43&amp;":$"&amp;$AD43),2,1))^(1/10)-1)</f>
        <v>0.11784312411979081</v>
      </c>
      <c r="L43" s="3">
        <f ca="1">((VLOOKUP(V$41,INDIRECT("fundamentals!$"&amp;$AC43&amp;":$"&amp;$AD43),2,1)/VLOOKUP(L$41,INDIRECT("fundamentals!$"&amp;$AC43&amp;":$"&amp;$AD43),2,1))^(1/10)-1)</f>
        <v>0.12357418283505917</v>
      </c>
      <c r="M43" s="40">
        <f ca="1">((VLOOKUP(W$41,INDIRECT("fundamentals!$"&amp;$AC43&amp;":$"&amp;$AD43),2,1)/VLOOKUP(M$41,INDIRECT("fundamentals!$"&amp;$AC43&amp;":$"&amp;$AD43),2,1))^(1/10)-1)</f>
        <v>0.14553451574668319</v>
      </c>
      <c r="P43" s="3"/>
      <c r="Q43" s="3"/>
      <c r="R43" s="3"/>
      <c r="S43" s="3"/>
      <c r="T43" s="3"/>
      <c r="U43" s="3"/>
      <c r="V43" s="3"/>
      <c r="W43" s="3"/>
      <c r="X43" s="3"/>
      <c r="AC43" s="27" t="str">
        <f>SUBSTITUTE(ADDRESS(1, MATCH(B43, fundamentals!$1:$1, 0), 4), "1", "")</f>
        <v>N</v>
      </c>
      <c r="AD43" s="27" t="str" cm="1">
        <f t="array" aca="1" ref="AD43" ca="1">SUBSTITUTE(ADDRESS(1, COLUMN(INDIRECT(AC43 &amp; "1")) + 1, 4), "1", "")</f>
        <v>O</v>
      </c>
    </row>
    <row r="44" spans="1:30" x14ac:dyDescent="0.35">
      <c r="A44" s="33"/>
      <c r="B44" t="s">
        <v>18</v>
      </c>
      <c r="C44" s="3">
        <f ca="1">((VLOOKUP(M$41,INDIRECT("fundamentals!$"&amp;$AC44&amp;":$"&amp;$AD44),2,1)/VLOOKUP(C$41,INDIRECT("fundamentals!$"&amp;$AC44&amp;":$"&amp;$AD44),2,1))^(1/10)-1)</f>
        <v>7.485371480875691E-2</v>
      </c>
      <c r="D44" s="3">
        <f ca="1">((VLOOKUP(N$41,INDIRECT("fundamentals!$"&amp;$AC44&amp;":$"&amp;$AD44),2,1)/VLOOKUP(D$41,INDIRECT("fundamentals!$"&amp;$AC44&amp;":$"&amp;$AD44),2,1))^(1/10)-1)</f>
        <v>7.7041406290897063E-2</v>
      </c>
      <c r="E44" s="3">
        <f ca="1">((VLOOKUP(O$41,INDIRECT("fundamentals!$"&amp;$AC44&amp;":$"&amp;$AD44),2,1)/VLOOKUP(E$41,INDIRECT("fundamentals!$"&amp;$AC44&amp;":$"&amp;$AD44),2,1))^(1/10)-1)</f>
        <v>6.8304634437699852E-2</v>
      </c>
      <c r="F44" s="3">
        <f ca="1">((VLOOKUP(P$41,INDIRECT("fundamentals!$"&amp;$AC44&amp;":$"&amp;$AD44),2,1)/VLOOKUP(F$41,INDIRECT("fundamentals!$"&amp;$AC44&amp;":$"&amp;$AD44),2,1))^(1/10)-1)</f>
        <v>6.9456807478471827E-2</v>
      </c>
      <c r="G44" s="3">
        <f ca="1">((VLOOKUP(Q$41,INDIRECT("fundamentals!$"&amp;$AC44&amp;":$"&amp;$AD44),2,1)/VLOOKUP(G$41,INDIRECT("fundamentals!$"&amp;$AC44&amp;":$"&amp;$AD44),2,1))^(1/10)-1)</f>
        <v>7.8408180621172496E-2</v>
      </c>
      <c r="H44" s="3">
        <f ca="1">((VLOOKUP(R$41,INDIRECT("fundamentals!$"&amp;$AC44&amp;":$"&amp;$AD44),2,1)/VLOOKUP(H$41,INDIRECT("fundamentals!$"&amp;$AC44&amp;":$"&amp;$AD44),2,1))^(1/10)-1)</f>
        <v>9.1760421178321394E-2</v>
      </c>
      <c r="I44" s="3">
        <f ca="1">((VLOOKUP(S$41,INDIRECT("fundamentals!$"&amp;$AC44&amp;":$"&amp;$AD44),2,1)/VLOOKUP(I$41,INDIRECT("fundamentals!$"&amp;$AC44&amp;":$"&amp;$AD44),2,1))^(1/10)-1)</f>
        <v>9.1668302910935529E-2</v>
      </c>
      <c r="J44" s="3">
        <f ca="1">((VLOOKUP(T$41,INDIRECT("fundamentals!$"&amp;$AC44&amp;":$"&amp;$AD44),2,1)/VLOOKUP(J$41,INDIRECT("fundamentals!$"&amp;$AC44&amp;":$"&amp;$AD44),2,1))^(1/10)-1)</f>
        <v>9.7538943056060479E-2</v>
      </c>
      <c r="K44" s="3">
        <f ca="1">((VLOOKUP(U$41,INDIRECT("fundamentals!$"&amp;$AC44&amp;":$"&amp;$AD44),2,1)/VLOOKUP(K$41,INDIRECT("fundamentals!$"&amp;$AC44&amp;":$"&amp;$AD44),2,1))^(1/10)-1)</f>
        <v>8.4151367644880404E-2</v>
      </c>
      <c r="L44" s="3">
        <f ca="1">((VLOOKUP(V$41,INDIRECT("fundamentals!$"&amp;$AC44&amp;":$"&amp;$AD44),2,1)/VLOOKUP(L$41,INDIRECT("fundamentals!$"&amp;$AC44&amp;":$"&amp;$AD44),2,1))^(1/10)-1)</f>
        <v>6.1244088562946164E-2</v>
      </c>
      <c r="M44" s="40">
        <f ca="1">((VLOOKUP(W$41,INDIRECT("fundamentals!$"&amp;$AC44&amp;":$"&amp;$AD44),2,1)/VLOOKUP(M$41,INDIRECT("fundamentals!$"&amp;$AC44&amp;":$"&amp;$AD44),2,1))^(1/10)-1)</f>
        <v>6.1044630198604066E-2</v>
      </c>
      <c r="P44" s="3"/>
      <c r="Q44" s="3"/>
      <c r="R44" s="3"/>
      <c r="S44" s="3"/>
      <c r="T44" s="3"/>
      <c r="U44" s="3"/>
      <c r="V44" s="3"/>
      <c r="W44" s="3"/>
      <c r="X44" s="3"/>
      <c r="AC44" s="27" t="str">
        <f>SUBSTITUTE(ADDRESS(1, MATCH(B44, fundamentals!$1:$1, 0), 4), "1", "")</f>
        <v>AA</v>
      </c>
      <c r="AD44" s="27" t="str" cm="1">
        <f t="array" aca="1" ref="AD44" ca="1">SUBSTITUTE(ADDRESS(1, COLUMN(INDIRECT(AC44 &amp; "1")) + 1, 4), "1", "")</f>
        <v>AB</v>
      </c>
    </row>
    <row r="45" spans="1:30" x14ac:dyDescent="0.35">
      <c r="A45" s="33"/>
      <c r="B45" t="s">
        <v>20</v>
      </c>
      <c r="C45" s="3">
        <f ca="1">((VLOOKUP(M$41,INDIRECT("fundamentals!$"&amp;$AC45&amp;":$"&amp;$AD45),2,1)/VLOOKUP(C$41,INDIRECT("fundamentals!$"&amp;$AC45&amp;":$"&amp;$AD45),2,1))^(1/10)-1)</f>
        <v>7.3489129002605624E-2</v>
      </c>
      <c r="D45" s="3">
        <f ca="1">((VLOOKUP(N$41,INDIRECT("fundamentals!$"&amp;$AC45&amp;":$"&amp;$AD45),2,1)/VLOOKUP(D$41,INDIRECT("fundamentals!$"&amp;$AC45&amp;":$"&amp;$AD45),2,1))^(1/10)-1)</f>
        <v>1.844037404484733E-2</v>
      </c>
      <c r="E45" s="3">
        <f ca="1">((VLOOKUP(O$41,INDIRECT("fundamentals!$"&amp;$AC45&amp;":$"&amp;$AD45),2,1)/VLOOKUP(E$41,INDIRECT("fundamentals!$"&amp;$AC45&amp;":$"&amp;$AD45),2,1))^(1/10)-1)</f>
        <v>1.9869266852188483E-2</v>
      </c>
      <c r="F45" s="3">
        <f ca="1">((VLOOKUP(P$41,INDIRECT("fundamentals!$"&amp;$AC45&amp;":$"&amp;$AD45),2,1)/VLOOKUP(F$41,INDIRECT("fundamentals!$"&amp;$AC45&amp;":$"&amp;$AD45),2,1))^(1/10)-1)</f>
        <v>-1.2403574625257541E-2</v>
      </c>
      <c r="G45" s="3">
        <f ca="1">((VLOOKUP(Q$41,INDIRECT("fundamentals!$"&amp;$AC45&amp;":$"&amp;$AD45),2,1)/VLOOKUP(G$41,INDIRECT("fundamentals!$"&amp;$AC45&amp;":$"&amp;$AD45),2,1))^(1/10)-1)</f>
        <v>1.2001413416530493E-2</v>
      </c>
      <c r="H45" s="3">
        <f ca="1">((VLOOKUP(R$41,INDIRECT("fundamentals!$"&amp;$AC45&amp;":$"&amp;$AD45),2,1)/VLOOKUP(H$41,INDIRECT("fundamentals!$"&amp;$AC45&amp;":$"&amp;$AD45),2,1))^(1/10)-1)</f>
        <v>7.2809872651398155E-3</v>
      </c>
      <c r="I45" s="3">
        <f ca="1">((VLOOKUP(S$41,INDIRECT("fundamentals!$"&amp;$AC45&amp;":$"&amp;$AD45),2,1)/VLOOKUP(I$41,INDIRECT("fundamentals!$"&amp;$AC45&amp;":$"&amp;$AD45),2,1))^(1/10)-1)</f>
        <v>-5.4291228994950202E-2</v>
      </c>
      <c r="J45" s="3">
        <f ca="1">((VLOOKUP(T$41,INDIRECT("fundamentals!$"&amp;$AC45&amp;":$"&amp;$AD45),2,1)/VLOOKUP(J$41,INDIRECT("fundamentals!$"&amp;$AC45&amp;":$"&amp;$AD45),2,1))^(1/10)-1)</f>
        <v>-2.0702402797884156E-2</v>
      </c>
      <c r="K45" s="3">
        <f ca="1">((VLOOKUP(U$41,INDIRECT("fundamentals!$"&amp;$AC45&amp;":$"&amp;$AD45),2,1)/VLOOKUP(K$41,INDIRECT("fundamentals!$"&amp;$AC45&amp;":$"&amp;$AD45),2,1))^(1/10)-1)</f>
        <v>2.2328010505469065E-2</v>
      </c>
      <c r="L45" s="3">
        <f ca="1">((VLOOKUP(V$41,INDIRECT("fundamentals!$"&amp;$AC45&amp;":$"&amp;$AD45),2,1)/VLOOKUP(L$41,INDIRECT("fundamentals!$"&amp;$AC45&amp;":$"&amp;$AD45),2,1))^(1/10)-1)</f>
        <v>-4.6223798604441146E-3</v>
      </c>
      <c r="M45" s="40">
        <f ca="1">((VLOOKUP(W$41,INDIRECT("fundamentals!$"&amp;$AC45&amp;":$"&amp;$AD45),2,1)/VLOOKUP(M$41,INDIRECT("fundamentals!$"&amp;$AC45&amp;":$"&amp;$AD45),2,1))^(1/10)-1)</f>
        <v>8.4591453540976413E-3</v>
      </c>
      <c r="AC45" s="27" t="str">
        <f>SUBSTITUTE(ADDRESS(1, MATCH(B45, fundamentals!$1:$1, 0), 4), "1", "")</f>
        <v>AN</v>
      </c>
      <c r="AD45" s="27" t="str" cm="1">
        <f t="array" aca="1" ref="AD45" ca="1">SUBSTITUTE(ADDRESS(1, COLUMN(INDIRECT(AC45 &amp; "1")) + 1, 4), "1", "")</f>
        <v>AO</v>
      </c>
    </row>
    <row r="46" spans="1:30" x14ac:dyDescent="0.35">
      <c r="A46" s="33"/>
      <c r="B46" t="s">
        <v>22</v>
      </c>
      <c r="C46" s="3">
        <f ca="1">((VLOOKUP(M$41,INDIRECT("fundamentals!$"&amp;$AC46&amp;":$"&amp;$AD46),2,1)/VLOOKUP(C$41,INDIRECT("fundamentals!$"&amp;$AC46&amp;":$"&amp;$AD46),2,1))^(1/10)-1)</f>
        <v>-2.0296752937663087E-2</v>
      </c>
      <c r="D46" s="3">
        <f ca="1">((VLOOKUP(N$41,INDIRECT("fundamentals!$"&amp;$AC46&amp;":$"&amp;$AD46),2,1)/VLOOKUP(D$41,INDIRECT("fundamentals!$"&amp;$AC46&amp;":$"&amp;$AD46),2,1))^(1/10)-1)</f>
        <v>-2.7742376692154624E-2</v>
      </c>
      <c r="E46" s="3">
        <f ca="1">((VLOOKUP(O$41,INDIRECT("fundamentals!$"&amp;$AC46&amp;":$"&amp;$AD46),2,1)/VLOOKUP(E$41,INDIRECT("fundamentals!$"&amp;$AC46&amp;":$"&amp;$AD46),2,1))^(1/10)-1)</f>
        <v>-2.5244319429688855E-2</v>
      </c>
      <c r="F46" s="3">
        <f ca="1">((VLOOKUP(P$41,INDIRECT("fundamentals!$"&amp;$AC46&amp;":$"&amp;$AD46),2,1)/VLOOKUP(F$41,INDIRECT("fundamentals!$"&amp;$AC46&amp;":$"&amp;$AD46),2,1))^(1/10)-1)</f>
        <v>1.3828800565238497E-2</v>
      </c>
      <c r="G46" s="3">
        <f ca="1">((VLOOKUP(Q$41,INDIRECT("fundamentals!$"&amp;$AC46&amp;":$"&amp;$AD46),2,1)/VLOOKUP(G$41,INDIRECT("fundamentals!$"&amp;$AC46&amp;":$"&amp;$AD46),2,1))^(1/10)-1)</f>
        <v>7.9700211912532293E-2</v>
      </c>
      <c r="H46" s="3">
        <f ca="1">((VLOOKUP(R$41,INDIRECT("fundamentals!$"&amp;$AC46&amp;":$"&amp;$AD46),2,1)/VLOOKUP(H$41,INDIRECT("fundamentals!$"&amp;$AC46&amp;":$"&amp;$AD46),2,1))^(1/10)-1)</f>
        <v>9.5576110770118738E-2</v>
      </c>
      <c r="I46" s="3">
        <f ca="1">((VLOOKUP(S$41,INDIRECT("fundamentals!$"&amp;$AC46&amp;":$"&amp;$AD46),2,1)/VLOOKUP(I$41,INDIRECT("fundamentals!$"&amp;$AC46&amp;":$"&amp;$AD46),2,1))^(1/10)-1)</f>
        <v>7.9029513414877961E-2</v>
      </c>
      <c r="J46" s="3">
        <f ca="1">((VLOOKUP(T$41,INDIRECT("fundamentals!$"&amp;$AC46&amp;":$"&amp;$AD46),2,1)/VLOOKUP(J$41,INDIRECT("fundamentals!$"&amp;$AC46&amp;":$"&amp;$AD46),2,1))^(1/10)-1)</f>
        <v>0.13861990751643605</v>
      </c>
      <c r="K46" s="3">
        <f ca="1">((VLOOKUP(U$41,INDIRECT("fundamentals!$"&amp;$AC46&amp;":$"&amp;$AD46),2,1)/VLOOKUP(K$41,INDIRECT("fundamentals!$"&amp;$AC46&amp;":$"&amp;$AD46),2,1))^(1/10)-1)</f>
        <v>9.5044392226221186E-2</v>
      </c>
      <c r="L46" s="3">
        <f ca="1">((VLOOKUP(V$41,INDIRECT("fundamentals!$"&amp;$AC46&amp;":$"&amp;$AD46),2,1)/VLOOKUP(L$41,INDIRECT("fundamentals!$"&amp;$AC46&amp;":$"&amp;$AD46),2,1))^(1/10)-1)</f>
        <v>7.2488345899077267E-2</v>
      </c>
      <c r="M46" s="40">
        <f ca="1">((VLOOKUP(W$41,INDIRECT("fundamentals!$"&amp;$AC46&amp;":$"&amp;$AD46),2,1)/VLOOKUP(M$41,INDIRECT("fundamentals!$"&amp;$AC46&amp;":$"&amp;$AD46),2,1))^(1/10)-1)</f>
        <v>9.0957034397192604E-2</v>
      </c>
      <c r="AC46" s="27" t="str">
        <f>SUBSTITUTE(ADDRESS(1, MATCH(B46, fundamentals!$1:$1, 0), 4), "1", "")</f>
        <v>BA</v>
      </c>
      <c r="AD46" s="27" t="str" cm="1">
        <f t="array" aca="1" ref="AD46" ca="1">SUBSTITUTE(ADDRESS(1, COLUMN(INDIRECT(AC46 &amp; "1")) + 1, 4), "1", "")</f>
        <v>BB</v>
      </c>
    </row>
    <row r="47" spans="1:30" x14ac:dyDescent="0.35">
      <c r="A47" s="33"/>
      <c r="B47" t="s">
        <v>24</v>
      </c>
      <c r="C47" s="3">
        <f ca="1">((VLOOKUP(M$41,INDIRECT("fundamentals!$"&amp;$AC47&amp;":$"&amp;$AD47),2,1)/VLOOKUP(C$41,INDIRECT("fundamentals!$"&amp;$AC47&amp;":$"&amp;$AD47),2,1))^(1/10)-1)</f>
        <v>5.0086154919783743E-2</v>
      </c>
      <c r="D47" s="3">
        <f ca="1">((VLOOKUP(N$41,INDIRECT("fundamentals!$"&amp;$AC47&amp;":$"&amp;$AD47),2,1)/VLOOKUP(D$41,INDIRECT("fundamentals!$"&amp;$AC47&amp;":$"&amp;$AD47),2,1))^(1/10)-1)</f>
        <v>4.0300463971116862E-2</v>
      </c>
      <c r="E47" s="3">
        <f ca="1">((VLOOKUP(O$41,INDIRECT("fundamentals!$"&amp;$AC47&amp;":$"&amp;$AD47),2,1)/VLOOKUP(E$41,INDIRECT("fundamentals!$"&amp;$AC47&amp;":$"&amp;$AD47),2,1))^(1/10)-1)</f>
        <v>9.36021587428848E-3</v>
      </c>
      <c r="F47" s="3">
        <f ca="1">((VLOOKUP(P$41,INDIRECT("fundamentals!$"&amp;$AC47&amp;":$"&amp;$AD47),2,1)/VLOOKUP(F$41,INDIRECT("fundamentals!$"&amp;$AC47&amp;":$"&amp;$AD47),2,1))^(1/10)-1)</f>
        <v>3.4350381778028183E-2</v>
      </c>
      <c r="G47" s="3">
        <f ca="1">((VLOOKUP(Q$41,INDIRECT("fundamentals!$"&amp;$AC47&amp;":$"&amp;$AD47),2,1)/VLOOKUP(G$41,INDIRECT("fundamentals!$"&amp;$AC47&amp;":$"&amp;$AD47),2,1))^(1/10)-1)</f>
        <v>8.9323406246386572E-2</v>
      </c>
      <c r="H47" s="3">
        <f ca="1">((VLOOKUP(R$41,INDIRECT("fundamentals!$"&amp;$AC47&amp;":$"&amp;$AD47),2,1)/VLOOKUP(H$41,INDIRECT("fundamentals!$"&amp;$AC47&amp;":$"&amp;$AD47),2,1))^(1/10)-1)</f>
        <v>9.497602838616892E-2</v>
      </c>
      <c r="I47" s="3">
        <f ca="1">((VLOOKUP(S$41,INDIRECT("fundamentals!$"&amp;$AC47&amp;":$"&amp;$AD47),2,1)/VLOOKUP(I$41,INDIRECT("fundamentals!$"&amp;$AC47&amp;":$"&amp;$AD47),2,1))^(1/10)-1)</f>
        <v>6.594849487518184E-2</v>
      </c>
      <c r="J47" s="3">
        <f ca="1">((VLOOKUP(T$41,INDIRECT("fundamentals!$"&amp;$AC47&amp;":$"&amp;$AD47),2,1)/VLOOKUP(J$41,INDIRECT("fundamentals!$"&amp;$AC47&amp;":$"&amp;$AD47),2,1))^(1/10)-1)</f>
        <v>9.4074068360993968E-2</v>
      </c>
      <c r="K47" s="3">
        <f ca="1">((VLOOKUP(U$41,INDIRECT("fundamentals!$"&amp;$AC47&amp;":$"&amp;$AD47),2,1)/VLOOKUP(K$41,INDIRECT("fundamentals!$"&amp;$AC47&amp;":$"&amp;$AD47),2,1))^(1/10)-1)</f>
        <v>4.1489988948925749E-2</v>
      </c>
      <c r="L47" s="3">
        <f ca="1">((VLOOKUP(V$41,INDIRECT("fundamentals!$"&amp;$AC47&amp;":$"&amp;$AD47),2,1)/VLOOKUP(L$41,INDIRECT("fundamentals!$"&amp;$AC47&amp;":$"&amp;$AD47),2,1))^(1/10)-1)</f>
        <v>5.0947164780148491E-2</v>
      </c>
      <c r="M47" s="40">
        <f ca="1">((VLOOKUP(W$41,INDIRECT("fundamentals!$"&amp;$AC47&amp;":$"&amp;$AD47),2,1)/VLOOKUP(M$41,INDIRECT("fundamentals!$"&amp;$AC47&amp;":$"&amp;$AD47),2,1))^(1/10)-1)</f>
        <v>2.8987296258805584E-2</v>
      </c>
      <c r="AC47" s="27" t="str">
        <f>SUBSTITUTE(ADDRESS(1, MATCH(B47, fundamentals!$1:$1, 0), 4), "1", "")</f>
        <v>BN</v>
      </c>
      <c r="AD47" s="27" t="str" cm="1">
        <f t="array" aca="1" ref="AD47" ca="1">SUBSTITUTE(ADDRESS(1, COLUMN(INDIRECT(AC47 &amp; "1")) + 1, 4), "1", "")</f>
        <v>BO</v>
      </c>
    </row>
    <row r="48" spans="1:30" x14ac:dyDescent="0.35">
      <c r="A48" s="33"/>
      <c r="B48" t="s">
        <v>26</v>
      </c>
      <c r="C48" s="3">
        <f ca="1">((VLOOKUP(M$41,INDIRECT("fundamentals!$"&amp;$AC48&amp;":$"&amp;$AD48),2,1)/VLOOKUP(C$41,INDIRECT("fundamentals!$"&amp;$AC48&amp;":$"&amp;$AD48),2,1))^(1/10)-1)</f>
        <v>9.0228819001110239E-2</v>
      </c>
      <c r="D48" s="3">
        <f ca="1">((VLOOKUP(N$41,INDIRECT("fundamentals!$"&amp;$AC48&amp;":$"&amp;$AD48),2,1)/VLOOKUP(D$41,INDIRECT("fundamentals!$"&amp;$AC48&amp;":$"&amp;$AD48),2,1))^(1/10)-1)</f>
        <v>8.769022342341648E-2</v>
      </c>
      <c r="E48" s="3">
        <f ca="1">((VLOOKUP(O$41,INDIRECT("fundamentals!$"&amp;$AC48&amp;":$"&amp;$AD48),2,1)/VLOOKUP(E$41,INDIRECT("fundamentals!$"&amp;$AC48&amp;":$"&amp;$AD48),2,1))^(1/10)-1)</f>
        <v>7.7453344885092479E-2</v>
      </c>
      <c r="F48" s="3">
        <f ca="1">((VLOOKUP(P$41,INDIRECT("fundamentals!$"&amp;$AC48&amp;":$"&amp;$AD48),2,1)/VLOOKUP(F$41,INDIRECT("fundamentals!$"&amp;$AC48&amp;":$"&amp;$AD48),2,1))^(1/10)-1)</f>
        <v>9.0343912176033214E-2</v>
      </c>
      <c r="G48" s="3">
        <f ca="1">((VLOOKUP(Q$41,INDIRECT("fundamentals!$"&amp;$AC48&amp;":$"&amp;$AD48),2,1)/VLOOKUP(G$41,INDIRECT("fundamentals!$"&amp;$AC48&amp;":$"&amp;$AD48),2,1))^(1/10)-1)</f>
        <v>0.12740601054803857</v>
      </c>
      <c r="H48" s="3">
        <f ca="1">((VLOOKUP(R$41,INDIRECT("fundamentals!$"&amp;$AC48&amp;":$"&amp;$AD48),2,1)/VLOOKUP(H$41,INDIRECT("fundamentals!$"&amp;$AC48&amp;":$"&amp;$AD48),2,1))^(1/10)-1)</f>
        <v>0.12691942874838458</v>
      </c>
      <c r="I48" s="3">
        <f ca="1">((VLOOKUP(S$41,INDIRECT("fundamentals!$"&amp;$AC48&amp;":$"&amp;$AD48),2,1)/VLOOKUP(I$41,INDIRECT("fundamentals!$"&amp;$AC48&amp;":$"&amp;$AD48),2,1))^(1/10)-1)</f>
        <v>0.13833086078532264</v>
      </c>
      <c r="J48" s="3">
        <f ca="1">((VLOOKUP(T$41,INDIRECT("fundamentals!$"&amp;$AC48&amp;":$"&amp;$AD48),2,1)/VLOOKUP(J$41,INDIRECT("fundamentals!$"&amp;$AC48&amp;":$"&amp;$AD48),2,1))^(1/10)-1)</f>
        <v>0.15366988018532246</v>
      </c>
      <c r="K48" s="3">
        <f ca="1">((VLOOKUP(U$41,INDIRECT("fundamentals!$"&amp;$AC48&amp;":$"&amp;$AD48),2,1)/VLOOKUP(K$41,INDIRECT("fundamentals!$"&amp;$AC48&amp;":$"&amp;$AD48),2,1))^(1/10)-1)</f>
        <v>0.1332491598220944</v>
      </c>
      <c r="L48" s="3">
        <f ca="1">((VLOOKUP(V$41,INDIRECT("fundamentals!$"&amp;$AC48&amp;":$"&amp;$AD48),2,1)/VLOOKUP(L$41,INDIRECT("fundamentals!$"&amp;$AC48&amp;":$"&amp;$AD48),2,1))^(1/10)-1)</f>
        <v>9.6291999211330248E-2</v>
      </c>
      <c r="M48" s="40">
        <f ca="1">((VLOOKUP(W$41,INDIRECT("fundamentals!$"&amp;$AC48&amp;":$"&amp;$AD48),2,1)/VLOOKUP(M$41,INDIRECT("fundamentals!$"&amp;$AC48&amp;":$"&amp;$AD48),2,1))^(1/10)-1)</f>
        <v>7.3895496693970442E-2</v>
      </c>
      <c r="AC48" s="27" t="str">
        <f>SUBSTITUTE(ADDRESS(1, MATCH(B48, fundamentals!$1:$1, 0), 4), "1", "")</f>
        <v>CA</v>
      </c>
      <c r="AD48" s="27" t="str" cm="1">
        <f t="array" aca="1" ref="AD48" ca="1">SUBSTITUTE(ADDRESS(1, COLUMN(INDIRECT(AC48 &amp; "1")) + 1, 4), "1", "")</f>
        <v>CB</v>
      </c>
    </row>
    <row r="49" spans="1:30" x14ac:dyDescent="0.35">
      <c r="A49" s="33"/>
      <c r="B49" t="s">
        <v>28</v>
      </c>
      <c r="C49" s="3">
        <f ca="1">((VLOOKUP(M$41,INDIRECT("fundamentals!$"&amp;$AC49&amp;":$"&amp;$AD49),2,1)/VLOOKUP(C$41,INDIRECT("fundamentals!$"&amp;$AC49&amp;":$"&amp;$AD49),2,1))^(1/10)-1)</f>
        <v>7.4793778964734603E-2</v>
      </c>
      <c r="D49" s="3">
        <f ca="1">((VLOOKUP(N$41,INDIRECT("fundamentals!$"&amp;$AC49&amp;":$"&amp;$AD49),2,1)/VLOOKUP(D$41,INDIRECT("fundamentals!$"&amp;$AC49&amp;":$"&amp;$AD49),2,1))^(1/10)-1)</f>
        <v>6.7035897113222553E-2</v>
      </c>
      <c r="E49" s="3">
        <f ca="1">((VLOOKUP(O$41,INDIRECT("fundamentals!$"&amp;$AC49&amp;":$"&amp;$AD49),2,1)/VLOOKUP(E$41,INDIRECT("fundamentals!$"&amp;$AC49&amp;":$"&amp;$AD49),2,1))^(1/10)-1)</f>
        <v>7.1845515805106119E-2</v>
      </c>
      <c r="F49" s="3">
        <f ca="1">((VLOOKUP(P$41,INDIRECT("fundamentals!$"&amp;$AC49&amp;":$"&amp;$AD49),2,1)/VLOOKUP(F$41,INDIRECT("fundamentals!$"&amp;$AC49&amp;":$"&amp;$AD49),2,1))^(1/10)-1)</f>
        <v>8.0004114977737739E-2</v>
      </c>
      <c r="G49" s="3">
        <f ca="1">((VLOOKUP(Q$41,INDIRECT("fundamentals!$"&amp;$AC49&amp;":$"&amp;$AD49),2,1)/VLOOKUP(G$41,INDIRECT("fundamentals!$"&amp;$AC49&amp;":$"&amp;$AD49),2,1))^(1/10)-1)</f>
        <v>0.12274237890526329</v>
      </c>
      <c r="H49" s="3">
        <f ca="1">((VLOOKUP(R$41,INDIRECT("fundamentals!$"&amp;$AC49&amp;":$"&amp;$AD49),2,1)/VLOOKUP(H$41,INDIRECT("fundamentals!$"&amp;$AC49&amp;":$"&amp;$AD49),2,1))^(1/10)-1)</f>
        <v>0.1271354670267717</v>
      </c>
      <c r="I49" s="3">
        <f ca="1">((VLOOKUP(S$41,INDIRECT("fundamentals!$"&amp;$AC49&amp;":$"&amp;$AD49),2,1)/VLOOKUP(I$41,INDIRECT("fundamentals!$"&amp;$AC49&amp;":$"&amp;$AD49),2,1))^(1/10)-1)</f>
        <v>0.11211639772409288</v>
      </c>
      <c r="J49" s="3">
        <f ca="1">((VLOOKUP(T$41,INDIRECT("fundamentals!$"&amp;$AC49&amp;":$"&amp;$AD49),2,1)/VLOOKUP(J$41,INDIRECT("fundamentals!$"&amp;$AC49&amp;":$"&amp;$AD49),2,1))^(1/10)-1)</f>
        <v>0.13488947594620027</v>
      </c>
      <c r="K49" s="3">
        <f ca="1">((VLOOKUP(U$41,INDIRECT("fundamentals!$"&amp;$AC49&amp;":$"&amp;$AD49),2,1)/VLOOKUP(K$41,INDIRECT("fundamentals!$"&amp;$AC49&amp;":$"&amp;$AD49),2,1))^(1/10)-1)</f>
        <v>0.1117219078792997</v>
      </c>
      <c r="L49" s="3">
        <f ca="1">((VLOOKUP(V$41,INDIRECT("fundamentals!$"&amp;$AC49&amp;":$"&amp;$AD49),2,1)/VLOOKUP(L$41,INDIRECT("fundamentals!$"&amp;$AC49&amp;":$"&amp;$AD49),2,1))^(1/10)-1)</f>
        <v>9.2937020254457714E-2</v>
      </c>
      <c r="M49" s="40">
        <f ca="1">((VLOOKUP(W$41,INDIRECT("fundamentals!$"&amp;$AC49&amp;":$"&amp;$AD49),2,1)/VLOOKUP(M$41,INDIRECT("fundamentals!$"&amp;$AC49&amp;":$"&amp;$AD49),2,1))^(1/10)-1)</f>
        <v>0.10043264308190136</v>
      </c>
      <c r="AC49" s="27" t="str">
        <f>SUBSTITUTE(ADDRESS(1, MATCH(B49, fundamentals!$1:$1, 0), 4), "1", "")</f>
        <v>CN</v>
      </c>
      <c r="AD49" s="27" t="str" cm="1">
        <f t="array" aca="1" ref="AD49" ca="1">SUBSTITUTE(ADDRESS(1, COLUMN(INDIRECT(AC49 &amp; "1")) + 1, 4), "1", "")</f>
        <v>CO</v>
      </c>
    </row>
    <row r="50" spans="1:30" x14ac:dyDescent="0.35">
      <c r="A50" s="33"/>
      <c r="B50" t="s">
        <v>30</v>
      </c>
      <c r="C50" s="3">
        <f ca="1">((VLOOKUP(M$41,INDIRECT("fundamentals!$"&amp;$AC50&amp;":$"&amp;$AD50),2,1)/VLOOKUP(C$41,INDIRECT("fundamentals!$"&amp;$AC50&amp;":$"&amp;$AD50),2,1))^(1/10)-1)</f>
        <v>5.3372547442867679E-2</v>
      </c>
      <c r="D50" s="3">
        <f ca="1">((VLOOKUP(N$41,INDIRECT("fundamentals!$"&amp;$AC50&amp;":$"&amp;$AD50),2,1)/VLOOKUP(D$41,INDIRECT("fundamentals!$"&amp;$AC50&amp;":$"&amp;$AD50),2,1))^(1/10)-1)</f>
        <v>3.6776858839484783E-2</v>
      </c>
      <c r="E50" s="3">
        <f ca="1">((VLOOKUP(O$41,INDIRECT("fundamentals!$"&amp;$AC50&amp;":$"&amp;$AD50),2,1)/VLOOKUP(E$41,INDIRECT("fundamentals!$"&amp;$AC50&amp;":$"&amp;$AD50),2,1))^(1/10)-1)</f>
        <v>3.5650157079998301E-2</v>
      </c>
      <c r="F50" s="3">
        <f ca="1">((VLOOKUP(P$41,INDIRECT("fundamentals!$"&amp;$AC50&amp;":$"&amp;$AD50),2,1)/VLOOKUP(F$41,INDIRECT("fundamentals!$"&amp;$AC50&amp;":$"&amp;$AD50),2,1))^(1/10)-1)</f>
        <v>2.882897669393647E-2</v>
      </c>
      <c r="G50" s="3">
        <f ca="1">((VLOOKUP(Q$41,INDIRECT("fundamentals!$"&amp;$AC50&amp;":$"&amp;$AD50),2,1)/VLOOKUP(G$41,INDIRECT("fundamentals!$"&amp;$AC50&amp;":$"&amp;$AD50),2,1))^(1/10)-1)</f>
        <v>7.6443972296154516E-2</v>
      </c>
      <c r="H50" s="3">
        <f ca="1">((VLOOKUP(R$41,INDIRECT("fundamentals!$"&amp;$AC50&amp;":$"&amp;$AD50),2,1)/VLOOKUP(H$41,INDIRECT("fundamentals!$"&amp;$AC50&amp;":$"&amp;$AD50),2,1))^(1/10)-1)</f>
        <v>6.0006130462933127E-2</v>
      </c>
      <c r="I50" s="3">
        <f ca="1">((VLOOKUP(S$41,INDIRECT("fundamentals!$"&amp;$AC50&amp;":$"&amp;$AD50),2,1)/VLOOKUP(I$41,INDIRECT("fundamentals!$"&amp;$AC50&amp;":$"&amp;$AD50),2,1))^(1/10)-1)</f>
        <v>5.6090436076745576E-2</v>
      </c>
      <c r="J50" s="3">
        <f ca="1">((VLOOKUP(T$41,INDIRECT("fundamentals!$"&amp;$AC50&amp;":$"&amp;$AD50),2,1)/VLOOKUP(J$41,INDIRECT("fundamentals!$"&amp;$AC50&amp;":$"&amp;$AD50),2,1))^(1/10)-1)</f>
        <v>9.100884760302197E-2</v>
      </c>
      <c r="K50" s="3">
        <f ca="1">((VLOOKUP(U$41,INDIRECT("fundamentals!$"&amp;$AC50&amp;":$"&amp;$AD50),2,1)/VLOOKUP(K$41,INDIRECT("fundamentals!$"&amp;$AC50&amp;":$"&amp;$AD50),2,1))^(1/10)-1)</f>
        <v>5.7824950527809449E-2</v>
      </c>
      <c r="L50" s="3">
        <f ca="1">((VLOOKUP(V$41,INDIRECT("fundamentals!$"&amp;$AC50&amp;":$"&amp;$AD50),2,1)/VLOOKUP(L$41,INDIRECT("fundamentals!$"&amp;$AC50&amp;":$"&amp;$AD50),2,1))^(1/10)-1)</f>
        <v>4.4350269357932293E-2</v>
      </c>
      <c r="M50" s="40">
        <f ca="1">((VLOOKUP(W$41,INDIRECT("fundamentals!$"&amp;$AC50&amp;":$"&amp;$AD50),2,1)/VLOOKUP(M$41,INDIRECT("fundamentals!$"&amp;$AC50&amp;":$"&amp;$AD50),2,1))^(1/10)-1)</f>
        <v>3.8756159045215233E-2</v>
      </c>
      <c r="AC50" s="27" t="str">
        <f>SUBSTITUTE(ADDRESS(1, MATCH(B50, fundamentals!$1:$1, 0), 4), "1", "")</f>
        <v>DA</v>
      </c>
      <c r="AD50" s="27" t="str" cm="1">
        <f t="array" aca="1" ref="AD50" ca="1">SUBSTITUTE(ADDRESS(1, COLUMN(INDIRECT(AC50 &amp; "1")) + 1, 4), "1", "")</f>
        <v>DB</v>
      </c>
    </row>
    <row r="51" spans="1:30" x14ac:dyDescent="0.35">
      <c r="A51" s="33"/>
      <c r="B51" t="s">
        <v>38</v>
      </c>
      <c r="C51" s="3">
        <f ca="1">((VLOOKUP(M$41,INDIRECT("fundamentals!$"&amp;$AC51&amp;":$"&amp;$AD51),2,1)/VLOOKUP(C$41,INDIRECT("fundamentals!$"&amp;$AC51&amp;":$"&amp;$AD51),2,1))^(1/10)-1)</f>
        <v>8.0106710105509071E-2</v>
      </c>
      <c r="D51" s="3">
        <f ca="1">((VLOOKUP(N$41,INDIRECT("fundamentals!$"&amp;$AC51&amp;":$"&amp;$AD51),2,1)/VLOOKUP(D$41,INDIRECT("fundamentals!$"&amp;$AC51&amp;":$"&amp;$AD51),2,1))^(1/10)-1)</f>
        <v>7.7608732067120378E-2</v>
      </c>
      <c r="E51" s="3">
        <f ca="1">((VLOOKUP(O$41,INDIRECT("fundamentals!$"&amp;$AC51&amp;":$"&amp;$AD51),2,1)/VLOOKUP(E$41,INDIRECT("fundamentals!$"&amp;$AC51&amp;":$"&amp;$AD51),2,1))^(1/10)-1)</f>
        <v>8.0619093764169314E-2</v>
      </c>
      <c r="F51" s="3">
        <f ca="1">((VLOOKUP(P$41,INDIRECT("fundamentals!$"&amp;$AC51&amp;":$"&amp;$AD51),2,1)/VLOOKUP(F$41,INDIRECT("fundamentals!$"&amp;$AC51&amp;":$"&amp;$AD51),2,1))^(1/10)-1)</f>
        <v>0.10035646066544923</v>
      </c>
      <c r="G51" s="3">
        <f ca="1">((VLOOKUP(Q$41,INDIRECT("fundamentals!$"&amp;$AC51&amp;":$"&amp;$AD51),2,1)/VLOOKUP(G$41,INDIRECT("fundamentals!$"&amp;$AC51&amp;":$"&amp;$AD51),2,1))^(1/10)-1)</f>
        <v>0.16215672304547946</v>
      </c>
      <c r="H51" s="3">
        <f ca="1">((VLOOKUP(R$41,INDIRECT("fundamentals!$"&amp;$AC51&amp;":$"&amp;$AD51),2,1)/VLOOKUP(H$41,INDIRECT("fundamentals!$"&amp;$AC51&amp;":$"&amp;$AD51),2,1))^(1/10)-1)</f>
        <v>0.15560625956771656</v>
      </c>
      <c r="I51" s="3">
        <f ca="1">((VLOOKUP(S$41,INDIRECT("fundamentals!$"&amp;$AC51&amp;":$"&amp;$AD51),2,1)/VLOOKUP(I$41,INDIRECT("fundamentals!$"&amp;$AC51&amp;":$"&amp;$AD51),2,1))^(1/10)-1)</f>
        <v>0.18766577472186019</v>
      </c>
      <c r="J51" s="3">
        <f ca="1">((VLOOKUP(T$41,INDIRECT("fundamentals!$"&amp;$AC51&amp;":$"&amp;$AD51),2,1)/VLOOKUP(J$41,INDIRECT("fundamentals!$"&amp;$AC51&amp;":$"&amp;$AD51),2,1))^(1/10)-1)</f>
        <v>0.21850904133950122</v>
      </c>
      <c r="K51" s="3">
        <f ca="1">((VLOOKUP(U$41,INDIRECT("fundamentals!$"&amp;$AC51&amp;":$"&amp;$AD51),2,1)/VLOOKUP(K$41,INDIRECT("fundamentals!$"&amp;$AC51&amp;":$"&amp;$AD51),2,1))^(1/10)-1)</f>
        <v>0.16001130961788457</v>
      </c>
      <c r="L51" s="3">
        <f ca="1">((VLOOKUP(V$41,INDIRECT("fundamentals!$"&amp;$AC51&amp;":$"&amp;$AD51),2,1)/VLOOKUP(L$41,INDIRECT("fundamentals!$"&amp;$AC51&amp;":$"&amp;$AD51),2,1))^(1/10)-1)</f>
        <v>0.18721145818049334</v>
      </c>
      <c r="M51" s="40">
        <f ca="1">((VLOOKUP(W$41,INDIRECT("fundamentals!$"&amp;$AC51&amp;":$"&amp;$AD51),2,1)/VLOOKUP(M$41,INDIRECT("fundamentals!$"&amp;$AC51&amp;":$"&amp;$AD51),2,1))^(1/10)-1)</f>
        <v>0.19958229061682764</v>
      </c>
      <c r="AC51" s="27" t="str">
        <f>SUBSTITUTE(ADDRESS(1, MATCH(B51, fundamentals!$1:$1, 0), 4), "1", "")</f>
        <v>DN</v>
      </c>
      <c r="AD51" s="27" t="str" cm="1">
        <f t="array" aca="1" ref="AD51" ca="1">SUBSTITUTE(ADDRESS(1, COLUMN(INDIRECT(AC51 &amp; "1")) + 1, 4), "1", "")</f>
        <v>DO</v>
      </c>
    </row>
    <row r="52" spans="1:30" x14ac:dyDescent="0.35">
      <c r="A52" s="33"/>
      <c r="B52" t="s">
        <v>33</v>
      </c>
      <c r="C52" s="3">
        <f ca="1">((VLOOKUP(M$41,INDIRECT("fundamentals!$"&amp;$AC52&amp;":$"&amp;$AD52),2,1)/VLOOKUP(C$41,INDIRECT("fundamentals!$"&amp;$AC52&amp;":$"&amp;$AD52),2,1))^(1/10)-1)</f>
        <v>9.0659130129720156E-2</v>
      </c>
      <c r="D52" s="3">
        <f ca="1">((VLOOKUP(N$41,INDIRECT("fundamentals!$"&amp;$AC52&amp;":$"&amp;$AD52),2,1)/VLOOKUP(D$41,INDIRECT("fundamentals!$"&amp;$AC52&amp;":$"&amp;$AD52),2,1))^(1/10)-1)</f>
        <v>6.5495564177596499E-2</v>
      </c>
      <c r="E52" s="3">
        <f ca="1">((VLOOKUP(O$41,INDIRECT("fundamentals!$"&amp;$AC52&amp;":$"&amp;$AD52),2,1)/VLOOKUP(E$41,INDIRECT("fundamentals!$"&amp;$AC52&amp;":$"&amp;$AD52),2,1))^(1/10)-1)</f>
        <v>6.2478647619879757E-2</v>
      </c>
      <c r="F52" s="3">
        <f ca="1">((VLOOKUP(P$41,INDIRECT("fundamentals!$"&amp;$AC52&amp;":$"&amp;$AD52),2,1)/VLOOKUP(F$41,INDIRECT("fundamentals!$"&amp;$AC52&amp;":$"&amp;$AD52),2,1))^(1/10)-1)</f>
        <v>5.3133384588994303E-2</v>
      </c>
      <c r="G52" s="3">
        <f ca="1">((VLOOKUP(Q$41,INDIRECT("fundamentals!$"&amp;$AC52&amp;":$"&amp;$AD52),2,1)/VLOOKUP(G$41,INDIRECT("fundamentals!$"&amp;$AC52&amp;":$"&amp;$AD52),2,1))^(1/10)-1)</f>
        <v>9.6922075940502062E-2</v>
      </c>
      <c r="H52" s="3">
        <f ca="1">((VLOOKUP(R$41,INDIRECT("fundamentals!$"&amp;$AC52&amp;":$"&amp;$AD52),2,1)/VLOOKUP(H$41,INDIRECT("fundamentals!$"&amp;$AC52&amp;":$"&amp;$AD52),2,1))^(1/10)-1)</f>
        <v>0.11110204769759169</v>
      </c>
      <c r="I52" s="3">
        <f ca="1">((VLOOKUP(S$41,INDIRECT("fundamentals!$"&amp;$AC52&amp;":$"&amp;$AD52),2,1)/VLOOKUP(I$41,INDIRECT("fundamentals!$"&amp;$AC52&amp;":$"&amp;$AD52),2,1))^(1/10)-1)</f>
        <v>0.10566467035564098</v>
      </c>
      <c r="J52" s="3">
        <f ca="1">((VLOOKUP(T$41,INDIRECT("fundamentals!$"&amp;$AC52&amp;":$"&amp;$AD52),2,1)/VLOOKUP(J$41,INDIRECT("fundamentals!$"&amp;$AC52&amp;":$"&amp;$AD52),2,1))^(1/10)-1)</f>
        <v>0.10386088436054353</v>
      </c>
      <c r="K52" s="3">
        <f ca="1">((VLOOKUP(U$41,INDIRECT("fundamentals!$"&amp;$AC52&amp;":$"&amp;$AD52),2,1)/VLOOKUP(K$41,INDIRECT("fundamentals!$"&amp;$AC52&amp;":$"&amp;$AD52),2,1))^(1/10)-1)</f>
        <v>0.10472481994133354</v>
      </c>
      <c r="L52" s="3">
        <f ca="1">((VLOOKUP(V$41,INDIRECT("fundamentals!$"&amp;$AC52&amp;":$"&amp;$AD52),2,1)/VLOOKUP(L$41,INDIRECT("fundamentals!$"&amp;$AC52&amp;":$"&amp;$AD52),2,1))^(1/10)-1)</f>
        <v>8.3287675308418407E-2</v>
      </c>
      <c r="M52" s="40">
        <f ca="1">((VLOOKUP(W$41,INDIRECT("fundamentals!$"&amp;$AC52&amp;":$"&amp;$AD52),2,1)/VLOOKUP(M$41,INDIRECT("fundamentals!$"&amp;$AC52&amp;":$"&amp;$AD52),2,1))^(1/10)-1)</f>
        <v>7.8993243985883588E-2</v>
      </c>
      <c r="AC52" s="27" t="str">
        <f>SUBSTITUTE(ADDRESS(1, MATCH(B52, fundamentals!$1:$1, 0), 4), "1", "")</f>
        <v>EA</v>
      </c>
      <c r="AD52" s="27" t="str" cm="1">
        <f t="array" aca="1" ref="AD52" ca="1">SUBSTITUTE(ADDRESS(1, COLUMN(INDIRECT(AC52 &amp; "1")) + 1, 4), "1", "")</f>
        <v>EB</v>
      </c>
    </row>
    <row r="53" spans="1:30" x14ac:dyDescent="0.35">
      <c r="A53" s="18"/>
    </row>
    <row r="55" spans="1:30" x14ac:dyDescent="0.35">
      <c r="B55" s="42" t="s">
        <v>57</v>
      </c>
      <c r="C55" s="43">
        <v>38352</v>
      </c>
      <c r="D55" s="43">
        <f>EDATE(C55,12)</f>
        <v>38717</v>
      </c>
      <c r="E55" s="43">
        <f t="shared" ref="E55" si="22">EDATE(D55,12)</f>
        <v>39082</v>
      </c>
      <c r="F55" s="43">
        <f t="shared" ref="F55" si="23">EDATE(E55,12)</f>
        <v>39447</v>
      </c>
      <c r="G55" s="43">
        <f t="shared" ref="G55" si="24">EDATE(F55,12)</f>
        <v>39813</v>
      </c>
      <c r="H55" s="43">
        <f t="shared" ref="H55" si="25">EDATE(G55,12)</f>
        <v>40178</v>
      </c>
      <c r="I55" s="43">
        <f t="shared" ref="I55" si="26">EDATE(H55,12)</f>
        <v>40543</v>
      </c>
      <c r="J55" s="43">
        <f t="shared" ref="J55" si="27">EDATE(I55,12)</f>
        <v>40908</v>
      </c>
      <c r="K55" s="43">
        <f t="shared" ref="K55" si="28">EDATE(J55,12)</f>
        <v>41274</v>
      </c>
      <c r="L55" s="43">
        <f t="shared" ref="L55" si="29">EDATE(K55,12)</f>
        <v>41639</v>
      </c>
      <c r="M55" s="43">
        <f t="shared" ref="M55" si="30">EDATE(L55,12)</f>
        <v>42004</v>
      </c>
      <c r="N55" s="47" t="s">
        <v>56</v>
      </c>
      <c r="P55" s="14"/>
      <c r="Q55" s="14"/>
      <c r="R55" s="14"/>
      <c r="S55" s="14"/>
      <c r="T55" s="14"/>
      <c r="U55" s="14"/>
      <c r="V55" s="14"/>
      <c r="W55" s="14"/>
      <c r="X55" s="14"/>
    </row>
    <row r="56" spans="1:30" x14ac:dyDescent="0.35">
      <c r="B56" t="s">
        <v>36</v>
      </c>
      <c r="C56" s="3">
        <f ca="1">(C3-C42)^2</f>
        <v>6.5090612531199122E-3</v>
      </c>
      <c r="D56" s="3">
        <f ca="1">(D3-D42)^2</f>
        <v>9.2161936160159389E-3</v>
      </c>
      <c r="E56" s="3">
        <f ca="1">(E3-E42)^2</f>
        <v>7.1158524125278693E-3</v>
      </c>
      <c r="F56" s="3">
        <f ca="1">(F3-F42)^2</f>
        <v>9.7358045564748547E-3</v>
      </c>
      <c r="G56" s="3">
        <f ca="1">(G24-G42)^2</f>
        <v>1.0208316732400266E-2</v>
      </c>
      <c r="H56" s="3">
        <f ca="1">(H24-H42)^2</f>
        <v>4.6245221469322856E-3</v>
      </c>
      <c r="I56" s="3">
        <f ca="1">(I24-I42)^2</f>
        <v>9.5314475588152547E-3</v>
      </c>
      <c r="J56" s="3">
        <f ca="1">(J24-J42)^2</f>
        <v>1.4468896655873809E-2</v>
      </c>
      <c r="K56" s="3">
        <f ca="1">(K24-K42)^2</f>
        <v>1.7904190325911853E-3</v>
      </c>
      <c r="L56" s="3">
        <f ca="1">(L24-L42)^2</f>
        <v>1.7603681909182862E-3</v>
      </c>
      <c r="M56" s="3">
        <f ca="1">(M24-M42)^2</f>
        <v>6.8453761134798083E-3</v>
      </c>
      <c r="N56" s="48">
        <f ca="1">SQRT(AVERAGE(C56:M56))*SQRT(10)</f>
        <v>0.27270739942148031</v>
      </c>
      <c r="P56" s="46"/>
      <c r="Q56" s="46"/>
      <c r="R56" s="46"/>
      <c r="S56" s="46"/>
      <c r="T56" s="46"/>
      <c r="U56" s="46"/>
      <c r="V56" s="46"/>
      <c r="W56" s="46"/>
      <c r="X56" s="46"/>
    </row>
    <row r="57" spans="1:30" x14ac:dyDescent="0.35">
      <c r="B57" t="s">
        <v>16</v>
      </c>
      <c r="C57" s="3">
        <f ca="1">(C4-C43)^2</f>
        <v>1.5287945732525882E-3</v>
      </c>
      <c r="D57" s="3">
        <f ca="1">(D4-D43)^2</f>
        <v>3.0467332410426778E-3</v>
      </c>
      <c r="E57" s="3">
        <f ca="1">(E4-E43)^2</f>
        <v>2.1103879747893877E-3</v>
      </c>
      <c r="F57" s="3">
        <f ca="1">(F4-F43)^2</f>
        <v>7.1548512192187224E-3</v>
      </c>
      <c r="G57" s="3">
        <f ca="1">(G25-G43)^2</f>
        <v>8.2573158993063198E-3</v>
      </c>
      <c r="H57" s="3">
        <f ca="1">(H25-H43)^2</f>
        <v>7.1219480946734318E-3</v>
      </c>
      <c r="I57" s="3">
        <f ca="1">(I25-I43)^2</f>
        <v>1.081378829619252E-2</v>
      </c>
      <c r="J57" s="3">
        <f ca="1">(J25-J43)^2</f>
        <v>1.9652042747463697E-2</v>
      </c>
      <c r="K57" s="3">
        <f ca="1">(K25-K43)^2</f>
        <v>3.4109347320497229E-3</v>
      </c>
      <c r="L57" s="3">
        <f ca="1">(L25-L43)^2</f>
        <v>3.3347214841758315E-3</v>
      </c>
      <c r="M57" s="3">
        <f ca="1">(M25-M43)^2</f>
        <v>7.3200287884364751E-3</v>
      </c>
      <c r="N57" s="48">
        <f t="shared" ref="N57:N66" ca="1" si="31">SQRT(AVERAGE(C57:M57))*SQRT(10)</f>
        <v>0.25893408612056501</v>
      </c>
      <c r="P57" s="46"/>
      <c r="Q57" s="46"/>
      <c r="R57" s="46"/>
      <c r="S57" s="46"/>
      <c r="T57" s="46"/>
      <c r="U57" s="46"/>
      <c r="V57" s="46"/>
      <c r="W57" s="46"/>
      <c r="X57" s="46"/>
    </row>
    <row r="58" spans="1:30" x14ac:dyDescent="0.35">
      <c r="B58" t="s">
        <v>18</v>
      </c>
      <c r="C58" s="3">
        <f ca="1">(C5-C44)^2</f>
        <v>2.5315386505926065E-3</v>
      </c>
      <c r="D58" s="3">
        <f ca="1">(D5-D44)^2</f>
        <v>2.3728390419564672E-3</v>
      </c>
      <c r="E58" s="3">
        <f ca="1">(E5-E44)^2</f>
        <v>1.673690737001109E-3</v>
      </c>
      <c r="F58" s="3">
        <f ca="1">(F5-F44)^2</f>
        <v>1.6937427540182407E-3</v>
      </c>
      <c r="G58" s="3">
        <f ca="1">(G26-G44)^2</f>
        <v>6.0698838457029833E-5</v>
      </c>
      <c r="H58" s="3">
        <f ca="1">(H26-H44)^2</f>
        <v>5.620071971999245E-5</v>
      </c>
      <c r="I58" s="3">
        <f ca="1">(I26-I44)^2</f>
        <v>8.587203277705045E-8</v>
      </c>
      <c r="J58" s="3">
        <f ca="1">(J26-J44)^2</f>
        <v>9.2480952573387501E-4</v>
      </c>
      <c r="K58" s="3">
        <f ca="1">(K26-K44)^2</f>
        <v>2.0974764014109493E-4</v>
      </c>
      <c r="L58" s="3">
        <f ca="1">(L26-L44)^2</f>
        <v>1.7256047664689002E-4</v>
      </c>
      <c r="M58" s="3">
        <f ca="1">(M26-M44)^2</f>
        <v>1.8218742780873545E-5</v>
      </c>
      <c r="N58" s="48">
        <f t="shared" ca="1" si="31"/>
        <v>9.3973560106896586E-2</v>
      </c>
      <c r="P58" s="3"/>
      <c r="Q58" s="3"/>
      <c r="R58" s="3"/>
      <c r="S58" s="3"/>
      <c r="T58" s="3"/>
      <c r="U58" s="3"/>
      <c r="V58" s="3"/>
      <c r="W58" s="3"/>
      <c r="X58" s="3"/>
    </row>
    <row r="59" spans="1:30" x14ac:dyDescent="0.35">
      <c r="B59" t="s">
        <v>20</v>
      </c>
      <c r="C59" s="3">
        <f ca="1">(C6-C45)^2</f>
        <v>2.7787619565386042E-3</v>
      </c>
      <c r="D59" s="3">
        <f ca="1">(D6-D45)^2</f>
        <v>2.7131416447071787E-6</v>
      </c>
      <c r="E59" s="3">
        <f ca="1">(E6-E45)^2</f>
        <v>9.2046275233020836E-8</v>
      </c>
      <c r="F59" s="3">
        <f ca="1">(F6-F45)^2</f>
        <v>7.5692042426573833E-4</v>
      </c>
      <c r="G59" s="3">
        <f ca="1">(G27-G45)^2</f>
        <v>1.6584405250654349E-3</v>
      </c>
      <c r="H59" s="3">
        <f ca="1">(H27-H45)^2</f>
        <v>3.9392501966945452E-3</v>
      </c>
      <c r="I59" s="3">
        <f ca="1">(I27-I45)^2</f>
        <v>1.4857123612837723E-2</v>
      </c>
      <c r="J59" s="3">
        <f ca="1">(J27-J45)^2</f>
        <v>5.5797998831425E-3</v>
      </c>
      <c r="K59" s="3">
        <f ca="1">(K27-K45)^2</f>
        <v>1.0637483367586663E-3</v>
      </c>
      <c r="L59" s="3">
        <f ca="1">(L27-L45)^2</f>
        <v>5.0740875862391984E-3</v>
      </c>
      <c r="M59" s="3">
        <f ca="1">(M27-M45)^2</f>
        <v>2.669043092118887E-3</v>
      </c>
      <c r="N59" s="48">
        <f t="shared" ca="1" si="31"/>
        <v>0.18679103735940097</v>
      </c>
    </row>
    <row r="60" spans="1:30" x14ac:dyDescent="0.35">
      <c r="B60" t="s">
        <v>22</v>
      </c>
      <c r="C60" s="3">
        <f ca="1">(C7-C46)^2</f>
        <v>2.48766052771321E-3</v>
      </c>
      <c r="D60" s="3">
        <f ca="1">(D7-D46)^2</f>
        <v>3.6348814292080857E-3</v>
      </c>
      <c r="E60" s="3">
        <f ca="1">(E7-E46)^2</f>
        <v>3.1136487853002438E-3</v>
      </c>
      <c r="F60" s="3">
        <f ca="1">(F7-F46)^2</f>
        <v>7.0327257977010466E-4</v>
      </c>
      <c r="G60" s="3">
        <f ca="1">(G28-G46)^2</f>
        <v>5.1062533930487165E-4</v>
      </c>
      <c r="H60" s="3">
        <f ca="1">(H28-H46)^2</f>
        <v>7.3163938177680458E-4</v>
      </c>
      <c r="I60" s="3">
        <f ca="1">(I28-I46)^2</f>
        <v>4.8218763366983793E-4</v>
      </c>
      <c r="J60" s="3">
        <f ca="1">(J28-J46)^2</f>
        <v>7.1424372536571731E-3</v>
      </c>
      <c r="K60" s="3">
        <f ca="1">(K28-K46)^2</f>
        <v>1.5875115292216151E-3</v>
      </c>
      <c r="L60" s="3">
        <f ca="1">(L28-L46)^2</f>
        <v>1.83758160205445E-4</v>
      </c>
      <c r="M60" s="3">
        <f ca="1">(M28-M46)^2</f>
        <v>1.6620027357866687E-3</v>
      </c>
      <c r="N60" s="48">
        <f t="shared" ca="1" si="31"/>
        <v>0.14218945541908662</v>
      </c>
    </row>
    <row r="61" spans="1:30" x14ac:dyDescent="0.35">
      <c r="B61" t="s">
        <v>24</v>
      </c>
      <c r="C61" s="3">
        <f ca="1">(C8-C47)^2</f>
        <v>3.1102244977431822E-5</v>
      </c>
      <c r="D61" s="3">
        <f ca="1">(D8-D47)^2</f>
        <v>3.5463844541105515E-5</v>
      </c>
      <c r="E61" s="3">
        <f ca="1">(E8-E47)^2</f>
        <v>8.6061651448382016E-4</v>
      </c>
      <c r="F61" s="3">
        <f ca="1">(F8-F47)^2</f>
        <v>1.2725714276940047E-4</v>
      </c>
      <c r="G61" s="3">
        <f ca="1">(G29-G47)^2</f>
        <v>6.4937852789998332E-5</v>
      </c>
      <c r="H61" s="3">
        <f ca="1">(H29-H47)^2</f>
        <v>1.3983550159670085E-4</v>
      </c>
      <c r="I61" s="3">
        <f ca="1">(I29-I47)^2</f>
        <v>1.4921966091310449E-4</v>
      </c>
      <c r="J61" s="3">
        <f ca="1">(J29-J47)^2</f>
        <v>8.1212186889988635E-4</v>
      </c>
      <c r="K61" s="3">
        <f ca="1">(K29-K47)^2</f>
        <v>5.5787507709500821E-4</v>
      </c>
      <c r="L61" s="3">
        <f ca="1">(L29-L47)^2</f>
        <v>8.4177847806447945E-4</v>
      </c>
      <c r="M61" s="3">
        <f ca="1">(M29-M47)^2</f>
        <v>1.5509640843610717E-3</v>
      </c>
      <c r="N61" s="48">
        <f t="shared" ca="1" si="31"/>
        <v>6.8564317982805614E-2</v>
      </c>
    </row>
    <row r="62" spans="1:30" x14ac:dyDescent="0.35">
      <c r="B62" t="s">
        <v>26</v>
      </c>
      <c r="C62" s="3">
        <f ca="1">(C9-C48)^2</f>
        <v>5.2297916344894915E-3</v>
      </c>
      <c r="D62" s="3">
        <f ca="1">(D9-D48)^2</f>
        <v>5.0211003427920462E-3</v>
      </c>
      <c r="E62" s="3">
        <f ca="1">(E9-E48)^2</f>
        <v>3.4157974175838264E-3</v>
      </c>
      <c r="F62" s="3">
        <f ca="1">(F9-F48)^2</f>
        <v>4.847886933051067E-3</v>
      </c>
      <c r="G62" s="3">
        <f ca="1">(G30-G48)^2</f>
        <v>2.9643939514564792E-3</v>
      </c>
      <c r="H62" s="3">
        <f ca="1">(H30-H48)^2</f>
        <v>3.1790806185818844E-3</v>
      </c>
      <c r="I62" s="3">
        <f ca="1">(I30-I48)^2</f>
        <v>4.5240862539837699E-3</v>
      </c>
      <c r="J62" s="3">
        <f ca="1">(J30-J48)^2</f>
        <v>9.979795404481474E-3</v>
      </c>
      <c r="K62" s="3">
        <f ca="1">(K30-K48)^2</f>
        <v>5.7504152862717043E-3</v>
      </c>
      <c r="L62" s="3">
        <f ca="1">(L30-L48)^2</f>
        <v>1.2446327535084994E-3</v>
      </c>
      <c r="M62" s="3">
        <f ca="1">(M30-M48)^2</f>
        <v>4.4424006106039317E-4</v>
      </c>
      <c r="N62" s="48">
        <f t="shared" ca="1" si="31"/>
        <v>0.20582698086513129</v>
      </c>
    </row>
    <row r="63" spans="1:30" x14ac:dyDescent="0.35">
      <c r="B63" t="s">
        <v>28</v>
      </c>
      <c r="C63" s="3">
        <f ca="1">(C10-C49)^2</f>
        <v>2.7167227146737E-3</v>
      </c>
      <c r="D63" s="3">
        <f ca="1">(D10-D49)^2</f>
        <v>1.6364426172346689E-3</v>
      </c>
      <c r="E63" s="3">
        <f ca="1">(E10-E49)^2</f>
        <v>2.2379619257195875E-3</v>
      </c>
      <c r="F63" s="3">
        <f ca="1">(F10-F49)^2</f>
        <v>2.8708944866226689E-3</v>
      </c>
      <c r="G63" s="3">
        <f ca="1">(G31-G49)^2</f>
        <v>1.9418358091598501E-3</v>
      </c>
      <c r="H63" s="3">
        <f ca="1">(H31-H49)^2</f>
        <v>2.0800292861576199E-3</v>
      </c>
      <c r="I63" s="3">
        <f ca="1">(I31-I49)^2</f>
        <v>1.2758279577610345E-3</v>
      </c>
      <c r="J63" s="3">
        <f ca="1">(J31-J49)^2</f>
        <v>5.1367452195779546E-3</v>
      </c>
      <c r="K63" s="3">
        <f ca="1">(K31-K49)^2</f>
        <v>2.3191340396640403E-3</v>
      </c>
      <c r="L63" s="3">
        <f ca="1">(L31-L49)^2</f>
        <v>6.4285901802356774E-4</v>
      </c>
      <c r="M63" s="3">
        <f ca="1">(M31-M49)^2</f>
        <v>1.4930133503169665E-3</v>
      </c>
      <c r="N63" s="48">
        <f t="shared" ca="1" si="31"/>
        <v>0.14878742134306816</v>
      </c>
    </row>
    <row r="64" spans="1:30" x14ac:dyDescent="0.35">
      <c r="B64" t="s">
        <v>30</v>
      </c>
      <c r="C64" s="3">
        <f ca="1">(C11-C50)^2</f>
        <v>9.3786407874872288E-4</v>
      </c>
      <c r="D64" s="3">
        <f ca="1">(D11-D50)^2</f>
        <v>7.0836840806870238E-5</v>
      </c>
      <c r="E64" s="3">
        <f ca="1">(E11-E50)^2</f>
        <v>5.4264388843422461E-5</v>
      </c>
      <c r="F64" s="3">
        <f ca="1">(F11-F50)^2</f>
        <v>1.4817766876643953E-5</v>
      </c>
      <c r="G64" s="3">
        <f ca="1">(G32-G50)^2</f>
        <v>2.3347235495006178E-4</v>
      </c>
      <c r="H64" s="3">
        <f ca="1">(H32-H50)^2</f>
        <v>3.8642434780081912E-5</v>
      </c>
      <c r="I64" s="3">
        <f ca="1">(I32-I50)^2</f>
        <v>5.1897369377270966E-5</v>
      </c>
      <c r="J64" s="3">
        <f ca="1">(J32-J50)^2</f>
        <v>1.10386701453108E-3</v>
      </c>
      <c r="K64" s="3">
        <f ca="1">(K32-K50)^2</f>
        <v>3.2733230832095323E-6</v>
      </c>
      <c r="L64" s="3">
        <f ca="1">(L32-L50)^2</f>
        <v>5.7886948339360962E-4</v>
      </c>
      <c r="M64" s="3">
        <f ca="1">(M32-M50)^2</f>
        <v>2.8562948730196687E-4</v>
      </c>
      <c r="N64" s="48">
        <f t="shared" ca="1" si="31"/>
        <v>5.5378323152433927E-2</v>
      </c>
    </row>
    <row r="65" spans="2:24" x14ac:dyDescent="0.35">
      <c r="B65" t="s">
        <v>38</v>
      </c>
      <c r="C65" s="3">
        <f ca="1">(C12-C51)^2</f>
        <v>1.859321517432874E-3</v>
      </c>
      <c r="D65" s="3">
        <f ca="1">(D12-D51)^2</f>
        <v>4.584706595681512E-3</v>
      </c>
      <c r="E65" s="3">
        <f ca="1">(E12-E51)^2</f>
        <v>4.8640508638286596E-3</v>
      </c>
      <c r="F65" s="3">
        <f ca="1">(F12-F51)^2</f>
        <v>7.7571562759841265E-3</v>
      </c>
      <c r="G65" s="3">
        <f ca="1">(G33-G51)^2</f>
        <v>1.0801026019574876E-2</v>
      </c>
      <c r="H65" s="3">
        <f ca="1">(H33-H51)^2</f>
        <v>8.6711294231303689E-3</v>
      </c>
      <c r="I65" s="3">
        <f ca="1">(I33-I51)^2</f>
        <v>1.4891590784060065E-2</v>
      </c>
      <c r="J65" s="3">
        <f ca="1">(J33-J51)^2</f>
        <v>2.9144885215925259E-2</v>
      </c>
      <c r="K65" s="3">
        <f ca="1">(K33-K51)^2</f>
        <v>1.0366571106339808E-2</v>
      </c>
      <c r="L65" s="3">
        <f ca="1">(L33-L51)^2</f>
        <v>1.3566490671049028E-2</v>
      </c>
      <c r="M65" s="3">
        <f ca="1">(M33-M51)^2</f>
        <v>1.434805102311227E-2</v>
      </c>
      <c r="N65" s="48">
        <f t="shared" ca="1" si="31"/>
        <v>0.33146366796119581</v>
      </c>
    </row>
    <row r="66" spans="2:24" x14ac:dyDescent="0.35">
      <c r="B66" t="s">
        <v>33</v>
      </c>
      <c r="C66" s="3">
        <f ca="1">(C13-C52)^2</f>
        <v>3.0142318728347021E-3</v>
      </c>
      <c r="D66" s="3">
        <f ca="1">(D13-D52)^2</f>
        <v>9.0720762285836324E-4</v>
      </c>
      <c r="E66" s="3">
        <f ca="1">(E13-E52)^2</f>
        <v>8.969842124888016E-4</v>
      </c>
      <c r="F66" s="3">
        <f ca="1">(F13-F52)^2</f>
        <v>5.5189888392915653E-4</v>
      </c>
      <c r="G66" s="3">
        <f ca="1">(G34-G52)^2</f>
        <v>3.6284719934877134E-4</v>
      </c>
      <c r="H66" s="3">
        <f ca="1">(H34-H52)^2</f>
        <v>3.0482224645223227E-4</v>
      </c>
      <c r="I66" s="3">
        <f ca="1">(I34-I52)^2</f>
        <v>2.6016652887750341E-4</v>
      </c>
      <c r="J66" s="3">
        <f ca="1">(J34-J52)^2</f>
        <v>1.0105222825219898E-3</v>
      </c>
      <c r="K66" s="3">
        <f ca="1">(K34-K52)^2</f>
        <v>9.3997180544177833E-4</v>
      </c>
      <c r="L66" s="3">
        <f ca="1">(L34-L52)^2</f>
        <v>1.7357650619035305E-5</v>
      </c>
      <c r="M66" s="3">
        <f ca="1">(M34-M52)^2</f>
        <v>2.3512982299470265E-4</v>
      </c>
      <c r="N66" s="48">
        <f t="shared" ca="1" si="31"/>
        <v>8.7910802564908921E-2</v>
      </c>
    </row>
    <row r="69" spans="2:24" x14ac:dyDescent="0.35">
      <c r="X69" s="43"/>
    </row>
    <row r="70" spans="2:24" x14ac:dyDescent="0.35">
      <c r="X70" s="3"/>
    </row>
    <row r="71" spans="2:24" x14ac:dyDescent="0.35">
      <c r="X71" s="3"/>
    </row>
    <row r="72" spans="2:24" x14ac:dyDescent="0.35">
      <c r="X72" s="3"/>
    </row>
    <row r="74" spans="2:24" x14ac:dyDescent="0.35">
      <c r="B74" s="42" t="s">
        <v>144</v>
      </c>
      <c r="C74" s="43">
        <v>38352</v>
      </c>
      <c r="D74" s="43">
        <f>EDATE(C74,12)</f>
        <v>38717</v>
      </c>
      <c r="E74" s="43">
        <f t="shared" ref="E74" si="32">EDATE(D74,12)</f>
        <v>39082</v>
      </c>
      <c r="F74" s="43">
        <f t="shared" ref="F74" si="33">EDATE(E74,12)</f>
        <v>39447</v>
      </c>
      <c r="G74" s="43">
        <f t="shared" ref="G74" si="34">EDATE(F74,12)</f>
        <v>39813</v>
      </c>
      <c r="H74" s="43">
        <f t="shared" ref="H74" si="35">EDATE(G74,12)</f>
        <v>40178</v>
      </c>
      <c r="I74" s="43">
        <f t="shared" ref="I74" si="36">EDATE(H74,12)</f>
        <v>40543</v>
      </c>
      <c r="J74" s="43">
        <f t="shared" ref="J74" si="37">EDATE(I74,12)</f>
        <v>40908</v>
      </c>
      <c r="K74" s="43">
        <f t="shared" ref="K74" si="38">EDATE(J74,12)</f>
        <v>41274</v>
      </c>
      <c r="L74" s="43">
        <f t="shared" ref="L74" si="39">EDATE(K74,12)</f>
        <v>41639</v>
      </c>
      <c r="M74" s="45">
        <f t="shared" ref="M74" si="40">EDATE(L74,12)</f>
        <v>42004</v>
      </c>
      <c r="N74" s="43">
        <f t="shared" ref="N74" si="41">EDATE(M74,12)</f>
        <v>42369</v>
      </c>
      <c r="O74" s="43">
        <f t="shared" ref="O74" si="42">EDATE(N74,12)</f>
        <v>42735</v>
      </c>
      <c r="P74" s="43">
        <f t="shared" ref="P74" si="43">EDATE(O74,12)</f>
        <v>43100</v>
      </c>
      <c r="Q74" s="43">
        <f t="shared" ref="Q74" si="44">EDATE(P74,12)</f>
        <v>43465</v>
      </c>
      <c r="R74" s="43">
        <f t="shared" ref="R74" si="45">EDATE(Q74,12)</f>
        <v>43830</v>
      </c>
      <c r="S74" s="43">
        <f t="shared" ref="S74" si="46">EDATE(R74,12)</f>
        <v>44196</v>
      </c>
      <c r="T74" s="43">
        <f t="shared" ref="T74" si="47">EDATE(S74,12)</f>
        <v>44561</v>
      </c>
      <c r="U74" s="43">
        <f t="shared" ref="U74" si="48">EDATE(T74,12)</f>
        <v>44926</v>
      </c>
      <c r="V74" s="43">
        <f t="shared" ref="V74" si="49">EDATE(U74,12)</f>
        <v>45291</v>
      </c>
      <c r="W74" s="43">
        <f>EDATE(V74,12)</f>
        <v>45657</v>
      </c>
      <c r="X74" s="49" t="s">
        <v>59</v>
      </c>
    </row>
    <row r="75" spans="2:24" x14ac:dyDescent="0.35">
      <c r="B75" t="s">
        <v>36</v>
      </c>
      <c r="C75" s="3">
        <f ca="1">VLOOKUP(C$74,INDIRECT("fundamentals!$"&amp;$AC42&amp;":$"&amp;$AD42),2,1)/VLOOKUP(EDATE(C$74,-12),INDIRECT("fundamentals!$"&amp;$AC42&amp;":$"&amp;$AD42),2,1)-1</f>
        <v>4.3842875244787471E-2</v>
      </c>
      <c r="D75" s="3">
        <f ca="1">VLOOKUP(D$74,INDIRECT("fundamentals!$"&amp;$AC42&amp;":$"&amp;$AD42),2,1)/VLOOKUP(EDATE(D$74,-12),INDIRECT("fundamentals!$"&amp;$AC42&amp;":$"&amp;$AD42),2,1)-1</f>
        <v>-6.5389482357788298E-2</v>
      </c>
      <c r="E75" s="3">
        <f ca="1">VLOOKUP(E$74,INDIRECT("fundamentals!$"&amp;$AC42&amp;":$"&amp;$AD42),2,1)/VLOOKUP(EDATE(E$74,-12),INDIRECT("fundamentals!$"&amp;$AC42&amp;":$"&amp;$AD42),2,1)-1</f>
        <v>0.26114644667653275</v>
      </c>
      <c r="F75" s="3">
        <f ca="1">VLOOKUP(F$74,INDIRECT("fundamentals!$"&amp;$AC42&amp;":$"&amp;$AD42),2,1)/VLOOKUP(EDATE(F$74,-12),INDIRECT("fundamentals!$"&amp;$AC42&amp;":$"&amp;$AD42),2,1)-1</f>
        <v>5.44906404678831E-2</v>
      </c>
      <c r="G75" s="3">
        <f ca="1">VLOOKUP(G$74,INDIRECT("fundamentals!$"&amp;$AC42&amp;":$"&amp;$AD42),2,1)/VLOOKUP(EDATE(G$74,-12),INDIRECT("fundamentals!$"&amp;$AC42&amp;":$"&amp;$AD42),2,1)-1</f>
        <v>-0.39232039587785095</v>
      </c>
      <c r="H75" s="3">
        <f ca="1">VLOOKUP(H$74,INDIRECT("fundamentals!$"&amp;$AC42&amp;":$"&amp;$AD42),2,1)/VLOOKUP(EDATE(H$74,-12),INDIRECT("fundamentals!$"&amp;$AC42&amp;":$"&amp;$AD42),2,1)-1</f>
        <v>0.36962069704467093</v>
      </c>
      <c r="I75" s="3">
        <f ca="1">VLOOKUP(I$74,INDIRECT("fundamentals!$"&amp;$AC42&amp;":$"&amp;$AD42),2,1)/VLOOKUP(EDATE(I$74,-12),INDIRECT("fundamentals!$"&amp;$AC42&amp;":$"&amp;$AD42),2,1)-1</f>
        <v>0.18101388256713702</v>
      </c>
      <c r="J75" s="3">
        <f ca="1">VLOOKUP(J$74,INDIRECT("fundamentals!$"&amp;$AC42&amp;":$"&amp;$AD42),2,1)/VLOOKUP(EDATE(J$74,-12),INDIRECT("fundamentals!$"&amp;$AC42&amp;":$"&amp;$AD42),2,1)-1</f>
        <v>6.1851138142839934E-2</v>
      </c>
      <c r="K75" s="3">
        <f ca="1">VLOOKUP(K$74,INDIRECT("fundamentals!$"&amp;$AC42&amp;":$"&amp;$AD42),2,1)/VLOOKUP(EDATE(K$74,-12),INDIRECT("fundamentals!$"&amp;$AC42&amp;":$"&amp;$AD42),2,1)-1</f>
        <v>0.24733030493787256</v>
      </c>
      <c r="L75" s="3">
        <f ca="1">VLOOKUP(L$74,INDIRECT("fundamentals!$"&amp;$AC42&amp;":$"&amp;$AD42),2,1)/VLOOKUP(EDATE(L$74,-12),INDIRECT("fundamentals!$"&amp;$AC42&amp;":$"&amp;$AD42),2,1)-1</f>
        <v>0.45477237284205474</v>
      </c>
      <c r="M75" s="3">
        <f ca="1">VLOOKUP(M$74,INDIRECT("fundamentals!$"&amp;$AC42&amp;":$"&amp;$AD42),2,1)/VLOOKUP(EDATE(M$74,-12),INDIRECT("fundamentals!$"&amp;$AC42&amp;":$"&amp;$AD42),2,1)-1</f>
        <v>6.6303712570358941E-2</v>
      </c>
      <c r="N75" s="3">
        <f ca="1">VLOOKUP(N$74,INDIRECT("fundamentals!$"&amp;$AC42&amp;":$"&amp;$AD42),2,1)/VLOOKUP(EDATE(N$74,-12),INDIRECT("fundamentals!$"&amp;$AC42&amp;":$"&amp;$AD42),2,1)-1</f>
        <v>0.13252750731281249</v>
      </c>
      <c r="O75" s="3">
        <f ca="1">VLOOKUP(O$74,INDIRECT("fundamentals!$"&amp;$AC42&amp;":$"&amp;$AD42),2,1)/VLOOKUP(EDATE(O$74,-12),INDIRECT("fundamentals!$"&amp;$AC42&amp;":$"&amp;$AD42),2,1)-1</f>
        <v>0.13234540551452123</v>
      </c>
      <c r="P75" s="3">
        <f ca="1">VLOOKUP(P$74,INDIRECT("fundamentals!$"&amp;$AC42&amp;":$"&amp;$AD42),2,1)/VLOOKUP(EDATE(P$74,-12),INDIRECT("fundamentals!$"&amp;$AC42&amp;":$"&amp;$AD42),2,1)-1</f>
        <v>0.20937248592115854</v>
      </c>
      <c r="Q75" s="3">
        <f ca="1">VLOOKUP(Q$74,INDIRECT("fundamentals!$"&amp;$AC42&amp;":$"&amp;$AD42),2,1)/VLOOKUP(EDATE(Q$74,-12),INDIRECT("fundamentals!$"&amp;$AC42&amp;":$"&amp;$AD42),2,1)-1</f>
        <v>-6.3931557383245408E-2</v>
      </c>
      <c r="R75" s="3">
        <f ca="1">VLOOKUP(R$74,INDIRECT("fundamentals!$"&amp;$AC42&amp;":$"&amp;$AD42),2,1)/VLOOKUP(EDATE(R$74,-12),INDIRECT("fundamentals!$"&amp;$AC42&amp;":$"&amp;$AD42),2,1)-1</f>
        <v>0.3191564963709963</v>
      </c>
      <c r="S75" s="3">
        <f ca="1">VLOOKUP(S$74,INDIRECT("fundamentals!$"&amp;$AC42&amp;":$"&amp;$AD42),2,1)/VLOOKUP(EDATE(S$74,-12),INDIRECT("fundamentals!$"&amp;$AC42&amp;":$"&amp;$AD42),2,1)-1</f>
        <v>0.2714318072598938</v>
      </c>
      <c r="T75" s="3">
        <f ca="1">VLOOKUP(T$74,INDIRECT("fundamentals!$"&amp;$AC42&amp;":$"&amp;$AD42),2,1)/VLOOKUP(EDATE(T$74,-12),INDIRECT("fundamentals!$"&amp;$AC42&amp;":$"&amp;$AD42),2,1)-1</f>
        <v>0.16874731417717204</v>
      </c>
      <c r="U75" s="3">
        <f ca="1">VLOOKUP(U$74,INDIRECT("fundamentals!$"&amp;$AC42&amp;":$"&amp;$AD42),2,1)/VLOOKUP(EDATE(U$74,-12),INDIRECT("fundamentals!$"&amp;$AC42&amp;":$"&amp;$AD42),2,1)-1</f>
        <v>-0.41187490859354559</v>
      </c>
      <c r="V75" s="3">
        <f ca="1">VLOOKUP(V$74,INDIRECT("fundamentals!$"&amp;$AC42&amp;":$"&amp;$AD42),2,1)/VLOOKUP(EDATE(V$74,-12),INDIRECT("fundamentals!$"&amp;$AC42&amp;":$"&amp;$AD42),2,1)-1</f>
        <v>0.58577175049427987</v>
      </c>
      <c r="W75" s="3">
        <f ca="1">VLOOKUP(W$74,INDIRECT("fundamentals!$"&amp;$AC42&amp;":$"&amp;$AD42),2,1)/VLOOKUP(EDATE(W$74,-12),INDIRECT("fundamentals!$"&amp;$AC42&amp;":$"&amp;$AD42),2,1)-1</f>
        <v>0.39520920391197167</v>
      </c>
      <c r="X75" s="50">
        <f ca="1">_xlfn.STDEV.P(C75:W75)</f>
        <v>0.23886031558778431</v>
      </c>
    </row>
    <row r="76" spans="2:24" x14ac:dyDescent="0.35">
      <c r="B76" t="s">
        <v>16</v>
      </c>
      <c r="C76" s="3">
        <f ca="1">VLOOKUP(C$74,INDIRECT("fundamentals!$"&amp;$AC43&amp;":$"&amp;$AD43),2,1)/VLOOKUP(EDATE(C$74,-12),INDIRECT("fundamentals!$"&amp;$AC43&amp;":$"&amp;$AD43),2,1)-1</f>
        <v>0.18291657107899351</v>
      </c>
      <c r="D76" s="3">
        <f ca="1">VLOOKUP(D$74,INDIRECT("fundamentals!$"&amp;$AC43&amp;":$"&amp;$AD43),2,1)/VLOOKUP(EDATE(D$74,-12),INDIRECT("fundamentals!$"&amp;$AC43&amp;":$"&amp;$AD43),2,1)-1</f>
        <v>-4.0021391757121272E-2</v>
      </c>
      <c r="E76" s="3">
        <f ca="1">VLOOKUP(E$74,INDIRECT("fundamentals!$"&amp;$AC43&amp;":$"&amp;$AD43),2,1)/VLOOKUP(EDATE(E$74,-12),INDIRECT("fundamentals!$"&amp;$AC43&amp;":$"&amp;$AD43),2,1)-1</f>
        <v>0.10143312784283953</v>
      </c>
      <c r="F76" s="3">
        <f ca="1">VLOOKUP(F$74,INDIRECT("fundamentals!$"&amp;$AC43&amp;":$"&amp;$AD43),2,1)/VLOOKUP(EDATE(F$74,-12),INDIRECT("fundamentals!$"&amp;$AC43&amp;":$"&amp;$AD43),2,1)-1</f>
        <v>-0.12101624073188899</v>
      </c>
      <c r="G76" s="3">
        <f ca="1">VLOOKUP(G$74,INDIRECT("fundamentals!$"&amp;$AC43&amp;":$"&amp;$AD43),2,1)/VLOOKUP(EDATE(G$74,-12),INDIRECT("fundamentals!$"&amp;$AC43&amp;":$"&amp;$AD43),2,1)-1</f>
        <v>-0.37129216857946823</v>
      </c>
      <c r="H76" s="3">
        <f ca="1">VLOOKUP(H$74,INDIRECT("fundamentals!$"&amp;$AC43&amp;":$"&amp;$AD43),2,1)/VLOOKUP(EDATE(H$74,-12),INDIRECT("fundamentals!$"&amp;$AC43&amp;":$"&amp;$AD43),2,1)-1</f>
        <v>0.31031812284389559</v>
      </c>
      <c r="I76" s="3">
        <f ca="1">VLOOKUP(I$74,INDIRECT("fundamentals!$"&amp;$AC43&amp;":$"&amp;$AD43),2,1)/VLOOKUP(EDATE(I$74,-12),INDIRECT("fundamentals!$"&amp;$AC43&amp;":$"&amp;$AD43),2,1)-1</f>
        <v>0.28809266124761113</v>
      </c>
      <c r="J76" s="3">
        <f ca="1">VLOOKUP(J$74,INDIRECT("fundamentals!$"&amp;$AC43&amp;":$"&amp;$AD43),2,1)/VLOOKUP(EDATE(J$74,-12),INDIRECT("fundamentals!$"&amp;$AC43&amp;":$"&amp;$AD43),2,1)-1</f>
        <v>3.0134553732108049E-2</v>
      </c>
      <c r="K76" s="3">
        <f ca="1">VLOOKUP(K$74,INDIRECT("fundamentals!$"&amp;$AC43&amp;":$"&amp;$AD43),2,1)/VLOOKUP(EDATE(K$74,-12),INDIRECT("fundamentals!$"&amp;$AC43&amp;":$"&amp;$AD43),2,1)-1</f>
        <v>0.18235562934211069</v>
      </c>
      <c r="L76" s="3">
        <f ca="1">VLOOKUP(L$74,INDIRECT("fundamentals!$"&amp;$AC43&amp;":$"&amp;$AD43),2,1)/VLOOKUP(EDATE(L$74,-12),INDIRECT("fundamentals!$"&amp;$AC43&amp;":$"&amp;$AD43),2,1)-1</f>
        <v>0.35734240074365808</v>
      </c>
      <c r="M76" s="3">
        <f ca="1">VLOOKUP(M$74,INDIRECT("fundamentals!$"&amp;$AC43&amp;":$"&amp;$AD43),2,1)/VLOOKUP(EDATE(M$74,-12),INDIRECT("fundamentals!$"&amp;$AC43&amp;":$"&amp;$AD43),2,1)-1</f>
        <v>5.6139478218242944E-2</v>
      </c>
      <c r="N76" s="3">
        <f ca="1">VLOOKUP(N$74,INDIRECT("fundamentals!$"&amp;$AC43&amp;":$"&amp;$AD43),2,1)/VLOOKUP(EDATE(N$74,-12),INDIRECT("fundamentals!$"&amp;$AC43&amp;":$"&amp;$AD43),2,1)-1</f>
        <v>0.12293137753447847</v>
      </c>
      <c r="O76" s="3">
        <f ca="1">VLOOKUP(O$74,INDIRECT("fundamentals!$"&amp;$AC43&amp;":$"&amp;$AD43),2,1)/VLOOKUP(EDATE(O$74,-12),INDIRECT("fundamentals!$"&amp;$AC43&amp;":$"&amp;$AD43),2,1)-1</f>
        <v>1.4500241620039489E-2</v>
      </c>
      <c r="P76" s="3">
        <f ca="1">VLOOKUP(P$74,INDIRECT("fundamentals!$"&amp;$AC43&amp;":$"&amp;$AD43),2,1)/VLOOKUP(EDATE(P$74,-12),INDIRECT("fundamentals!$"&amp;$AC43&amp;":$"&amp;$AD43),2,1)-1</f>
        <v>0.28283702816057499</v>
      </c>
      <c r="Q76" s="3">
        <f ca="1">VLOOKUP(Q$74,INDIRECT("fundamentals!$"&amp;$AC43&amp;":$"&amp;$AD43),2,1)/VLOOKUP(EDATE(Q$74,-12),INDIRECT("fundamentals!$"&amp;$AC43&amp;":$"&amp;$AD43),2,1)-1</f>
        <v>4.922806747140962E-3</v>
      </c>
      <c r="R76" s="3">
        <f ca="1">VLOOKUP(R$74,INDIRECT("fundamentals!$"&amp;$AC43&amp;":$"&amp;$AD43),2,1)/VLOOKUP(EDATE(R$74,-12),INDIRECT("fundamentals!$"&amp;$AC43&amp;":$"&amp;$AD43),2,1)-1</f>
        <v>0.27225848730825297</v>
      </c>
      <c r="S76" s="3">
        <f ca="1">VLOOKUP(S$74,INDIRECT("fundamentals!$"&amp;$AC43&amp;":$"&amp;$AD43),2,1)/VLOOKUP(EDATE(S$74,-12),INDIRECT("fundamentals!$"&amp;$AC43&amp;":$"&amp;$AD43),2,1)-1</f>
        <v>0.53666364066435635</v>
      </c>
      <c r="T76" s="3">
        <f ca="1">VLOOKUP(T$74,INDIRECT("fundamentals!$"&amp;$AC43&amp;":$"&amp;$AD43),2,1)/VLOOKUP(EDATE(T$74,-12),INDIRECT("fundamentals!$"&amp;$AC43&amp;":$"&amp;$AD43),2,1)-1</f>
        <v>0.22127975199931549</v>
      </c>
      <c r="U76" s="3">
        <f ca="1">VLOOKUP(U$74,INDIRECT("fundamentals!$"&amp;$AC43&amp;":$"&amp;$AD43),2,1)/VLOOKUP(EDATE(U$74,-12),INDIRECT("fundamentals!$"&amp;$AC43&amp;":$"&amp;$AD43),2,1)-1</f>
        <v>-0.39393526485038655</v>
      </c>
      <c r="V76" s="3">
        <f ca="1">VLOOKUP(V$74,INDIRECT("fundamentals!$"&amp;$AC43&amp;":$"&amp;$AD43),2,1)/VLOOKUP(EDATE(V$74,-12),INDIRECT("fundamentals!$"&amp;$AC43&amp;":$"&amp;$AD43),2,1)-1</f>
        <v>0.42855949895615852</v>
      </c>
      <c r="W76" s="3">
        <f ca="1">VLOOKUP(W$74,INDIRECT("fundamentals!$"&amp;$AC43&amp;":$"&amp;$AD43),2,1)/VLOOKUP(EDATE(W$74,-12),INDIRECT("fundamentals!$"&amp;$AC43&amp;":$"&amp;$AD43),2,1)-1</f>
        <v>0.28169755071023572</v>
      </c>
      <c r="X76" s="50">
        <f ca="1">_xlfn.STDEV.P(C76:W76)</f>
        <v>0.22961348813862084</v>
      </c>
    </row>
    <row r="77" spans="2:24" x14ac:dyDescent="0.35">
      <c r="B77" t="s">
        <v>18</v>
      </c>
      <c r="C77" s="3">
        <f ca="1">VLOOKUP(C$74,INDIRECT("fundamentals!$"&amp;$AC44&amp;":$"&amp;$AD44),2,1)/VLOOKUP(EDATE(C$74,-12),INDIRECT("fundamentals!$"&amp;$AC44&amp;":$"&amp;$AD44),2,1)-1</f>
        <v>7.4166968191835769E-2</v>
      </c>
      <c r="D77" s="3">
        <f ca="1">VLOOKUP(D$74,INDIRECT("fundamentals!$"&amp;$AC44&amp;":$"&amp;$AD44),2,1)/VLOOKUP(EDATE(D$74,-12),INDIRECT("fundamentals!$"&amp;$AC44&amp;":$"&amp;$AD44),2,1)-1</f>
        <v>1.2991586474051298E-2</v>
      </c>
      <c r="E77" s="3">
        <f ca="1">VLOOKUP(E$74,INDIRECT("fundamentals!$"&amp;$AC44&amp;":$"&amp;$AD44),2,1)/VLOOKUP(EDATE(E$74,-12),INDIRECT("fundamentals!$"&amp;$AC44&amp;":$"&amp;$AD44),2,1)-1</f>
        <v>0.12148579201934706</v>
      </c>
      <c r="F77" s="3">
        <f ca="1">VLOOKUP(F$74,INDIRECT("fundamentals!$"&amp;$AC44&amp;":$"&amp;$AD44),2,1)/VLOOKUP(EDATE(F$74,-12),INDIRECT("fundamentals!$"&amp;$AC44&amp;":$"&amp;$AD44),2,1)-1</f>
        <v>0.11252400687354691</v>
      </c>
      <c r="G77" s="3">
        <f ca="1">VLOOKUP(G$74,INDIRECT("fundamentals!$"&amp;$AC44&amp;":$"&amp;$AD44),2,1)/VLOOKUP(EDATE(G$74,-12),INDIRECT("fundamentals!$"&amp;$AC44&amp;":$"&amp;$AD44),2,1)-1</f>
        <v>-0.17307214721399455</v>
      </c>
      <c r="H77" s="3">
        <f ca="1">VLOOKUP(H$74,INDIRECT("fundamentals!$"&amp;$AC44&amp;":$"&amp;$AD44),2,1)/VLOOKUP(EDATE(H$74,-12),INDIRECT("fundamentals!$"&amp;$AC44&amp;":$"&amp;$AD44),2,1)-1</f>
        <v>0.10898036917667731</v>
      </c>
      <c r="I77" s="3">
        <f ca="1">VLOOKUP(I$74,INDIRECT("fundamentals!$"&amp;$AC44&amp;":$"&amp;$AD44),2,1)/VLOOKUP(EDATE(I$74,-12),INDIRECT("fundamentals!$"&amp;$AC44&amp;":$"&amp;$AD44),2,1)-1</f>
        <v>9.2379027464035035E-2</v>
      </c>
      <c r="J77" s="3">
        <f ca="1">VLOOKUP(J$74,INDIRECT("fundamentals!$"&amp;$AC44&amp;":$"&amp;$AD44),2,1)/VLOOKUP(EDATE(J$74,-12),INDIRECT("fundamentals!$"&amp;$AC44&amp;":$"&amp;$AD44),2,1)-1</f>
        <v>0.10192037923862052</v>
      </c>
      <c r="K77" s="3">
        <f ca="1">VLOOKUP(K$74,INDIRECT("fundamentals!$"&amp;$AC44&amp;":$"&amp;$AD44),2,1)/VLOOKUP(EDATE(K$74,-12),INDIRECT("fundamentals!$"&amp;$AC44&amp;":$"&amp;$AD44),2,1)-1</f>
        <v>8.0514705882352988E-2</v>
      </c>
      <c r="L77" s="3">
        <f ca="1">VLOOKUP(L$74,INDIRECT("fundamentals!$"&amp;$AC44&amp;":$"&amp;$AD44),2,1)/VLOOKUP(EDATE(L$74,-12),INDIRECT("fundamentals!$"&amp;$AC44&amp;":$"&amp;$AD44),2,1)-1</f>
        <v>0.21167215978630161</v>
      </c>
      <c r="M77" s="3">
        <f ca="1">VLOOKUP(M$74,INDIRECT("fundamentals!$"&amp;$AC44&amp;":$"&amp;$AD44),2,1)/VLOOKUP(EDATE(M$74,-12),INDIRECT("fundamentals!$"&amp;$AC44&amp;":$"&amp;$AD44),2,1)-1</f>
        <v>0.1268179417755686</v>
      </c>
      <c r="N77" s="3">
        <f ca="1">VLOOKUP(N$74,INDIRECT("fundamentals!$"&amp;$AC44&amp;":$"&amp;$AD44),2,1)/VLOOKUP(EDATE(N$74,-12),INDIRECT("fundamentals!$"&amp;$AC44&amp;":$"&amp;$AD44),2,1)-1</f>
        <v>3.379926502313535E-2</v>
      </c>
      <c r="O77" s="3">
        <f ca="1">VLOOKUP(O$74,INDIRECT("fundamentals!$"&amp;$AC44&amp;":$"&amp;$AD44),2,1)/VLOOKUP(EDATE(O$74,-12),INDIRECT("fundamentals!$"&amp;$AC44&amp;":$"&amp;$AD44),2,1)-1</f>
        <v>3.3762804068518726E-2</v>
      </c>
      <c r="P77" s="3">
        <f ca="1">VLOOKUP(P$74,INDIRECT("fundamentals!$"&amp;$AC44&amp;":$"&amp;$AD44),2,1)/VLOOKUP(EDATE(P$74,-12),INDIRECT("fundamentals!$"&amp;$AC44&amp;":$"&amp;$AD44),2,1)-1</f>
        <v>0.12458104641814249</v>
      </c>
      <c r="Q77" s="3">
        <f ca="1">VLOOKUP(Q$74,INDIRECT("fundamentals!$"&amp;$AC44&amp;":$"&amp;$AD44),2,1)/VLOOKUP(EDATE(Q$74,-12),INDIRECT("fundamentals!$"&amp;$AC44&amp;":$"&amp;$AD44),2,1)-1</f>
        <v>-0.10119213414294459</v>
      </c>
      <c r="R77" s="3">
        <f ca="1">VLOOKUP(R$74,INDIRECT("fundamentals!$"&amp;$AC44&amp;":$"&amp;$AD44),2,1)/VLOOKUP(EDATE(R$74,-12),INDIRECT("fundamentals!$"&amp;$AC44&amp;":$"&amp;$AD44),2,1)-1</f>
        <v>0.25419649405518197</v>
      </c>
      <c r="S77" s="3">
        <f ca="1">VLOOKUP(S$74,INDIRECT("fundamentals!$"&amp;$AC44&amp;":$"&amp;$AD44),2,1)/VLOOKUP(EDATE(S$74,-12),INDIRECT("fundamentals!$"&amp;$AC44&amp;":$"&amp;$AD44),2,1)-1</f>
        <v>9.1457672720284489E-2</v>
      </c>
      <c r="T77" s="3">
        <f ca="1">VLOOKUP(T$74,INDIRECT("fundamentals!$"&amp;$AC44&amp;":$"&amp;$AD44),2,1)/VLOOKUP(EDATE(T$74,-12),INDIRECT("fundamentals!$"&amp;$AC44&amp;":$"&amp;$AD44),2,1)-1</f>
        <v>0.16263287369390134</v>
      </c>
      <c r="U77" s="3">
        <f ca="1">VLOOKUP(U$74,INDIRECT("fundamentals!$"&amp;$AC44&amp;":$"&amp;$AD44),2,1)/VLOOKUP(EDATE(U$74,-12),INDIRECT("fundamentals!$"&amp;$AC44&amp;":$"&amp;$AD44),2,1)-1</f>
        <v>-4.4280354987083936E-2</v>
      </c>
      <c r="V77" s="3">
        <f ca="1">VLOOKUP(V$74,INDIRECT("fundamentals!$"&amp;$AC44&amp;":$"&amp;$AD44),2,1)/VLOOKUP(EDATE(V$74,-12),INDIRECT("fundamentals!$"&amp;$AC44&amp;":$"&amp;$AD44),2,1)-1</f>
        <v>-2.1324423255845493E-2</v>
      </c>
      <c r="W77" s="3">
        <f ca="1">VLOOKUP(W$74,INDIRECT("fundamentals!$"&amp;$AC44&amp;":$"&amp;$AD44),2,1)/VLOOKUP(EDATE(W$74,-12),INDIRECT("fundamentals!$"&amp;$AC44&amp;":$"&amp;$AD44),2,1)-1</f>
        <v>0.12470190388294045</v>
      </c>
      <c r="X77" s="50">
        <f ca="1">_xlfn.STDEV.P(C77:W77)</f>
        <v>9.6453018800715482E-2</v>
      </c>
    </row>
    <row r="78" spans="2:24" x14ac:dyDescent="0.35">
      <c r="B78" t="s">
        <v>20</v>
      </c>
      <c r="C78" s="3">
        <f ca="1">VLOOKUP(C$74,INDIRECT("fundamentals!$"&amp;$AC45&amp;":$"&amp;$AD45),2,1)/VLOOKUP(EDATE(C$74,-12),INDIRECT("fundamentals!$"&amp;$AC45&amp;":$"&amp;$AD45),2,1)-1</f>
        <v>0.29200143413568869</v>
      </c>
      <c r="D78" s="3">
        <f ca="1">VLOOKUP(D$74,INDIRECT("fundamentals!$"&amp;$AC45&amp;":$"&amp;$AD45),2,1)/VLOOKUP(EDATE(D$74,-12),INDIRECT("fundamentals!$"&amp;$AC45&amp;":$"&amp;$AD45),2,1)-1</f>
        <v>0.300081358754265</v>
      </c>
      <c r="E78" s="3">
        <f ca="1">VLOOKUP(E$74,INDIRECT("fundamentals!$"&amp;$AC45&amp;":$"&amp;$AD45),2,1)/VLOOKUP(EDATE(E$74,-12),INDIRECT("fundamentals!$"&amp;$AC45&amp;":$"&amp;$AD45),2,1)-1</f>
        <v>0.21077244744999679</v>
      </c>
      <c r="F78" s="3">
        <f ca="1">VLOOKUP(F$74,INDIRECT("fundamentals!$"&amp;$AC45&amp;":$"&amp;$AD45),2,1)/VLOOKUP(EDATE(F$74,-12),INDIRECT("fundamentals!$"&amp;$AC45&amp;":$"&amp;$AD45),2,1)-1</f>
        <v>0.33936734980066929</v>
      </c>
      <c r="G78" s="3">
        <f ca="1">VLOOKUP(G$74,INDIRECT("fundamentals!$"&amp;$AC45&amp;":$"&amp;$AD45),2,1)/VLOOKUP(EDATE(G$74,-12),INDIRECT("fundamentals!$"&amp;$AC45&amp;":$"&amp;$AD45),2,1)-1</f>
        <v>-0.37018002548715767</v>
      </c>
      <c r="H78" s="3">
        <f ca="1">VLOOKUP(H$74,INDIRECT("fundamentals!$"&amp;$AC45&amp;":$"&amp;$AD45),2,1)/VLOOKUP(EDATE(H$74,-12),INDIRECT("fundamentals!$"&amp;$AC45&amp;":$"&amp;$AD45),2,1)-1</f>
        <v>0.1293103448275863</v>
      </c>
      <c r="I78" s="3">
        <f ca="1">VLOOKUP(I$74,INDIRECT("fundamentals!$"&amp;$AC45&amp;":$"&amp;$AD45),2,1)/VLOOKUP(EDATE(I$74,-12),INDIRECT("fundamentals!$"&amp;$AC45&amp;":$"&amp;$AD45),2,1)-1</f>
        <v>0.16350177696465007</v>
      </c>
      <c r="J78" s="3">
        <f ca="1">VLOOKUP(J$74,INDIRECT("fundamentals!$"&amp;$AC45&amp;":$"&amp;$AD45),2,1)/VLOOKUP(EDATE(J$74,-12),INDIRECT("fundamentals!$"&amp;$AC45&amp;":$"&amp;$AD45),2,1)-1</f>
        <v>2.3499855407750125E-2</v>
      </c>
      <c r="K78" s="3">
        <f ca="1">VLOOKUP(K$74,INDIRECT("fundamentals!$"&amp;$AC45&amp;":$"&amp;$AD45),2,1)/VLOOKUP(EDATE(K$74,-12),INDIRECT("fundamentals!$"&amp;$AC45&amp;":$"&amp;$AD45),2,1)-1</f>
        <v>2.5566767087776165E-2</v>
      </c>
      <c r="L78" s="3">
        <f ca="1">VLOOKUP(L$74,INDIRECT("fundamentals!$"&amp;$AC45&amp;":$"&amp;$AD45),2,1)/VLOOKUP(EDATE(L$74,-12),INDIRECT("fundamentals!$"&amp;$AC45&amp;":$"&amp;$AD45),2,1)-1</f>
        <v>0.22814243405193202</v>
      </c>
      <c r="M78" s="3">
        <f ca="1">VLOOKUP(M$74,INDIRECT("fundamentals!$"&amp;$AC45&amp;":$"&amp;$AD45),2,1)/VLOOKUP(EDATE(M$74,-12),INDIRECT("fundamentals!$"&amp;$AC45&amp;":$"&amp;$AD45),2,1)-1</f>
        <v>-9.6461859416534956E-2</v>
      </c>
      <c r="N78" s="3">
        <f ca="1">VLOOKUP(N$74,INDIRECT("fundamentals!$"&amp;$AC45&amp;":$"&amp;$AD45),2,1)/VLOOKUP(EDATE(N$74,-12),INDIRECT("fundamentals!$"&amp;$AC45&amp;":$"&amp;$AD45),2,1)-1</f>
        <v>-0.23201966315671874</v>
      </c>
      <c r="O78" s="3">
        <f ca="1">VLOOKUP(O$74,INDIRECT("fundamentals!$"&amp;$AC45&amp;":$"&amp;$AD45),2,1)/VLOOKUP(EDATE(O$74,-12),INDIRECT("fundamentals!$"&amp;$AC45&amp;":$"&amp;$AD45),2,1)-1</f>
        <v>0.2278674877962048</v>
      </c>
      <c r="P78" s="3">
        <f ca="1">VLOOKUP(P$74,INDIRECT("fundamentals!$"&amp;$AC45&amp;":$"&amp;$AD45),2,1)/VLOOKUP(EDATE(P$74,-12),INDIRECT("fundamentals!$"&amp;$AC45&amp;":$"&amp;$AD45),2,1)-1</f>
        <v>-2.8931753183282782E-2</v>
      </c>
      <c r="Q78" s="3">
        <f ca="1">VLOOKUP(Q$74,INDIRECT("fundamentals!$"&amp;$AC45&amp;":$"&amp;$AD45),2,1)/VLOOKUP(EDATE(Q$74,-12),INDIRECT("fundamentals!$"&amp;$AC45&amp;":$"&amp;$AD45),2,1)-1</f>
        <v>-0.19604354339088048</v>
      </c>
      <c r="R78" s="3">
        <f ca="1">VLOOKUP(R$74,INDIRECT("fundamentals!$"&amp;$AC45&amp;":$"&amp;$AD45),2,1)/VLOOKUP(EDATE(R$74,-12),INDIRECT("fundamentals!$"&amp;$AC45&amp;":$"&amp;$AD45),2,1)-1</f>
        <v>7.7726301234734452E-2</v>
      </c>
      <c r="S78" s="3">
        <f ca="1">VLOOKUP(S$74,INDIRECT("fundamentals!$"&amp;$AC45&amp;":$"&amp;$AD45),2,1)/VLOOKUP(EDATE(S$74,-12),INDIRECT("fundamentals!$"&amp;$AC45&amp;":$"&amp;$AD45),2,1)-1</f>
        <v>-0.38079442999354607</v>
      </c>
      <c r="T78" s="3">
        <f ca="1">VLOOKUP(T$74,INDIRECT("fundamentals!$"&amp;$AC45&amp;":$"&amp;$AD45),2,1)/VLOOKUP(EDATE(T$74,-12),INDIRECT("fundamentals!$"&amp;$AC45&amp;":$"&amp;$AD45),2,1)-1</f>
        <v>0.45097692400017686</v>
      </c>
      <c r="U78" s="3">
        <f ca="1">VLOOKUP(U$74,INDIRECT("fundamentals!$"&amp;$AC45&amp;":$"&amp;$AD45),2,1)/VLOOKUP(EDATE(U$74,-12),INDIRECT("fundamentals!$"&amp;$AC45&amp;":$"&amp;$AD45),2,1)-1</f>
        <v>0.57659320661401692</v>
      </c>
      <c r="V78" s="3">
        <f ca="1">VLOOKUP(V$74,INDIRECT("fundamentals!$"&amp;$AC45&amp;":$"&amp;$AD45),2,1)/VLOOKUP(EDATE(V$74,-12),INDIRECT("fundamentals!$"&amp;$AC45&amp;":$"&amp;$AD45),2,1)-1</f>
        <v>-5.9790022477867355E-2</v>
      </c>
      <c r="W78" s="3">
        <f ca="1">VLOOKUP(W$74,INDIRECT("fundamentals!$"&amp;$AC45&amp;":$"&amp;$AD45),2,1)/VLOOKUP(EDATE(W$74,-12),INDIRECT("fundamentals!$"&amp;$AC45&amp;":$"&amp;$AD45),2,1)-1</f>
        <v>2.955809705065171E-2</v>
      </c>
      <c r="X78" s="50">
        <f ca="1">_xlfn.STDEV.P(C78:W78)</f>
        <v>0.24639813052615417</v>
      </c>
    </row>
    <row r="79" spans="2:24" x14ac:dyDescent="0.35">
      <c r="B79" t="s">
        <v>22</v>
      </c>
      <c r="C79" s="3">
        <f ca="1">VLOOKUP(C$74,INDIRECT("fundamentals!$"&amp;$AC46&amp;":$"&amp;$AD46),2,1)/VLOOKUP(EDATE(C$74,-12),INDIRECT("fundamentals!$"&amp;$AC46&amp;":$"&amp;$AD46),2,1)-1</f>
        <v>8.0543717854518748E-2</v>
      </c>
      <c r="D79" s="3">
        <f ca="1">VLOOKUP(D$74,INDIRECT("fundamentals!$"&amp;$AC46&amp;":$"&amp;$AD46),2,1)/VLOOKUP(EDATE(D$74,-12),INDIRECT("fundamentals!$"&amp;$AC46&amp;":$"&amp;$AD46),2,1)-1</f>
        <v>3.2850090438046653E-2</v>
      </c>
      <c r="E79" s="3">
        <f ca="1">VLOOKUP(E$74,INDIRECT("fundamentals!$"&amp;$AC46&amp;":$"&amp;$AD46),2,1)/VLOOKUP(EDATE(E$74,-12),INDIRECT("fundamentals!$"&amp;$AC46&amp;":$"&amp;$AD46),2,1)-1</f>
        <v>0.15485901259439205</v>
      </c>
      <c r="F79" s="3">
        <f ca="1">VLOOKUP(F$74,INDIRECT("fundamentals!$"&amp;$AC46&amp;":$"&amp;$AD46),2,1)/VLOOKUP(EDATE(F$74,-12),INDIRECT("fundamentals!$"&amp;$AC46&amp;":$"&amp;$AD46),2,1)-1</f>
        <v>-0.19281703389105831</v>
      </c>
      <c r="G79" s="3">
        <f ca="1">VLOOKUP(G$74,INDIRECT("fundamentals!$"&amp;$AC46&amp;":$"&amp;$AD46),2,1)/VLOOKUP(EDATE(G$74,-12),INDIRECT("fundamentals!$"&amp;$AC46&amp;":$"&amp;$AD46),2,1)-1</f>
        <v>-0.54989688682976445</v>
      </c>
      <c r="H79" s="3">
        <f ca="1">VLOOKUP(H$74,INDIRECT("fundamentals!$"&amp;$AC46&amp;":$"&amp;$AD46),2,1)/VLOOKUP(EDATE(H$74,-12),INDIRECT("fundamentals!$"&amp;$AC46&amp;":$"&amp;$AD46),2,1)-1</f>
        <v>0.11514019864744029</v>
      </c>
      <c r="I79" s="3">
        <f ca="1">VLOOKUP(I$74,INDIRECT("fundamentals!$"&amp;$AC46&amp;":$"&amp;$AD46),2,1)/VLOOKUP(EDATE(I$74,-12),INDIRECT("fundamentals!$"&amp;$AC46&amp;":$"&amp;$AD46),2,1)-1</f>
        <v>9.7116886406168668E-2</v>
      </c>
      <c r="J79" s="3">
        <f ca="1">VLOOKUP(J$74,INDIRECT("fundamentals!$"&amp;$AC46&amp;":$"&amp;$AD46),2,1)/VLOOKUP(EDATE(J$74,-12),INDIRECT("fundamentals!$"&amp;$AC46&amp;":$"&amp;$AD46),2,1)-1</f>
        <v>-0.21652922240320127</v>
      </c>
      <c r="K79" s="3">
        <f ca="1">VLOOKUP(K$74,INDIRECT("fundamentals!$"&amp;$AC46&amp;":$"&amp;$AD46),2,1)/VLOOKUP(EDATE(K$74,-12),INDIRECT("fundamentals!$"&amp;$AC46&amp;":$"&amp;$AD46),2,1)-1</f>
        <v>0.27971123624934524</v>
      </c>
      <c r="L79" s="3">
        <f ca="1">VLOOKUP(L$74,INDIRECT("fundamentals!$"&amp;$AC46&amp;":$"&amp;$AD46),2,1)/VLOOKUP(EDATE(L$74,-12),INDIRECT("fundamentals!$"&amp;$AC46&amp;":$"&amp;$AD46),2,1)-1</f>
        <v>0.38335785097537589</v>
      </c>
      <c r="M79" s="3">
        <f ca="1">VLOOKUP(M$74,INDIRECT("fundamentals!$"&amp;$AC46&amp;":$"&amp;$AD46),2,1)/VLOOKUP(EDATE(M$74,-12),INDIRECT("fundamentals!$"&amp;$AC46&amp;":$"&amp;$AD46),2,1)-1</f>
        <v>0.10775447551412931</v>
      </c>
      <c r="N79" s="3">
        <f ca="1">VLOOKUP(N$74,INDIRECT("fundamentals!$"&amp;$AC46&amp;":$"&amp;$AD46),2,1)/VLOOKUP(EDATE(N$74,-12),INDIRECT("fundamentals!$"&amp;$AC46&amp;":$"&amp;$AD46),2,1)-1</f>
        <v>-4.3014432748733289E-2</v>
      </c>
      <c r="O79" s="3">
        <f ca="1">VLOOKUP(O$74,INDIRECT("fundamentals!$"&amp;$AC46&amp;":$"&amp;$AD46),2,1)/VLOOKUP(EDATE(O$74,-12),INDIRECT("fundamentals!$"&amp;$AC46&amp;":$"&amp;$AD46),2,1)-1</f>
        <v>0.18487666166567807</v>
      </c>
      <c r="P79" s="3">
        <f ca="1">VLOOKUP(P$74,INDIRECT("fundamentals!$"&amp;$AC46&amp;":$"&amp;$AD46),2,1)/VLOOKUP(EDATE(P$74,-12),INDIRECT("fundamentals!$"&amp;$AC46&amp;":$"&amp;$AD46),2,1)-1</f>
        <v>0.1958053283666692</v>
      </c>
      <c r="Q79" s="3">
        <f ca="1">VLOOKUP(Q$74,INDIRECT("fundamentals!$"&amp;$AC46&amp;":$"&amp;$AD46),2,1)/VLOOKUP(EDATE(Q$74,-12),INDIRECT("fundamentals!$"&amp;$AC46&amp;":$"&amp;$AD46),2,1)-1</f>
        <v>-0.15530944304561156</v>
      </c>
      <c r="R79" s="3">
        <f ca="1">VLOOKUP(R$74,INDIRECT("fundamentals!$"&amp;$AC46&amp;":$"&amp;$AD46),2,1)/VLOOKUP(EDATE(R$74,-12),INDIRECT("fundamentals!$"&amp;$AC46&amp;":$"&amp;$AD46),2,1)-1</f>
        <v>0.29039640256834476</v>
      </c>
      <c r="S79" s="3">
        <f ca="1">VLOOKUP(S$74,INDIRECT("fundamentals!$"&amp;$AC46&amp;":$"&amp;$AD46),2,1)/VLOOKUP(EDATE(S$74,-12),INDIRECT("fundamentals!$"&amp;$AC46&amp;":$"&amp;$AD46),2,1)-1</f>
        <v>-5.7762038700057583E-2</v>
      </c>
      <c r="T79" s="3">
        <f ca="1">VLOOKUP(T$74,INDIRECT("fundamentals!$"&amp;$AC46&amp;":$"&amp;$AD46),2,1)/VLOOKUP(EDATE(T$74,-12),INDIRECT("fundamentals!$"&amp;$AC46&amp;":$"&amp;$AD46),2,1)-1</f>
        <v>0.34114981387904852</v>
      </c>
      <c r="U79" s="3">
        <f ca="1">VLOOKUP(U$74,INDIRECT("fundamentals!$"&amp;$AC46&amp;":$"&amp;$AD46),2,1)/VLOOKUP(EDATE(U$74,-12),INDIRECT("fundamentals!$"&amp;$AC46&amp;":$"&amp;$AD46),2,1)-1</f>
        <v>-0.13375346384195941</v>
      </c>
      <c r="V79" s="3">
        <f ca="1">VLOOKUP(V$74,INDIRECT("fundamentals!$"&amp;$AC46&amp;":$"&amp;$AD46),2,1)/VLOOKUP(EDATE(V$74,-12),INDIRECT("fundamentals!$"&amp;$AC46&amp;":$"&amp;$AD46),2,1)-1</f>
        <v>0.12342245658208384</v>
      </c>
      <c r="W79" s="3">
        <f ca="1">VLOOKUP(W$74,INDIRECT("fundamentals!$"&amp;$AC46&amp;":$"&amp;$AD46),2,1)/VLOOKUP(EDATE(W$74,-12),INDIRECT("fundamentals!$"&amp;$AC46&amp;":$"&amp;$AD46),2,1)-1</f>
        <v>0.31399637173628503</v>
      </c>
      <c r="X79" s="50">
        <f ca="1">_xlfn.STDEV.P(C79:W79)</f>
        <v>0.22089926844548483</v>
      </c>
    </row>
    <row r="80" spans="2:24" x14ac:dyDescent="0.35">
      <c r="B80" t="s">
        <v>24</v>
      </c>
      <c r="C80" s="3">
        <f ca="1">VLOOKUP(C$74,INDIRECT("fundamentals!$"&amp;$AC47&amp;":$"&amp;$AD47),2,1)/VLOOKUP(EDATE(C$74,-12),INDIRECT("fundamentals!$"&amp;$AC47&amp;":$"&amp;$AD47),2,1)-1</f>
        <v>0.27180439589842043</v>
      </c>
      <c r="D80" s="3">
        <f ca="1">VLOOKUP(D$74,INDIRECT("fundamentals!$"&amp;$AC47&amp;":$"&amp;$AD47),2,1)/VLOOKUP(EDATE(D$74,-12),INDIRECT("fundamentals!$"&amp;$AC47&amp;":$"&amp;$AD47),2,1)-1</f>
        <v>0.10548102863648734</v>
      </c>
      <c r="E80" s="3">
        <f ca="1">VLOOKUP(E$74,INDIRECT("fundamentals!$"&amp;$AC47&amp;":$"&amp;$AD47),2,1)/VLOOKUP(EDATE(E$74,-12),INDIRECT("fundamentals!$"&amp;$AC47&amp;":$"&amp;$AD47),2,1)-1</f>
        <v>0.35155239870367572</v>
      </c>
      <c r="F80" s="3">
        <f ca="1">VLOOKUP(F$74,INDIRECT("fundamentals!$"&amp;$AC47&amp;":$"&amp;$AD47),2,1)/VLOOKUP(EDATE(F$74,-12),INDIRECT("fundamentals!$"&amp;$AC47&amp;":$"&amp;$AD47),2,1)-1</f>
        <v>-0.16428745957004476</v>
      </c>
      <c r="G80" s="3">
        <f ca="1">VLOOKUP(G$74,INDIRECT("fundamentals!$"&amp;$AC47&amp;":$"&amp;$AD47),2,1)/VLOOKUP(EDATE(G$74,-12),INDIRECT("fundamentals!$"&amp;$AC47&amp;":$"&amp;$AD47),2,1)-1</f>
        <v>-0.43820770378152296</v>
      </c>
      <c r="H80" s="3">
        <f ca="1">VLOOKUP(H$74,INDIRECT("fundamentals!$"&amp;$AC47&amp;":$"&amp;$AD47),2,1)/VLOOKUP(EDATE(H$74,-12),INDIRECT("fundamentals!$"&amp;$AC47&amp;":$"&amp;$AD47),2,1)-1</f>
        <v>0.1997036200691551</v>
      </c>
      <c r="I80" s="3">
        <f ca="1">VLOOKUP(I$74,INDIRECT("fundamentals!$"&amp;$AC47&amp;":$"&amp;$AD47),2,1)/VLOOKUP(EDATE(I$74,-12),INDIRECT("fundamentals!$"&amp;$AC47&amp;":$"&amp;$AD47),2,1)-1</f>
        <v>0.24741926945473791</v>
      </c>
      <c r="J80" s="3">
        <f ca="1">VLOOKUP(J$74,INDIRECT("fundamentals!$"&amp;$AC47&amp;":$"&amp;$AD47),2,1)/VLOOKUP(EDATE(J$74,-12),INDIRECT("fundamentals!$"&amp;$AC47&amp;":$"&amp;$AD47),2,1)-1</f>
        <v>9.2355843191342712E-2</v>
      </c>
      <c r="K80" s="3">
        <f ca="1">VLOOKUP(K$74,INDIRECT("fundamentals!$"&amp;$AC47&amp;":$"&amp;$AD47),2,1)/VLOOKUP(EDATE(K$74,-12),INDIRECT("fundamentals!$"&amp;$AC47&amp;":$"&amp;$AD47),2,1)-1</f>
        <v>0.15815203315203319</v>
      </c>
      <c r="L80" s="3">
        <f ca="1">VLOOKUP(L$74,INDIRECT("fundamentals!$"&amp;$AC47&amp;":$"&amp;$AD47),2,1)/VLOOKUP(EDATE(L$74,-12),INDIRECT("fundamentals!$"&amp;$AC47&amp;":$"&amp;$AD47),2,1)-1</f>
        <v>-2.0038390219812019E-2</v>
      </c>
      <c r="M80" s="3">
        <f ca="1">VLOOKUP(M$74,INDIRECT("fundamentals!$"&amp;$AC47&amp;":$"&amp;$AD47),2,1)/VLOOKUP(EDATE(M$74,-12),INDIRECT("fundamentals!$"&amp;$AC47&amp;":$"&amp;$AD47),2,1)-1</f>
        <v>0.25258513718461328</v>
      </c>
      <c r="N80" s="3">
        <f ca="1">VLOOKUP(N$74,INDIRECT("fundamentals!$"&amp;$AC47&amp;":$"&amp;$AD47),2,1)/VLOOKUP(EDATE(N$74,-12),INDIRECT("fundamentals!$"&amp;$AC47&amp;":$"&amp;$AD47),2,1)-1</f>
        <v>6.6764086311272841E-3</v>
      </c>
      <c r="O80" s="3">
        <f ca="1">VLOOKUP(O$74,INDIRECT("fundamentals!$"&amp;$AC47&amp;":$"&amp;$AD47),2,1)/VLOOKUP(EDATE(O$74,-12),INDIRECT("fundamentals!$"&amp;$AC47&amp;":$"&amp;$AD47),2,1)-1</f>
        <v>-6.7490121557622906E-4</v>
      </c>
      <c r="P80" s="3">
        <f ca="1">VLOOKUP(P$74,INDIRECT("fundamentals!$"&amp;$AC47&amp;":$"&amp;$AD47),2,1)/VLOOKUP(EDATE(P$74,-12),INDIRECT("fundamentals!$"&amp;$AC47&amp;":$"&amp;$AD47),2,1)-1</f>
        <v>6.7264049501028156E-2</v>
      </c>
      <c r="Q80" s="3">
        <f ca="1">VLOOKUP(Q$74,INDIRECT("fundamentals!$"&amp;$AC47&amp;":$"&amp;$AD47),2,1)/VLOOKUP(EDATE(Q$74,-12),INDIRECT("fundamentals!$"&amp;$AC47&amp;":$"&amp;$AD47),2,1)-1</f>
        <v>-5.7096294096644185E-2</v>
      </c>
      <c r="R80" s="3">
        <f ca="1">VLOOKUP(R$74,INDIRECT("fundamentals!$"&amp;$AC47&amp;":$"&amp;$AD47),2,1)/VLOOKUP(EDATE(R$74,-12),INDIRECT("fundamentals!$"&amp;$AC47&amp;":$"&amp;$AD47),2,1)-1</f>
        <v>0.26343158794550137</v>
      </c>
      <c r="S80" s="3">
        <f ca="1">VLOOKUP(S$74,INDIRECT("fundamentals!$"&amp;$AC47&amp;":$"&amp;$AD47),2,1)/VLOOKUP(EDATE(S$74,-12),INDIRECT("fundamentals!$"&amp;$AC47&amp;":$"&amp;$AD47),2,1)-1</f>
        <v>-4.6482781132691331E-2</v>
      </c>
      <c r="T80" s="3">
        <f ca="1">VLOOKUP(T$74,INDIRECT("fundamentals!$"&amp;$AC47&amp;":$"&amp;$AD47),2,1)/VLOOKUP(EDATE(T$74,-12),INDIRECT("fundamentals!$"&amp;$AC47&amp;":$"&amp;$AD47),2,1)-1</f>
        <v>0.41732410891289384</v>
      </c>
      <c r="U80" s="3">
        <f ca="1">VLOOKUP(U$74,INDIRECT("fundamentals!$"&amp;$AC47&amp;":$"&amp;$AD47),2,1)/VLOOKUP(EDATE(U$74,-12),INDIRECT("fundamentals!$"&amp;$AC47&amp;":$"&amp;$AD47),2,1)-1</f>
        <v>-0.29229978744708129</v>
      </c>
      <c r="V80" s="3">
        <f ca="1">VLOOKUP(V$74,INDIRECT("fundamentals!$"&amp;$AC47&amp;":$"&amp;$AD47),2,1)/VLOOKUP(EDATE(V$74,-12),INDIRECT("fundamentals!$"&amp;$AC47&amp;":$"&amp;$AD47),2,1)-1</f>
        <v>7.2671875096959937E-2</v>
      </c>
      <c r="W80" s="3">
        <f ca="1">VLOOKUP(W$74,INDIRECT("fundamentals!$"&amp;$AC47&amp;":$"&amp;$AD47),2,1)/VLOOKUP(EDATE(W$74,-12),INDIRECT("fundamentals!$"&amp;$AC47&amp;":$"&amp;$AD47),2,1)-1</f>
        <v>1.4141501793358824E-2</v>
      </c>
      <c r="X80" s="50">
        <f ca="1">_xlfn.STDEV.P(C80:W80)</f>
        <v>0.20278558755876805</v>
      </c>
    </row>
    <row r="81" spans="2:24" x14ac:dyDescent="0.35">
      <c r="B81" t="s">
        <v>26</v>
      </c>
      <c r="C81" s="3">
        <f ca="1">VLOOKUP(C$74,INDIRECT("fundamentals!$"&amp;$AC48&amp;":$"&amp;$AD48),2,1)/VLOOKUP(EDATE(C$74,-12),INDIRECT("fundamentals!$"&amp;$AC48&amp;":$"&amp;$AD48),2,1)-1</f>
        <v>6.1408030144145531E-3</v>
      </c>
      <c r="D81" s="3">
        <f ca="1">VLOOKUP(D$74,INDIRECT("fundamentals!$"&amp;$AC48&amp;":$"&amp;$AD48),2,1)/VLOOKUP(EDATE(D$74,-12),INDIRECT("fundamentals!$"&amp;$AC48&amp;":$"&amp;$AD48),2,1)-1</f>
        <v>7.8044816591147814E-2</v>
      </c>
      <c r="E81" s="3">
        <f ca="1">VLOOKUP(E$74,INDIRECT("fundamentals!$"&amp;$AC48&amp;":$"&amp;$AD48),2,1)/VLOOKUP(EDATE(E$74,-12),INDIRECT("fundamentals!$"&amp;$AC48&amp;":$"&amp;$AD48),2,1)-1</f>
        <v>4.7749748060268882E-2</v>
      </c>
      <c r="F81" s="3">
        <f ca="1">VLOOKUP(F$74,INDIRECT("fundamentals!$"&amp;$AC48&amp;":$"&amp;$AD48),2,1)/VLOOKUP(EDATE(F$74,-12),INDIRECT("fundamentals!$"&amp;$AC48&amp;":$"&amp;$AD48),2,1)-1</f>
        <v>5.0601731297065244E-2</v>
      </c>
      <c r="G81" s="3">
        <f ca="1">VLOOKUP(G$74,INDIRECT("fundamentals!$"&amp;$AC48&amp;":$"&amp;$AD48),2,1)/VLOOKUP(EDATE(G$74,-12),INDIRECT("fundamentals!$"&amp;$AC48&amp;":$"&amp;$AD48),2,1)-1</f>
        <v>-0.25320799094914848</v>
      </c>
      <c r="H81" s="3">
        <f ca="1">VLOOKUP(H$74,INDIRECT("fundamentals!$"&amp;$AC48&amp;":$"&amp;$AD48),2,1)/VLOOKUP(EDATE(H$74,-12),INDIRECT("fundamentals!$"&amp;$AC48&amp;":$"&amp;$AD48),2,1)-1</f>
        <v>0.19084448785544117</v>
      </c>
      <c r="I81" s="3">
        <f ca="1">VLOOKUP(I$74,INDIRECT("fundamentals!$"&amp;$AC48&amp;":$"&amp;$AD48),2,1)/VLOOKUP(EDATE(I$74,-12),INDIRECT("fundamentals!$"&amp;$AC48&amp;":$"&amp;$AD48),2,1)-1</f>
        <v>1.713243109783158E-2</v>
      </c>
      <c r="J81" s="3">
        <f ca="1">VLOOKUP(J$74,INDIRECT("fundamentals!$"&amp;$AC48&amp;":$"&amp;$AD48),2,1)/VLOOKUP(EDATE(J$74,-12),INDIRECT("fundamentals!$"&amp;$AC48&amp;":$"&amp;$AD48),2,1)-1</f>
        <v>9.4611941281021572E-2</v>
      </c>
      <c r="K81" s="3">
        <f ca="1">VLOOKUP(K$74,INDIRECT("fundamentals!$"&amp;$AC48&amp;":$"&amp;$AD48),2,1)/VLOOKUP(EDATE(K$74,-12),INDIRECT("fundamentals!$"&amp;$AC48&amp;":$"&amp;$AD48),2,1)-1</f>
        <v>0.15905913129764104</v>
      </c>
      <c r="L81" s="3">
        <f ca="1">VLOOKUP(L$74,INDIRECT("fundamentals!$"&amp;$AC48&amp;":$"&amp;$AD48),2,1)/VLOOKUP(EDATE(L$74,-12),INDIRECT("fundamentals!$"&amp;$AC48&amp;":$"&amp;$AD48),2,1)-1</f>
        <v>0.40276940039562881</v>
      </c>
      <c r="M81" s="3">
        <f ca="1">VLOOKUP(M$74,INDIRECT("fundamentals!$"&amp;$AC48&amp;":$"&amp;$AD48),2,1)/VLOOKUP(EDATE(M$74,-12),INDIRECT("fundamentals!$"&amp;$AC48&amp;":$"&amp;$AD48),2,1)-1</f>
        <v>0.24182332652136518</v>
      </c>
      <c r="N81" s="3">
        <f ca="1">VLOOKUP(N$74,INDIRECT("fundamentals!$"&amp;$AC48&amp;":$"&amp;$AD48),2,1)/VLOOKUP(EDATE(N$74,-12),INDIRECT("fundamentals!$"&amp;$AC48&amp;":$"&amp;$AD48),2,1)-1</f>
        <v>5.3203965910741058E-2</v>
      </c>
      <c r="O81" s="3">
        <f ca="1">VLOOKUP(O$74,INDIRECT("fundamentals!$"&amp;$AC48&amp;":$"&amp;$AD48),2,1)/VLOOKUP(EDATE(O$74,-12),INDIRECT("fundamentals!$"&amp;$AC48&amp;":$"&amp;$AD48),2,1)-1</f>
        <v>-4.6786788697640969E-2</v>
      </c>
      <c r="P81" s="3">
        <f ca="1">VLOOKUP(P$74,INDIRECT("fundamentals!$"&amp;$AC48&amp;":$"&amp;$AD48),2,1)/VLOOKUP(EDATE(P$74,-12),INDIRECT("fundamentals!$"&amp;$AC48&amp;":$"&amp;$AD48),2,1)-1</f>
        <v>0.1832824019818724</v>
      </c>
      <c r="Q81" s="3">
        <f ca="1">VLOOKUP(Q$74,INDIRECT("fundamentals!$"&amp;$AC48&amp;":$"&amp;$AD48),2,1)/VLOOKUP(EDATE(Q$74,-12),INDIRECT("fundamentals!$"&amp;$AC48&amp;":$"&amp;$AD48),2,1)-1</f>
        <v>4.320122858978559E-2</v>
      </c>
      <c r="R81" s="3">
        <f ca="1">VLOOKUP(R$74,INDIRECT("fundamentals!$"&amp;$AC48&amp;":$"&amp;$AD48),2,1)/VLOOKUP(EDATE(R$74,-12),INDIRECT("fundamentals!$"&amp;$AC48&amp;":$"&amp;$AD48),2,1)-1</f>
        <v>0.18571484366784952</v>
      </c>
      <c r="S81" s="3">
        <f ca="1">VLOOKUP(S$74,INDIRECT("fundamentals!$"&amp;$AC48&amp;":$"&amp;$AD48),2,1)/VLOOKUP(EDATE(S$74,-12),INDIRECT("fundamentals!$"&amp;$AC48&amp;":$"&amp;$AD48),2,1)-1</f>
        <v>0.12495185778282281</v>
      </c>
      <c r="T81" s="3">
        <f ca="1">VLOOKUP(T$74,INDIRECT("fundamentals!$"&amp;$AC48&amp;":$"&amp;$AD48),2,1)/VLOOKUP(EDATE(T$74,-12),INDIRECT("fundamentals!$"&amp;$AC48&amp;":$"&amp;$AD48),2,1)-1</f>
        <v>0.25138407758943004</v>
      </c>
      <c r="U81" s="3">
        <f ca="1">VLOOKUP(U$74,INDIRECT("fundamentals!$"&amp;$AC48&amp;":$"&amp;$AD48),2,1)/VLOOKUP(EDATE(U$74,-12),INDIRECT("fundamentals!$"&amp;$AC48&amp;":$"&amp;$AD48),2,1)-1</f>
        <v>-3.0508273231735106E-2</v>
      </c>
      <c r="V81" s="3">
        <f ca="1">VLOOKUP(V$74,INDIRECT("fundamentals!$"&amp;$AC48&amp;":$"&amp;$AD48),2,1)/VLOOKUP(EDATE(V$74,-12),INDIRECT("fundamentals!$"&amp;$AC48&amp;":$"&amp;$AD48),2,1)-1</f>
        <v>6.9193167197947325E-3</v>
      </c>
      <c r="W81" s="3">
        <f ca="1">VLOOKUP(W$74,INDIRECT("fundamentals!$"&amp;$AC48&amp;":$"&amp;$AD48),2,1)/VLOOKUP(EDATE(W$74,-12),INDIRECT("fundamentals!$"&amp;$AC48&amp;":$"&amp;$AD48),2,1)-1</f>
        <v>1.0223761164088963E-2</v>
      </c>
      <c r="X81" s="50">
        <f ca="1">_xlfn.STDEV.P(C81:W81)</f>
        <v>0.13172290098449532</v>
      </c>
    </row>
    <row r="82" spans="2:24" x14ac:dyDescent="0.35">
      <c r="B82" t="s">
        <v>28</v>
      </c>
      <c r="C82" s="3">
        <f ca="1">VLOOKUP(C$74,INDIRECT("fundamentals!$"&amp;$AC49&amp;":$"&amp;$AD49),2,1)/VLOOKUP(EDATE(C$74,-12),INDIRECT("fundamentals!$"&amp;$AC49&amp;":$"&amp;$AD49),2,1)-1</f>
        <v>0.1641446303291958</v>
      </c>
      <c r="D82" s="3">
        <f ca="1">VLOOKUP(D$74,INDIRECT("fundamentals!$"&amp;$AC49&amp;":$"&amp;$AD49),2,1)/VLOOKUP(EDATE(D$74,-12),INDIRECT("fundamentals!$"&amp;$AC49&amp;":$"&amp;$AD49),2,1)-1</f>
        <v>2.9755171923578683E-2</v>
      </c>
      <c r="E82" s="3">
        <f ca="1">VLOOKUP(E$74,INDIRECT("fundamentals!$"&amp;$AC49&amp;":$"&amp;$AD49),2,1)/VLOOKUP(EDATE(E$74,-12),INDIRECT("fundamentals!$"&amp;$AC49&amp;":$"&amp;$AD49),2,1)-1</f>
        <v>0.12463310544354478</v>
      </c>
      <c r="F82" s="3">
        <f ca="1">VLOOKUP(F$74,INDIRECT("fundamentals!$"&amp;$AC49&amp;":$"&amp;$AD49),2,1)/VLOOKUP(EDATE(F$74,-12),INDIRECT("fundamentals!$"&amp;$AC49&amp;":$"&amp;$AD49),2,1)-1</f>
        <v>0.1281402609879112</v>
      </c>
      <c r="G82" s="3">
        <f ca="1">VLOOKUP(G$74,INDIRECT("fundamentals!$"&amp;$AC49&amp;":$"&amp;$AD49),2,1)/VLOOKUP(EDATE(G$74,-12),INDIRECT("fundamentals!$"&amp;$AC49&amp;":$"&amp;$AD49),2,1)-1</f>
        <v>-0.41490911843462297</v>
      </c>
      <c r="H82" s="3">
        <f ca="1">VLOOKUP(H$74,INDIRECT("fundamentals!$"&amp;$AC49&amp;":$"&amp;$AD49),2,1)/VLOOKUP(EDATE(H$74,-12),INDIRECT("fundamentals!$"&amp;$AC49&amp;":$"&amp;$AD49),2,1)-1</f>
        <v>0.22472164498314107</v>
      </c>
      <c r="I82" s="3">
        <f ca="1">VLOOKUP(I$74,INDIRECT("fundamentals!$"&amp;$AC49&amp;":$"&amp;$AD49),2,1)/VLOOKUP(EDATE(I$74,-12),INDIRECT("fundamentals!$"&amp;$AC49&amp;":$"&amp;$AD49),2,1)-1</f>
        <v>0.25989502525335872</v>
      </c>
      <c r="J82" s="3">
        <f ca="1">VLOOKUP(J$74,INDIRECT("fundamentals!$"&amp;$AC49&amp;":$"&amp;$AD49),2,1)/VLOOKUP(EDATE(J$74,-12),INDIRECT("fundamentals!$"&amp;$AC49&amp;":$"&amp;$AD49),2,1)-1</f>
        <v>-2.4094744012995828E-2</v>
      </c>
      <c r="K82" s="3">
        <f ca="1">VLOOKUP(K$74,INDIRECT("fundamentals!$"&amp;$AC49&amp;":$"&amp;$AD49),2,1)/VLOOKUP(EDATE(K$74,-12),INDIRECT("fundamentals!$"&amp;$AC49&amp;":$"&amp;$AD49),2,1)-1</f>
        <v>0.16043429700588518</v>
      </c>
      <c r="L82" s="3">
        <f ca="1">VLOOKUP(L$74,INDIRECT("fundamentals!$"&amp;$AC49&amp;":$"&amp;$AD49),2,1)/VLOOKUP(EDATE(L$74,-12),INDIRECT("fundamentals!$"&amp;$AC49&amp;":$"&amp;$AD49),2,1)-1</f>
        <v>0.39654342695849354</v>
      </c>
      <c r="M82" s="3">
        <f ca="1">VLOOKUP(M$74,INDIRECT("fundamentals!$"&amp;$AC49&amp;":$"&amp;$AD49),2,1)/VLOOKUP(EDATE(M$74,-12),INDIRECT("fundamentals!$"&amp;$AC49&amp;":$"&amp;$AD49),2,1)-1</f>
        <v>0.10272127551713517</v>
      </c>
      <c r="N82" s="3">
        <f ca="1">VLOOKUP(N$74,INDIRECT("fundamentals!$"&amp;$AC49&amp;":$"&amp;$AD49),2,1)/VLOOKUP(EDATE(N$74,-12),INDIRECT("fundamentals!$"&amp;$AC49&amp;":$"&amp;$AD49),2,1)-1</f>
        <v>-4.2204387501539986E-2</v>
      </c>
      <c r="O82" s="3">
        <f ca="1">VLOOKUP(O$74,INDIRECT("fundamentals!$"&amp;$AC49&amp;":$"&amp;$AD49),2,1)/VLOOKUP(EDATE(O$74,-12),INDIRECT("fundamentals!$"&amp;$AC49&amp;":$"&amp;$AD49),2,1)-1</f>
        <v>0.17636614036133436</v>
      </c>
      <c r="P82" s="3">
        <f ca="1">VLOOKUP(P$74,INDIRECT("fundamentals!$"&amp;$AC49&amp;":$"&amp;$AD49),2,1)/VLOOKUP(EDATE(P$74,-12),INDIRECT("fundamentals!$"&amp;$AC49&amp;":$"&amp;$AD49),2,1)-1</f>
        <v>0.21701308329466484</v>
      </c>
      <c r="Q82" s="3">
        <f ca="1">VLOOKUP(Q$74,INDIRECT("fundamentals!$"&amp;$AC49&amp;":$"&amp;$AD49),2,1)/VLOOKUP(EDATE(Q$74,-12),INDIRECT("fundamentals!$"&amp;$AC49&amp;":$"&amp;$AD49),2,1)-1</f>
        <v>-0.13747759434479068</v>
      </c>
      <c r="R82" s="3">
        <f ca="1">VLOOKUP(R$74,INDIRECT("fundamentals!$"&amp;$AC49&amp;":$"&amp;$AD49),2,1)/VLOOKUP(EDATE(R$74,-12),INDIRECT("fundamentals!$"&amp;$AC49&amp;":$"&amp;$AD49),2,1)-1</f>
        <v>0.27349543594186265</v>
      </c>
      <c r="S82" s="3">
        <f ca="1">VLOOKUP(S$74,INDIRECT("fundamentals!$"&amp;$AC49&amp;":$"&amp;$AD49),2,1)/VLOOKUP(EDATE(S$74,-12),INDIRECT("fundamentals!$"&amp;$AC49&amp;":$"&amp;$AD49),2,1)-1</f>
        <v>0.10173119583778867</v>
      </c>
      <c r="T82" s="3">
        <f ca="1">VLOOKUP(T$74,INDIRECT("fundamentals!$"&amp;$AC49&amp;":$"&amp;$AD49),2,1)/VLOOKUP(EDATE(T$74,-12),INDIRECT("fundamentals!$"&amp;$AC49&amp;":$"&amp;$AD49),2,1)-1</f>
        <v>0.19520087204196512</v>
      </c>
      <c r="U82" s="3">
        <f ca="1">VLOOKUP(U$74,INDIRECT("fundamentals!$"&amp;$AC49&amp;":$"&amp;$AD49),2,1)/VLOOKUP(EDATE(U$74,-12),INDIRECT("fundamentals!$"&amp;$AC49&amp;":$"&amp;$AD49),2,1)-1</f>
        <v>-5.5838017179996036E-2</v>
      </c>
      <c r="V82" s="3">
        <f ca="1">VLOOKUP(V$74,INDIRECT("fundamentals!$"&amp;$AC49&amp;":$"&amp;$AD49),2,1)/VLOOKUP(EDATE(V$74,-12),INDIRECT("fundamentals!$"&amp;$AC49&amp;":$"&amp;$AD49),2,1)-1</f>
        <v>0.17772575347433373</v>
      </c>
      <c r="W82" s="3">
        <f ca="1">VLOOKUP(W$74,INDIRECT("fundamentals!$"&amp;$AC49&amp;":$"&amp;$AD49),2,1)/VLOOKUP(EDATE(W$74,-12),INDIRECT("fundamentals!$"&amp;$AC49&amp;":$"&amp;$AD49),2,1)-1</f>
        <v>0.18072574777853156</v>
      </c>
      <c r="X82" s="50">
        <f ca="1">_xlfn.STDEV.P(C82:W82)</f>
        <v>0.16831567770853068</v>
      </c>
    </row>
    <row r="83" spans="2:24" x14ac:dyDescent="0.35">
      <c r="B83" t="s">
        <v>30</v>
      </c>
      <c r="C83" s="3">
        <f ca="1">VLOOKUP(C$74,INDIRECT("fundamentals!$"&amp;$AC50&amp;":$"&amp;$AD50),2,1)/VLOOKUP(EDATE(C$74,-12),INDIRECT("fundamentals!$"&amp;$AC50&amp;":$"&amp;$AD50),2,1)-1</f>
        <v>0.12604492258486588</v>
      </c>
      <c r="D83" s="3">
        <f ca="1">VLOOKUP(D$74,INDIRECT("fundamentals!$"&amp;$AC50&amp;":$"&amp;$AD50),2,1)/VLOOKUP(EDATE(D$74,-12),INDIRECT("fundamentals!$"&amp;$AC50&amp;":$"&amp;$AD50),2,1)-1</f>
        <v>3.3161190368601101E-2</v>
      </c>
      <c r="E83" s="3">
        <f ca="1">VLOOKUP(E$74,INDIRECT("fundamentals!$"&amp;$AC50&amp;":$"&amp;$AD50),2,1)/VLOOKUP(EDATE(E$74,-12),INDIRECT("fundamentals!$"&amp;$AC50&amp;":$"&amp;$AD50),2,1)-1</f>
        <v>0.15363611938992916</v>
      </c>
      <c r="F83" s="3">
        <f ca="1">VLOOKUP(F$74,INDIRECT("fundamentals!$"&amp;$AC50&amp;":$"&amp;$AD50),2,1)/VLOOKUP(EDATE(F$74,-12),INDIRECT("fundamentals!$"&amp;$AC50&amp;":$"&amp;$AD50),2,1)-1</f>
        <v>0.28104486665655681</v>
      </c>
      <c r="G83" s="3">
        <f ca="1">VLOOKUP(G$74,INDIRECT("fundamentals!$"&amp;$AC50&amp;":$"&amp;$AD50),2,1)/VLOOKUP(EDATE(G$74,-12),INDIRECT("fundamentals!$"&amp;$AC50&amp;":$"&amp;$AD50),2,1)-1</f>
        <v>-0.4729692593234599</v>
      </c>
      <c r="H83" s="3">
        <f ca="1">VLOOKUP(H$74,INDIRECT("fundamentals!$"&amp;$AC50&amp;":$"&amp;$AD50),2,1)/VLOOKUP(EDATE(H$74,-12),INDIRECT("fundamentals!$"&amp;$AC50&amp;":$"&amp;$AD50),2,1)-1</f>
        <v>0.40214348171382275</v>
      </c>
      <c r="I83" s="3">
        <f ca="1">VLOOKUP(I$74,INDIRECT("fundamentals!$"&amp;$AC50&amp;":$"&amp;$AD50),2,1)/VLOOKUP(EDATE(I$74,-12),INDIRECT("fundamentals!$"&amp;$AC50&amp;":$"&amp;$AD50),2,1)-1</f>
        <v>0.20572468204157057</v>
      </c>
      <c r="J83" s="3">
        <f ca="1">VLOOKUP(J$74,INDIRECT("fundamentals!$"&amp;$AC50&amp;":$"&amp;$AD50),2,1)/VLOOKUP(EDATE(J$74,-12),INDIRECT("fundamentals!$"&amp;$AC50&amp;":$"&amp;$AD50),2,1)-1</f>
        <v>-0.12360910104628808</v>
      </c>
      <c r="K83" s="3">
        <f ca="1">VLOOKUP(K$74,INDIRECT("fundamentals!$"&amp;$AC50&amp;":$"&amp;$AD50),2,1)/VLOOKUP(EDATE(K$74,-12),INDIRECT("fundamentals!$"&amp;$AC50&amp;":$"&amp;$AD50),2,1)-1</f>
        <v>0.12662497631229863</v>
      </c>
      <c r="L83" s="3">
        <f ca="1">VLOOKUP(L$74,INDIRECT("fundamentals!$"&amp;$AC50&amp;":$"&amp;$AD50),2,1)/VLOOKUP(EDATE(L$74,-12),INDIRECT("fundamentals!$"&amp;$AC50&amp;":$"&amp;$AD50),2,1)-1</f>
        <v>0.20519795080785452</v>
      </c>
      <c r="M83" s="3">
        <f ca="1">VLOOKUP(M$74,INDIRECT("fundamentals!$"&amp;$AC50&amp;":$"&amp;$AD50),2,1)/VLOOKUP(EDATE(M$74,-12),INDIRECT("fundamentals!$"&amp;$AC50&amp;":$"&amp;$AD50),2,1)-1</f>
        <v>3.8978387431214623E-2</v>
      </c>
      <c r="N83" s="3">
        <f ca="1">VLOOKUP(N$74,INDIRECT("fundamentals!$"&amp;$AC50&amp;":$"&amp;$AD50),2,1)/VLOOKUP(EDATE(N$74,-12),INDIRECT("fundamentals!$"&amp;$AC50&amp;":$"&amp;$AD50),2,1)-1</f>
        <v>-0.11854310990002126</v>
      </c>
      <c r="O83" s="3">
        <f ca="1">VLOOKUP(O$74,INDIRECT("fundamentals!$"&amp;$AC50&amp;":$"&amp;$AD50),2,1)/VLOOKUP(EDATE(O$74,-12),INDIRECT("fundamentals!$"&amp;$AC50&amp;":$"&amp;$AD50),2,1)-1</f>
        <v>0.14116028353971832</v>
      </c>
      <c r="P83" s="3">
        <f ca="1">VLOOKUP(P$74,INDIRECT("fundamentals!$"&amp;$AC50&amp;":$"&amp;$AD50),2,1)/VLOOKUP(EDATE(P$74,-12),INDIRECT("fundamentals!$"&amp;$AC50&amp;":$"&amp;$AD50),2,1)-1</f>
        <v>0.19912777387747616</v>
      </c>
      <c r="Q83" s="3">
        <f ca="1">VLOOKUP(Q$74,INDIRECT("fundamentals!$"&amp;$AC50&amp;":$"&amp;$AD50),2,1)/VLOOKUP(EDATE(Q$74,-12),INDIRECT("fundamentals!$"&amp;$AC50&amp;":$"&amp;$AD50),2,1)-1</f>
        <v>-0.17145066295019995</v>
      </c>
      <c r="R83" s="3">
        <f ca="1">VLOOKUP(R$74,INDIRECT("fundamentals!$"&amp;$AC50&amp;":$"&amp;$AD50),2,1)/VLOOKUP(EDATE(R$74,-12),INDIRECT("fundamentals!$"&amp;$AC50&amp;":$"&amp;$AD50),2,1)-1</f>
        <v>0.20215903592248674</v>
      </c>
      <c r="S83" s="3">
        <f ca="1">VLOOKUP(S$74,INDIRECT("fundamentals!$"&amp;$AC50&amp;":$"&amp;$AD50),2,1)/VLOOKUP(EDATE(S$74,-12),INDIRECT("fundamentals!$"&amp;$AC50&amp;":$"&amp;$AD50),2,1)-1</f>
        <v>0.16191799639018001</v>
      </c>
      <c r="T83" s="3">
        <f ca="1">VLOOKUP(T$74,INDIRECT("fundamentals!$"&amp;$AC50&amp;":$"&amp;$AD50),2,1)/VLOOKUP(EDATE(T$74,-12),INDIRECT("fundamentals!$"&amp;$AC50&amp;":$"&amp;$AD50),2,1)-1</f>
        <v>0.21330360358626521</v>
      </c>
      <c r="U83" s="3">
        <f ca="1">VLOOKUP(U$74,INDIRECT("fundamentals!$"&amp;$AC50&amp;":$"&amp;$AD50),2,1)/VLOOKUP(EDATE(U$74,-12),INDIRECT("fundamentals!$"&amp;$AC50&amp;":$"&amp;$AD50),2,1)-1</f>
        <v>-0.17275392926418065</v>
      </c>
      <c r="V83" s="3">
        <f ca="1">VLOOKUP(V$74,INDIRECT("fundamentals!$"&amp;$AC50&amp;":$"&amp;$AD50),2,1)/VLOOKUP(EDATE(V$74,-12),INDIRECT("fundamentals!$"&amp;$AC50&amp;":$"&amp;$AD50),2,1)-1</f>
        <v>6.0186212393889216E-2</v>
      </c>
      <c r="W83" s="3">
        <f ca="1">VLOOKUP(W$74,INDIRECT("fundamentals!$"&amp;$AC50&amp;":$"&amp;$AD50),2,1)/VLOOKUP(EDATE(W$74,-12),INDIRECT("fundamentals!$"&amp;$AC50&amp;":$"&amp;$AD50),2,1)-1</f>
        <v>-1.5352458021026361E-2</v>
      </c>
      <c r="X83" s="50">
        <f ca="1">_xlfn.STDEV.P(C83:W83)</f>
        <v>0.19121985205146363</v>
      </c>
    </row>
    <row r="84" spans="2:24" x14ac:dyDescent="0.35">
      <c r="B84" t="s">
        <v>38</v>
      </c>
      <c r="C84" s="3">
        <f ca="1">VLOOKUP(C$74,INDIRECT("fundamentals!$"&amp;$AC51&amp;":$"&amp;$AD51),2,1)/VLOOKUP(EDATE(C$74,-12),INDIRECT("fundamentals!$"&amp;$AC51&amp;":$"&amp;$AD51),2,1)-1</f>
        <v>1.3451209986797608E-2</v>
      </c>
      <c r="D84" s="3">
        <f ca="1">VLOOKUP(D$74,INDIRECT("fundamentals!$"&amp;$AC51&amp;":$"&amp;$AD51),2,1)/VLOOKUP(EDATE(D$74,-12),INDIRECT("fundamentals!$"&amp;$AC51&amp;":$"&amp;$AD51),2,1)-1</f>
        <v>9.2895094020475355E-3</v>
      </c>
      <c r="E84" s="3">
        <f ca="1">VLOOKUP(E$74,INDIRECT("fundamentals!$"&amp;$AC51&amp;":$"&amp;$AD51),2,1)/VLOOKUP(EDATE(E$74,-12),INDIRECT("fundamentals!$"&amp;$AC51&amp;":$"&amp;$AD51),2,1)-1</f>
        <v>0.10141979605214257</v>
      </c>
      <c r="F84" s="3">
        <f ca="1">VLOOKUP(F$74,INDIRECT("fundamentals!$"&amp;$AC51&amp;":$"&amp;$AD51),2,1)/VLOOKUP(EDATE(F$74,-12),INDIRECT("fundamentals!$"&amp;$AC51&amp;":$"&amp;$AD51),2,1)-1</f>
        <v>0.12943977127010142</v>
      </c>
      <c r="G84" s="3">
        <f ca="1">VLOOKUP(G$74,INDIRECT("fundamentals!$"&amp;$AC51&amp;":$"&amp;$AD51),2,1)/VLOOKUP(EDATE(G$74,-12),INDIRECT("fundamentals!$"&amp;$AC51&amp;":$"&amp;$AD51),2,1)-1</f>
        <v>-0.40954672866734743</v>
      </c>
      <c r="H84" s="3">
        <f ca="1">VLOOKUP(H$74,INDIRECT("fundamentals!$"&amp;$AC51&amp;":$"&amp;$AD51),2,1)/VLOOKUP(EDATE(H$74,-12),INDIRECT("fundamentals!$"&amp;$AC51&amp;":$"&amp;$AD51),2,1)-1</f>
        <v>0.56919028824303286</v>
      </c>
      <c r="I84" s="3">
        <f ca="1">VLOOKUP(I$74,INDIRECT("fundamentals!$"&amp;$AC51&amp;":$"&amp;$AD51),2,1)/VLOOKUP(EDATE(I$74,-12),INDIRECT("fundamentals!$"&amp;$AC51&amp;":$"&amp;$AD51),2,1)-1</f>
        <v>9.748475609756091E-2</v>
      </c>
      <c r="J84" s="3">
        <f ca="1">VLOOKUP(J$74,INDIRECT("fundamentals!$"&amp;$AC51&amp;":$"&amp;$AD51),2,1)/VLOOKUP(EDATE(J$74,-12),INDIRECT("fundamentals!$"&amp;$AC51&amp;":$"&amp;$AD51),2,1)-1</f>
        <v>1.4589688386480004E-2</v>
      </c>
      <c r="K84" s="3">
        <f ca="1">VLOOKUP(K$74,INDIRECT("fundamentals!$"&amp;$AC51&amp;":$"&amp;$AD51),2,1)/VLOOKUP(EDATE(K$74,-12),INDIRECT("fundamentals!$"&amp;$AC51&amp;":$"&amp;$AD51),2,1)-1</f>
        <v>0.12806579681757402</v>
      </c>
      <c r="L84" s="3">
        <f ca="1">VLOOKUP(L$74,INDIRECT("fundamentals!$"&amp;$AC51&amp;":$"&amp;$AD51),2,1)/VLOOKUP(EDATE(L$74,-12),INDIRECT("fundamentals!$"&amp;$AC51&amp;":$"&amp;$AD51),2,1)-1</f>
        <v>0.22861743838685578</v>
      </c>
      <c r="M84" s="3">
        <f ca="1">VLOOKUP(M$74,INDIRECT("fundamentals!$"&amp;$AC51&amp;":$"&amp;$AD51),2,1)/VLOOKUP(EDATE(M$74,-12),INDIRECT("fundamentals!$"&amp;$AC51&amp;":$"&amp;$AD51),2,1)-1</f>
        <v>0.20374289090073283</v>
      </c>
      <c r="N84" s="3">
        <f ca="1">VLOOKUP(N$74,INDIRECT("fundamentals!$"&amp;$AC51&amp;":$"&amp;$AD51),2,1)/VLOOKUP(EDATE(N$74,-12),INDIRECT("fundamentals!$"&amp;$AC51&amp;":$"&amp;$AD51),2,1)-1</f>
        <v>-1.3811038731505354E-2</v>
      </c>
      <c r="O84" s="3">
        <f ca="1">VLOOKUP(O$74,INDIRECT("fundamentals!$"&amp;$AC51&amp;":$"&amp;$AD51),2,1)/VLOOKUP(EDATE(O$74,-12),INDIRECT("fundamentals!$"&amp;$AC51&amp;":$"&amp;$AD51),2,1)-1</f>
        <v>0.1325782790137997</v>
      </c>
      <c r="P84" s="3">
        <f ca="1">VLOOKUP(P$74,INDIRECT("fundamentals!$"&amp;$AC51&amp;":$"&amp;$AD51),2,1)/VLOOKUP(EDATE(P$74,-12),INDIRECT("fundamentals!$"&amp;$AC51&amp;":$"&amp;$AD51),2,1)-1</f>
        <v>0.35353872149963705</v>
      </c>
      <c r="Q84" s="3">
        <f ca="1">VLOOKUP(Q$74,INDIRECT("fundamentals!$"&amp;$AC51&amp;":$"&amp;$AD51),2,1)/VLOOKUP(EDATE(Q$74,-12),INDIRECT("fundamentals!$"&amp;$AC51&amp;":$"&amp;$AD51),2,1)-1</f>
        <v>1.9761344088715216E-2</v>
      </c>
      <c r="R84" s="3">
        <f ca="1">VLOOKUP(R$74,INDIRECT("fundamentals!$"&amp;$AC51&amp;":$"&amp;$AD51),2,1)/VLOOKUP(EDATE(R$74,-12),INDIRECT("fundamentals!$"&amp;$AC51&amp;":$"&amp;$AD51),2,1)-1</f>
        <v>0.4829533125069092</v>
      </c>
      <c r="S84" s="3">
        <f ca="1">VLOOKUP(S$74,INDIRECT("fundamentals!$"&amp;$AC51&amp;":$"&amp;$AD51),2,1)/VLOOKUP(EDATE(S$74,-12),INDIRECT("fundamentals!$"&amp;$AC51&amp;":$"&amp;$AD51),2,1)-1</f>
        <v>0.44291934245909714</v>
      </c>
      <c r="T84" s="3">
        <f ca="1">VLOOKUP(T$74,INDIRECT("fundamentals!$"&amp;$AC51&amp;":$"&amp;$AD51),2,1)/VLOOKUP(EDATE(T$74,-12),INDIRECT("fundamentals!$"&amp;$AC51&amp;":$"&amp;$AD51),2,1)-1</f>
        <v>0.31109931164463833</v>
      </c>
      <c r="U84" s="3">
        <f ca="1">VLOOKUP(U$74,INDIRECT("fundamentals!$"&amp;$AC51&amp;":$"&amp;$AD51),2,1)/VLOOKUP(EDATE(U$74,-12),INDIRECT("fundamentals!$"&amp;$AC51&amp;":$"&amp;$AD51),2,1)-1</f>
        <v>-0.31028589775397331</v>
      </c>
      <c r="V84" s="3">
        <f ca="1">VLOOKUP(V$74,INDIRECT("fundamentals!$"&amp;$AC51&amp;":$"&amp;$AD51),2,1)/VLOOKUP(EDATE(V$74,-12),INDIRECT("fundamentals!$"&amp;$AC51&amp;":$"&amp;$AD51),2,1)-1</f>
        <v>0.54908495362876364</v>
      </c>
      <c r="W84" s="3">
        <f ca="1">VLOOKUP(W$74,INDIRECT("fundamentals!$"&amp;$AC51&amp;":$"&amp;$AD51),2,1)/VLOOKUP(EDATE(W$74,-12),INDIRECT("fundamentals!$"&amp;$AC51&amp;":$"&amp;$AD51),2,1)-1</f>
        <v>0.33522174687472672</v>
      </c>
      <c r="X84" s="50">
        <f ca="1">_xlfn.STDEV.P(C84:W84)</f>
        <v>0.24606894683428837</v>
      </c>
    </row>
    <row r="85" spans="2:24" x14ac:dyDescent="0.35">
      <c r="B85" t="s">
        <v>33</v>
      </c>
      <c r="C85" s="3">
        <f ca="1">VLOOKUP(C$74,INDIRECT("fundamentals!$"&amp;$AC52&amp;":$"&amp;$AD52),2,1)/VLOOKUP(EDATE(C$74,-12),INDIRECT("fundamentals!$"&amp;$AC52&amp;":$"&amp;$AD52),2,1)-1</f>
        <v>0.243871358256742</v>
      </c>
      <c r="D85" s="3">
        <f ca="1">VLOOKUP(D$74,INDIRECT("fundamentals!$"&amp;$AC52&amp;":$"&amp;$AD52),2,1)/VLOOKUP(EDATE(D$74,-12),INDIRECT("fundamentals!$"&amp;$AC52&amp;":$"&amp;$AD52),2,1)-1</f>
        <v>0.17661898602876192</v>
      </c>
      <c r="E85" s="3">
        <f ca="1">VLOOKUP(E$74,INDIRECT("fundamentals!$"&amp;$AC52&amp;":$"&amp;$AD52),2,1)/VLOOKUP(EDATE(E$74,-12),INDIRECT("fundamentals!$"&amp;$AC52&amp;":$"&amp;$AD52),2,1)-1</f>
        <v>0.20198952993546015</v>
      </c>
      <c r="F85" s="3">
        <f ca="1">VLOOKUP(F$74,INDIRECT("fundamentals!$"&amp;$AC52&amp;":$"&amp;$AD52),2,1)/VLOOKUP(EDATE(F$74,-12),INDIRECT("fundamentals!$"&amp;$AC52&amp;":$"&amp;$AD52),2,1)-1</f>
        <v>0.21739858746830842</v>
      </c>
      <c r="G85" s="3">
        <f ca="1">VLOOKUP(G$74,INDIRECT("fundamentals!$"&amp;$AC52&amp;":$"&amp;$AD52),2,1)/VLOOKUP(EDATE(G$74,-12),INDIRECT("fundamentals!$"&amp;$AC52&amp;":$"&amp;$AD52),2,1)-1</f>
        <v>-0.31321053629801521</v>
      </c>
      <c r="H85" s="3">
        <f ca="1">VLOOKUP(H$74,INDIRECT("fundamentals!$"&amp;$AC52&amp;":$"&amp;$AD52),2,1)/VLOOKUP(EDATE(H$74,-12),INDIRECT("fundamentals!$"&amp;$AC52&amp;":$"&amp;$AD52),2,1)-1</f>
        <v>0.10784775581149786</v>
      </c>
      <c r="I85" s="3">
        <f ca="1">VLOOKUP(I$74,INDIRECT("fundamentals!$"&amp;$AC52&amp;":$"&amp;$AD52),2,1)/VLOOKUP(EDATE(I$74,-12),INDIRECT("fundamentals!$"&amp;$AC52&amp;":$"&amp;$AD52),2,1)-1</f>
        <v>5.202009834110477E-2</v>
      </c>
      <c r="J85" s="3">
        <f ca="1">VLOOKUP(J$74,INDIRECT("fundamentals!$"&amp;$AC52&amp;":$"&amp;$AD52),2,1)/VLOOKUP(EDATE(J$74,-12),INDIRECT("fundamentals!$"&amp;$AC52&amp;":$"&amp;$AD52),2,1)-1</f>
        <v>0.1933589485079239</v>
      </c>
      <c r="K85" s="3">
        <f ca="1">VLOOKUP(K$74,INDIRECT("fundamentals!$"&amp;$AC52&amp;":$"&amp;$AD52),2,1)/VLOOKUP(EDATE(K$74,-12),INDIRECT("fundamentals!$"&amp;$AC52&amp;":$"&amp;$AD52),2,1)-1</f>
        <v>9.1802768098732113E-3</v>
      </c>
      <c r="L85" s="3">
        <f ca="1">VLOOKUP(L$74,INDIRECT("fundamentals!$"&amp;$AC52&amp;":$"&amp;$AD52),2,1)/VLOOKUP(EDATE(L$74,-12),INDIRECT("fundamentals!$"&amp;$AC52&amp;":$"&amp;$AD52),2,1)-1</f>
        <v>0.12180716244941414</v>
      </c>
      <c r="M85" s="3">
        <f ca="1">VLOOKUP(M$74,INDIRECT("fundamentals!$"&amp;$AC52&amp;":$"&amp;$AD52),2,1)/VLOOKUP(EDATE(M$74,-12),INDIRECT("fundamentals!$"&amp;$AC52&amp;":$"&amp;$AD52),2,1)-1</f>
        <v>0.27919061030926406</v>
      </c>
      <c r="N85" s="3">
        <f ca="1">VLOOKUP(N$74,INDIRECT("fundamentals!$"&amp;$AC52&amp;":$"&amp;$AD52),2,1)/VLOOKUP(EDATE(N$74,-12),INDIRECT("fundamentals!$"&amp;$AC52&amp;":$"&amp;$AD52),2,1)-1</f>
        <v>-6.8330411966492033E-2</v>
      </c>
      <c r="O85" s="3">
        <f ca="1">VLOOKUP(O$74,INDIRECT("fundamentals!$"&amp;$AC52&amp;":$"&amp;$AD52),2,1)/VLOOKUP(EDATE(O$74,-12),INDIRECT("fundamentals!$"&amp;$AC52&amp;":$"&amp;$AD52),2,1)-1</f>
        <v>0.16838597048087589</v>
      </c>
      <c r="P85" s="3">
        <f ca="1">VLOOKUP(P$74,INDIRECT("fundamentals!$"&amp;$AC52&amp;":$"&amp;$AD52),2,1)/VLOOKUP(EDATE(P$74,-12),INDIRECT("fundamentals!$"&amp;$AC52&amp;":$"&amp;$AD52),2,1)-1</f>
        <v>0.11446000345755869</v>
      </c>
      <c r="Q85" s="3">
        <f ca="1">VLOOKUP(Q$74,INDIRECT("fundamentals!$"&amp;$AC52&amp;":$"&amp;$AD52),2,1)/VLOOKUP(EDATE(Q$74,-12),INDIRECT("fundamentals!$"&amp;$AC52&amp;":$"&amp;$AD52),2,1)-1</f>
        <v>3.2161345223110427E-2</v>
      </c>
      <c r="R85" s="3">
        <f ca="1">VLOOKUP(R$74,INDIRECT("fundamentals!$"&amp;$AC52&amp;":$"&amp;$AD52),2,1)/VLOOKUP(EDATE(R$74,-12),INDIRECT("fundamentals!$"&amp;$AC52&amp;":$"&amp;$AD52),2,1)-1</f>
        <v>0.25968452172643541</v>
      </c>
      <c r="S85" s="3">
        <f ca="1">VLOOKUP(S$74,INDIRECT("fundamentals!$"&amp;$AC52&amp;":$"&amp;$AD52),2,1)/VLOOKUP(EDATE(S$74,-12),INDIRECT("fundamentals!$"&amp;$AC52&amp;":$"&amp;$AD52),2,1)-1</f>
        <v>1.6566619284770212E-3</v>
      </c>
      <c r="T85" s="3">
        <f ca="1">VLOOKUP(T$74,INDIRECT("fundamentals!$"&amp;$AC52&amp;":$"&amp;$AD52),2,1)/VLOOKUP(EDATE(T$74,-12),INDIRECT("fundamentals!$"&amp;$AC52&amp;":$"&amp;$AD52),2,1)-1</f>
        <v>0.17403274493188636</v>
      </c>
      <c r="U85" s="3">
        <f ca="1">VLOOKUP(U$74,INDIRECT("fundamentals!$"&amp;$AC52&amp;":$"&amp;$AD52),2,1)/VLOOKUP(EDATE(U$74,-12),INDIRECT("fundamentals!$"&amp;$AC52&amp;":$"&amp;$AD52),2,1)-1</f>
        <v>1.7106491277906866E-2</v>
      </c>
      <c r="V85" s="3">
        <f ca="1">VLOOKUP(V$74,INDIRECT("fundamentals!$"&amp;$AC52&amp;":$"&amp;$AD52),2,1)/VLOOKUP(EDATE(V$74,-12),INDIRECT("fundamentals!$"&amp;$AC52&amp;":$"&amp;$AD52),2,1)-1</f>
        <v>-7.7821239001104381E-2</v>
      </c>
      <c r="W85" s="3">
        <f ca="1">VLOOKUP(W$74,INDIRECT("fundamentals!$"&amp;$AC52&amp;":$"&amp;$AD52),2,1)/VLOOKUP(EDATE(W$74,-12),INDIRECT("fundamentals!$"&amp;$AC52&amp;":$"&amp;$AD52),2,1)-1</f>
        <v>0.22937533415126365</v>
      </c>
      <c r="X85" s="50">
        <f ca="1">_xlfn.STDEV.P(C85:W85)</f>
        <v>0.13922132489106784</v>
      </c>
    </row>
    <row r="173" spans="2:30" x14ac:dyDescent="0.35">
      <c r="B173">
        <v>4</v>
      </c>
    </row>
    <row r="174" spans="2:30" x14ac:dyDescent="0.35">
      <c r="B174" s="42" t="s">
        <v>1</v>
      </c>
      <c r="C174" s="43">
        <v>38352</v>
      </c>
      <c r="D174" s="43">
        <f>EDATE(C174,12)</f>
        <v>38717</v>
      </c>
      <c r="E174" s="43">
        <f t="shared" ref="E174" si="50">EDATE(D174,12)</f>
        <v>39082</v>
      </c>
      <c r="F174" s="43">
        <f t="shared" ref="F174" si="51">EDATE(E174,12)</f>
        <v>39447</v>
      </c>
      <c r="G174" s="43">
        <f t="shared" ref="G174" si="52">EDATE(F174,12)</f>
        <v>39813</v>
      </c>
      <c r="H174" s="43">
        <f t="shared" ref="H174" si="53">EDATE(G174,12)</f>
        <v>40178</v>
      </c>
      <c r="I174" s="43">
        <f t="shared" ref="I174" si="54">EDATE(H174,12)</f>
        <v>40543</v>
      </c>
      <c r="J174" s="43">
        <f t="shared" ref="J174" si="55">EDATE(I174,12)</f>
        <v>40908</v>
      </c>
      <c r="K174" s="43">
        <f t="shared" ref="K174" si="56">EDATE(J174,12)</f>
        <v>41274</v>
      </c>
      <c r="L174" s="43">
        <f t="shared" ref="L174" si="57">EDATE(K174,12)</f>
        <v>41639</v>
      </c>
      <c r="M174" s="45">
        <f t="shared" ref="M174" si="58">EDATE(L174,12)</f>
        <v>42004</v>
      </c>
      <c r="N174" s="43">
        <f t="shared" ref="N174" si="59">EDATE(M174,12)</f>
        <v>42369</v>
      </c>
      <c r="O174" s="43">
        <f t="shared" ref="O174" si="60">EDATE(N174,12)</f>
        <v>42735</v>
      </c>
      <c r="P174" s="43">
        <f t="shared" ref="P174" si="61">EDATE(O174,12)</f>
        <v>43100</v>
      </c>
      <c r="Q174" s="43">
        <f t="shared" ref="Q174" si="62">EDATE(P174,12)</f>
        <v>43465</v>
      </c>
      <c r="R174" s="43">
        <f t="shared" ref="R174" si="63">EDATE(Q174,12)</f>
        <v>43830</v>
      </c>
      <c r="S174" s="43">
        <f t="shared" ref="S174" si="64">EDATE(R174,12)</f>
        <v>44196</v>
      </c>
      <c r="T174" s="43">
        <f t="shared" ref="T174" si="65">EDATE(S174,12)</f>
        <v>44561</v>
      </c>
      <c r="U174" s="43">
        <f t="shared" ref="U174" si="66">EDATE(T174,12)</f>
        <v>44926</v>
      </c>
      <c r="V174" s="43">
        <f t="shared" ref="V174" si="67">EDATE(U174,12)</f>
        <v>45291</v>
      </c>
      <c r="W174" s="43">
        <f t="shared" ref="W174" si="68">EDATE(V174,12)</f>
        <v>45657</v>
      </c>
      <c r="X174" s="43">
        <v>45838</v>
      </c>
      <c r="Y174" s="34" t="s">
        <v>50</v>
      </c>
    </row>
    <row r="175" spans="2:30" x14ac:dyDescent="0.35">
      <c r="B175" t="s">
        <v>36</v>
      </c>
      <c r="C175" s="36">
        <f ca="1">VLOOKUP(C$174,INDIRECT("fundamentals!$"&amp;$AC175&amp;":$"&amp;$AD175),$B$173,1)</f>
        <v>29.412099999999999</v>
      </c>
      <c r="D175" s="36">
        <f ca="1">VLOOKUP(D$174,INDIRECT("fundamentals!$"&amp;$AC175&amp;":$"&amp;$AD175),$B$173,1)</f>
        <v>42.97</v>
      </c>
      <c r="E175" s="36">
        <f ca="1">VLOOKUP(E$174,INDIRECT("fundamentals!$"&amp;$AC175&amp;":$"&amp;$AD175),$B$173,1)</f>
        <v>19.5427</v>
      </c>
      <c r="F175" s="36">
        <f ca="1">VLOOKUP(F$174,INDIRECT("fundamentals!$"&amp;$AC175&amp;":$"&amp;$AD175),$B$173,1)</f>
        <v>21.766300000000001</v>
      </c>
      <c r="G175" s="36">
        <f ca="1">VLOOKUP(G$174,INDIRECT("fundamentals!$"&amp;$AC175&amp;":$"&amp;$AD175),$B$173,1)</f>
        <v>11.066700000000001</v>
      </c>
      <c r="H175" s="36">
        <f ca="1">VLOOKUP(H$174,INDIRECT("fundamentals!$"&amp;$AC175&amp;":$"&amp;$AD175),$B$173,1)</f>
        <v>19.5015</v>
      </c>
      <c r="I175" s="36">
        <f ca="1">VLOOKUP(I$174,INDIRECT("fundamentals!$"&amp;$AC175&amp;":$"&amp;$AD175),$B$173,1)</f>
        <v>17.798300000000001</v>
      </c>
      <c r="J175" s="36">
        <f ca="1">VLOOKUP(J$174,INDIRECT("fundamentals!$"&amp;$AC175&amp;":$"&amp;$AD175),$B$173,1)</f>
        <v>16.743400000000001</v>
      </c>
      <c r="K175" s="36">
        <f ca="1">VLOOKUP(K$174,INDIRECT("fundamentals!$"&amp;$AC175&amp;":$"&amp;$AD175),$B$173,1)</f>
        <v>19.036100000000001</v>
      </c>
      <c r="L175" s="36">
        <f ca="1">VLOOKUP(L$174,INDIRECT("fundamentals!$"&amp;$AC175&amp;":$"&amp;$AD175),$B$173,1)</f>
        <v>23.082599999999999</v>
      </c>
      <c r="M175" s="36">
        <f ca="1">VLOOKUP(M$174,INDIRECT("fundamentals!$"&amp;$AC175&amp;":$"&amp;$AD175),$B$173,1)</f>
        <v>22.450399999999998</v>
      </c>
      <c r="N175" s="36">
        <f ca="1">VLOOKUP(N$174,INDIRECT("fundamentals!$"&amp;$AC175&amp;":$"&amp;$AD175),$B$173,1)</f>
        <v>23.996500000000001</v>
      </c>
      <c r="O175" s="36">
        <f ca="1">VLOOKUP(O$174,INDIRECT("fundamentals!$"&amp;$AC175&amp;":$"&amp;$AD175),$B$173,1)</f>
        <v>23.2639</v>
      </c>
      <c r="P175" s="36">
        <f ca="1">VLOOKUP(P$174,INDIRECT("fundamentals!$"&amp;$AC175&amp;":$"&amp;$AD175),$B$173,1)</f>
        <v>23.841100000000001</v>
      </c>
      <c r="Q175" s="36">
        <f ca="1">VLOOKUP(Q$174,INDIRECT("fundamentals!$"&amp;$AC175&amp;":$"&amp;$AD175),$B$173,1)</f>
        <v>17.8841</v>
      </c>
      <c r="R175" s="36">
        <f ca="1">VLOOKUP(R$174,INDIRECT("fundamentals!$"&amp;$AC175&amp;":$"&amp;$AD175),$B$173,1)</f>
        <v>22.9465</v>
      </c>
      <c r="S175" s="36">
        <f ca="1">VLOOKUP(S$174,INDIRECT("fundamentals!$"&amp;$AC175&amp;":$"&amp;$AD175),$B$173,1)</f>
        <v>33.402099999999997</v>
      </c>
      <c r="T175" s="36">
        <f ca="1">VLOOKUP(T$174,INDIRECT("fundamentals!$"&amp;$AC175&amp;":$"&amp;$AD175),$B$173,1)</f>
        <v>27.770900000000001</v>
      </c>
      <c r="U175" s="36">
        <f ca="1">VLOOKUP(U$174,INDIRECT("fundamentals!$"&amp;$AC175&amp;":$"&amp;$AD175),$B$173,1)</f>
        <v>15.670400000000001</v>
      </c>
      <c r="V175" s="36">
        <f ca="1">VLOOKUP(V$174,INDIRECT("fundamentals!$"&amp;$AC175&amp;":$"&amp;$AD175),$B$173,1)</f>
        <v>22.248100000000001</v>
      </c>
      <c r="W175" s="36">
        <f ca="1">VLOOKUP(W$174,INDIRECT("fundamentals!$"&amp;$AC175&amp;":$"&amp;$AD175),$B$173,1)</f>
        <v>24.758099999999999</v>
      </c>
      <c r="X175" s="36">
        <f ca="1">VLOOKUP(X$174,INDIRECT("fundamentals!$"&amp;$AC175&amp;":$"&amp;$AD175),$B$173,1)</f>
        <v>24.9558</v>
      </c>
      <c r="Y175" s="36"/>
      <c r="AC175" s="27" t="str">
        <f>SUBSTITUTE(ADDRESS(1, MATCH(B175, fundamentals!$1:$1, 0), 4), "1", "")</f>
        <v>A</v>
      </c>
      <c r="AD175" s="27" t="str" cm="1">
        <f t="array" aca="1" ref="AD175" ca="1">SUBSTITUTE(ADDRESS(1, COLUMN(INDIRECT(AC175 &amp; "1")) + 11, 4), "1", "")</f>
        <v>L</v>
      </c>
    </row>
    <row r="176" spans="2:30" x14ac:dyDescent="0.35">
      <c r="B176" t="s">
        <v>16</v>
      </c>
      <c r="C176" s="36">
        <f ca="1">VLOOKUP(C$174,INDIRECT("fundamentals!$"&amp;$AC176&amp;":$"&amp;$AD176),$B$173,1)</f>
        <v>18.1356</v>
      </c>
      <c r="D176" s="36">
        <f ca="1">VLOOKUP(D$174,INDIRECT("fundamentals!$"&amp;$AC176&amp;":$"&amp;$AD176),$B$173,1)</f>
        <v>17.0671</v>
      </c>
      <c r="E176" s="36">
        <f ca="1">VLOOKUP(E$174,INDIRECT("fundamentals!$"&amp;$AC176&amp;":$"&amp;$AD176),$B$173,1)</f>
        <v>16.871500000000001</v>
      </c>
      <c r="F176" s="36">
        <f ca="1">VLOOKUP(F$174,INDIRECT("fundamentals!$"&amp;$AC176&amp;":$"&amp;$AD176),$B$173,1)</f>
        <v>19.753799999999998</v>
      </c>
      <c r="G176" s="36">
        <f ca="1">VLOOKUP(G$174,INDIRECT("fundamentals!$"&amp;$AC176&amp;":$"&amp;$AD176),$B$173,1)</f>
        <v>20.4847</v>
      </c>
      <c r="H176" s="36">
        <f ca="1">VLOOKUP(H$174,INDIRECT("fundamentals!$"&amp;$AC176&amp;":$"&amp;$AD176),$B$173,1)</f>
        <v>28.798100000000002</v>
      </c>
      <c r="I176" s="36">
        <f ca="1">VLOOKUP(I$174,INDIRECT("fundamentals!$"&amp;$AC176&amp;":$"&amp;$AD176),$B$173,1)</f>
        <v>16.0044</v>
      </c>
      <c r="J176" s="36">
        <f ca="1">VLOOKUP(J$174,INDIRECT("fundamentals!$"&amp;$AC176&amp;":$"&amp;$AD176),$B$173,1)</f>
        <v>15.448399999999999</v>
      </c>
      <c r="K176" s="36">
        <f ca="1">VLOOKUP(K$174,INDIRECT("fundamentals!$"&amp;$AC176&amp;":$"&amp;$AD176),$B$173,1)</f>
        <v>18.964700000000001</v>
      </c>
      <c r="L176" s="36">
        <f ca="1">VLOOKUP(L$174,INDIRECT("fundamentals!$"&amp;$AC176&amp;":$"&amp;$AD176),$B$173,1)</f>
        <v>13.0756</v>
      </c>
      <c r="M176" s="36">
        <f ca="1">VLOOKUP(M$174,INDIRECT("fundamentals!$"&amp;$AC176&amp;":$"&amp;$AD176),$B$173,1)</f>
        <v>21.5518</v>
      </c>
      <c r="N176" s="36">
        <f ca="1">VLOOKUP(N$174,INDIRECT("fundamentals!$"&amp;$AC176&amp;":$"&amp;$AD176),$B$173,1)</f>
        <v>22.5502</v>
      </c>
      <c r="O176" s="36">
        <f ca="1">VLOOKUP(O$174,INDIRECT("fundamentals!$"&amp;$AC176&amp;":$"&amp;$AD176),$B$173,1)</f>
        <v>19.288900000000002</v>
      </c>
      <c r="P176" s="36">
        <f ca="1">VLOOKUP(P$174,INDIRECT("fundamentals!$"&amp;$AC176&amp;":$"&amp;$AD176),$B$173,1)</f>
        <v>26.065300000000001</v>
      </c>
      <c r="Q176" s="36">
        <f ca="1">VLOOKUP(Q$174,INDIRECT("fundamentals!$"&amp;$AC176&amp;":$"&amp;$AD176),$B$173,1)</f>
        <v>21.819600000000001</v>
      </c>
      <c r="R176" s="36">
        <f ca="1">VLOOKUP(R$174,INDIRECT("fundamentals!$"&amp;$AC176&amp;":$"&amp;$AD176),$B$173,1)</f>
        <v>28.135300000000001</v>
      </c>
      <c r="S176" s="36">
        <f ca="1">VLOOKUP(S$174,INDIRECT("fundamentals!$"&amp;$AC176&amp;":$"&amp;$AD176),$B$173,1)</f>
        <v>59.9985</v>
      </c>
      <c r="T176" s="36">
        <f ca="1">VLOOKUP(T$174,INDIRECT("fundamentals!$"&amp;$AC176&amp;":$"&amp;$AD176),$B$173,1)</f>
        <v>43.531999999999996</v>
      </c>
      <c r="U176" s="36">
        <f ca="1">VLOOKUP(U$174,INDIRECT("fundamentals!$"&amp;$AC176&amp;":$"&amp;$AD176),$B$173,1)</f>
        <v>27.828600000000002</v>
      </c>
      <c r="V176" s="36">
        <f ca="1">VLOOKUP(V$174,INDIRECT("fundamentals!$"&amp;$AC176&amp;":$"&amp;$AD176),$B$173,1)</f>
        <v>29.226900000000001</v>
      </c>
      <c r="W176" s="36">
        <f ca="1">VLOOKUP(W$174,INDIRECT("fundamentals!$"&amp;$AC176&amp;":$"&amp;$AD176),$B$173,1)</f>
        <v>32.225200000000001</v>
      </c>
      <c r="X176" s="36">
        <f ca="1">VLOOKUP(X$174,INDIRECT("fundamentals!$"&amp;$AC176&amp;":$"&amp;$AD176),$B$173,1)</f>
        <v>29.415900000000001</v>
      </c>
      <c r="Y176" s="36"/>
      <c r="AC176" s="27" t="str">
        <f>SUBSTITUTE(ADDRESS(1, MATCH(B176, fundamentals!$1:$1, 0), 4), "1", "")</f>
        <v>N</v>
      </c>
      <c r="AD176" s="27" t="str" cm="1">
        <f t="array" aca="1" ref="AD176" ca="1">SUBSTITUTE(ADDRESS(1, COLUMN(INDIRECT(AC176 &amp; "1")) + 11, 4), "1", "")</f>
        <v>Y</v>
      </c>
    </row>
    <row r="177" spans="2:30" x14ac:dyDescent="0.35">
      <c r="B177" t="s">
        <v>18</v>
      </c>
      <c r="C177" s="36">
        <f ca="1">VLOOKUP(C$174,INDIRECT("fundamentals!$"&amp;$AC177&amp;":$"&amp;$AD177),$B$173,1)</f>
        <v>19.654599999999999</v>
      </c>
      <c r="D177" s="36">
        <f ca="1">VLOOKUP(D$174,INDIRECT("fundamentals!$"&amp;$AC177&amp;":$"&amp;$AD177),$B$173,1)</f>
        <v>18.883099999999999</v>
      </c>
      <c r="E177" s="36">
        <f ca="1">VLOOKUP(E$174,INDIRECT("fundamentals!$"&amp;$AC177&amp;":$"&amp;$AD177),$B$173,1)</f>
        <v>19.315799999999999</v>
      </c>
      <c r="F177" s="36">
        <f ca="1">VLOOKUP(F$174,INDIRECT("fundamentals!$"&amp;$AC177&amp;":$"&amp;$AD177),$B$173,1)</f>
        <v>19.898199999999999</v>
      </c>
      <c r="G177" s="36">
        <f ca="1">VLOOKUP(G$174,INDIRECT("fundamentals!$"&amp;$AC177&amp;":$"&amp;$AD177),$B$173,1)</f>
        <v>13.8329</v>
      </c>
      <c r="H177" s="36">
        <f ca="1">VLOOKUP(H$174,INDIRECT("fundamentals!$"&amp;$AC177&amp;":$"&amp;$AD177),$B$173,1)</f>
        <v>15.1233</v>
      </c>
      <c r="I177" s="36">
        <f ca="1">VLOOKUP(I$174,INDIRECT("fundamentals!$"&amp;$AC177&amp;":$"&amp;$AD177),$B$173,1)</f>
        <v>15.2622</v>
      </c>
      <c r="J177" s="36">
        <f ca="1">VLOOKUP(J$174,INDIRECT("fundamentals!$"&amp;$AC177&amp;":$"&amp;$AD177),$B$173,1)</f>
        <v>15.5625</v>
      </c>
      <c r="K177" s="36">
        <f ca="1">VLOOKUP(K$174,INDIRECT("fundamentals!$"&amp;$AC177&amp;":$"&amp;$AD177),$B$173,1)</f>
        <v>15.8142</v>
      </c>
      <c r="L177" s="36">
        <f ca="1">VLOOKUP(L$174,INDIRECT("fundamentals!$"&amp;$AC177&amp;":$"&amp;$AD177),$B$173,1)</f>
        <v>18.034300000000002</v>
      </c>
      <c r="M177" s="36">
        <f ca="1">VLOOKUP(M$174,INDIRECT("fundamentals!$"&amp;$AC177&amp;":$"&amp;$AD177),$B$173,1)</f>
        <v>20.292000000000002</v>
      </c>
      <c r="N177" s="36">
        <f ca="1">VLOOKUP(N$174,INDIRECT("fundamentals!$"&amp;$AC177&amp;":$"&amp;$AD177),$B$173,1)</f>
        <v>20.577300000000001</v>
      </c>
      <c r="O177" s="36">
        <f ca="1">VLOOKUP(O$174,INDIRECT("fundamentals!$"&amp;$AC177&amp;":$"&amp;$AD177),$B$173,1)</f>
        <v>21.174099999999999</v>
      </c>
      <c r="P177" s="36">
        <f ca="1">VLOOKUP(P$174,INDIRECT("fundamentals!$"&amp;$AC177&amp;":$"&amp;$AD177),$B$173,1)</f>
        <v>21.958200000000001</v>
      </c>
      <c r="Q177" s="36">
        <f ca="1">VLOOKUP(Q$174,INDIRECT("fundamentals!$"&amp;$AC177&amp;":$"&amp;$AD177),$B$173,1)</f>
        <v>17.920200000000001</v>
      </c>
      <c r="R177" s="36">
        <f ca="1">VLOOKUP(R$174,INDIRECT("fundamentals!$"&amp;$AC177&amp;":$"&amp;$AD177),$B$173,1)</f>
        <v>21.6373</v>
      </c>
      <c r="S177" s="36">
        <f ca="1">VLOOKUP(S$174,INDIRECT("fundamentals!$"&amp;$AC177&amp;":$"&amp;$AD177),$B$173,1)</f>
        <v>22.659400000000002</v>
      </c>
      <c r="T177" s="36">
        <f ca="1">VLOOKUP(T$174,INDIRECT("fundamentals!$"&amp;$AC177&amp;":$"&amp;$AD177),$B$173,1)</f>
        <v>22.933299999999999</v>
      </c>
      <c r="U177" s="36">
        <f ca="1">VLOOKUP(U$174,INDIRECT("fundamentals!$"&amp;$AC177&amp;":$"&amp;$AD177),$B$173,1)</f>
        <v>21.781099999999999</v>
      </c>
      <c r="V177" s="36">
        <f ca="1">VLOOKUP(V$174,INDIRECT("fundamentals!$"&amp;$AC177&amp;":$"&amp;$AD177),$B$173,1)</f>
        <v>20.739599999999999</v>
      </c>
      <c r="W177" s="36">
        <f ca="1">VLOOKUP(W$174,INDIRECT("fundamentals!$"&amp;$AC177&amp;":$"&amp;$AD177),$B$173,1)</f>
        <v>21.8276</v>
      </c>
      <c r="X177" s="36">
        <f ca="1">VLOOKUP(X$174,INDIRECT("fundamentals!$"&amp;$AC177&amp;":$"&amp;$AD177),$B$173,1)</f>
        <v>23.637899999999998</v>
      </c>
      <c r="Y177" s="36"/>
      <c r="AC177" s="27" t="str">
        <f>SUBSTITUTE(ADDRESS(1, MATCH(B177, fundamentals!$1:$1, 0), 4), "1", "")</f>
        <v>AA</v>
      </c>
      <c r="AD177" s="27" t="str" cm="1">
        <f t="array" aca="1" ref="AD177" ca="1">SUBSTITUTE(ADDRESS(1, COLUMN(INDIRECT(AC177 &amp; "1")) + 11, 4), "1", "")</f>
        <v>AL</v>
      </c>
    </row>
    <row r="178" spans="2:30" x14ac:dyDescent="0.35">
      <c r="B178" t="s">
        <v>20</v>
      </c>
      <c r="C178" s="36">
        <f ca="1">VLOOKUP(C$174,INDIRECT("fundamentals!$"&amp;$AC178&amp;":$"&amp;$AD178),$B$173,1)</f>
        <v>14.2676</v>
      </c>
      <c r="D178" s="36">
        <f ca="1">VLOOKUP(D$174,INDIRECT("fundamentals!$"&amp;$AC178&amp;":$"&amp;$AD178),$B$173,1)</f>
        <v>12.0166</v>
      </c>
      <c r="E178" s="36">
        <f ca="1">VLOOKUP(E$174,INDIRECT("fundamentals!$"&amp;$AC178&amp;":$"&amp;$AD178),$B$173,1)</f>
        <v>10.6242</v>
      </c>
      <c r="F178" s="36">
        <f ca="1">VLOOKUP(F$174,INDIRECT("fundamentals!$"&amp;$AC178&amp;":$"&amp;$AD178),$B$173,1)</f>
        <v>13.921099999999999</v>
      </c>
      <c r="G178" s="36">
        <f ca="1">VLOOKUP(G$174,INDIRECT("fundamentals!$"&amp;$AC178&amp;":$"&amp;$AD178),$B$173,1)</f>
        <v>6.8064</v>
      </c>
      <c r="H178" s="36">
        <f ca="1">VLOOKUP(H$174,INDIRECT("fundamentals!$"&amp;$AC178&amp;":$"&amp;$AD178),$B$173,1)</f>
        <v>16.609100000000002</v>
      </c>
      <c r="I178" s="36">
        <f ca="1">VLOOKUP(I$174,INDIRECT("fundamentals!$"&amp;$AC178&amp;":$"&amp;$AD178),$B$173,1)</f>
        <v>15.3591</v>
      </c>
      <c r="J178" s="36">
        <f ca="1">VLOOKUP(J$174,INDIRECT("fundamentals!$"&amp;$AC178&amp;":$"&amp;$AD178),$B$173,1)</f>
        <v>11.1038</v>
      </c>
      <c r="K178" s="36">
        <f ca="1">VLOOKUP(K$174,INDIRECT("fundamentals!$"&amp;$AC178&amp;":$"&amp;$AD178),$B$173,1)</f>
        <v>11.3087</v>
      </c>
      <c r="L178" s="36">
        <f ca="1">VLOOKUP(L$174,INDIRECT("fundamentals!$"&amp;$AC178&amp;":$"&amp;$AD178),$B$173,1)</f>
        <v>14.584</v>
      </c>
      <c r="M178" s="36">
        <f ca="1">VLOOKUP(M$174,INDIRECT("fundamentals!$"&amp;$AC178&amp;":$"&amp;$AD178),$B$173,1)</f>
        <v>12.9636</v>
      </c>
      <c r="N178" s="36">
        <f ca="1">VLOOKUP(N$174,INDIRECT("fundamentals!$"&amp;$AC178&amp;":$"&amp;$AD178),$B$173,1)</f>
        <v>21.458300000000001</v>
      </c>
      <c r="O178" s="36">
        <f ca="1">VLOOKUP(O$174,INDIRECT("fundamentals!$"&amp;$AC178&amp;":$"&amp;$AD178),$B$173,1)</f>
        <v>109.8271</v>
      </c>
      <c r="P178" s="36">
        <f ca="1">VLOOKUP(P$174,INDIRECT("fundamentals!$"&amp;$AC178&amp;":$"&amp;$AD178),$B$173,1)</f>
        <v>43.5852</v>
      </c>
      <c r="Q178" s="36">
        <f ca="1">VLOOKUP(Q$174,INDIRECT("fundamentals!$"&amp;$AC178&amp;":$"&amp;$AD178),$B$173,1)</f>
        <v>16.407800000000002</v>
      </c>
      <c r="R178" s="36">
        <f ca="1">VLOOKUP(R$174,INDIRECT("fundamentals!$"&amp;$AC178&amp;":$"&amp;$AD178),$B$173,1)</f>
        <v>19.294</v>
      </c>
      <c r="S178" s="36">
        <f ca="1">VLOOKUP(S$174,INDIRECT("fundamentals!$"&amp;$AC178&amp;":$"&amp;$AD178),$B$173,1)</f>
        <v>82.557400000000001</v>
      </c>
      <c r="T178" s="36">
        <f ca="1">VLOOKUP(T$174,INDIRECT("fundamentals!$"&amp;$AC178&amp;":$"&amp;$AD178),$B$173,1)</f>
        <v>23.820799999999998</v>
      </c>
      <c r="U178" s="36">
        <f ca="1">VLOOKUP(U$174,INDIRECT("fundamentals!$"&amp;$AC178&amp;":$"&amp;$AD178),$B$173,1)</f>
        <v>9.4620999999999995</v>
      </c>
      <c r="V178" s="36">
        <f ca="1">VLOOKUP(V$174,INDIRECT("fundamentals!$"&amp;$AC178&amp;":$"&amp;$AD178),$B$173,1)</f>
        <v>9.9741</v>
      </c>
      <c r="W178" s="36">
        <f ca="1">VLOOKUP(W$174,INDIRECT("fundamentals!$"&amp;$AC178&amp;":$"&amp;$AD178),$B$173,1)</f>
        <v>14.075100000000001</v>
      </c>
      <c r="X178" s="36">
        <f ca="1">VLOOKUP(X$174,INDIRECT("fundamentals!$"&amp;$AC178&amp;":$"&amp;$AD178),$B$173,1)</f>
        <v>16.1995</v>
      </c>
      <c r="Y178" s="36"/>
      <c r="AC178" s="27" t="str">
        <f>SUBSTITUTE(ADDRESS(1, MATCH(B178, fundamentals!$1:$1, 0), 4), "1", "")</f>
        <v>AN</v>
      </c>
      <c r="AD178" s="27" t="str" cm="1">
        <f t="array" aca="1" ref="AD178" ca="1">SUBSTITUTE(ADDRESS(1, COLUMN(INDIRECT(AC178 &amp; "1")) + 11, 4), "1", "")</f>
        <v>AY</v>
      </c>
    </row>
    <row r="179" spans="2:30" x14ac:dyDescent="0.35">
      <c r="B179" t="s">
        <v>22</v>
      </c>
      <c r="C179" s="36">
        <f ca="1">VLOOKUP(C$174,INDIRECT("fundamentals!$"&amp;$AC179&amp;":$"&amp;$AD179),$B$173,1)</f>
        <v>14.4476</v>
      </c>
      <c r="D179" s="36">
        <f ca="1">VLOOKUP(D$174,INDIRECT("fundamentals!$"&amp;$AC179&amp;":$"&amp;$AD179),$B$173,1)</f>
        <v>13.844200000000001</v>
      </c>
      <c r="E179" s="36">
        <f ca="1">VLOOKUP(E$174,INDIRECT("fundamentals!$"&amp;$AC179&amp;":$"&amp;$AD179),$B$173,1)</f>
        <v>13.595599999999999</v>
      </c>
      <c r="F179" s="36">
        <f ca="1">VLOOKUP(F$174,INDIRECT("fundamentals!$"&amp;$AC179&amp;":$"&amp;$AD179),$B$173,1)</f>
        <v>10.671799999999999</v>
      </c>
      <c r="G179" s="36">
        <f ca="1">VLOOKUP(G$174,INDIRECT("fundamentals!$"&amp;$AC179&amp;":$"&amp;$AD179),$B$173,1)</f>
        <v>30.0779</v>
      </c>
      <c r="H179" s="36" t="str">
        <f ca="1">VLOOKUP(H$174,INDIRECT("fundamentals!$"&amp;$AC179&amp;":$"&amp;$AD179),$B$173,1)</f>
        <v>#N/A N/A</v>
      </c>
      <c r="I179" s="36">
        <f ca="1">VLOOKUP(I$174,INDIRECT("fundamentals!$"&amp;$AC179&amp;":$"&amp;$AD179),$B$173,1)</f>
        <v>14.5351</v>
      </c>
      <c r="J179" s="36">
        <f ca="1">VLOOKUP(J$174,INDIRECT("fundamentals!$"&amp;$AC179&amp;":$"&amp;$AD179),$B$173,1)</f>
        <v>13.148999999999999</v>
      </c>
      <c r="K179" s="36">
        <f ca="1">VLOOKUP(K$174,INDIRECT("fundamentals!$"&amp;$AC179&amp;":$"&amp;$AD179),$B$173,1)</f>
        <v>10.9672</v>
      </c>
      <c r="L179" s="36">
        <f ca="1">VLOOKUP(L$174,INDIRECT("fundamentals!$"&amp;$AC179&amp;":$"&amp;$AD179),$B$173,1)</f>
        <v>12.309799999999999</v>
      </c>
      <c r="M179" s="36">
        <f ca="1">VLOOKUP(M$174,INDIRECT("fundamentals!$"&amp;$AC179&amp;":$"&amp;$AD179),$B$173,1)</f>
        <v>12.988899999999999</v>
      </c>
      <c r="N179" s="36">
        <f ca="1">VLOOKUP(N$174,INDIRECT("fundamentals!$"&amp;$AC179&amp;":$"&amp;$AD179),$B$173,1)</f>
        <v>12.653</v>
      </c>
      <c r="O179" s="36">
        <f ca="1">VLOOKUP(O$174,INDIRECT("fundamentals!$"&amp;$AC179&amp;":$"&amp;$AD179),$B$173,1)</f>
        <v>15.4915</v>
      </c>
      <c r="P179" s="36">
        <f ca="1">VLOOKUP(P$174,INDIRECT("fundamentals!$"&amp;$AC179&amp;":$"&amp;$AD179),$B$173,1)</f>
        <v>17.4422</v>
      </c>
      <c r="Q179" s="36">
        <f ca="1">VLOOKUP(Q$174,INDIRECT("fundamentals!$"&amp;$AC179&amp;":$"&amp;$AD179),$B$173,1)</f>
        <v>11.5206</v>
      </c>
      <c r="R179" s="36">
        <f ca="1">VLOOKUP(R$174,INDIRECT("fundamentals!$"&amp;$AC179&amp;":$"&amp;$AD179),$B$173,1)</f>
        <v>13.758800000000001</v>
      </c>
      <c r="S179" s="36">
        <f ca="1">VLOOKUP(S$174,INDIRECT("fundamentals!$"&amp;$AC179&amp;":$"&amp;$AD179),$B$173,1)</f>
        <v>16.644100000000002</v>
      </c>
      <c r="T179" s="36">
        <f ca="1">VLOOKUP(T$174,INDIRECT("fundamentals!$"&amp;$AC179&amp;":$"&amp;$AD179),$B$173,1)</f>
        <v>12.4209</v>
      </c>
      <c r="U179" s="36">
        <f ca="1">VLOOKUP(U$174,INDIRECT("fundamentals!$"&amp;$AC179&amp;":$"&amp;$AD179),$B$173,1)</f>
        <v>13.153</v>
      </c>
      <c r="V179" s="36">
        <f ca="1">VLOOKUP(V$174,INDIRECT("fundamentals!$"&amp;$AC179&amp;":$"&amp;$AD179),$B$173,1)</f>
        <v>13.873699999999999</v>
      </c>
      <c r="W179" s="36">
        <f ca="1">VLOOKUP(W$174,INDIRECT("fundamentals!$"&amp;$AC179&amp;":$"&amp;$AD179),$B$173,1)</f>
        <v>19.017700000000001</v>
      </c>
      <c r="X179" s="36">
        <f ca="1">VLOOKUP(X$174,INDIRECT("fundamentals!$"&amp;$AC179&amp;":$"&amp;$AD179),$B$173,1)</f>
        <v>19.3507</v>
      </c>
      <c r="Y179" s="36"/>
      <c r="AC179" s="27" t="str">
        <f>SUBSTITUTE(ADDRESS(1, MATCH(B179, fundamentals!$1:$1, 0), 4), "1", "")</f>
        <v>BA</v>
      </c>
      <c r="AD179" s="27" t="str" cm="1">
        <f t="array" aca="1" ref="AD179" ca="1">SUBSTITUTE(ADDRESS(1, COLUMN(INDIRECT(AC179 &amp; "1")) + 11, 4), "1", "")</f>
        <v>BL</v>
      </c>
    </row>
    <row r="180" spans="2:30" x14ac:dyDescent="0.35">
      <c r="B180" t="s">
        <v>24</v>
      </c>
      <c r="C180" s="36">
        <f ca="1">VLOOKUP(C$174,INDIRECT("fundamentals!$"&amp;$AC180&amp;":$"&amp;$AD180),$B$173,1)</f>
        <v>37.166200000000003</v>
      </c>
      <c r="D180" s="36">
        <f ca="1">VLOOKUP(D$174,INDIRECT("fundamentals!$"&amp;$AC180&amp;":$"&amp;$AD180),$B$173,1)</f>
        <v>40.24</v>
      </c>
      <c r="E180" s="36">
        <f ca="1">VLOOKUP(E$174,INDIRECT("fundamentals!$"&amp;$AC180&amp;":$"&amp;$AD180),$B$173,1)</f>
        <v>52.4818</v>
      </c>
      <c r="F180" s="36">
        <f ca="1">VLOOKUP(F$174,INDIRECT("fundamentals!$"&amp;$AC180&amp;":$"&amp;$AD180),$B$173,1)</f>
        <v>27.157299999999999</v>
      </c>
      <c r="G180" s="36">
        <f ca="1">VLOOKUP(G$174,INDIRECT("fundamentals!$"&amp;$AC180&amp;":$"&amp;$AD180),$B$173,1)</f>
        <v>20.7668</v>
      </c>
      <c r="H180" s="36">
        <f ca="1">VLOOKUP(H$174,INDIRECT("fundamentals!$"&amp;$AC180&amp;":$"&amp;$AD180),$B$173,1)</f>
        <v>49.852899999999998</v>
      </c>
      <c r="I180" s="36">
        <f ca="1">VLOOKUP(I$174,INDIRECT("fundamentals!$"&amp;$AC180&amp;":$"&amp;$AD180),$B$173,1)</f>
        <v>70.542900000000003</v>
      </c>
      <c r="J180" s="36">
        <f ca="1">VLOOKUP(J$174,INDIRECT("fundamentals!$"&amp;$AC180&amp;":$"&amp;$AD180),$B$173,1)</f>
        <v>58.474400000000003</v>
      </c>
      <c r="K180" s="36">
        <f ca="1">VLOOKUP(K$174,INDIRECT("fundamentals!$"&amp;$AC180&amp;":$"&amp;$AD180),$B$173,1)</f>
        <v>55.420900000000003</v>
      </c>
      <c r="L180" s="36">
        <f ca="1">VLOOKUP(L$174,INDIRECT("fundamentals!$"&amp;$AC180&amp;":$"&amp;$AD180),$B$173,1)</f>
        <v>49.593499999999999</v>
      </c>
      <c r="M180" s="36">
        <f ca="1">VLOOKUP(M$174,INDIRECT("fundamentals!$"&amp;$AC180&amp;":$"&amp;$AD180),$B$173,1)</f>
        <v>50.257399999999997</v>
      </c>
      <c r="N180" s="36">
        <f ca="1">VLOOKUP(N$174,INDIRECT("fundamentals!$"&amp;$AC180&amp;":$"&amp;$AD180),$B$173,1)</f>
        <v>43.125599999999999</v>
      </c>
      <c r="O180" s="36">
        <f ca="1">VLOOKUP(O$174,INDIRECT("fundamentals!$"&amp;$AC180&amp;":$"&amp;$AD180),$B$173,1)</f>
        <v>42.501300000000001</v>
      </c>
      <c r="P180" s="36">
        <f ca="1">VLOOKUP(P$174,INDIRECT("fundamentals!$"&amp;$AC180&amp;":$"&amp;$AD180),$B$173,1)</f>
        <v>45.413499999999999</v>
      </c>
      <c r="Q180" s="36">
        <f ca="1">VLOOKUP(Q$174,INDIRECT("fundamentals!$"&amp;$AC180&amp;":$"&amp;$AD180),$B$173,1)</f>
        <v>42.288600000000002</v>
      </c>
      <c r="R180" s="36">
        <f ca="1">VLOOKUP(R$174,INDIRECT("fundamentals!$"&amp;$AC180&amp;":$"&amp;$AD180),$B$173,1)</f>
        <v>51.8048</v>
      </c>
      <c r="S180" s="36">
        <f ca="1">VLOOKUP(S$174,INDIRECT("fundamentals!$"&amp;$AC180&amp;":$"&amp;$AD180),$B$173,1)</f>
        <v>59.692599999999999</v>
      </c>
      <c r="T180" s="36">
        <f ca="1">VLOOKUP(T$174,INDIRECT("fundamentals!$"&amp;$AC180&amp;":$"&amp;$AD180),$B$173,1)</f>
        <v>59.9694</v>
      </c>
      <c r="U180" s="36">
        <f ca="1">VLOOKUP(U$174,INDIRECT("fundamentals!$"&amp;$AC180&amp;":$"&amp;$AD180),$B$173,1)</f>
        <v>34.075299999999999</v>
      </c>
      <c r="V180" s="36">
        <f ca="1">VLOOKUP(V$174,INDIRECT("fundamentals!$"&amp;$AC180&amp;":$"&amp;$AD180),$B$173,1)</f>
        <v>44.144599999999997</v>
      </c>
      <c r="W180" s="36">
        <f ca="1">VLOOKUP(W$174,INDIRECT("fundamentals!$"&amp;$AC180&amp;":$"&amp;$AD180),$B$173,1)</f>
        <v>46.168399999999998</v>
      </c>
      <c r="X180" s="36">
        <f ca="1">VLOOKUP(X$174,INDIRECT("fundamentals!$"&amp;$AC180&amp;":$"&amp;$AD180),$B$173,1)</f>
        <v>43.942999999999998</v>
      </c>
      <c r="Y180" s="36"/>
      <c r="AC180" s="27" t="str">
        <f>SUBSTITUTE(ADDRESS(1, MATCH(B180, fundamentals!$1:$1, 0), 4), "1", "")</f>
        <v>BN</v>
      </c>
      <c r="AD180" s="27" t="str" cm="1">
        <f t="array" aca="1" ref="AD180" ca="1">SUBSTITUTE(ADDRESS(1, COLUMN(INDIRECT(AC180 &amp; "1")) + 11, 4), "1", "")</f>
        <v>BY</v>
      </c>
    </row>
    <row r="181" spans="2:30" x14ac:dyDescent="0.35">
      <c r="B181" t="s">
        <v>26</v>
      </c>
      <c r="C181" s="36">
        <f ca="1">VLOOKUP(C$174,INDIRECT("fundamentals!$"&amp;$AC181&amp;":$"&amp;$AD181),$B$173,1)</f>
        <v>20.798999999999999</v>
      </c>
      <c r="D181" s="36">
        <f ca="1">VLOOKUP(D$174,INDIRECT("fundamentals!$"&amp;$AC181&amp;":$"&amp;$AD181),$B$173,1)</f>
        <v>19.3735</v>
      </c>
      <c r="E181" s="36">
        <f ca="1">VLOOKUP(E$174,INDIRECT("fundamentals!$"&amp;$AC181&amp;":$"&amp;$AD181),$B$173,1)</f>
        <v>18.468299999999999</v>
      </c>
      <c r="F181" s="36">
        <f ca="1">VLOOKUP(F$174,INDIRECT("fundamentals!$"&amp;$AC181&amp;":$"&amp;$AD181),$B$173,1)</f>
        <v>16.941500000000001</v>
      </c>
      <c r="G181" s="36">
        <f ca="1">VLOOKUP(G$174,INDIRECT("fundamentals!$"&amp;$AC181&amp;":$"&amp;$AD181),$B$173,1)</f>
        <v>11.7142</v>
      </c>
      <c r="H181" s="36">
        <f ca="1">VLOOKUP(H$174,INDIRECT("fundamentals!$"&amp;$AC181&amp;":$"&amp;$AD181),$B$173,1)</f>
        <v>13.6858</v>
      </c>
      <c r="I181" s="36">
        <f ca="1">VLOOKUP(I$174,INDIRECT("fundamentals!$"&amp;$AC181&amp;":$"&amp;$AD181),$B$173,1)</f>
        <v>14.3399</v>
      </c>
      <c r="J181" s="36">
        <f ca="1">VLOOKUP(J$174,INDIRECT("fundamentals!$"&amp;$AC181&amp;":$"&amp;$AD181),$B$173,1)</f>
        <v>13.700799999999999</v>
      </c>
      <c r="K181" s="36">
        <f ca="1">VLOOKUP(K$174,INDIRECT("fundamentals!$"&amp;$AC181&amp;":$"&amp;$AD181),$B$173,1)</f>
        <v>15.176</v>
      </c>
      <c r="L181" s="36">
        <f ca="1">VLOOKUP(L$174,INDIRECT("fundamentals!$"&amp;$AC181&amp;":$"&amp;$AD181),$B$173,1)</f>
        <v>20.197500000000002</v>
      </c>
      <c r="M181" s="36">
        <f ca="1">VLOOKUP(M$174,INDIRECT("fundamentals!$"&amp;$AC181&amp;":$"&amp;$AD181),$B$173,1)</f>
        <v>23.730499999999999</v>
      </c>
      <c r="N181" s="36">
        <f ca="1">VLOOKUP(N$174,INDIRECT("fundamentals!$"&amp;$AC181&amp;":$"&amp;$AD181),$B$173,1)</f>
        <v>21.773199999999999</v>
      </c>
      <c r="O181" s="36">
        <f ca="1">VLOOKUP(O$174,INDIRECT("fundamentals!$"&amp;$AC181&amp;":$"&amp;$AD181),$B$173,1)</f>
        <v>18.6008</v>
      </c>
      <c r="P181" s="36">
        <f ca="1">VLOOKUP(P$174,INDIRECT("fundamentals!$"&amp;$AC181&amp;":$"&amp;$AD181),$B$173,1)</f>
        <v>19.905999999999999</v>
      </c>
      <c r="Q181" s="36">
        <f ca="1">VLOOKUP(Q$174,INDIRECT("fundamentals!$"&amp;$AC181&amp;":$"&amp;$AD181),$B$173,1)</f>
        <v>19.3124</v>
      </c>
      <c r="R181" s="36">
        <f ca="1">VLOOKUP(R$174,INDIRECT("fundamentals!$"&amp;$AC181&amp;":$"&amp;$AD181),$B$173,1)</f>
        <v>21.916599999999999</v>
      </c>
      <c r="S181" s="36">
        <f ca="1">VLOOKUP(S$174,INDIRECT("fundamentals!$"&amp;$AC181&amp;":$"&amp;$AD181),$B$173,1)</f>
        <v>23.4</v>
      </c>
      <c r="T181" s="36">
        <f ca="1">VLOOKUP(T$174,INDIRECT("fundamentals!$"&amp;$AC181&amp;":$"&amp;$AD181),$B$173,1)</f>
        <v>23.407900000000001</v>
      </c>
      <c r="U181" s="36">
        <f ca="1">VLOOKUP(U$174,INDIRECT("fundamentals!$"&amp;$AC181&amp;":$"&amp;$AD181),$B$173,1)</f>
        <v>19.8094</v>
      </c>
      <c r="V181" s="36">
        <f ca="1">VLOOKUP(V$174,INDIRECT("fundamentals!$"&amp;$AC181&amp;":$"&amp;$AD181),$B$173,1)</f>
        <v>23.833200000000001</v>
      </c>
      <c r="W181" s="36">
        <f ca="1">VLOOKUP(W$174,INDIRECT("fundamentals!$"&amp;$AC181&amp;":$"&amp;$AD181),$B$173,1)</f>
        <v>23.7334</v>
      </c>
      <c r="X181" s="36">
        <f ca="1">VLOOKUP(X$174,INDIRECT("fundamentals!$"&amp;$AC181&amp;":$"&amp;$AD181),$B$173,1)</f>
        <v>20.7819</v>
      </c>
      <c r="Y181" s="36"/>
      <c r="AC181" s="27" t="str">
        <f>SUBSTITUTE(ADDRESS(1, MATCH(B181, fundamentals!$1:$1, 0), 4), "1", "")</f>
        <v>CA</v>
      </c>
      <c r="AD181" s="27" t="str" cm="1">
        <f t="array" aca="1" ref="AD181" ca="1">SUBSTITUTE(ADDRESS(1, COLUMN(INDIRECT(AC181 &amp; "1")) + 11, 4), "1", "")</f>
        <v>CL</v>
      </c>
    </row>
    <row r="182" spans="2:30" x14ac:dyDescent="0.35">
      <c r="B182" t="s">
        <v>28</v>
      </c>
      <c r="C182" s="36">
        <f ca="1">VLOOKUP(C$174,INDIRECT("fundamentals!$"&amp;$AC182&amp;":$"&amp;$AD182),$B$173,1)</f>
        <v>22.4316</v>
      </c>
      <c r="D182" s="36">
        <f ca="1">VLOOKUP(D$174,INDIRECT("fundamentals!$"&amp;$AC182&amp;":$"&amp;$AD182),$B$173,1)</f>
        <v>19.3903</v>
      </c>
      <c r="E182" s="36">
        <f ca="1">VLOOKUP(E$174,INDIRECT("fundamentals!$"&amp;$AC182&amp;":$"&amp;$AD182),$B$173,1)</f>
        <v>17.4452</v>
      </c>
      <c r="F182" s="36">
        <f ca="1">VLOOKUP(F$174,INDIRECT("fundamentals!$"&amp;$AC182&amp;":$"&amp;$AD182),$B$173,1)</f>
        <v>17.602599999999999</v>
      </c>
      <c r="G182" s="36">
        <f ca="1">VLOOKUP(G$174,INDIRECT("fundamentals!$"&amp;$AC182&amp;":$"&amp;$AD182),$B$173,1)</f>
        <v>9.3196999999999992</v>
      </c>
      <c r="H182" s="36">
        <f ca="1">VLOOKUP(H$174,INDIRECT("fundamentals!$"&amp;$AC182&amp;":$"&amp;$AD182),$B$173,1)</f>
        <v>16.813400000000001</v>
      </c>
      <c r="I182" s="36">
        <f ca="1">VLOOKUP(I$174,INDIRECT("fundamentals!$"&amp;$AC182&amp;":$"&amp;$AD182),$B$173,1)</f>
        <v>17.0444</v>
      </c>
      <c r="J182" s="36">
        <f ca="1">VLOOKUP(J$174,INDIRECT("fundamentals!$"&amp;$AC182&amp;":$"&amp;$AD182),$B$173,1)</f>
        <v>13.791600000000001</v>
      </c>
      <c r="K182" s="36">
        <f ca="1">VLOOKUP(K$174,INDIRECT("fundamentals!$"&amp;$AC182&amp;":$"&amp;$AD182),$B$173,1)</f>
        <v>14.8355</v>
      </c>
      <c r="L182" s="36">
        <f ca="1">VLOOKUP(L$174,INDIRECT("fundamentals!$"&amp;$AC182&amp;":$"&amp;$AD182),$B$173,1)</f>
        <v>19.409300000000002</v>
      </c>
      <c r="M182" s="36">
        <f ca="1">VLOOKUP(M$174,INDIRECT("fundamentals!$"&amp;$AC182&amp;":$"&amp;$AD182),$B$173,1)</f>
        <v>18.389399999999998</v>
      </c>
      <c r="N182" s="36">
        <f ca="1">VLOOKUP(N$174,INDIRECT("fundamentals!$"&amp;$AC182&amp;":$"&amp;$AD182),$B$173,1)</f>
        <v>15.994999999999999</v>
      </c>
      <c r="O182" s="36">
        <f ca="1">VLOOKUP(O$174,INDIRECT("fundamentals!$"&amp;$AC182&amp;":$"&amp;$AD182),$B$173,1)</f>
        <v>19.037299999999998</v>
      </c>
      <c r="P182" s="36">
        <f ca="1">VLOOKUP(P$174,INDIRECT("fundamentals!$"&amp;$AC182&amp;":$"&amp;$AD182),$B$173,1)</f>
        <v>21.375699999999998</v>
      </c>
      <c r="Q182" s="36">
        <f ca="1">VLOOKUP(Q$174,INDIRECT("fundamentals!$"&amp;$AC182&amp;":$"&amp;$AD182),$B$173,1)</f>
        <v>15.548</v>
      </c>
      <c r="R182" s="36">
        <f ca="1">VLOOKUP(R$174,INDIRECT("fundamentals!$"&amp;$AC182&amp;":$"&amp;$AD182),$B$173,1)</f>
        <v>18.831800000000001</v>
      </c>
      <c r="S182" s="36">
        <f ca="1">VLOOKUP(S$174,INDIRECT("fundamentals!$"&amp;$AC182&amp;":$"&amp;$AD182),$B$173,1)</f>
        <v>32.617100000000001</v>
      </c>
      <c r="T182" s="36">
        <f ca="1">VLOOKUP(T$174,INDIRECT("fundamentals!$"&amp;$AC182&amp;":$"&amp;$AD182),$B$173,1)</f>
        <v>31.614599999999999</v>
      </c>
      <c r="U182" s="36">
        <f ca="1">VLOOKUP(U$174,INDIRECT("fundamentals!$"&amp;$AC182&amp;":$"&amp;$AD182),$B$173,1)</f>
        <v>22.444900000000001</v>
      </c>
      <c r="V182" s="36">
        <f ca="1">VLOOKUP(V$174,INDIRECT("fundamentals!$"&amp;$AC182&amp;":$"&amp;$AD182),$B$173,1)</f>
        <v>21.527999999999999</v>
      </c>
      <c r="W182" s="36">
        <f ca="1">VLOOKUP(W$174,INDIRECT("fundamentals!$"&amp;$AC182&amp;":$"&amp;$AD182),$B$173,1)</f>
        <v>27.0837</v>
      </c>
      <c r="X182" s="36">
        <f ca="1">VLOOKUP(X$174,INDIRECT("fundamentals!$"&amp;$AC182&amp;":$"&amp;$AD182),$B$173,1)</f>
        <v>30.634899999999998</v>
      </c>
      <c r="Y182" s="36"/>
      <c r="AC182" s="27" t="str">
        <f>SUBSTITUTE(ADDRESS(1, MATCH(B182, fundamentals!$1:$1, 0), 4), "1", "")</f>
        <v>CN</v>
      </c>
      <c r="AD182" s="27" t="str" cm="1">
        <f t="array" aca="1" ref="AD182" ca="1">SUBSTITUTE(ADDRESS(1, COLUMN(INDIRECT(AC182 &amp; "1")) + 11, 4), "1", "")</f>
        <v>CY</v>
      </c>
    </row>
    <row r="183" spans="2:30" x14ac:dyDescent="0.35">
      <c r="B183" t="s">
        <v>30</v>
      </c>
      <c r="C183" s="36">
        <f ca="1">VLOOKUP(C$174,INDIRECT("fundamentals!$"&amp;$AC183&amp;":$"&amp;$AD183),$B$173,1)</f>
        <v>27.058499999999999</v>
      </c>
      <c r="D183" s="36">
        <f ca="1">VLOOKUP(D$174,INDIRECT("fundamentals!$"&amp;$AC183&amp;":$"&amp;$AD183),$B$173,1)</f>
        <v>16.364899999999999</v>
      </c>
      <c r="E183" s="36">
        <f ca="1">VLOOKUP(E$174,INDIRECT("fundamentals!$"&amp;$AC183&amp;":$"&amp;$AD183),$B$173,1)</f>
        <v>16.9329</v>
      </c>
      <c r="F183" s="36">
        <f ca="1">VLOOKUP(F$174,INDIRECT("fundamentals!$"&amp;$AC183&amp;":$"&amp;$AD183),$B$173,1)</f>
        <v>21.528400000000001</v>
      </c>
      <c r="G183" s="36">
        <f ca="1">VLOOKUP(G$174,INDIRECT("fundamentals!$"&amp;$AC183&amp;":$"&amp;$AD183),$B$173,1)</f>
        <v>8.5684000000000005</v>
      </c>
      <c r="H183" s="36">
        <f ca="1">VLOOKUP(H$174,INDIRECT("fundamentals!$"&amp;$AC183&amp;":$"&amp;$AD183),$B$173,1)</f>
        <v>23.679300000000001</v>
      </c>
      <c r="I183" s="36">
        <f ca="1">VLOOKUP(I$174,INDIRECT("fundamentals!$"&amp;$AC183&amp;":$"&amp;$AD183),$B$173,1)</f>
        <v>21.298200000000001</v>
      </c>
      <c r="J183" s="36">
        <f ca="1">VLOOKUP(J$174,INDIRECT("fundamentals!$"&amp;$AC183&amp;":$"&amp;$AD183),$B$173,1)</f>
        <v>12.217700000000001</v>
      </c>
      <c r="K183" s="36">
        <f ca="1">VLOOKUP(K$174,INDIRECT("fundamentals!$"&amp;$AC183&amp;":$"&amp;$AD183),$B$173,1)</f>
        <v>13.395</v>
      </c>
      <c r="L183" s="36">
        <f ca="1">VLOOKUP(L$174,INDIRECT("fundamentals!$"&amp;$AC183&amp;":$"&amp;$AD183),$B$173,1)</f>
        <v>18.904199999999999</v>
      </c>
      <c r="M183" s="36">
        <f ca="1">VLOOKUP(M$174,INDIRECT("fundamentals!$"&amp;$AC183&amp;":$"&amp;$AD183),$B$173,1)</f>
        <v>18.0124</v>
      </c>
      <c r="N183" s="36">
        <f ca="1">VLOOKUP(N$174,INDIRECT("fundamentals!$"&amp;$AC183&amp;":$"&amp;$AD183),$B$173,1)</f>
        <v>14.9612</v>
      </c>
      <c r="O183" s="36">
        <f ca="1">VLOOKUP(O$174,INDIRECT("fundamentals!$"&amp;$AC183&amp;":$"&amp;$AD183),$B$173,1)</f>
        <v>20.767700000000001</v>
      </c>
      <c r="P183" s="36">
        <f ca="1">VLOOKUP(P$174,INDIRECT("fundamentals!$"&amp;$AC183&amp;":$"&amp;$AD183),$B$173,1)</f>
        <v>22.402799999999999</v>
      </c>
      <c r="Q183" s="36">
        <f ca="1">VLOOKUP(Q$174,INDIRECT("fundamentals!$"&amp;$AC183&amp;":$"&amp;$AD183),$B$173,1)</f>
        <v>13.667899999999999</v>
      </c>
      <c r="R183" s="36">
        <f ca="1">VLOOKUP(R$174,INDIRECT("fundamentals!$"&amp;$AC183&amp;":$"&amp;$AD183),$B$173,1)</f>
        <v>19.0793</v>
      </c>
      <c r="S183" s="36">
        <f ca="1">VLOOKUP(S$174,INDIRECT("fundamentals!$"&amp;$AC183&amp;":$"&amp;$AD183),$B$173,1)</f>
        <v>30.290800000000001</v>
      </c>
      <c r="T183" s="36">
        <f ca="1">VLOOKUP(T$174,INDIRECT("fundamentals!$"&amp;$AC183&amp;":$"&amp;$AD183),$B$173,1)</f>
        <v>18.494199999999999</v>
      </c>
      <c r="U183" s="36">
        <f ca="1">VLOOKUP(U$174,INDIRECT("fundamentals!$"&amp;$AC183&amp;":$"&amp;$AD183),$B$173,1)</f>
        <v>12.497</v>
      </c>
      <c r="V183" s="36">
        <f ca="1">VLOOKUP(V$174,INDIRECT("fundamentals!$"&amp;$AC183&amp;":$"&amp;$AD183),$B$173,1)</f>
        <v>19.693899999999999</v>
      </c>
      <c r="W183" s="36">
        <f ca="1">VLOOKUP(W$174,INDIRECT("fundamentals!$"&amp;$AC183&amp;":$"&amp;$AD183),$B$173,1)</f>
        <v>22.331199999999999</v>
      </c>
      <c r="X183" s="36">
        <f ca="1">VLOOKUP(X$174,INDIRECT("fundamentals!$"&amp;$AC183&amp;":$"&amp;$AD183),$B$173,1)</f>
        <v>24.036100000000001</v>
      </c>
      <c r="Y183" s="36"/>
      <c r="AC183" s="27" t="str">
        <f>SUBSTITUTE(ADDRESS(1, MATCH(B183, fundamentals!$1:$1, 0), 4), "1", "")</f>
        <v>DA</v>
      </c>
      <c r="AD183" s="27" t="str" cm="1">
        <f t="array" aca="1" ref="AD183" ca="1">SUBSTITUTE(ADDRESS(1, COLUMN(INDIRECT(AC183 &amp; "1")) + 11, 4), "1", "")</f>
        <v>DL</v>
      </c>
    </row>
    <row r="184" spans="2:30" x14ac:dyDescent="0.35">
      <c r="B184" t="s">
        <v>38</v>
      </c>
      <c r="C184" s="36">
        <f ca="1">VLOOKUP(C$174,INDIRECT("fundamentals!$"&amp;$AC184&amp;":$"&amp;$AD184),$B$173,1)</f>
        <v>26.932099999999998</v>
      </c>
      <c r="D184" s="36">
        <f ca="1">VLOOKUP(D$174,INDIRECT("fundamentals!$"&amp;$AC184&amp;":$"&amp;$AD184),$B$173,1)</f>
        <v>21.527799999999999</v>
      </c>
      <c r="E184" s="36">
        <f ca="1">VLOOKUP(E$174,INDIRECT("fundamentals!$"&amp;$AC184&amp;":$"&amp;$AD184),$B$173,1)</f>
        <v>21.979399999999998</v>
      </c>
      <c r="F184" s="36">
        <f ca="1">VLOOKUP(F$174,INDIRECT("fundamentals!$"&amp;$AC184&amp;":$"&amp;$AD184),$B$173,1)</f>
        <v>22.008199999999999</v>
      </c>
      <c r="G184" s="36">
        <f ca="1">VLOOKUP(G$174,INDIRECT("fundamentals!$"&amp;$AC184&amp;":$"&amp;$AD184),$B$173,1)</f>
        <v>11.1181</v>
      </c>
      <c r="H184" s="36">
        <f ca="1">VLOOKUP(H$174,INDIRECT("fundamentals!$"&amp;$AC184&amp;":$"&amp;$AD184),$B$173,1)</f>
        <v>24.418399999999998</v>
      </c>
      <c r="I184" s="36">
        <f ca="1">VLOOKUP(I$174,INDIRECT("fundamentals!$"&amp;$AC184&amp;":$"&amp;$AD184),$B$173,1)</f>
        <v>17.024799999999999</v>
      </c>
      <c r="J184" s="36">
        <f ca="1">VLOOKUP(J$174,INDIRECT("fundamentals!$"&amp;$AC184&amp;":$"&amp;$AD184),$B$173,1)</f>
        <v>13.3124</v>
      </c>
      <c r="K184" s="36">
        <f ca="1">VLOOKUP(K$174,INDIRECT("fundamentals!$"&amp;$AC184&amp;":$"&amp;$AD184),$B$173,1)</f>
        <v>13.8848</v>
      </c>
      <c r="L184" s="36">
        <f ca="1">VLOOKUP(L$174,INDIRECT("fundamentals!$"&amp;$AC184&amp;":$"&amp;$AD184),$B$173,1)</f>
        <v>17.084099999999999</v>
      </c>
      <c r="M184" s="36">
        <f ca="1">VLOOKUP(M$174,INDIRECT("fundamentals!$"&amp;$AC184&amp;":$"&amp;$AD184),$B$173,1)</f>
        <v>18.854299999999999</v>
      </c>
      <c r="N184" s="36">
        <f ca="1">VLOOKUP(N$174,INDIRECT("fundamentals!$"&amp;$AC184&amp;":$"&amp;$AD184),$B$173,1)</f>
        <v>16.646899999999999</v>
      </c>
      <c r="O184" s="36">
        <f ca="1">VLOOKUP(O$174,INDIRECT("fundamentals!$"&amp;$AC184&amp;":$"&amp;$AD184),$B$173,1)</f>
        <v>20.6555</v>
      </c>
      <c r="P184" s="36">
        <f ca="1">VLOOKUP(P$174,INDIRECT("fundamentals!$"&amp;$AC184&amp;":$"&amp;$AD184),$B$173,1)</f>
        <v>22.764299999999999</v>
      </c>
      <c r="Q184" s="36">
        <f ca="1">VLOOKUP(Q$174,INDIRECT("fundamentals!$"&amp;$AC184&amp;":$"&amp;$AD184),$B$173,1)</f>
        <v>19.3018</v>
      </c>
      <c r="R184" s="36">
        <f ca="1">VLOOKUP(R$174,INDIRECT("fundamentals!$"&amp;$AC184&amp;":$"&amp;$AD184),$B$173,1)</f>
        <v>26.8079</v>
      </c>
      <c r="S184" s="36">
        <f ca="1">VLOOKUP(S$174,INDIRECT("fundamentals!$"&amp;$AC184&amp;":$"&amp;$AD184),$B$173,1)</f>
        <v>38.8386</v>
      </c>
      <c r="T184" s="36">
        <f ca="1">VLOOKUP(T$174,INDIRECT("fundamentals!$"&amp;$AC184&amp;":$"&amp;$AD184),$B$173,1)</f>
        <v>40.623800000000003</v>
      </c>
      <c r="U184" s="36">
        <f ca="1">VLOOKUP(U$174,INDIRECT("fundamentals!$"&amp;$AC184&amp;":$"&amp;$AD184),$B$173,1)</f>
        <v>23.922799999999999</v>
      </c>
      <c r="V184" s="36">
        <f ca="1">VLOOKUP(V$174,INDIRECT("fundamentals!$"&amp;$AC184&amp;":$"&amp;$AD184),$B$173,1)</f>
        <v>37.091700000000003</v>
      </c>
      <c r="W184" s="36">
        <f ca="1">VLOOKUP(W$174,INDIRECT("fundamentals!$"&amp;$AC184&amp;":$"&amp;$AD184),$B$173,1)</f>
        <v>42.068800000000003</v>
      </c>
      <c r="X184" s="36">
        <f ca="1">VLOOKUP(X$174,INDIRECT("fundamentals!$"&amp;$AC184&amp;":$"&amp;$AD184),$B$173,1)</f>
        <v>41.553400000000003</v>
      </c>
      <c r="Y184" s="36"/>
      <c r="AC184" s="27" t="str">
        <f>SUBSTITUTE(ADDRESS(1, MATCH(B184, fundamentals!$1:$1, 0), 4), "1", "")</f>
        <v>DN</v>
      </c>
      <c r="AD184" s="27" t="str" cm="1">
        <f t="array" aca="1" ref="AD184" ca="1">SUBSTITUTE(ADDRESS(1, COLUMN(INDIRECT(AC184 &amp; "1")) + 11, 4), "1", "")</f>
        <v>DY</v>
      </c>
    </row>
    <row r="185" spans="2:30" x14ac:dyDescent="0.35">
      <c r="B185" t="s">
        <v>33</v>
      </c>
      <c r="C185" s="36">
        <f ca="1">VLOOKUP(C$174,INDIRECT("fundamentals!$"&amp;$AC185&amp;":$"&amp;$AD185),$B$173,1)</f>
        <v>16.020299999999999</v>
      </c>
      <c r="D185" s="36">
        <f ca="1">VLOOKUP(D$174,INDIRECT("fundamentals!$"&amp;$AC185&amp;":$"&amp;$AD185),$B$173,1)</f>
        <v>15.621</v>
      </c>
      <c r="E185" s="36">
        <f ca="1">VLOOKUP(E$174,INDIRECT("fundamentals!$"&amp;$AC185&amp;":$"&amp;$AD185),$B$173,1)</f>
        <v>15.877000000000001</v>
      </c>
      <c r="F185" s="36">
        <f ca="1">VLOOKUP(F$174,INDIRECT("fundamentals!$"&amp;$AC185&amp;":$"&amp;$AD185),$B$173,1)</f>
        <v>17.497299999999999</v>
      </c>
      <c r="G185" s="36">
        <f ca="1">VLOOKUP(G$174,INDIRECT("fundamentals!$"&amp;$AC185&amp;":$"&amp;$AD185),$B$173,1)</f>
        <v>11.862399999999999</v>
      </c>
      <c r="H185" s="36">
        <f ca="1">VLOOKUP(H$174,INDIRECT("fundamentals!$"&amp;$AC185&amp;":$"&amp;$AD185),$B$173,1)</f>
        <v>13.059100000000001</v>
      </c>
      <c r="I185" s="36">
        <f ca="1">VLOOKUP(I$174,INDIRECT("fundamentals!$"&amp;$AC185&amp;":$"&amp;$AD185),$B$173,1)</f>
        <v>12.8408</v>
      </c>
      <c r="J185" s="36">
        <f ca="1">VLOOKUP(J$174,INDIRECT("fundamentals!$"&amp;$AC185&amp;":$"&amp;$AD185),$B$173,1)</f>
        <v>14.458500000000001</v>
      </c>
      <c r="K185" s="36">
        <f ca="1">VLOOKUP(K$174,INDIRECT("fundamentals!$"&amp;$AC185&amp;":$"&amp;$AD185),$B$173,1)</f>
        <v>15.784800000000001</v>
      </c>
      <c r="L185" s="36">
        <f ca="1">VLOOKUP(L$174,INDIRECT("fundamentals!$"&amp;$AC185&amp;":$"&amp;$AD185),$B$173,1)</f>
        <v>15.480700000000001</v>
      </c>
      <c r="M185" s="36">
        <f ca="1">VLOOKUP(M$174,INDIRECT("fundamentals!$"&amp;$AC185&amp;":$"&amp;$AD185),$B$173,1)</f>
        <v>17.984300000000001</v>
      </c>
      <c r="N185" s="36">
        <f ca="1">VLOOKUP(N$174,INDIRECT("fundamentals!$"&amp;$AC185&amp;":$"&amp;$AD185),$B$173,1)</f>
        <v>15.755000000000001</v>
      </c>
      <c r="O185" s="36">
        <f ca="1">VLOOKUP(O$174,INDIRECT("fundamentals!$"&amp;$AC185&amp;":$"&amp;$AD185),$B$173,1)</f>
        <v>17.442699999999999</v>
      </c>
      <c r="P185" s="36">
        <f ca="1">VLOOKUP(P$174,INDIRECT("fundamentals!$"&amp;$AC185&amp;":$"&amp;$AD185),$B$173,1)</f>
        <v>18.645199999999999</v>
      </c>
      <c r="Q185" s="36">
        <f ca="1">VLOOKUP(Q$174,INDIRECT("fundamentals!$"&amp;$AC185&amp;":$"&amp;$AD185),$B$173,1)</f>
        <v>16.174600000000002</v>
      </c>
      <c r="R185" s="36">
        <f ca="1">VLOOKUP(R$174,INDIRECT("fundamentals!$"&amp;$AC185&amp;":$"&amp;$AD185),$B$173,1)</f>
        <v>20.594200000000001</v>
      </c>
      <c r="S185" s="36">
        <f ca="1">VLOOKUP(S$174,INDIRECT("fundamentals!$"&amp;$AC185&amp;":$"&amp;$AD185),$B$173,1)</f>
        <v>16.756799999999998</v>
      </c>
      <c r="T185" s="36">
        <f ca="1">VLOOKUP(T$174,INDIRECT("fundamentals!$"&amp;$AC185&amp;":$"&amp;$AD185),$B$173,1)</f>
        <v>21.447800000000001</v>
      </c>
      <c r="U185" s="36">
        <f ca="1">VLOOKUP(U$174,INDIRECT("fundamentals!$"&amp;$AC185&amp;":$"&amp;$AD185),$B$173,1)</f>
        <v>20.648199999999999</v>
      </c>
      <c r="V185" s="36">
        <f ca="1">VLOOKUP(V$174,INDIRECT("fundamentals!$"&amp;$AC185&amp;":$"&amp;$AD185),$B$173,1)</f>
        <v>18.118099999999998</v>
      </c>
      <c r="W185" s="36">
        <f ca="1">VLOOKUP(W$174,INDIRECT("fundamentals!$"&amp;$AC185&amp;":$"&amp;$AD185),$B$173,1)</f>
        <v>23.270399999999999</v>
      </c>
      <c r="X185" s="36">
        <f ca="1">VLOOKUP(X$174,INDIRECT("fundamentals!$"&amp;$AC185&amp;":$"&amp;$AD185),$B$173,1)</f>
        <v>19.367699999999999</v>
      </c>
      <c r="Y185" s="36"/>
      <c r="AC185" s="27" t="str">
        <f>SUBSTITUTE(ADDRESS(1, MATCH(B185, fundamentals!$1:$1, 0), 4), "1", "")</f>
        <v>EA</v>
      </c>
      <c r="AD185" s="27" t="str" cm="1">
        <f t="array" aca="1" ref="AD185" ca="1">SUBSTITUTE(ADDRESS(1, COLUMN(INDIRECT(AC185 &amp; "1")) + 11, 4), "1", "")</f>
        <v>EL</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alSeekIERPWorksheets">
                <anchor moveWithCells="1" sizeWithCells="1">
                  <from>
                    <xdr:col>1</xdr:col>
                    <xdr:colOff>0</xdr:colOff>
                    <xdr:row>16</xdr:row>
                    <xdr:rowOff>0</xdr:rowOff>
                  </from>
                  <to>
                    <xdr:col>1</xdr:col>
                    <xdr:colOff>1498600</xdr:colOff>
                    <xdr:row>19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A1BFB-BC1A-4341-9E85-4B02CA3915D2}">
  <dimension ref="B2:BC72"/>
  <sheetViews>
    <sheetView topLeftCell="A44" zoomScale="70" zoomScaleNormal="70" workbookViewId="0">
      <pane xSplit="2" topLeftCell="Z1" activePane="topRight" state="frozen"/>
      <selection pane="topRight" activeCell="AB72" sqref="AB72:AV72"/>
    </sheetView>
  </sheetViews>
  <sheetFormatPr defaultRowHeight="14.5" x14ac:dyDescent="0.35"/>
  <cols>
    <col min="1" max="1" width="3.7265625" customWidth="1"/>
    <col min="2" max="2" width="21.1796875" bestFit="1" customWidth="1"/>
    <col min="3" max="23" width="11" bestFit="1" customWidth="1"/>
    <col min="24" max="24" width="10" bestFit="1" customWidth="1"/>
  </cols>
  <sheetData>
    <row r="2" spans="2:55" x14ac:dyDescent="0.35">
      <c r="B2">
        <v>6</v>
      </c>
    </row>
    <row r="3" spans="2:55" x14ac:dyDescent="0.35">
      <c r="B3" s="42" t="s">
        <v>48</v>
      </c>
      <c r="C3" s="43">
        <v>38352</v>
      </c>
      <c r="D3" s="43">
        <f>EDATE(C3,12)</f>
        <v>38717</v>
      </c>
      <c r="E3" s="43">
        <f>EDATE(D3,12)</f>
        <v>39082</v>
      </c>
      <c r="F3" s="43">
        <f>EDATE(E3,12)</f>
        <v>39447</v>
      </c>
      <c r="G3" s="43">
        <f>EDATE(F3,12)</f>
        <v>39813</v>
      </c>
      <c r="H3" s="43">
        <f>EDATE(G3,12)</f>
        <v>40178</v>
      </c>
      <c r="I3" s="43">
        <f>EDATE(H3,12)</f>
        <v>40543</v>
      </c>
      <c r="J3" s="43">
        <f>EDATE(I3,12)</f>
        <v>40908</v>
      </c>
      <c r="K3" s="43">
        <f>EDATE(J3,12)</f>
        <v>41274</v>
      </c>
      <c r="L3" s="43">
        <f>EDATE(K3,12)</f>
        <v>41639</v>
      </c>
      <c r="M3" s="45">
        <f>EDATE(L3,12)</f>
        <v>42004</v>
      </c>
      <c r="N3" s="43">
        <f>EDATE(M3,12)</f>
        <v>42369</v>
      </c>
      <c r="O3" s="43">
        <f>EDATE(N3,12)</f>
        <v>42735</v>
      </c>
      <c r="P3" s="43">
        <f>EDATE(O3,12)</f>
        <v>43100</v>
      </c>
      <c r="Q3" s="43">
        <f>EDATE(P3,12)</f>
        <v>43465</v>
      </c>
      <c r="R3" s="43">
        <f>EDATE(Q3,12)</f>
        <v>43830</v>
      </c>
      <c r="S3" s="43">
        <f>EDATE(R3,12)</f>
        <v>44196</v>
      </c>
      <c r="T3" s="43">
        <f>EDATE(S3,12)</f>
        <v>44561</v>
      </c>
      <c r="U3" s="43">
        <f>EDATE(T3,12)</f>
        <v>44926</v>
      </c>
      <c r="V3" s="43">
        <f>EDATE(U3,12)</f>
        <v>45291</v>
      </c>
      <c r="W3" s="43">
        <f>EDATE(V3,12)</f>
        <v>45657</v>
      </c>
      <c r="X3" s="43">
        <v>45838</v>
      </c>
      <c r="Y3" s="34" t="s">
        <v>50</v>
      </c>
    </row>
    <row r="4" spans="2:55" x14ac:dyDescent="0.35">
      <c r="B4" t="s">
        <v>36</v>
      </c>
      <c r="C4" s="15">
        <f ca="1">VLOOKUP(C$3,INDIRECT("fundamentals!$"&amp;Margins!$BB4&amp;":$"&amp;Margins!$BC4),$B$2,1)/100</f>
        <v>0.51560899999999998</v>
      </c>
      <c r="D4" s="15">
        <f ca="1">VLOOKUP(D$3,INDIRECT("fundamentals!$"&amp;Margins!$BB4&amp;":$"&amp;Margins!$BC4),$B$2,1)/100</f>
        <v>0.50885000000000002</v>
      </c>
      <c r="E4" s="15">
        <f ca="1">VLOOKUP(E$3,INDIRECT("fundamentals!$"&amp;Margins!$BB4&amp;":$"&amp;Margins!$BC4),$B$2,1)/100</f>
        <v>0.53290899999999997</v>
      </c>
      <c r="F4" s="15">
        <f ca="1">VLOOKUP(F$3,INDIRECT("fundamentals!$"&amp;Margins!$BB4&amp;":$"&amp;Margins!$BC4),$B$2,1)/100</f>
        <v>0.53228299999999995</v>
      </c>
      <c r="G4" s="15">
        <f ca="1">VLOOKUP(G$3,INDIRECT("fundamentals!$"&amp;Margins!$BB4&amp;":$"&amp;Margins!$BC4),$B$2,1)/100</f>
        <v>0.52988299999999999</v>
      </c>
      <c r="H4" s="15">
        <f ca="1">VLOOKUP(H$3,INDIRECT("fundamentals!$"&amp;Margins!$BB4&amp;":$"&amp;Margins!$BC4),$B$2,1)/100</f>
        <v>0.50923099999999999</v>
      </c>
      <c r="I4" s="15">
        <f ca="1">VLOOKUP(I$3,INDIRECT("fundamentals!$"&amp;Margins!$BB4&amp;":$"&amp;Margins!$BC4),$B$2,1)/100</f>
        <v>0.50964599999999993</v>
      </c>
      <c r="J4" s="15">
        <f ca="1">VLOOKUP(J$3,INDIRECT("fundamentals!$"&amp;Margins!$BB4&amp;":$"&amp;Margins!$BC4),$B$2,1)/100</f>
        <v>0.51330199999999992</v>
      </c>
      <c r="K4" s="15">
        <f ca="1">VLOOKUP(K$3,INDIRECT("fundamentals!$"&amp;Margins!$BB4&amp;":$"&amp;Margins!$BC4),$B$2,1)/100</f>
        <v>0.50777000000000005</v>
      </c>
      <c r="L4" s="15">
        <f ca="1">VLOOKUP(L$3,INDIRECT("fundamentals!$"&amp;Margins!$BB4&amp;":$"&amp;Margins!$BC4),$B$2,1)/100</f>
        <v>0.53338200000000002</v>
      </c>
      <c r="M4" s="15">
        <f ca="1">VLOOKUP(M$3,INDIRECT("fundamentals!$"&amp;Margins!$BB4&amp;":$"&amp;Margins!$BC4),$B$2,1)/100</f>
        <v>0.56554700000000002</v>
      </c>
      <c r="N4" s="15">
        <f ca="1">VLOOKUP(N$3,INDIRECT("fundamentals!$"&amp;Margins!$BB4&amp;":$"&amp;Margins!$BC4),$B$2,1)/100</f>
        <v>0.56151400000000007</v>
      </c>
      <c r="O4" s="15">
        <f ca="1">VLOOKUP(O$3,INDIRECT("fundamentals!$"&amp;Margins!$BB4&amp;":$"&amp;Margins!$BC4),$B$2,1)/100</f>
        <v>0.57109200000000004</v>
      </c>
      <c r="P4" s="15">
        <f ca="1">VLOOKUP(P$3,INDIRECT("fundamentals!$"&amp;Margins!$BB4&amp;":$"&amp;Margins!$BC4),$B$2,1)/100</f>
        <v>0.56721100000000002</v>
      </c>
      <c r="Q4" s="15">
        <f ca="1">VLOOKUP(Q$3,INDIRECT("fundamentals!$"&amp;Margins!$BB4&amp;":$"&amp;Margins!$BC4),$B$2,1)/100</f>
        <v>0.56681399999999993</v>
      </c>
      <c r="R4" s="15">
        <f ca="1">VLOOKUP(R$3,INDIRECT("fundamentals!$"&amp;Margins!$BB4&amp;":$"&amp;Margins!$BC4),$B$2,1)/100</f>
        <v>0.57524299999999995</v>
      </c>
      <c r="S4" s="15">
        <f ca="1">VLOOKUP(S$3,INDIRECT("fundamentals!$"&amp;Margins!$BB4&amp;":$"&amp;Margins!$BC4),$B$2,1)/100</f>
        <v>0.56571199999999999</v>
      </c>
      <c r="T4" s="15">
        <f ca="1">VLOOKUP(T$3,INDIRECT("fundamentals!$"&amp;Margins!$BB4&amp;":$"&amp;Margins!$BC4),$B$2,1)/100</f>
        <v>0.57424399999999998</v>
      </c>
      <c r="U4" s="15">
        <f ca="1">VLOOKUP(U$3,INDIRECT("fundamentals!$"&amp;Margins!$BB4&amp;":$"&amp;Margins!$BC4),$B$2,1)/100</f>
        <v>0.57608999999999999</v>
      </c>
      <c r="V4" s="15">
        <f ca="1">VLOOKUP(V$3,INDIRECT("fundamentals!$"&amp;Margins!$BB4&amp;":$"&amp;Margins!$BC4),$B$2,1)/100</f>
        <v>0.58395200000000003</v>
      </c>
      <c r="W4" s="15">
        <f ca="1">VLOOKUP(W$3,INDIRECT("fundamentals!$"&amp;Margins!$BB4&amp;":$"&amp;Margins!$BC4),$B$2,1)/100</f>
        <v>0.59556900000000002</v>
      </c>
      <c r="X4" s="15">
        <f ca="1">VLOOKUP(X$3,INDIRECT("fundamentals!$"&amp;Margins!$BB4&amp;":$"&amp;Margins!$BC4),$B$2,1)/100</f>
        <v>0.601711</v>
      </c>
      <c r="Y4" s="35">
        <f ca="1">(X4-T4)/5</f>
        <v>5.4934000000000042E-3</v>
      </c>
      <c r="BB4" s="27" t="str">
        <f>SUBSTITUTE(ADDRESS(1, MATCH(Margins!B4, fundamentals!$1:$1, 0), 4), "1", "")</f>
        <v>A</v>
      </c>
      <c r="BC4" s="27" t="str" cm="1">
        <f t="array" aca="1" ref="BC4" ca="1">SUBSTITUTE(ADDRESS(1, COLUMN(INDIRECT(BB4 &amp; "1")) + 11, 4), "1", "")</f>
        <v>L</v>
      </c>
    </row>
    <row r="5" spans="2:55" x14ac:dyDescent="0.35">
      <c r="B5" t="s">
        <v>16</v>
      </c>
      <c r="C5" s="15">
        <f ca="1">VLOOKUP(C$3,INDIRECT("fundamentals!$"&amp;Margins!$BB5&amp;":$"&amp;Margins!$BC5),$B$2,1)/100</f>
        <v>0.26694400000000001</v>
      </c>
      <c r="D5" s="15">
        <f ca="1">VLOOKUP(D$3,INDIRECT("fundamentals!$"&amp;Margins!$BB5&amp;":$"&amp;Margins!$BC5),$B$2,1)/100</f>
        <v>0.24264600000000003</v>
      </c>
      <c r="E5" s="15">
        <f ca="1">VLOOKUP(E$3,INDIRECT("fundamentals!$"&amp;Margins!$BB5&amp;":$"&amp;Margins!$BC5),$B$2,1)/100</f>
        <v>0.24158200000000002</v>
      </c>
      <c r="F5" s="15">
        <f ca="1">VLOOKUP(F$3,INDIRECT("fundamentals!$"&amp;Margins!$BB5&amp;":$"&amp;Margins!$BC5),$B$2,1)/100</f>
        <v>0.26475300000000002</v>
      </c>
      <c r="G5" s="15">
        <f ca="1">VLOOKUP(G$3,INDIRECT("fundamentals!$"&amp;Margins!$BB5&amp;":$"&amp;Margins!$BC5),$B$2,1)/100</f>
        <v>0.24149100000000001</v>
      </c>
      <c r="H5" s="15">
        <f ca="1">VLOOKUP(H$3,INDIRECT("fundamentals!$"&amp;Margins!$BB5&amp;":$"&amp;Margins!$BC5),$B$2,1)/100</f>
        <v>0.29042100000000004</v>
      </c>
      <c r="I5" s="15">
        <f ca="1">VLOOKUP(I$3,INDIRECT("fundamentals!$"&amp;Margins!$BB5&amp;":$"&amp;Margins!$BC5),$B$2,1)/100</f>
        <v>0.30438100000000001</v>
      </c>
      <c r="J5" s="15">
        <f ca="1">VLOOKUP(J$3,INDIRECT("fundamentals!$"&amp;Margins!$BB5&amp;":$"&amp;Margins!$BC5),$B$2,1)/100</f>
        <v>0.290628</v>
      </c>
      <c r="K5" s="15">
        <f ca="1">VLOOKUP(K$3,INDIRECT("fundamentals!$"&amp;Margins!$BB5&amp;":$"&amp;Margins!$BC5),$B$2,1)/100</f>
        <v>0.295323</v>
      </c>
      <c r="L5" s="15">
        <f ca="1">VLOOKUP(L$3,INDIRECT("fundamentals!$"&amp;Margins!$BB5&amp;":$"&amp;Margins!$BC5),$B$2,1)/100</f>
        <v>0.28039200000000003</v>
      </c>
      <c r="M5" s="15">
        <f ca="1">VLOOKUP(M$3,INDIRECT("fundamentals!$"&amp;Margins!$BB5&amp;":$"&amp;Margins!$BC5),$B$2,1)/100</f>
        <v>0.28062100000000001</v>
      </c>
      <c r="N5" s="15">
        <f ca="1">VLOOKUP(N$3,INDIRECT("fundamentals!$"&amp;Margins!$BB5&amp;":$"&amp;Margins!$BC5),$B$2,1)/100</f>
        <v>0.30023099999999997</v>
      </c>
      <c r="O5" s="15">
        <f ca="1">VLOOKUP(O$3,INDIRECT("fundamentals!$"&amp;Margins!$BB5&amp;":$"&amp;Margins!$BC5),$B$2,1)/100</f>
        <v>0.30684499999999998</v>
      </c>
      <c r="P5" s="15">
        <f ca="1">VLOOKUP(P$3,INDIRECT("fundamentals!$"&amp;Margins!$BB5&amp;":$"&amp;Margins!$BC5),$B$2,1)/100</f>
        <v>0.29657600000000001</v>
      </c>
      <c r="Q5" s="15">
        <f ca="1">VLOOKUP(Q$3,INDIRECT("fundamentals!$"&amp;Margins!$BB5&amp;":$"&amp;Margins!$BC5),$B$2,1)/100</f>
        <v>0.30811299999999997</v>
      </c>
      <c r="R5" s="15">
        <f ca="1">VLOOKUP(R$3,INDIRECT("fundamentals!$"&amp;Margins!$BB5&amp;":$"&amp;Margins!$BC5),$B$2,1)/100</f>
        <v>0.31450299999999998</v>
      </c>
      <c r="S5" s="15">
        <f ca="1">VLOOKUP(S$3,INDIRECT("fundamentals!$"&amp;Margins!$BB5&amp;":$"&amp;Margins!$BC5),$B$2,1)/100</f>
        <v>0.30854399999999998</v>
      </c>
      <c r="T5" s="15">
        <f ca="1">VLOOKUP(T$3,INDIRECT("fundamentals!$"&amp;Margins!$BB5&amp;":$"&amp;Margins!$BC5),$B$2,1)/100</f>
        <v>0.30727900000000002</v>
      </c>
      <c r="U5" s="15">
        <f ca="1">VLOOKUP(U$3,INDIRECT("fundamentals!$"&amp;Margins!$BB5&amp;":$"&amp;Margins!$BC5),$B$2,1)/100</f>
        <v>0.327571</v>
      </c>
      <c r="V5" s="15">
        <f ca="1">VLOOKUP(V$3,INDIRECT("fundamentals!$"&amp;Margins!$BB5&amp;":$"&amp;Margins!$BC5),$B$2,1)/100</f>
        <v>0.31147999999999998</v>
      </c>
      <c r="W5" s="15">
        <f ca="1">VLOOKUP(W$3,INDIRECT("fundamentals!$"&amp;Margins!$BB5&amp;":$"&amp;Margins!$BC5),$B$2,1)/100</f>
        <v>0.32077800000000001</v>
      </c>
      <c r="X5" s="15">
        <f ca="1">VLOOKUP(X$3,INDIRECT("fundamentals!$"&amp;Margins!$BB5&amp;":$"&amp;Margins!$BC5),$B$2,1)/100</f>
        <v>0.32870600000000005</v>
      </c>
      <c r="Y5" s="35">
        <f ca="1">(X5-T5)/5</f>
        <v>4.285400000000006E-3</v>
      </c>
      <c r="BB5" s="27" t="str">
        <f>SUBSTITUTE(ADDRESS(1, MATCH(Margins!B5, fundamentals!$1:$1, 0), 4), "1", "")</f>
        <v>N</v>
      </c>
      <c r="BC5" s="27" t="str" cm="1">
        <f t="array" aca="1" ref="BC5" ca="1">SUBSTITUTE(ADDRESS(1, COLUMN(INDIRECT(BB5 &amp; "1")) + 11, 4), "1", "")</f>
        <v>Y</v>
      </c>
    </row>
    <row r="6" spans="2:55" x14ac:dyDescent="0.35">
      <c r="B6" t="s">
        <v>18</v>
      </c>
      <c r="C6" s="15">
        <f ca="1">VLOOKUP(C$3,INDIRECT("fundamentals!$"&amp;Margins!$BB6&amp;":$"&amp;Margins!$BC6),$B$2,1)/100</f>
        <v>0.32075499999999996</v>
      </c>
      <c r="D6" s="15">
        <f ca="1">VLOOKUP(D$3,INDIRECT("fundamentals!$"&amp;Margins!$BB6&amp;":$"&amp;Margins!$BC6),$B$2,1)/100</f>
        <v>0.34110999999999997</v>
      </c>
      <c r="E6" s="15">
        <f ca="1">VLOOKUP(E$3,INDIRECT("fundamentals!$"&amp;Margins!$BB6&amp;":$"&amp;Margins!$BC6),$B$2,1)/100</f>
        <v>0.31966100000000003</v>
      </c>
      <c r="F6" s="15">
        <f ca="1">VLOOKUP(F$3,INDIRECT("fundamentals!$"&amp;Margins!$BB6&amp;":$"&amp;Margins!$BC6),$B$2,1)/100</f>
        <v>0.31977</v>
      </c>
      <c r="G6" s="15">
        <f ca="1">VLOOKUP(G$3,INDIRECT("fundamentals!$"&amp;Margins!$BB6&amp;":$"&amp;Margins!$BC6),$B$2,1)/100</f>
        <v>0.32728499999999999</v>
      </c>
      <c r="H6" s="15">
        <f ca="1">VLOOKUP(H$3,INDIRECT("fundamentals!$"&amp;Margins!$BB6&amp;":$"&amp;Margins!$BC6),$B$2,1)/100</f>
        <v>0.30116799999999999</v>
      </c>
      <c r="I6" s="15">
        <f ca="1">VLOOKUP(I$3,INDIRECT("fundamentals!$"&amp;Margins!$BB6&amp;":$"&amp;Margins!$BC6),$B$2,1)/100</f>
        <v>0.32133699999999998</v>
      </c>
      <c r="J6" s="15">
        <f ca="1">VLOOKUP(J$3,INDIRECT("fundamentals!$"&amp;Margins!$BB6&amp;":$"&amp;Margins!$BC6),$B$2,1)/100</f>
        <v>0.31550100000000003</v>
      </c>
      <c r="K6" s="15">
        <f ca="1">VLOOKUP(K$3,INDIRECT("fundamentals!$"&amp;Margins!$BB6&amp;":$"&amp;Margins!$BC6),$B$2,1)/100</f>
        <v>0.30843999999999999</v>
      </c>
      <c r="L6" s="15">
        <f ca="1">VLOOKUP(L$3,INDIRECT("fundamentals!$"&amp;Margins!$BB6&amp;":$"&amp;Margins!$BC6),$B$2,1)/100</f>
        <v>0.31764700000000001</v>
      </c>
      <c r="M6" s="15">
        <f ca="1">VLOOKUP(M$3,INDIRECT("fundamentals!$"&amp;Margins!$BB6&amp;":$"&amp;Margins!$BC6),$B$2,1)/100</f>
        <v>0.31349900000000003</v>
      </c>
      <c r="N6" s="15">
        <f ca="1">VLOOKUP(N$3,INDIRECT("fundamentals!$"&amp;Margins!$BB6&amp;":$"&amp;Margins!$BC6),$B$2,1)/100</f>
        <v>0.31157000000000001</v>
      </c>
      <c r="O6" s="15">
        <f ca="1">VLOOKUP(O$3,INDIRECT("fundamentals!$"&amp;Margins!$BB6&amp;":$"&amp;Margins!$BC6),$B$2,1)/100</f>
        <v>0.317691</v>
      </c>
      <c r="P6" s="15">
        <f ca="1">VLOOKUP(P$3,INDIRECT("fundamentals!$"&amp;Margins!$BB6&amp;":$"&amp;Margins!$BC6),$B$2,1)/100</f>
        <v>0.31076700000000002</v>
      </c>
      <c r="Q6" s="15">
        <f ca="1">VLOOKUP(Q$3,INDIRECT("fundamentals!$"&amp;Margins!$BB6&amp;":$"&amp;Margins!$BC6),$B$2,1)/100</f>
        <v>0.30098400000000003</v>
      </c>
      <c r="R6" s="15">
        <f ca="1">VLOOKUP(R$3,INDIRECT("fundamentals!$"&amp;Margins!$BB6&amp;":$"&amp;Margins!$BC6),$B$2,1)/100</f>
        <v>0.293402</v>
      </c>
      <c r="S6" s="15">
        <f ca="1">VLOOKUP(S$3,INDIRECT("fundamentals!$"&amp;Margins!$BB6&amp;":$"&amp;Margins!$BC6),$B$2,1)/100</f>
        <v>0.29208200000000001</v>
      </c>
      <c r="T6" s="15">
        <f ca="1">VLOOKUP(T$3,INDIRECT("fundamentals!$"&amp;Margins!$BB6&amp;":$"&amp;Margins!$BC6),$B$2,1)/100</f>
        <v>0.292126</v>
      </c>
      <c r="U6" s="15">
        <f ca="1">VLOOKUP(U$3,INDIRECT("fundamentals!$"&amp;Margins!$BB6&amp;":$"&amp;Margins!$BC6),$B$2,1)/100</f>
        <v>0.27543000000000001</v>
      </c>
      <c r="V6" s="15">
        <f ca="1">VLOOKUP(V$3,INDIRECT("fundamentals!$"&amp;Margins!$BB6&amp;":$"&amp;Margins!$BC6),$B$2,1)/100</f>
        <v>0.27797300000000003</v>
      </c>
      <c r="W6" s="15">
        <f ca="1">VLOOKUP(W$3,INDIRECT("fundamentals!$"&amp;Margins!$BB6&amp;":$"&amp;Margins!$BC6),$B$2,1)/100</f>
        <v>0.28631499999999999</v>
      </c>
      <c r="X6" s="15">
        <f ca="1">VLOOKUP(X$3,INDIRECT("fundamentals!$"&amp;Margins!$BB6&amp;":$"&amp;Margins!$BC6),$B$2,1)/100</f>
        <v>0.29252</v>
      </c>
      <c r="Y6" s="35">
        <f ca="1">(X6-T6)/5</f>
        <v>7.8800000000001089E-5</v>
      </c>
      <c r="BB6" s="27" t="str">
        <f>SUBSTITUTE(ADDRESS(1, MATCH(Margins!B6, fundamentals!$1:$1, 0), 4), "1", "")</f>
        <v>AA</v>
      </c>
      <c r="BC6" s="27" t="str" cm="1">
        <f t="array" aca="1" ref="BC6" ca="1">SUBSTITUTE(ADDRESS(1, COLUMN(INDIRECT(BB6 &amp; "1")) + 11, 4), "1", "")</f>
        <v>AL</v>
      </c>
    </row>
    <row r="7" spans="2:55" x14ac:dyDescent="0.35">
      <c r="B7" t="s">
        <v>20</v>
      </c>
      <c r="C7" s="15">
        <f ca="1">VLOOKUP(C$3,INDIRECT("fundamentals!$"&amp;Margins!$BB7&amp;":$"&amp;Margins!$BC7),$B$2,1)/100</f>
        <v>0.25120900000000002</v>
      </c>
      <c r="D7" s="15">
        <f ca="1">VLOOKUP(D$3,INDIRECT("fundamentals!$"&amp;Margins!$BB7&amp;":$"&amp;Margins!$BC7),$B$2,1)/100</f>
        <v>0.21864999999999998</v>
      </c>
      <c r="E7" s="15">
        <f ca="1">VLOOKUP(E$3,INDIRECT("fundamentals!$"&amp;Margins!$BB7&amp;":$"&amp;Margins!$BC7),$B$2,1)/100</f>
        <v>0.23203099999999999</v>
      </c>
      <c r="F7" s="15">
        <f ca="1">VLOOKUP(F$3,INDIRECT("fundamentals!$"&amp;Margins!$BB7&amp;":$"&amp;Margins!$BC7),$B$2,1)/100</f>
        <v>0.20688500000000001</v>
      </c>
      <c r="G7" s="15">
        <f ca="1">VLOOKUP(G$3,INDIRECT("fundamentals!$"&amp;Margins!$BB7&amp;":$"&amp;Margins!$BC7),$B$2,1)/100</f>
        <v>0.19423300000000002</v>
      </c>
      <c r="H7" s="15">
        <f ca="1">VLOOKUP(H$3,INDIRECT("fundamentals!$"&amp;Margins!$BB7&amp;":$"&amp;Margins!$BC7),$B$2,1)/100</f>
        <v>0.17841699999999999</v>
      </c>
      <c r="I7" s="15">
        <f ca="1">VLOOKUP(I$3,INDIRECT("fundamentals!$"&amp;Margins!$BB7&amp;":$"&amp;Margins!$BC7),$B$2,1)/100</f>
        <v>0.194858</v>
      </c>
      <c r="J7" s="15">
        <f ca="1">VLOOKUP(J$3,INDIRECT("fundamentals!$"&amp;Margins!$BB7&amp;":$"&amp;Margins!$BC7),$B$2,1)/100</f>
        <v>0.18935099999999999</v>
      </c>
      <c r="K7" s="15">
        <f ca="1">VLOOKUP(K$3,INDIRECT("fundamentals!$"&amp;Margins!$BB7&amp;":$"&amp;Margins!$BC7),$B$2,1)/100</f>
        <v>0.173292</v>
      </c>
      <c r="L7" s="15">
        <f ca="1">VLOOKUP(L$3,INDIRECT("fundamentals!$"&amp;Margins!$BB7&amp;":$"&amp;Margins!$BC7),$B$2,1)/100</f>
        <v>0.182363</v>
      </c>
      <c r="M7" s="15">
        <f ca="1">VLOOKUP(M$3,INDIRECT("fundamentals!$"&amp;Margins!$BB7&amp;":$"&amp;Margins!$BC7),$B$2,1)/100</f>
        <v>0.18632100000000001</v>
      </c>
      <c r="N7" s="15">
        <f ca="1">VLOOKUP(N$3,INDIRECT("fundamentals!$"&amp;Margins!$BB7&amp;":$"&amp;Margins!$BC7),$B$2,1)/100</f>
        <v>0.14341400000000001</v>
      </c>
      <c r="O7" s="15">
        <f ca="1">VLOOKUP(O$3,INDIRECT("fundamentals!$"&amp;Margins!$BB7&amp;":$"&amp;Margins!$BC7),$B$2,1)/100</f>
        <v>0.10935800000000001</v>
      </c>
      <c r="P7" s="15">
        <f ca="1">VLOOKUP(P$3,INDIRECT("fundamentals!$"&amp;Margins!$BB7&amp;":$"&amp;Margins!$BC7),$B$2,1)/100</f>
        <v>0.126724</v>
      </c>
      <c r="Q7" s="15">
        <f ca="1">VLOOKUP(Q$3,INDIRECT("fundamentals!$"&amp;Margins!$BB7&amp;":$"&amp;Margins!$BC7),$B$2,1)/100</f>
        <v>0.150342</v>
      </c>
      <c r="R7" s="15">
        <f ca="1">VLOOKUP(R$3,INDIRECT("fundamentals!$"&amp;Margins!$BB7&amp;":$"&amp;Margins!$BC7),$B$2,1)/100</f>
        <v>0.150452</v>
      </c>
      <c r="S7" s="15">
        <f ca="1">VLOOKUP(S$3,INDIRECT("fundamentals!$"&amp;Margins!$BB7&amp;":$"&amp;Margins!$BC7),$B$2,1)/100</f>
        <v>8.4346999999999991E-2</v>
      </c>
      <c r="T7" s="15">
        <f ca="1">VLOOKUP(T$3,INDIRECT("fundamentals!$"&amp;Margins!$BB7&amp;":$"&amp;Margins!$BC7),$B$2,1)/100</f>
        <v>9.3783999999999992E-2</v>
      </c>
      <c r="U7" s="15">
        <f ca="1">VLOOKUP(U$3,INDIRECT("fundamentals!$"&amp;Margins!$BB7&amp;":$"&amp;Margins!$BC7),$B$2,1)/100</f>
        <v>0.19582999999999998</v>
      </c>
      <c r="V7" s="15">
        <f ca="1">VLOOKUP(V$3,INDIRECT("fundamentals!$"&amp;Margins!$BB7&amp;":$"&amp;Margins!$BC7),$B$2,1)/100</f>
        <v>0.21971900000000003</v>
      </c>
      <c r="W7" s="15">
        <f ca="1">VLOOKUP(W$3,INDIRECT("fundamentals!$"&amp;Margins!$BB7&amp;":$"&amp;Margins!$BC7),$B$2,1)/100</f>
        <v>0.18509300000000001</v>
      </c>
      <c r="X7" s="15">
        <f ca="1">VLOOKUP(X$3,INDIRECT("fundamentals!$"&amp;Margins!$BB7&amp;":$"&amp;Margins!$BC7),$B$2,1)/100</f>
        <v>0.180533</v>
      </c>
      <c r="Y7" s="35">
        <f ca="1">(X7-T7)/5</f>
        <v>1.7349800000000002E-2</v>
      </c>
      <c r="BB7" s="27" t="str">
        <f>SUBSTITUTE(ADDRESS(1, MATCH(Margins!B7, fundamentals!$1:$1, 0), 4), "1", "")</f>
        <v>AN</v>
      </c>
      <c r="BC7" s="27" t="str" cm="1">
        <f t="array" aca="1" ref="BC7" ca="1">SUBSTITUTE(ADDRESS(1, COLUMN(INDIRECT(BB7 &amp; "1")) + 11, 4), "1", "")</f>
        <v>AY</v>
      </c>
    </row>
    <row r="8" spans="2:55" x14ac:dyDescent="0.35">
      <c r="B8" t="s">
        <v>22</v>
      </c>
      <c r="C8" t="e">
        <f ca="1">VLOOKUP(C$3,INDIRECT("fundamentals!$"&amp;Margins!$BB8&amp;":$"&amp;Margins!$BC8),$B$2,1)/100</f>
        <v>#VALUE!</v>
      </c>
      <c r="D8" s="15" t="e">
        <f ca="1">VLOOKUP(D$3,INDIRECT("fundamentals!$"&amp;Margins!$BB8&amp;":$"&amp;Margins!$BC8),$B$2,1)/100</f>
        <v>#VALUE!</v>
      </c>
      <c r="E8" s="15" t="e">
        <f ca="1">VLOOKUP(E$3,INDIRECT("fundamentals!$"&amp;Margins!$BB8&amp;":$"&amp;Margins!$BC8),$B$2,1)/100</f>
        <v>#VALUE!</v>
      </c>
      <c r="F8" s="15" t="e">
        <f ca="1">VLOOKUP(F$3,INDIRECT("fundamentals!$"&amp;Margins!$BB8&amp;":$"&amp;Margins!$BC8),$B$2,1)/100</f>
        <v>#VALUE!</v>
      </c>
      <c r="G8" s="15" t="e">
        <f ca="1">VLOOKUP(G$3,INDIRECT("fundamentals!$"&amp;Margins!$BB8&amp;":$"&amp;Margins!$BC8),$B$2,1)/100</f>
        <v>#VALUE!</v>
      </c>
      <c r="H8" s="15" t="e">
        <f ca="1">VLOOKUP(H$3,INDIRECT("fundamentals!$"&amp;Margins!$BB8&amp;":$"&amp;Margins!$BC8),$B$2,1)/100</f>
        <v>#VALUE!</v>
      </c>
      <c r="I8" s="15" t="e">
        <f ca="1">VLOOKUP(I$3,INDIRECT("fundamentals!$"&amp;Margins!$BB8&amp;":$"&amp;Margins!$BC8),$B$2,1)/100</f>
        <v>#VALUE!</v>
      </c>
      <c r="J8" s="15" t="e">
        <f ca="1">VLOOKUP(J$3,INDIRECT("fundamentals!$"&amp;Margins!$BB8&amp;":$"&amp;Margins!$BC8),$B$2,1)/100</f>
        <v>#VALUE!</v>
      </c>
      <c r="K8" s="15" t="e">
        <f ca="1">VLOOKUP(K$3,INDIRECT("fundamentals!$"&amp;Margins!$BB8&amp;":$"&amp;Margins!$BC8),$B$2,1)/100</f>
        <v>#VALUE!</v>
      </c>
      <c r="L8" s="15" t="e">
        <f ca="1">VLOOKUP(L$3,INDIRECT("fundamentals!$"&amp;Margins!$BB8&amp;":$"&amp;Margins!$BC8),$B$2,1)/100</f>
        <v>#VALUE!</v>
      </c>
      <c r="M8" s="15" t="e">
        <f ca="1">VLOOKUP(M$3,INDIRECT("fundamentals!$"&amp;Margins!$BB8&amp;":$"&amp;Margins!$BC8),$B$2,1)/100</f>
        <v>#VALUE!</v>
      </c>
      <c r="N8" s="15" t="e">
        <f ca="1">VLOOKUP(N$3,INDIRECT("fundamentals!$"&amp;Margins!$BB8&amp;":$"&amp;Margins!$BC8),$B$2,1)/100</f>
        <v>#VALUE!</v>
      </c>
      <c r="O8" s="15" t="e">
        <f ca="1">VLOOKUP(O$3,INDIRECT("fundamentals!$"&amp;Margins!$BB8&amp;":$"&amp;Margins!$BC8),$B$2,1)/100</f>
        <v>#VALUE!</v>
      </c>
      <c r="P8" s="15" t="e">
        <f ca="1">VLOOKUP(P$3,INDIRECT("fundamentals!$"&amp;Margins!$BB8&amp;":$"&amp;Margins!$BC8),$B$2,1)/100</f>
        <v>#VALUE!</v>
      </c>
      <c r="Q8" s="15" t="e">
        <f ca="1">VLOOKUP(Q$3,INDIRECT("fundamentals!$"&amp;Margins!$BB8&amp;":$"&amp;Margins!$BC8),$B$2,1)/100</f>
        <v>#VALUE!</v>
      </c>
      <c r="R8" s="15" t="e">
        <f ca="1">VLOOKUP(R$3,INDIRECT("fundamentals!$"&amp;Margins!$BB8&amp;":$"&amp;Margins!$BC8),$B$2,1)/100</f>
        <v>#VALUE!</v>
      </c>
      <c r="S8" s="15" t="e">
        <f ca="1">VLOOKUP(S$3,INDIRECT("fundamentals!$"&amp;Margins!$BB8&amp;":$"&amp;Margins!$BC8),$B$2,1)/100</f>
        <v>#VALUE!</v>
      </c>
      <c r="T8" s="15" t="e">
        <f ca="1">VLOOKUP(T$3,INDIRECT("fundamentals!$"&amp;Margins!$BB8&amp;":$"&amp;Margins!$BC8),$B$2,1)/100</f>
        <v>#VALUE!</v>
      </c>
      <c r="U8" s="15" t="e">
        <f ca="1">VLOOKUP(U$3,INDIRECT("fundamentals!$"&amp;Margins!$BB8&amp;":$"&amp;Margins!$BC8),$B$2,1)/100</f>
        <v>#VALUE!</v>
      </c>
      <c r="V8" s="15" t="e">
        <f ca="1">VLOOKUP(V$3,INDIRECT("fundamentals!$"&amp;Margins!$BB8&amp;":$"&amp;Margins!$BC8),$B$2,1)/100</f>
        <v>#VALUE!</v>
      </c>
      <c r="W8" s="15" t="e">
        <f ca="1">VLOOKUP(W$3,INDIRECT("fundamentals!$"&amp;Margins!$BB8&amp;":$"&amp;Margins!$BC8),$B$2,1)/100</f>
        <v>#VALUE!</v>
      </c>
      <c r="X8" s="15" t="e">
        <f ca="1">VLOOKUP(X$3,INDIRECT("fundamentals!$"&amp;Margins!$BB8&amp;":$"&amp;Margins!$BC8),$B$2,1)/100</f>
        <v>#VALUE!</v>
      </c>
      <c r="Y8" s="35" t="e">
        <f ca="1">(X8-T8)/5</f>
        <v>#VALUE!</v>
      </c>
      <c r="BB8" s="27" t="str">
        <f>SUBSTITUTE(ADDRESS(1, MATCH(Margins!B8, fundamentals!$1:$1, 0), 4), "1", "")</f>
        <v>BA</v>
      </c>
      <c r="BC8" s="27" t="str" cm="1">
        <f t="array" aca="1" ref="BC8" ca="1">SUBSTITUTE(ADDRESS(1, COLUMN(INDIRECT(BB8 &amp; "1")) + 11, 4), "1", "")</f>
        <v>BL</v>
      </c>
    </row>
    <row r="9" spans="2:55" x14ac:dyDescent="0.35">
      <c r="B9" t="s">
        <v>24</v>
      </c>
      <c r="C9" s="15" t="e">
        <f ca="1">VLOOKUP(C$3,INDIRECT("fundamentals!$"&amp;Margins!$BB9&amp;":$"&amp;Margins!$BC9),$B$2,1)/100</f>
        <v>#VALUE!</v>
      </c>
      <c r="D9" s="15" t="e">
        <f ca="1">VLOOKUP(D$3,INDIRECT("fundamentals!$"&amp;Margins!$BB9&amp;":$"&amp;Margins!$BC9),$B$2,1)/100</f>
        <v>#VALUE!</v>
      </c>
      <c r="E9" s="15" t="e">
        <f ca="1">VLOOKUP(E$3,INDIRECT("fundamentals!$"&amp;Margins!$BB9&amp;":$"&amp;Margins!$BC9),$B$2,1)/100</f>
        <v>#VALUE!</v>
      </c>
      <c r="F9" s="15" t="e">
        <f ca="1">VLOOKUP(F$3,INDIRECT("fundamentals!$"&amp;Margins!$BB9&amp;":$"&amp;Margins!$BC9),$B$2,1)/100</f>
        <v>#VALUE!</v>
      </c>
      <c r="G9" s="15" t="e">
        <f ca="1">VLOOKUP(G$3,INDIRECT("fundamentals!$"&amp;Margins!$BB9&amp;":$"&amp;Margins!$BC9),$B$2,1)/100</f>
        <v>#VALUE!</v>
      </c>
      <c r="H9" s="15" t="e">
        <f ca="1">VLOOKUP(H$3,INDIRECT("fundamentals!$"&amp;Margins!$BB9&amp;":$"&amp;Margins!$BC9),$B$2,1)/100</f>
        <v>#VALUE!</v>
      </c>
      <c r="I9" s="15" t="e">
        <f ca="1">VLOOKUP(I$3,INDIRECT("fundamentals!$"&amp;Margins!$BB9&amp;":$"&amp;Margins!$BC9),$B$2,1)/100</f>
        <v>#VALUE!</v>
      </c>
      <c r="J9" s="15" t="e">
        <f ca="1">VLOOKUP(J$3,INDIRECT("fundamentals!$"&amp;Margins!$BB9&amp;":$"&amp;Margins!$BC9),$B$2,1)/100</f>
        <v>#VALUE!</v>
      </c>
      <c r="K9" s="15" t="e">
        <f ca="1">VLOOKUP(K$3,INDIRECT("fundamentals!$"&amp;Margins!$BB9&amp;":$"&amp;Margins!$BC9),$B$2,1)/100</f>
        <v>#VALUE!</v>
      </c>
      <c r="L9" s="15" t="e">
        <f ca="1">VLOOKUP(L$3,INDIRECT("fundamentals!$"&amp;Margins!$BB9&amp;":$"&amp;Margins!$BC9),$B$2,1)/100</f>
        <v>#VALUE!</v>
      </c>
      <c r="M9" s="15" t="e">
        <f ca="1">VLOOKUP(M$3,INDIRECT("fundamentals!$"&amp;Margins!$BB9&amp;":$"&amp;Margins!$BC9),$B$2,1)/100</f>
        <v>#VALUE!</v>
      </c>
      <c r="N9" s="15" t="e">
        <f ca="1">VLOOKUP(N$3,INDIRECT("fundamentals!$"&amp;Margins!$BB9&amp;":$"&amp;Margins!$BC9),$B$2,1)/100</f>
        <v>#VALUE!</v>
      </c>
      <c r="O9" s="15" t="e">
        <f ca="1">VLOOKUP(O$3,INDIRECT("fundamentals!$"&amp;Margins!$BB9&amp;":$"&amp;Margins!$BC9),$B$2,1)/100</f>
        <v>#VALUE!</v>
      </c>
      <c r="P9" s="15" t="e">
        <f ca="1">VLOOKUP(P$3,INDIRECT("fundamentals!$"&amp;Margins!$BB9&amp;":$"&amp;Margins!$BC9),$B$2,1)/100</f>
        <v>#VALUE!</v>
      </c>
      <c r="Q9" s="15" t="e">
        <f ca="1">VLOOKUP(Q$3,INDIRECT("fundamentals!$"&amp;Margins!$BB9&amp;":$"&amp;Margins!$BC9),$B$2,1)/100</f>
        <v>#VALUE!</v>
      </c>
      <c r="R9" s="15" t="e">
        <f ca="1">VLOOKUP(R$3,INDIRECT("fundamentals!$"&amp;Margins!$BB9&amp;":$"&amp;Margins!$BC9),$B$2,1)/100</f>
        <v>#VALUE!</v>
      </c>
      <c r="S9" s="15" t="e">
        <f ca="1">VLOOKUP(S$3,INDIRECT("fundamentals!$"&amp;Margins!$BB9&amp;":$"&amp;Margins!$BC9),$B$2,1)/100</f>
        <v>#VALUE!</v>
      </c>
      <c r="T9" s="15" t="e">
        <f ca="1">VLOOKUP(T$3,INDIRECT("fundamentals!$"&amp;Margins!$BB9&amp;":$"&amp;Margins!$BC9),$B$2,1)/100</f>
        <v>#VALUE!</v>
      </c>
      <c r="U9" s="15" t="e">
        <f ca="1">VLOOKUP(U$3,INDIRECT("fundamentals!$"&amp;Margins!$BB9&amp;":$"&amp;Margins!$BC9),$B$2,1)/100</f>
        <v>#VALUE!</v>
      </c>
      <c r="V9" s="15" t="e">
        <f ca="1">VLOOKUP(V$3,INDIRECT("fundamentals!$"&amp;Margins!$BB9&amp;":$"&amp;Margins!$BC9),$B$2,1)/100</f>
        <v>#VALUE!</v>
      </c>
      <c r="W9" s="15" t="e">
        <f ca="1">VLOOKUP(W$3,INDIRECT("fundamentals!$"&amp;Margins!$BB9&amp;":$"&amp;Margins!$BC9),$B$2,1)/100</f>
        <v>#VALUE!</v>
      </c>
      <c r="X9" s="15" t="e">
        <f ca="1">VLOOKUP(X$3,INDIRECT("fundamentals!$"&amp;Margins!$BB9&amp;":$"&amp;Margins!$BC9),$B$2,1)/100</f>
        <v>#VALUE!</v>
      </c>
      <c r="Y9" s="35" t="e">
        <f ca="1">(X9-T9)/5</f>
        <v>#VALUE!</v>
      </c>
      <c r="BB9" s="27" t="str">
        <f>SUBSTITUTE(ADDRESS(1, MATCH(Margins!B9, fundamentals!$1:$1, 0), 4), "1", "")</f>
        <v>BN</v>
      </c>
      <c r="BC9" s="27" t="str" cm="1">
        <f t="array" aca="1" ref="BC9" ca="1">SUBSTITUTE(ADDRESS(1, COLUMN(INDIRECT(BB9 &amp; "1")) + 11, 4), "1", "")</f>
        <v>BY</v>
      </c>
    </row>
    <row r="10" spans="2:55" x14ac:dyDescent="0.35">
      <c r="B10" t="s">
        <v>26</v>
      </c>
      <c r="C10" s="15">
        <f ca="1">VLOOKUP(C$3,INDIRECT("fundamentals!$"&amp;Margins!$BB10&amp;":$"&amp;Margins!$BC10),$B$2,1)/100</f>
        <v>0.36946299999999999</v>
      </c>
      <c r="D10" s="15">
        <f ca="1">VLOOKUP(D$3,INDIRECT("fundamentals!$"&amp;Margins!$BB10&amp;":$"&amp;Margins!$BC10),$B$2,1)/100</f>
        <v>0.35207099999999997</v>
      </c>
      <c r="E10" s="15">
        <f ca="1">VLOOKUP(E$3,INDIRECT("fundamentals!$"&amp;Margins!$BB10&amp;":$"&amp;Margins!$BC10),$B$2,1)/100</f>
        <v>0.33906399999999998</v>
      </c>
      <c r="F10" s="15">
        <f ca="1">VLOOKUP(F$3,INDIRECT("fundamentals!$"&amp;Margins!$BB10&amp;":$"&amp;Margins!$BC10),$B$2,1)/100</f>
        <v>0.36361699999999997</v>
      </c>
      <c r="G10" s="15">
        <f ca="1">VLOOKUP(G$3,INDIRECT("fundamentals!$"&amp;Margins!$BB10&amp;":$"&amp;Margins!$BC10),$B$2,1)/100</f>
        <v>0.35370199999999996</v>
      </c>
      <c r="H10" s="15">
        <f ca="1">VLOOKUP(H$3,INDIRECT("fundamentals!$"&amp;Margins!$BB10&amp;":$"&amp;Margins!$BC10),$B$2,1)/100</f>
        <v>0.34617800000000004</v>
      </c>
      <c r="I10" s="15">
        <f ca="1">VLOOKUP(I$3,INDIRECT("fundamentals!$"&amp;Margins!$BB10&amp;":$"&amp;Margins!$BC10),$B$2,1)/100</f>
        <v>0.33781</v>
      </c>
      <c r="J10" s="15">
        <f ca="1">VLOOKUP(J$3,INDIRECT("fundamentals!$"&amp;Margins!$BB10&amp;":$"&amp;Margins!$BC10),$B$2,1)/100</f>
        <v>0.33387300000000003</v>
      </c>
      <c r="K10" s="15">
        <f ca="1">VLOOKUP(K$3,INDIRECT("fundamentals!$"&amp;Margins!$BB10&amp;":$"&amp;Margins!$BC10),$B$2,1)/100</f>
        <v>0.34762599999999999</v>
      </c>
      <c r="L10" s="15">
        <f ca="1">VLOOKUP(L$3,INDIRECT("fundamentals!$"&amp;Margins!$BB10&amp;":$"&amp;Margins!$BC10),$B$2,1)/100</f>
        <v>0.33381900000000003</v>
      </c>
      <c r="M10" s="15">
        <f ca="1">VLOOKUP(M$3,INDIRECT("fundamentals!$"&amp;Margins!$BB10&amp;":$"&amp;Margins!$BC10),$B$2,1)/100</f>
        <v>0.32780999999999999</v>
      </c>
      <c r="N10" s="15">
        <f ca="1">VLOOKUP(N$3,INDIRECT("fundamentals!$"&amp;Margins!$BB10&amp;":$"&amp;Margins!$BC10),$B$2,1)/100</f>
        <v>0.320691</v>
      </c>
      <c r="O10" s="15">
        <f ca="1">VLOOKUP(O$3,INDIRECT("fundamentals!$"&amp;Margins!$BB10&amp;":$"&amp;Margins!$BC10),$B$2,1)/100</f>
        <v>0.30801800000000001</v>
      </c>
      <c r="P10" s="15">
        <f ca="1">VLOOKUP(P$3,INDIRECT("fundamentals!$"&amp;Margins!$BB10&amp;":$"&amp;Margins!$BC10),$B$2,1)/100</f>
        <v>0.30309599999999998</v>
      </c>
      <c r="Q10" s="15">
        <f ca="1">VLOOKUP(Q$3,INDIRECT("fundamentals!$"&amp;Margins!$BB10&amp;":$"&amp;Margins!$BC10),$B$2,1)/100</f>
        <v>0.30921199999999999</v>
      </c>
      <c r="R10" s="15">
        <f ca="1">VLOOKUP(R$3,INDIRECT("fundamentals!$"&amp;Margins!$BB10&amp;":$"&amp;Margins!$BC10),$B$2,1)/100</f>
        <v>0.30965199999999998</v>
      </c>
      <c r="S10" s="15">
        <f ca="1">VLOOKUP(S$3,INDIRECT("fundamentals!$"&amp;Margins!$BB10&amp;":$"&amp;Margins!$BC10),$B$2,1)/100</f>
        <v>0.29572299999999996</v>
      </c>
      <c r="T10" s="15">
        <f ca="1">VLOOKUP(T$3,INDIRECT("fundamentals!$"&amp;Margins!$BB10&amp;":$"&amp;Margins!$BC10),$B$2,1)/100</f>
        <v>0.297597</v>
      </c>
      <c r="U10" s="15">
        <f ca="1">VLOOKUP(U$3,INDIRECT("fundamentals!$"&amp;Margins!$BB10&amp;":$"&amp;Margins!$BC10),$B$2,1)/100</f>
        <v>0.29168299999999997</v>
      </c>
      <c r="V10" s="15">
        <f ca="1">VLOOKUP(V$3,INDIRECT("fundamentals!$"&amp;Margins!$BB10&amp;":$"&amp;Margins!$BC10),$B$2,1)/100</f>
        <v>0.27000299999999999</v>
      </c>
      <c r="W10" s="15">
        <f ca="1">VLOOKUP(W$3,INDIRECT("fundamentals!$"&amp;Margins!$BB10&amp;":$"&amp;Margins!$BC10),$B$2,1)/100</f>
        <v>0.25776700000000002</v>
      </c>
      <c r="X10" s="15">
        <f ca="1">VLOOKUP(X$3,INDIRECT("fundamentals!$"&amp;Margins!$BB10&amp;":$"&amp;Margins!$BC10),$B$2,1)/100</f>
        <v>0.25309399999999999</v>
      </c>
      <c r="Y10" s="35">
        <f ca="1">(X10-T10)/5</f>
        <v>-8.9006000000000033E-3</v>
      </c>
      <c r="BB10" s="27" t="str">
        <f>SUBSTITUTE(ADDRESS(1, MATCH(Margins!B10, fundamentals!$1:$1, 0), 4), "1", "")</f>
        <v>CA</v>
      </c>
      <c r="BC10" s="27" t="str" cm="1">
        <f t="array" aca="1" ref="BC10" ca="1">SUBSTITUTE(ADDRESS(1, COLUMN(INDIRECT(BB10 &amp; "1")) + 11, 4), "1", "")</f>
        <v>CL</v>
      </c>
    </row>
    <row r="11" spans="2:55" x14ac:dyDescent="0.35">
      <c r="B11" t="s">
        <v>28</v>
      </c>
      <c r="C11" s="15">
        <f ca="1">VLOOKUP(C$3,INDIRECT("fundamentals!$"&amp;Margins!$BB11&amp;":$"&amp;Margins!$BC11),$B$2,1)/100</f>
        <v>0.30086200000000002</v>
      </c>
      <c r="D11" s="15">
        <f ca="1">VLOOKUP(D$3,INDIRECT("fundamentals!$"&amp;Margins!$BB11&amp;":$"&amp;Margins!$BC11),$B$2,1)/100</f>
        <v>0.31935999999999998</v>
      </c>
      <c r="E11" s="15">
        <f ca="1">VLOOKUP(E$3,INDIRECT("fundamentals!$"&amp;Margins!$BB11&amp;":$"&amp;Margins!$BC11),$B$2,1)/100</f>
        <v>0.27889999999999998</v>
      </c>
      <c r="F11" s="15">
        <f ca="1">VLOOKUP(F$3,INDIRECT("fundamentals!$"&amp;Margins!$BB11&amp;":$"&amp;Margins!$BC11),$B$2,1)/100</f>
        <v>0.28695500000000002</v>
      </c>
      <c r="G11" s="15">
        <f ca="1">VLOOKUP(G$3,INDIRECT("fundamentals!$"&amp;Margins!$BB11&amp;":$"&amp;Margins!$BC11),$B$2,1)/100</f>
        <v>0.29246800000000001</v>
      </c>
      <c r="H11" s="15">
        <f ca="1">VLOOKUP(H$3,INDIRECT("fundamentals!$"&amp;Margins!$BB11&amp;":$"&amp;Margins!$BC11),$B$2,1)/100</f>
        <v>0.26285700000000001</v>
      </c>
      <c r="I11" s="15">
        <f ca="1">VLOOKUP(I$3,INDIRECT("fundamentals!$"&amp;Margins!$BB11&amp;":$"&amp;Margins!$BC11),$B$2,1)/100</f>
        <v>0.28219</v>
      </c>
      <c r="J11" s="15">
        <f ca="1">VLOOKUP(J$3,INDIRECT("fundamentals!$"&amp;Margins!$BB11&amp;":$"&amp;Margins!$BC11),$B$2,1)/100</f>
        <v>0.27582200000000001</v>
      </c>
      <c r="K11" s="15">
        <f ca="1">VLOOKUP(K$3,INDIRECT("fundamentals!$"&amp;Margins!$BB11&amp;":$"&amp;Margins!$BC11),$B$2,1)/100</f>
        <v>0.27010499999999998</v>
      </c>
      <c r="L11" s="15">
        <f ca="1">VLOOKUP(L$3,INDIRECT("fundamentals!$"&amp;Margins!$BB11&amp;":$"&amp;Margins!$BC11),$B$2,1)/100</f>
        <v>0.26855699999999999</v>
      </c>
      <c r="M11" s="15">
        <f ca="1">VLOOKUP(M$3,INDIRECT("fundamentals!$"&amp;Margins!$BB11&amp;":$"&amp;Margins!$BC11),$B$2,1)/100</f>
        <v>0.274951</v>
      </c>
      <c r="N11" s="15">
        <f ca="1">VLOOKUP(N$3,INDIRECT("fundamentals!$"&amp;Margins!$BB11&amp;":$"&amp;Margins!$BC11),$B$2,1)/100</f>
        <v>0.27255600000000002</v>
      </c>
      <c r="O11" s="15">
        <f ca="1">VLOOKUP(O$3,INDIRECT("fundamentals!$"&amp;Margins!$BB11&amp;":$"&amp;Margins!$BC11),$B$2,1)/100</f>
        <v>0.25238900000000003</v>
      </c>
      <c r="P11" s="15">
        <f ca="1">VLOOKUP(P$3,INDIRECT("fundamentals!$"&amp;Margins!$BB11&amp;":$"&amp;Margins!$BC11),$B$2,1)/100</f>
        <v>0.26161999999999996</v>
      </c>
      <c r="Q11" s="15">
        <f ca="1">VLOOKUP(Q$3,INDIRECT("fundamentals!$"&amp;Margins!$BB11&amp;":$"&amp;Margins!$BC11),$B$2,1)/100</f>
        <v>0.27149400000000001</v>
      </c>
      <c r="R11" s="15">
        <f ca="1">VLOOKUP(R$3,INDIRECT("fundamentals!$"&amp;Margins!$BB11&amp;":$"&amp;Margins!$BC11),$B$2,1)/100</f>
        <v>0.26256400000000002</v>
      </c>
      <c r="S11" s="15">
        <f ca="1">VLOOKUP(S$3,INDIRECT("fundamentals!$"&amp;Margins!$BB11&amp;":$"&amp;Margins!$BC11),$B$2,1)/100</f>
        <v>0.26554</v>
      </c>
      <c r="T11" s="15">
        <f ca="1">VLOOKUP(T$3,INDIRECT("fundamentals!$"&amp;Margins!$BB11&amp;":$"&amp;Margins!$BC11),$B$2,1)/100</f>
        <v>0.27419499999999997</v>
      </c>
      <c r="U11" s="15">
        <f ca="1">VLOOKUP(U$3,INDIRECT("fundamentals!$"&amp;Margins!$BB11&amp;":$"&amp;Margins!$BC11),$B$2,1)/100</f>
        <v>0.27548100000000003</v>
      </c>
      <c r="V11" s="15">
        <f ca="1">VLOOKUP(V$3,INDIRECT("fundamentals!$"&amp;Margins!$BB11&amp;":$"&amp;Margins!$BC11),$B$2,1)/100</f>
        <v>0.28146599999999999</v>
      </c>
      <c r="W11" s="15">
        <f ca="1">VLOOKUP(W$3,INDIRECT("fundamentals!$"&amp;Margins!$BB11&amp;":$"&amp;Margins!$BC11),$B$2,1)/100</f>
        <v>0.28381099999999998</v>
      </c>
      <c r="X11" s="15">
        <f ca="1">VLOOKUP(X$3,INDIRECT("fundamentals!$"&amp;Margins!$BB11&amp;":$"&amp;Margins!$BC11),$B$2,1)/100</f>
        <v>0.28187099999999998</v>
      </c>
      <c r="Y11" s="35">
        <f ca="1">(X11-T11)/5</f>
        <v>1.5352000000000033E-3</v>
      </c>
      <c r="BB11" s="27" t="str">
        <f>SUBSTITUTE(ADDRESS(1, MATCH(Margins!B11, fundamentals!$1:$1, 0), 4), "1", "")</f>
        <v>CN</v>
      </c>
      <c r="BC11" s="27" t="str" cm="1">
        <f t="array" aca="1" ref="BC11" ca="1">SUBSTITUTE(ADDRESS(1, COLUMN(INDIRECT(BB11 &amp; "1")) + 11, 4), "1", "")</f>
        <v>CY</v>
      </c>
    </row>
    <row r="12" spans="2:55" x14ac:dyDescent="0.35">
      <c r="B12" t="s">
        <v>30</v>
      </c>
      <c r="C12" s="15">
        <f ca="1">VLOOKUP(C$3,INDIRECT("fundamentals!$"&amp;Margins!$BB12&amp;":$"&amp;Margins!$BC12),$B$2,1)/100</f>
        <v>0.22401199999999999</v>
      </c>
      <c r="D12" s="15">
        <f ca="1">VLOOKUP(D$3,INDIRECT("fundamentals!$"&amp;Margins!$BB12&amp;":$"&amp;Margins!$BC12),$B$2,1)/100</f>
        <v>0.24474699999999999</v>
      </c>
      <c r="E12" s="15">
        <f ca="1">VLOOKUP(E$3,INDIRECT("fundamentals!$"&amp;Margins!$BB12&amp;":$"&amp;Margins!$BC12),$B$2,1)/100</f>
        <v>0.23882</v>
      </c>
      <c r="F12" s="15">
        <f ca="1">VLOOKUP(F$3,INDIRECT("fundamentals!$"&amp;Margins!$BB12&amp;":$"&amp;Margins!$BC12),$B$2,1)/100</f>
        <v>0.242787</v>
      </c>
      <c r="G12" s="15">
        <f ca="1">VLOOKUP(G$3,INDIRECT("fundamentals!$"&amp;Margins!$BB12&amp;":$"&amp;Margins!$BC12),$B$2,1)/100</f>
        <v>0.27155200000000002</v>
      </c>
      <c r="H12" s="15">
        <f ca="1">VLOOKUP(H$3,INDIRECT("fundamentals!$"&amp;Margins!$BB12&amp;":$"&amp;Margins!$BC12),$B$2,1)/100</f>
        <v>0.28846900000000003</v>
      </c>
      <c r="I12" s="15">
        <f ca="1">VLOOKUP(I$3,INDIRECT("fundamentals!$"&amp;Margins!$BB12&amp;":$"&amp;Margins!$BC12),$B$2,1)/100</f>
        <v>0.30679099999999998</v>
      </c>
      <c r="J12" s="15">
        <f ca="1">VLOOKUP(J$3,INDIRECT("fundamentals!$"&amp;Margins!$BB12&amp;":$"&amp;Margins!$BC12),$B$2,1)/100</f>
        <v>0.29502800000000001</v>
      </c>
      <c r="K12" s="15">
        <f ca="1">VLOOKUP(K$3,INDIRECT("fundamentals!$"&amp;Margins!$BB12&amp;":$"&amp;Margins!$BC12),$B$2,1)/100</f>
        <v>0.29717399999999999</v>
      </c>
      <c r="L12" s="15">
        <f ca="1">VLOOKUP(L$3,INDIRECT("fundamentals!$"&amp;Margins!$BB12&amp;":$"&amp;Margins!$BC12),$B$2,1)/100</f>
        <v>0.287767</v>
      </c>
      <c r="M12" s="15">
        <f ca="1">VLOOKUP(M$3,INDIRECT("fundamentals!$"&amp;Margins!$BB12&amp;":$"&amp;Margins!$BC12),$B$2,1)/100</f>
        <v>0.30142800000000003</v>
      </c>
      <c r="N12" s="15">
        <f ca="1">VLOOKUP(N$3,INDIRECT("fundamentals!$"&amp;Margins!$BB12&amp;":$"&amp;Margins!$BC12),$B$2,1)/100</f>
        <v>0.313247</v>
      </c>
      <c r="O12" s="15">
        <f ca="1">VLOOKUP(O$3,INDIRECT("fundamentals!$"&amp;Margins!$BB12&amp;":$"&amp;Margins!$BC12),$B$2,1)/100</f>
        <v>0.28603299999999998</v>
      </c>
      <c r="P12" s="15">
        <f ca="1">VLOOKUP(P$3,INDIRECT("fundamentals!$"&amp;Margins!$BB12&amp;":$"&amp;Margins!$BC12),$B$2,1)/100</f>
        <v>0.28894799999999998</v>
      </c>
      <c r="Q12" s="15">
        <f ca="1">VLOOKUP(Q$3,INDIRECT("fundamentals!$"&amp;Margins!$BB12&amp;":$"&amp;Margins!$BC12),$B$2,1)/100</f>
        <v>0.26835799999999999</v>
      </c>
      <c r="R12" s="15">
        <f ca="1">VLOOKUP(R$3,INDIRECT("fundamentals!$"&amp;Margins!$BB12&amp;":$"&amp;Margins!$BC12),$B$2,1)/100</f>
        <v>0.25352599999999997</v>
      </c>
      <c r="S12" s="15">
        <f ca="1">VLOOKUP(S$3,INDIRECT("fundamentals!$"&amp;Margins!$BB12&amp;":$"&amp;Margins!$BC12),$B$2,1)/100</f>
        <v>0.27281700000000003</v>
      </c>
      <c r="T12" s="15">
        <f ca="1">VLOOKUP(T$3,INDIRECT("fundamentals!$"&amp;Margins!$BB12&amp;":$"&amp;Margins!$BC12),$B$2,1)/100</f>
        <v>0.30186099999999999</v>
      </c>
      <c r="U12" s="15">
        <f ca="1">VLOOKUP(U$3,INDIRECT("fundamentals!$"&amp;Margins!$BB12&amp;":$"&amp;Margins!$BC12),$B$2,1)/100</f>
        <v>0.29048400000000002</v>
      </c>
      <c r="V12" s="15">
        <f ca="1">VLOOKUP(V$3,INDIRECT("fundamentals!$"&amp;Margins!$BB12&amp;":$"&amp;Margins!$BC12),$B$2,1)/100</f>
        <v>0.28167300000000001</v>
      </c>
      <c r="W12" s="15">
        <f ca="1">VLOOKUP(W$3,INDIRECT("fundamentals!$"&amp;Margins!$BB12&amp;":$"&amp;Margins!$BC12),$B$2,1)/100</f>
        <v>0.295518</v>
      </c>
      <c r="X12" s="15">
        <f ca="1">VLOOKUP(X$3,INDIRECT("fundamentals!$"&amp;Margins!$BB12&amp;":$"&amp;Margins!$BC12),$B$2,1)/100</f>
        <v>0.28364999999999996</v>
      </c>
      <c r="Y12" s="35">
        <f ca="1">(X12-T12)/5</f>
        <v>-3.6422000000000065E-3</v>
      </c>
      <c r="BB12" s="27" t="str">
        <f>SUBSTITUTE(ADDRESS(1, MATCH(Margins!B12, fundamentals!$1:$1, 0), 4), "1", "")</f>
        <v>DA</v>
      </c>
      <c r="BC12" s="27" t="str" cm="1">
        <f t="array" aca="1" ref="BC12" ca="1">SUBSTITUTE(ADDRESS(1, COLUMN(INDIRECT(BB12 &amp; "1")) + 11, 4), "1", "")</f>
        <v>DL</v>
      </c>
    </row>
    <row r="13" spans="2:55" x14ac:dyDescent="0.35">
      <c r="B13" t="s">
        <v>38</v>
      </c>
      <c r="C13" s="15">
        <f ca="1">VLOOKUP(C$3,INDIRECT("fundamentals!$"&amp;Margins!$BB13&amp;":$"&amp;Margins!$BC13),$B$2,1)/100</f>
        <v>0.38816000000000001</v>
      </c>
      <c r="D13" s="15">
        <f ca="1">VLOOKUP(D$3,INDIRECT("fundamentals!$"&amp;Margins!$BB13&amp;":$"&amp;Margins!$BC13),$B$2,1)/100</f>
        <v>0.39392099999999997</v>
      </c>
      <c r="E13" s="15">
        <f ca="1">VLOOKUP(E$3,INDIRECT("fundamentals!$"&amp;Margins!$BB13&amp;":$"&amp;Margins!$BC13),$B$2,1)/100</f>
        <v>0.39945599999999998</v>
      </c>
      <c r="F13" s="15">
        <f ca="1">VLOOKUP(F$3,INDIRECT("fundamentals!$"&amp;Margins!$BB13&amp;":$"&amp;Margins!$BC13),$B$2,1)/100</f>
        <v>0.408134</v>
      </c>
      <c r="G13" s="15">
        <f ca="1">VLOOKUP(G$3,INDIRECT("fundamentals!$"&amp;Margins!$BB13&amp;":$"&amp;Margins!$BC13),$B$2,1)/100</f>
        <v>0.43160699999999996</v>
      </c>
      <c r="H13" s="15">
        <f ca="1">VLOOKUP(H$3,INDIRECT("fundamentals!$"&amp;Margins!$BB13&amp;":$"&amp;Margins!$BC13),$B$2,1)/100</f>
        <v>0.42610100000000001</v>
      </c>
      <c r="I13" s="15">
        <f ca="1">VLOOKUP(I$3,INDIRECT("fundamentals!$"&amp;Margins!$BB13&amp;":$"&amp;Margins!$BC13),$B$2,1)/100</f>
        <v>0.452654</v>
      </c>
      <c r="J13" s="15">
        <f ca="1">VLOOKUP(J$3,INDIRECT("fundamentals!$"&amp;Margins!$BB13&amp;":$"&amp;Margins!$BC13),$B$2,1)/100</f>
        <v>0.471049</v>
      </c>
      <c r="K13" s="15">
        <f ca="1">VLOOKUP(K$3,INDIRECT("fundamentals!$"&amp;Margins!$BB13&amp;":$"&amp;Margins!$BC13),$B$2,1)/100</f>
        <v>0.48579500000000003</v>
      </c>
      <c r="L13" s="15">
        <f ca="1">VLOOKUP(L$3,INDIRECT("fundamentals!$"&amp;Margins!$BB13&amp;":$"&amp;Margins!$BC13),$B$2,1)/100</f>
        <v>0.49187600000000004</v>
      </c>
      <c r="M13" s="15">
        <f ca="1">VLOOKUP(M$3,INDIRECT("fundamentals!$"&amp;Margins!$BB13&amp;":$"&amp;Margins!$BC13),$B$2,1)/100</f>
        <v>0.50673800000000002</v>
      </c>
      <c r="N13" s="15">
        <f ca="1">VLOOKUP(N$3,INDIRECT("fundamentals!$"&amp;Margins!$BB13&amp;":$"&amp;Margins!$BC13),$B$2,1)/100</f>
        <v>0.51456400000000002</v>
      </c>
      <c r="O13" s="15">
        <f ca="1">VLOOKUP(O$3,INDIRECT("fundamentals!$"&amp;Margins!$BB13&amp;":$"&amp;Margins!$BC13),$B$2,1)/100</f>
        <v>0.51268599999999998</v>
      </c>
      <c r="P13" s="15">
        <f ca="1">VLOOKUP(P$3,INDIRECT("fundamentals!$"&amp;Margins!$BB13&amp;":$"&amp;Margins!$BC13),$B$2,1)/100</f>
        <v>0.52240600000000004</v>
      </c>
      <c r="Q13" s="15">
        <f ca="1">VLOOKUP(Q$3,INDIRECT("fundamentals!$"&amp;Margins!$BB13&amp;":$"&amp;Margins!$BC13),$B$2,1)/100</f>
        <v>0.532165</v>
      </c>
      <c r="R13" s="15">
        <f ca="1">VLOOKUP(R$3,INDIRECT("fundamentals!$"&amp;Margins!$BB13&amp;":$"&amp;Margins!$BC13),$B$2,1)/100</f>
        <v>0.53722999999999999</v>
      </c>
      <c r="S13" s="15">
        <f ca="1">VLOOKUP(S$3,INDIRECT("fundamentals!$"&amp;Margins!$BB13&amp;":$"&amp;Margins!$BC13),$B$2,1)/100</f>
        <v>0.52321899999999999</v>
      </c>
      <c r="T13" s="15">
        <f ca="1">VLOOKUP(T$3,INDIRECT("fundamentals!$"&amp;Margins!$BB13&amp;":$"&amp;Margins!$BC13),$B$2,1)/100</f>
        <v>0.52701999999999993</v>
      </c>
      <c r="U13" s="15">
        <f ca="1">VLOOKUP(U$3,INDIRECT("fundamentals!$"&amp;Margins!$BB13&amp;":$"&amp;Margins!$BC13),$B$2,1)/100</f>
        <v>0.53169600000000006</v>
      </c>
      <c r="V13" s="15">
        <f ca="1">VLOOKUP(V$3,INDIRECT("fundamentals!$"&amp;Margins!$BB13&amp;":$"&amp;Margins!$BC13),$B$2,1)/100</f>
        <v>0.53839700000000001</v>
      </c>
      <c r="W13" s="15">
        <f ca="1">VLOOKUP(W$3,INDIRECT("fundamentals!$"&amp;Margins!$BB13&amp;":$"&amp;Margins!$BC13),$B$2,1)/100</f>
        <v>0.54410499999999995</v>
      </c>
      <c r="X13" s="15">
        <f ca="1">VLOOKUP(X$3,INDIRECT("fundamentals!$"&amp;Margins!$BB13&amp;":$"&amp;Margins!$BC13),$B$2,1)/100</f>
        <v>0.53539499999999995</v>
      </c>
      <c r="Y13" s="35">
        <f ca="1">(X13-T13)/5</f>
        <v>1.6750000000000042E-3</v>
      </c>
      <c r="BB13" s="27" t="str">
        <f>SUBSTITUTE(ADDRESS(1, MATCH(Margins!B13, fundamentals!$1:$1, 0), 4), "1", "")</f>
        <v>DN</v>
      </c>
      <c r="BC13" s="27" t="str" cm="1">
        <f t="array" aca="1" ref="BC13" ca="1">SUBSTITUTE(ADDRESS(1, COLUMN(INDIRECT(BB13 &amp; "1")) + 11, 4), "1", "")</f>
        <v>DY</v>
      </c>
    </row>
    <row r="14" spans="2:55" x14ac:dyDescent="0.35">
      <c r="B14" t="s">
        <v>33</v>
      </c>
      <c r="C14" s="15">
        <f ca="1">VLOOKUP(C$3,INDIRECT("fundamentals!$"&amp;Margins!$BB14&amp;":$"&amp;Margins!$BC14),$B$2,1)/100</f>
        <v>0.56103900000000007</v>
      </c>
      <c r="D14" s="15">
        <f ca="1">VLOOKUP(D$3,INDIRECT("fundamentals!$"&amp;Margins!$BB14&amp;":$"&amp;Margins!$BC14),$B$2,1)/100</f>
        <v>0.54173800000000005</v>
      </c>
      <c r="E14" s="15">
        <f ca="1">VLOOKUP(E$3,INDIRECT("fundamentals!$"&amp;Margins!$BB14&amp;":$"&amp;Margins!$BC14),$B$2,1)/100</f>
        <v>0.51616499999999998</v>
      </c>
      <c r="F14" s="15">
        <f ca="1">VLOOKUP(F$3,INDIRECT("fundamentals!$"&amp;Margins!$BB14&amp;":$"&amp;Margins!$BC14),$B$2,1)/100</f>
        <v>0.51432</v>
      </c>
      <c r="G14" s="15">
        <f ca="1">VLOOKUP(G$3,INDIRECT("fundamentals!$"&amp;Margins!$BB14&amp;":$"&amp;Margins!$BC14),$B$2,1)/100</f>
        <v>0.48591800000000002</v>
      </c>
      <c r="H14" s="15">
        <f ca="1">VLOOKUP(H$3,INDIRECT("fundamentals!$"&amp;Margins!$BB14&amp;":$"&amp;Margins!$BC14),$B$2,1)/100</f>
        <v>0.53102700000000003</v>
      </c>
      <c r="I14" s="15">
        <f ca="1">VLOOKUP(I$3,INDIRECT("fundamentals!$"&amp;Margins!$BB14&amp;":$"&amp;Margins!$BC14),$B$2,1)/100</f>
        <v>0.54187300000000005</v>
      </c>
      <c r="J14" s="15">
        <f ca="1">VLOOKUP(J$3,INDIRECT("fundamentals!$"&amp;Margins!$BB14&amp;":$"&amp;Margins!$BC14),$B$2,1)/100</f>
        <v>0.54875499999999999</v>
      </c>
      <c r="K14" s="15">
        <f ca="1">VLOOKUP(K$3,INDIRECT("fundamentals!$"&amp;Margins!$BB14&amp;":$"&amp;Margins!$BC14),$B$2,1)/100</f>
        <v>0.59483199999999992</v>
      </c>
      <c r="L14" s="15">
        <f ca="1">VLOOKUP(L$3,INDIRECT("fundamentals!$"&amp;Margins!$BB14&amp;":$"&amp;Margins!$BC14),$B$2,1)/100</f>
        <v>0.59190299999999996</v>
      </c>
      <c r="M14" s="15">
        <f ca="1">VLOOKUP(M$3,INDIRECT("fundamentals!$"&amp;Margins!$BB14&amp;":$"&amp;Margins!$BC14),$B$2,1)/100</f>
        <v>0.56042000000000003</v>
      </c>
      <c r="N14" s="15">
        <f ca="1">VLOOKUP(N$3,INDIRECT("fundamentals!$"&amp;Margins!$BB14&amp;":$"&amp;Margins!$BC14),$B$2,1)/100</f>
        <v>0.61033400000000004</v>
      </c>
      <c r="O14" s="15">
        <f ca="1">VLOOKUP(O$3,INDIRECT("fundamentals!$"&amp;Margins!$BB14&amp;":$"&amp;Margins!$BC14),$B$2,1)/100</f>
        <v>0.64553199999999999</v>
      </c>
      <c r="P14" s="15">
        <f ca="1">VLOOKUP(P$3,INDIRECT("fundamentals!$"&amp;Margins!$BB14&amp;":$"&amp;Margins!$BC14),$B$2,1)/100</f>
        <v>0.66628399999999999</v>
      </c>
      <c r="Q14" s="15">
        <f ca="1">VLOOKUP(Q$3,INDIRECT("fundamentals!$"&amp;Margins!$BB14&amp;":$"&amp;Margins!$BC14),$B$2,1)/100</f>
        <v>0.65473100000000006</v>
      </c>
      <c r="R14" s="15">
        <f ca="1">VLOOKUP(R$3,INDIRECT("fundamentals!$"&amp;Margins!$BB14&amp;":$"&amp;Margins!$BC14),$B$2,1)/100</f>
        <v>0.64080000000000004</v>
      </c>
      <c r="S14" s="15">
        <f ca="1">VLOOKUP(S$3,INDIRECT("fundamentals!$"&amp;Margins!$BB14&amp;":$"&amp;Margins!$BC14),$B$2,1)/100</f>
        <v>0.68367699999999998</v>
      </c>
      <c r="T14" s="15">
        <f ca="1">VLOOKUP(T$3,INDIRECT("fundamentals!$"&amp;Margins!$BB14&amp;":$"&amp;Margins!$BC14),$B$2,1)/100</f>
        <v>0.67735400000000001</v>
      </c>
      <c r="U14" s="15">
        <f ca="1">VLOOKUP(U$3,INDIRECT("fundamentals!$"&amp;Margins!$BB14&amp;":$"&amp;Margins!$BC14),$B$2,1)/100</f>
        <v>0.62970499999999996</v>
      </c>
      <c r="V14" s="15">
        <f ca="1">VLOOKUP(V$3,INDIRECT("fundamentals!$"&amp;Margins!$BB14&amp;":$"&amp;Margins!$BC14),$B$2,1)/100</f>
        <v>0.64082400000000006</v>
      </c>
      <c r="W14" s="15">
        <f ca="1">VLOOKUP(W$3,INDIRECT("fundamentals!$"&amp;Margins!$BB14&amp;":$"&amp;Margins!$BC14),$B$2,1)/100</f>
        <v>0.68702799999999997</v>
      </c>
      <c r="X14" s="15">
        <f ca="1">VLOOKUP(X$3,INDIRECT("fundamentals!$"&amp;Margins!$BB14&amp;":$"&amp;Margins!$BC14),$B$2,1)/100</f>
        <v>0.71565600000000007</v>
      </c>
      <c r="Y14" s="35">
        <f ca="1">(X14-T14)/5</f>
        <v>7.6604000000000116E-3</v>
      </c>
      <c r="BB14" s="27" t="str">
        <f>SUBSTITUTE(ADDRESS(1, MATCH(Margins!B14, fundamentals!$1:$1, 0), 4), "1", "")</f>
        <v>EA</v>
      </c>
      <c r="BC14" s="27" t="str" cm="1">
        <f t="array" aca="1" ref="BC14" ca="1">SUBSTITUTE(ADDRESS(1, COLUMN(INDIRECT(BB14 &amp; "1")) + 11, 4), "1", "")</f>
        <v>EL</v>
      </c>
    </row>
    <row r="15" spans="2:55" x14ac:dyDescent="0.35">
      <c r="C15" s="15"/>
      <c r="D15" s="15"/>
      <c r="E15" s="15"/>
      <c r="F15" s="15"/>
      <c r="G15" s="15"/>
      <c r="H15" s="15"/>
      <c r="I15" s="15"/>
      <c r="J15" s="15"/>
      <c r="K15" s="15"/>
      <c r="L15" s="15"/>
      <c r="M15" s="15"/>
      <c r="N15" s="15"/>
      <c r="O15" s="15"/>
      <c r="P15" s="15"/>
      <c r="Q15" s="15"/>
      <c r="R15" s="15"/>
      <c r="S15" s="15"/>
      <c r="T15" s="15"/>
      <c r="U15" s="15"/>
      <c r="V15" s="15"/>
      <c r="W15" s="15"/>
      <c r="X15" s="15"/>
    </row>
    <row r="20" spans="2:55" x14ac:dyDescent="0.35">
      <c r="BB20" s="27" t="str">
        <f>SUBSTITUTE(ADDRESS(1, MATCH(Margins!B27, fundamentals!$1:$1, 0), 4), "1", "")</f>
        <v>A</v>
      </c>
      <c r="BC20" s="27" t="str" cm="1">
        <f t="array" aca="1" ref="BC20" ca="1">SUBSTITUTE(ADDRESS(1, COLUMN(INDIRECT(BB20 &amp; "1")) + 11, 4), "1", "")</f>
        <v>L</v>
      </c>
    </row>
    <row r="21" spans="2:55" x14ac:dyDescent="0.35">
      <c r="BB21" s="27" t="str">
        <f>SUBSTITUTE(ADDRESS(1, MATCH(Margins!B28, fundamentals!$1:$1, 0), 4), "1", "")</f>
        <v>N</v>
      </c>
      <c r="BC21" s="27" t="str" cm="1">
        <f t="array" aca="1" ref="BC21" ca="1">SUBSTITUTE(ADDRESS(1, COLUMN(INDIRECT(BB21 &amp; "1")) + 11, 4), "1", "")</f>
        <v>Y</v>
      </c>
    </row>
    <row r="22" spans="2:55" x14ac:dyDescent="0.35">
      <c r="BB22" s="27" t="str">
        <f>SUBSTITUTE(ADDRESS(1, MATCH(Margins!B29, fundamentals!$1:$1, 0), 4), "1", "")</f>
        <v>AA</v>
      </c>
      <c r="BC22" s="27" t="str" cm="1">
        <f t="array" aca="1" ref="BC22" ca="1">SUBSTITUTE(ADDRESS(1, COLUMN(INDIRECT(BB22 &amp; "1")) + 11, 4), "1", "")</f>
        <v>AL</v>
      </c>
    </row>
    <row r="23" spans="2:55" x14ac:dyDescent="0.35">
      <c r="BB23" s="27" t="str">
        <f>SUBSTITUTE(ADDRESS(1, MATCH(Margins!B30, fundamentals!$1:$1, 0), 4), "1", "")</f>
        <v>AN</v>
      </c>
      <c r="BC23" s="27" t="str" cm="1">
        <f t="array" aca="1" ref="BC23" ca="1">SUBSTITUTE(ADDRESS(1, COLUMN(INDIRECT(BB23 &amp; "1")) + 11, 4), "1", "")</f>
        <v>AY</v>
      </c>
    </row>
    <row r="24" spans="2:55" x14ac:dyDescent="0.35">
      <c r="BB24" s="27" t="str">
        <f>SUBSTITUTE(ADDRESS(1, MATCH(Margins!B31, fundamentals!$1:$1, 0), 4), "1", "")</f>
        <v>BA</v>
      </c>
      <c r="BC24" s="27" t="str" cm="1">
        <f t="array" aca="1" ref="BC24" ca="1">SUBSTITUTE(ADDRESS(1, COLUMN(INDIRECT(BB24 &amp; "1")) + 11, 4), "1", "")</f>
        <v>BL</v>
      </c>
    </row>
    <row r="25" spans="2:55" x14ac:dyDescent="0.35">
      <c r="B25">
        <v>7</v>
      </c>
      <c r="BB25" s="27" t="str">
        <f>SUBSTITUTE(ADDRESS(1, MATCH(Margins!B32, fundamentals!$1:$1, 0), 4), "1", "")</f>
        <v>BN</v>
      </c>
      <c r="BC25" s="27" t="str" cm="1">
        <f t="array" aca="1" ref="BC25" ca="1">SUBSTITUTE(ADDRESS(1, COLUMN(INDIRECT(BB25 &amp; "1")) + 11, 4), "1", "")</f>
        <v>BY</v>
      </c>
    </row>
    <row r="26" spans="2:55" x14ac:dyDescent="0.35">
      <c r="B26" s="42" t="s">
        <v>49</v>
      </c>
      <c r="C26" s="43">
        <v>38352</v>
      </c>
      <c r="D26" s="43">
        <f>EDATE(C26,12)</f>
        <v>38717</v>
      </c>
      <c r="E26" s="43">
        <f>EDATE(D26,12)</f>
        <v>39082</v>
      </c>
      <c r="F26" s="43">
        <f>EDATE(E26,12)</f>
        <v>39447</v>
      </c>
      <c r="G26" s="43">
        <f>EDATE(F26,12)</f>
        <v>39813</v>
      </c>
      <c r="H26" s="43">
        <f>EDATE(G26,12)</f>
        <v>40178</v>
      </c>
      <c r="I26" s="43">
        <f>EDATE(H26,12)</f>
        <v>40543</v>
      </c>
      <c r="J26" s="43">
        <f>EDATE(I26,12)</f>
        <v>40908</v>
      </c>
      <c r="K26" s="43">
        <f>EDATE(J26,12)</f>
        <v>41274</v>
      </c>
      <c r="L26" s="43">
        <f>EDATE(K26,12)</f>
        <v>41639</v>
      </c>
      <c r="M26" s="45">
        <f>EDATE(L26,12)</f>
        <v>42004</v>
      </c>
      <c r="N26" s="43">
        <f>EDATE(M26,12)</f>
        <v>42369</v>
      </c>
      <c r="O26" s="43">
        <f>EDATE(N26,12)</f>
        <v>42735</v>
      </c>
      <c r="P26" s="43">
        <f>EDATE(O26,12)</f>
        <v>43100</v>
      </c>
      <c r="Q26" s="43">
        <f>EDATE(P26,12)</f>
        <v>43465</v>
      </c>
      <c r="R26" s="43">
        <f>EDATE(Q26,12)</f>
        <v>43830</v>
      </c>
      <c r="S26" s="43">
        <f>EDATE(R26,12)</f>
        <v>44196</v>
      </c>
      <c r="T26" s="43">
        <f>EDATE(S26,12)</f>
        <v>44561</v>
      </c>
      <c r="U26" s="43">
        <f>EDATE(T26,12)</f>
        <v>44926</v>
      </c>
      <c r="V26" s="43">
        <f>EDATE(U26,12)</f>
        <v>45291</v>
      </c>
      <c r="W26" s="43">
        <f>EDATE(V26,12)</f>
        <v>45657</v>
      </c>
      <c r="X26" s="43">
        <v>45838</v>
      </c>
      <c r="Y26" s="34" t="s">
        <v>50</v>
      </c>
      <c r="BB26" s="27" t="str">
        <f>SUBSTITUTE(ADDRESS(1, MATCH(Margins!B33, fundamentals!$1:$1, 0), 4), "1", "")</f>
        <v>CA</v>
      </c>
      <c r="BC26" s="27" t="str" cm="1">
        <f t="array" aca="1" ref="BC26" ca="1">SUBSTITUTE(ADDRESS(1, COLUMN(INDIRECT(BB26 &amp; "1")) + 11, 4), "1", "")</f>
        <v>CL</v>
      </c>
    </row>
    <row r="27" spans="2:55" x14ac:dyDescent="0.35">
      <c r="B27" t="s">
        <v>36</v>
      </c>
      <c r="C27" s="15">
        <f ca="1">VLOOKUP(C$26,INDIRECT("fundamentals!$"&amp;Margins!$BB20&amp;":$"&amp;Margins!$BC20),$B$25,1)/100</f>
        <v>0.13645499999999999</v>
      </c>
      <c r="D27" s="15">
        <f ca="1">VLOOKUP(D$26,INDIRECT("fundamentals!$"&amp;Margins!$BB20&amp;":$"&amp;Margins!$BC20),$B$25,1)/100</f>
        <v>0.120394</v>
      </c>
      <c r="E27" s="15">
        <f ca="1">VLOOKUP(E$26,INDIRECT("fundamentals!$"&amp;Margins!$BB20&amp;":$"&amp;Margins!$BC20),$B$25,1)/100</f>
        <v>0.14250699999999999</v>
      </c>
      <c r="F27" s="15">
        <f ca="1">VLOOKUP(F$26,INDIRECT("fundamentals!$"&amp;Margins!$BB20&amp;":$"&amp;Margins!$BC20),$B$25,1)/100</f>
        <v>0.15906499999999998</v>
      </c>
      <c r="G27" s="15">
        <f ca="1">VLOOKUP(G$26,INDIRECT("fundamentals!$"&amp;Margins!$BB20&amp;":$"&amp;Margins!$BC20),$B$25,1)/100</f>
        <v>0.11166499999999999</v>
      </c>
      <c r="H27" s="15">
        <f ca="1">VLOOKUP(H$26,INDIRECT("fundamentals!$"&amp;Margins!$BB20&amp;":$"&amp;Margins!$BC20),$B$25,1)/100</f>
        <v>0.13849600000000001</v>
      </c>
      <c r="I27" s="15">
        <f ca="1">VLOOKUP(I$26,INDIRECT("fundamentals!$"&amp;Margins!$BB20&amp;":$"&amp;Margins!$BC20),$B$25,1)/100</f>
        <v>0.16286699999999998</v>
      </c>
      <c r="J27" s="15">
        <f ca="1">VLOOKUP(J$26,INDIRECT("fundamentals!$"&amp;Margins!$BB20&amp;":$"&amp;Margins!$BC20),$B$25,1)/100</f>
        <v>0.17613800000000002</v>
      </c>
      <c r="K27" s="15">
        <f ca="1">VLOOKUP(K$26,INDIRECT("fundamentals!$"&amp;Margins!$BB20&amp;":$"&amp;Margins!$BC20),$B$25,1)/100</f>
        <v>0.142398</v>
      </c>
      <c r="L27" s="15">
        <f ca="1">VLOOKUP(L$26,INDIRECT("fundamentals!$"&amp;Margins!$BB20&amp;":$"&amp;Margins!$BC20),$B$25,1)/100</f>
        <v>0.15953200000000001</v>
      </c>
      <c r="M27" s="15">
        <f ca="1">VLOOKUP(M$26,INDIRECT("fundamentals!$"&amp;Margins!$BB20&amp;":$"&amp;Margins!$BC20),$B$25,1)/100</f>
        <v>0.21556799999999998</v>
      </c>
      <c r="N27" s="15">
        <f ca="1">VLOOKUP(N$26,INDIRECT("fundamentals!$"&amp;Margins!$BB20&amp;":$"&amp;Margins!$BC20),$B$25,1)/100</f>
        <v>0.16873100000000002</v>
      </c>
      <c r="O27" s="15">
        <f ca="1">VLOOKUP(O$26,INDIRECT("fundamentals!$"&amp;Margins!$BB20&amp;":$"&amp;Margins!$BC20),$B$25,1)/100</f>
        <v>0.196269</v>
      </c>
      <c r="P27" s="15">
        <f ca="1">VLOOKUP(P$26,INDIRECT("fundamentals!$"&amp;Margins!$BB20&amp;":$"&amp;Margins!$BC20),$B$25,1)/100</f>
        <v>0.20991499999999999</v>
      </c>
      <c r="Q27" s="15">
        <f ca="1">VLOOKUP(Q$26,INDIRECT("fundamentals!$"&amp;Margins!$BB20&amp;":$"&amp;Margins!$BC20),$B$25,1)/100</f>
        <v>0.191862</v>
      </c>
      <c r="R27" s="15">
        <f ca="1">VLOOKUP(R$26,INDIRECT("fundamentals!$"&amp;Margins!$BB20&amp;":$"&amp;Margins!$BC20),$B$25,1)/100</f>
        <v>0.176123</v>
      </c>
      <c r="S27" s="15">
        <f ca="1">VLOOKUP(S$26,INDIRECT("fundamentals!$"&amp;Margins!$BB20&amp;":$"&amp;Margins!$BC20),$B$25,1)/100</f>
        <v>0.16595500000000002</v>
      </c>
      <c r="T27" s="15">
        <f ca="1">VLOOKUP(T$26,INDIRECT("fundamentals!$"&amp;Margins!$BB20&amp;":$"&amp;Margins!$BC20),$B$25,1)/100</f>
        <v>0.1857</v>
      </c>
      <c r="U27" s="15">
        <f ca="1">VLOOKUP(U$26,INDIRECT("fundamentals!$"&amp;Margins!$BB20&amp;":$"&amp;Margins!$BC20),$B$25,1)/100</f>
        <v>0.18015100000000001</v>
      </c>
      <c r="V27" s="15">
        <f ca="1">VLOOKUP(V$26,INDIRECT("fundamentals!$"&amp;Margins!$BB20&amp;":$"&amp;Margins!$BC20),$B$25,1)/100</f>
        <v>0.16763899999999998</v>
      </c>
      <c r="W27" s="15">
        <f ca="1">VLOOKUP(W$26,INDIRECT("fundamentals!$"&amp;Margins!$BB20&amp;":$"&amp;Margins!$BC20),$B$25,1)/100</f>
        <v>0.20688099999999998</v>
      </c>
      <c r="X27" s="15">
        <f ca="1">VLOOKUP(X$26,INDIRECT("fundamentals!$"&amp;Margins!$BB20&amp;":$"&amp;Margins!$BC20),$B$25,1)/100</f>
        <v>0.22966899999999998</v>
      </c>
      <c r="Y27" s="35">
        <f ca="1">(X27-T27)/5</f>
        <v>8.7937999999999957E-3</v>
      </c>
      <c r="BB27" s="27" t="str">
        <f>SUBSTITUTE(ADDRESS(1, MATCH(Margins!B34, fundamentals!$1:$1, 0), 4), "1", "")</f>
        <v>CN</v>
      </c>
      <c r="BC27" s="27" t="str" cm="1">
        <f t="array" aca="1" ref="BC27" ca="1">SUBSTITUTE(ADDRESS(1, COLUMN(INDIRECT(BB27 &amp; "1")) + 11, 4), "1", "")</f>
        <v>CY</v>
      </c>
    </row>
    <row r="28" spans="2:55" x14ac:dyDescent="0.35">
      <c r="B28" t="s">
        <v>16</v>
      </c>
      <c r="C28" s="15">
        <f ca="1">VLOOKUP(C$26,INDIRECT("fundamentals!$"&amp;Margins!$BB21&amp;":$"&amp;Margins!$BC21),$B$25,1)/100</f>
        <v>7.3450000000000001E-2</v>
      </c>
      <c r="D28" s="15">
        <f ca="1">VLOOKUP(D$26,INDIRECT("fundamentals!$"&amp;Margins!$BB21&amp;":$"&amp;Margins!$BC21),$B$25,1)/100</f>
        <v>7.5275999999999996E-2</v>
      </c>
      <c r="E28" s="15">
        <f ca="1">VLOOKUP(E$26,INDIRECT("fundamentals!$"&amp;Margins!$BB21&amp;":$"&amp;Margins!$BC21),$B$25,1)/100</f>
        <v>5.7621000000000006E-2</v>
      </c>
      <c r="F28" s="15">
        <f ca="1">VLOOKUP(F$26,INDIRECT("fundamentals!$"&amp;Margins!$BB21&amp;":$"&amp;Margins!$BC21),$B$25,1)/100</f>
        <v>5.9629000000000001E-2</v>
      </c>
      <c r="G28" s="15">
        <f ca="1">VLOOKUP(G$26,INDIRECT("fundamentals!$"&amp;Margins!$BB21&amp;":$"&amp;Margins!$BC21),$B$25,1)/100</f>
        <v>3.3576999999999996E-2</v>
      </c>
      <c r="H28" s="15">
        <f ca="1">VLOOKUP(H$26,INDIRECT("fundamentals!$"&amp;Margins!$BB21&amp;":$"&amp;Margins!$BC21),$B$25,1)/100</f>
        <v>4.5456000000000003E-2</v>
      </c>
      <c r="I28" s="15">
        <f ca="1">VLOOKUP(I$26,INDIRECT("fundamentals!$"&amp;Margins!$BB21&amp;":$"&amp;Margins!$BC21),$B$25,1)/100</f>
        <v>9.0135000000000007E-2</v>
      </c>
      <c r="J28" s="15">
        <f ca="1">VLOOKUP(J$26,INDIRECT("fundamentals!$"&amp;Margins!$BB21&amp;":$"&amp;Margins!$BC21),$B$25,1)/100</f>
        <v>9.2898999999999995E-2</v>
      </c>
      <c r="K28" s="15">
        <f ca="1">VLOOKUP(K$26,INDIRECT("fundamentals!$"&amp;Margins!$BB21&amp;":$"&amp;Margins!$BC21),$B$25,1)/100</f>
        <v>8.6807999999999996E-2</v>
      </c>
      <c r="L28" s="15">
        <f ca="1">VLOOKUP(L$26,INDIRECT("fundamentals!$"&amp;Margins!$BB21&amp;":$"&amp;Margins!$BC21),$B$25,1)/100</f>
        <v>6.2919000000000003E-2</v>
      </c>
      <c r="M28" s="15">
        <f ca="1">VLOOKUP(M$26,INDIRECT("fundamentals!$"&amp;Margins!$BB21&amp;":$"&amp;Margins!$BC21),$B$25,1)/100</f>
        <v>8.2716999999999985E-2</v>
      </c>
      <c r="N28" s="15">
        <f ca="1">VLOOKUP(N$26,INDIRECT("fundamentals!$"&amp;Margins!$BB21&amp;":$"&amp;Margins!$BC21),$B$25,1)/100</f>
        <v>8.7776999999999994E-2</v>
      </c>
      <c r="O28" s="15">
        <f ca="1">VLOOKUP(O$26,INDIRECT("fundamentals!$"&amp;Margins!$BB21&amp;":$"&amp;Margins!$BC21),$B$25,1)/100</f>
        <v>9.4556000000000001E-2</v>
      </c>
      <c r="P28" s="15">
        <f ca="1">VLOOKUP(P$26,INDIRECT("fundamentals!$"&amp;Margins!$BB21&amp;":$"&amp;Margins!$BC21),$B$25,1)/100</f>
        <v>9.175599999999999E-2</v>
      </c>
      <c r="Q28" s="15">
        <f ca="1">VLOOKUP(Q$26,INDIRECT("fundamentals!$"&amp;Margins!$BB21&amp;":$"&amp;Margins!$BC21),$B$25,1)/100</f>
        <v>8.2910999999999999E-2</v>
      </c>
      <c r="R28" s="15">
        <f ca="1">VLOOKUP(R$26,INDIRECT("fundamentals!$"&amp;Margins!$BB21&amp;":$"&amp;Margins!$BC21),$B$25,1)/100</f>
        <v>8.7190999999999991E-2</v>
      </c>
      <c r="S28" s="15">
        <f ca="1">VLOOKUP(S$26,INDIRECT("fundamentals!$"&amp;Margins!$BB21&amp;":$"&amp;Margins!$BC21),$B$25,1)/100</f>
        <v>6.7156000000000007E-2</v>
      </c>
      <c r="T28" s="15">
        <f ca="1">VLOOKUP(T$26,INDIRECT("fundamentals!$"&amp;Margins!$BB21&amp;":$"&amp;Margins!$BC21),$B$25,1)/100</f>
        <v>9.2350999999999989E-2</v>
      </c>
      <c r="U28" s="15">
        <f ca="1">VLOOKUP(U$26,INDIRECT("fundamentals!$"&amp;Margins!$BB21&amp;":$"&amp;Margins!$BC21),$B$25,1)/100</f>
        <v>8.5582999999999992E-2</v>
      </c>
      <c r="V28" s="15">
        <f ca="1">VLOOKUP(V$26,INDIRECT("fundamentals!$"&amp;Margins!$BB21&amp;":$"&amp;Margins!$BC21),$B$25,1)/100</f>
        <v>9.7091999999999998E-2</v>
      </c>
      <c r="W28" s="15">
        <f ca="1">VLOOKUP(W$26,INDIRECT("fundamentals!$"&amp;Margins!$BB21&amp;":$"&amp;Margins!$BC21),$B$25,1)/100</f>
        <v>0.10318099999999999</v>
      </c>
      <c r="X28" s="15">
        <f ca="1">VLOOKUP(X$26,INDIRECT("fundamentals!$"&amp;Margins!$BB21&amp;":$"&amp;Margins!$BC21),$B$25,1)/100</f>
        <v>0.103209</v>
      </c>
      <c r="Y28" s="35">
        <f ca="1">(X28-T28)/5</f>
        <v>2.1716000000000014E-3</v>
      </c>
      <c r="BB28" s="27" t="str">
        <f>SUBSTITUTE(ADDRESS(1, MATCH(Margins!B35, fundamentals!$1:$1, 0), 4), "1", "")</f>
        <v>DA</v>
      </c>
      <c r="BC28" s="27" t="str" cm="1">
        <f t="array" aca="1" ref="BC28" ca="1">SUBSTITUTE(ADDRESS(1, COLUMN(INDIRECT(BB28 &amp; "1")) + 11, 4), "1", "")</f>
        <v>DL</v>
      </c>
    </row>
    <row r="29" spans="2:55" x14ac:dyDescent="0.35">
      <c r="B29" t="s">
        <v>18</v>
      </c>
      <c r="C29" s="15">
        <f ca="1">VLOOKUP(C$26,INDIRECT("fundamentals!$"&amp;Margins!$BB22&amp;":$"&amp;Margins!$BC22),$B$25,1)/100</f>
        <v>0.102857</v>
      </c>
      <c r="D29" s="15">
        <f ca="1">VLOOKUP(D$26,INDIRECT("fundamentals!$"&amp;Margins!$BB22&amp;":$"&amp;Margins!$BC22),$B$25,1)/100</f>
        <v>0.10506700000000001</v>
      </c>
      <c r="E29" s="15">
        <f ca="1">VLOOKUP(E$26,INDIRECT("fundamentals!$"&amp;Margins!$BB22&amp;":$"&amp;Margins!$BC22),$B$25,1)/100</f>
        <v>9.9982000000000001E-2</v>
      </c>
      <c r="F29" s="15">
        <f ca="1">VLOOKUP(F$26,INDIRECT("fundamentals!$"&amp;Margins!$BB22&amp;":$"&amp;Margins!$BC22),$B$25,1)/100</f>
        <v>0.10198</v>
      </c>
      <c r="G29" s="15">
        <f ca="1">VLOOKUP(G$26,INDIRECT("fundamentals!$"&amp;Margins!$BB22&amp;":$"&amp;Margins!$BC22),$B$25,1)/100</f>
        <v>0.103187</v>
      </c>
      <c r="H29" s="15">
        <f ca="1">VLOOKUP(H$26,INDIRECT("fundamentals!$"&amp;Margins!$BB22&amp;":$"&amp;Margins!$BC22),$B$25,1)/100</f>
        <v>8.7058999999999997E-2</v>
      </c>
      <c r="I29" s="15">
        <f ca="1">VLOOKUP(I$26,INDIRECT("fundamentals!$"&amp;Margins!$BB22&amp;":$"&amp;Margins!$BC22),$B$25,1)/100</f>
        <v>0.10123500000000001</v>
      </c>
      <c r="J29" s="15">
        <f ca="1">VLOOKUP(J$26,INDIRECT("fundamentals!$"&amp;Margins!$BB22&amp;":$"&amp;Margins!$BC22),$B$25,1)/100</f>
        <v>9.8803000000000002E-2</v>
      </c>
      <c r="K29" s="15">
        <f ca="1">VLOOKUP(K$26,INDIRECT("fundamentals!$"&amp;Margins!$BB22&amp;":$"&amp;Margins!$BC22),$B$25,1)/100</f>
        <v>9.5205999999999999E-2</v>
      </c>
      <c r="L29" s="15">
        <f ca="1">VLOOKUP(L$26,INDIRECT("fundamentals!$"&amp;Margins!$BB22&amp;":$"&amp;Margins!$BC22),$B$25,1)/100</f>
        <v>0.102295</v>
      </c>
      <c r="M29" s="15">
        <f ca="1">VLOOKUP(M$26,INDIRECT("fundamentals!$"&amp;Margins!$BB22&amp;":$"&amp;Margins!$BC22),$B$25,1)/100</f>
        <v>0.10181800000000001</v>
      </c>
      <c r="N29" s="15">
        <f ca="1">VLOOKUP(N$26,INDIRECT("fundamentals!$"&amp;Margins!$BB22&amp;":$"&amp;Margins!$BC22),$B$25,1)/100</f>
        <v>9.8146999999999998E-2</v>
      </c>
      <c r="O29" s="15">
        <f ca="1">VLOOKUP(O$26,INDIRECT("fundamentals!$"&amp;Margins!$BB22&amp;":$"&amp;Margins!$BC22),$B$25,1)/100</f>
        <v>0.101118</v>
      </c>
      <c r="P29" s="15">
        <f ca="1">VLOOKUP(P$26,INDIRECT("fundamentals!$"&amp;Margins!$BB22&amp;":$"&amp;Margins!$BC22),$B$25,1)/100</f>
        <v>9.7575000000000009E-2</v>
      </c>
      <c r="Q29" s="15">
        <f ca="1">VLOOKUP(Q$26,INDIRECT("fundamentals!$"&amp;Margins!$BB22&amp;":$"&amp;Margins!$BC22),$B$25,1)/100</f>
        <v>9.415599999999999E-2</v>
      </c>
      <c r="R29" s="15">
        <f ca="1">VLOOKUP(R$26,INDIRECT("fundamentals!$"&amp;Margins!$BB22&amp;":$"&amp;Margins!$BC22),$B$25,1)/100</f>
        <v>7.6467000000000007E-2</v>
      </c>
      <c r="S29" s="15">
        <f ca="1">VLOOKUP(S$26,INDIRECT("fundamentals!$"&amp;Margins!$BB22&amp;":$"&amp;Margins!$BC22),$B$25,1)/100</f>
        <v>8.5511999999999991E-2</v>
      </c>
      <c r="T29" s="15">
        <f ca="1">VLOOKUP(T$26,INDIRECT("fundamentals!$"&amp;Margins!$BB22&amp;":$"&amp;Margins!$BC22),$B$25,1)/100</f>
        <v>9.6252999999999991E-2</v>
      </c>
      <c r="U29" s="15">
        <f ca="1">VLOOKUP(U$26,INDIRECT("fundamentals!$"&amp;Margins!$BB22&amp;":$"&amp;Margins!$BC22),$B$25,1)/100</f>
        <v>8.5336999999999996E-2</v>
      </c>
      <c r="V29" s="15">
        <f ca="1">VLOOKUP(V$26,INDIRECT("fundamentals!$"&amp;Margins!$BB22&amp;":$"&amp;Margins!$BC22),$B$25,1)/100</f>
        <v>7.5872999999999996E-2</v>
      </c>
      <c r="W29" s="15">
        <f ca="1">VLOOKUP(W$26,INDIRECT("fundamentals!$"&amp;Margins!$BB22&amp;":$"&amp;Margins!$BC22),$B$25,1)/100</f>
        <v>7.5352000000000002E-2</v>
      </c>
      <c r="X29" s="15">
        <f ca="1">VLOOKUP(X$26,INDIRECT("fundamentals!$"&amp;Margins!$BB22&amp;":$"&amp;Margins!$BC22),$B$25,1)/100</f>
        <v>8.5239999999999996E-2</v>
      </c>
      <c r="Y29" s="35">
        <f ca="1">(X29-T29)/5</f>
        <v>-2.202599999999999E-3</v>
      </c>
      <c r="BB29" s="27" t="str">
        <f>SUBSTITUTE(ADDRESS(1, MATCH(Margins!B36, fundamentals!$1:$1, 0), 4), "1", "")</f>
        <v>DN</v>
      </c>
      <c r="BC29" s="27" t="str" cm="1">
        <f t="array" aca="1" ref="BC29" ca="1">SUBSTITUTE(ADDRESS(1, COLUMN(INDIRECT(BB29 &amp; "1")) + 11, 4), "1", "")</f>
        <v>DY</v>
      </c>
    </row>
    <row r="30" spans="2:55" x14ac:dyDescent="0.35">
      <c r="B30" t="s">
        <v>20</v>
      </c>
      <c r="C30" s="15">
        <f ca="1">VLOOKUP(C$26,INDIRECT("fundamentals!$"&amp;Margins!$BB23&amp;":$"&amp;Margins!$BC23),$B$25,1)/100</f>
        <v>0.121029</v>
      </c>
      <c r="D30" s="15">
        <f ca="1">VLOOKUP(D$26,INDIRECT("fundamentals!$"&amp;Margins!$BB23&amp;":$"&amp;Margins!$BC23),$B$25,1)/100</f>
        <v>0.14607699999999998</v>
      </c>
      <c r="E30" s="15">
        <f ca="1">VLOOKUP(E$26,INDIRECT("fundamentals!$"&amp;Margins!$BB23&amp;":$"&amp;Margins!$BC23),$B$25,1)/100</f>
        <v>0.17452600000000001</v>
      </c>
      <c r="F30" s="15">
        <f ca="1">VLOOKUP(F$26,INDIRECT("fundamentals!$"&amp;Margins!$BB23&amp;":$"&amp;Margins!$BC23),$B$25,1)/100</f>
        <v>0.155781</v>
      </c>
      <c r="G30" s="15">
        <f ca="1">VLOOKUP(G$26,INDIRECT("fundamentals!$"&amp;Margins!$BB23&amp;":$"&amp;Margins!$BC23),$B$25,1)/100</f>
        <v>0.161856</v>
      </c>
      <c r="H30" s="15">
        <f ca="1">VLOOKUP(H$26,INDIRECT("fundamentals!$"&amp;Margins!$BB23&amp;":$"&amp;Margins!$BC23),$B$25,1)/100</f>
        <v>7.8048000000000006E-2</v>
      </c>
      <c r="I30" s="15">
        <f ca="1">VLOOKUP(I$26,INDIRECT("fundamentals!$"&amp;Margins!$BB23&amp;":$"&amp;Margins!$BC23),$B$25,1)/100</f>
        <v>0.12695700000000001</v>
      </c>
      <c r="J30" s="15">
        <f ca="1">VLOOKUP(J$26,INDIRECT("fundamentals!$"&amp;Margins!$BB23&amp;":$"&amp;Margins!$BC23),$B$25,1)/100</f>
        <v>0.13117000000000001</v>
      </c>
      <c r="K30" s="15">
        <f ca="1">VLOOKUP(K$26,INDIRECT("fundamentals!$"&amp;Margins!$BB23&amp;":$"&amp;Margins!$BC23),$B$25,1)/100</f>
        <v>0.11363200000000001</v>
      </c>
      <c r="L30" s="15">
        <f ca="1">VLOOKUP(L$26,INDIRECT("fundamentals!$"&amp;Margins!$BB23&amp;":$"&amp;Margins!$BC23),$B$25,1)/100</f>
        <v>0.11820700000000001</v>
      </c>
      <c r="M30" s="15">
        <f ca="1">VLOOKUP(M$26,INDIRECT("fundamentals!$"&amp;Margins!$BB23&amp;":$"&amp;Margins!$BC23),$B$25,1)/100</f>
        <v>0.112247</v>
      </c>
      <c r="N30" s="15">
        <f ca="1">VLOOKUP(N$26,INDIRECT("fundamentals!$"&amp;Margins!$BB23&amp;":$"&amp;Margins!$BC23),$B$25,1)/100</f>
        <v>-7.5989999999999999E-3</v>
      </c>
      <c r="O30" s="15">
        <f ca="1">VLOOKUP(O$26,INDIRECT("fundamentals!$"&amp;Margins!$BB23&amp;":$"&amp;Margins!$BC23),$B$25,1)/100</f>
        <v>-8.526099999999999E-2</v>
      </c>
      <c r="P30" s="15">
        <f ca="1">VLOOKUP(P$26,INDIRECT("fundamentals!$"&amp;Margins!$BB23&amp;":$"&amp;Margins!$BC23),$B$25,1)/100</f>
        <v>2.5508000000000003E-2</v>
      </c>
      <c r="Q30" s="15">
        <f ca="1">VLOOKUP(Q$26,INDIRECT("fundamentals!$"&amp;Margins!$BB23&amp;":$"&amp;Margins!$BC23),$B$25,1)/100</f>
        <v>7.6804999999999998E-2</v>
      </c>
      <c r="R30" s="15">
        <f ca="1">VLOOKUP(R$26,INDIRECT("fundamentals!$"&amp;Margins!$BB23&amp;":$"&amp;Margins!$BC23),$B$25,1)/100</f>
        <v>6.5787999999999999E-2</v>
      </c>
      <c r="S30" s="15">
        <f ca="1">VLOOKUP(S$26,INDIRECT("fundamentals!$"&amp;Margins!$BB23&amp;":$"&amp;Margins!$BC23),$B$25,1)/100</f>
        <v>-0.101438</v>
      </c>
      <c r="T30" s="15">
        <f ca="1">VLOOKUP(T$26,INDIRECT("fundamentals!$"&amp;Margins!$BB23&amp;":$"&amp;Margins!$BC23),$B$25,1)/100</f>
        <v>2.5995000000000001E-2</v>
      </c>
      <c r="U30" s="15">
        <f ca="1">VLOOKUP(U$26,INDIRECT("fundamentals!$"&amp;Margins!$BB23&amp;":$"&amp;Margins!$BC23),$B$25,1)/100</f>
        <v>0.15647800000000001</v>
      </c>
      <c r="V30" s="15">
        <f ca="1">VLOOKUP(V$26,INDIRECT("fundamentals!$"&amp;Margins!$BB23&amp;":$"&amp;Margins!$BC23),$B$25,1)/100</f>
        <v>0.167129</v>
      </c>
      <c r="W30" s="15">
        <f ca="1">VLOOKUP(W$26,INDIRECT("fundamentals!$"&amp;Margins!$BB23&amp;":$"&amp;Margins!$BC23),$B$25,1)/100</f>
        <v>0.12206099999999999</v>
      </c>
      <c r="X30" s="15">
        <f ca="1">VLOOKUP(X$26,INDIRECT("fundamentals!$"&amp;Margins!$BB23&amp;":$"&amp;Margins!$BC23),$B$25,1)/100</f>
        <v>0.10751799999999999</v>
      </c>
      <c r="Y30" s="35">
        <f ca="1">(X30-T30)/5</f>
        <v>1.6304599999999995E-2</v>
      </c>
      <c r="BB30" s="27" t="str">
        <f>SUBSTITUTE(ADDRESS(1, MATCH(Margins!B37, fundamentals!$1:$1, 0), 4), "1", "")</f>
        <v>EA</v>
      </c>
      <c r="BC30" s="27" t="str" cm="1">
        <f t="array" aca="1" ref="BC30" ca="1">SUBSTITUTE(ADDRESS(1, COLUMN(INDIRECT(BB30 &amp; "1")) + 11, 4), "1", "")</f>
        <v>EL</v>
      </c>
    </row>
    <row r="31" spans="2:55" x14ac:dyDescent="0.35">
      <c r="B31" t="s">
        <v>22</v>
      </c>
      <c r="C31" s="15">
        <f ca="1">VLOOKUP(C$26,INDIRECT("fundamentals!$"&amp;Margins!$BB24&amp;":$"&amp;Margins!$BC24),$B$25,1)/100</f>
        <v>0.228018</v>
      </c>
      <c r="D31" s="15">
        <f ca="1">VLOOKUP(D$26,INDIRECT("fundamentals!$"&amp;Margins!$BB24&amp;":$"&amp;Margins!$BC24),$B$25,1)/100</f>
        <v>0.21511</v>
      </c>
      <c r="E31" s="15">
        <f ca="1">VLOOKUP(E$26,INDIRECT("fundamentals!$"&amp;Margins!$BB24&amp;":$"&amp;Margins!$BC24),$B$25,1)/100</f>
        <v>0.20196800000000001</v>
      </c>
      <c r="F31" s="15">
        <f ca="1">VLOOKUP(F$26,INDIRECT("fundamentals!$"&amp;Margins!$BB24&amp;":$"&amp;Margins!$BC24),$B$25,1)/100</f>
        <v>0.18209499999999998</v>
      </c>
      <c r="G31" s="15">
        <f ca="1">VLOOKUP(G$26,INDIRECT("fundamentals!$"&amp;Margins!$BB24&amp;":$"&amp;Margins!$BC24),$B$25,1)/100</f>
        <v>1.6993000000000001E-2</v>
      </c>
      <c r="H31" s="15">
        <f ca="1">VLOOKUP(H$26,INDIRECT("fundamentals!$"&amp;Margins!$BB24&amp;":$"&amp;Margins!$BC24),$B$25,1)/100</f>
        <v>2.0178999999999999E-2</v>
      </c>
      <c r="I31" s="15">
        <f ca="1">VLOOKUP(I$26,INDIRECT("fundamentals!$"&amp;Margins!$BB24&amp;":$"&amp;Margins!$BC24),$B$25,1)/100</f>
        <v>0.14044499999999999</v>
      </c>
      <c r="J31" s="15">
        <f ca="1">VLOOKUP(J$26,INDIRECT("fundamentals!$"&amp;Margins!$BB24&amp;":$"&amp;Margins!$BC24),$B$25,1)/100</f>
        <v>0.16034800000000002</v>
      </c>
      <c r="K31" s="15">
        <f ca="1">VLOOKUP(K$26,INDIRECT("fundamentals!$"&amp;Margins!$BB24&amp;":$"&amp;Margins!$BC24),$B$25,1)/100</f>
        <v>0.16912500000000003</v>
      </c>
      <c r="L31" s="15">
        <f ca="1">VLOOKUP(L$26,INDIRECT("fundamentals!$"&amp;Margins!$BB24&amp;":$"&amp;Margins!$BC24),$B$25,1)/100</f>
        <v>0.18789400000000001</v>
      </c>
      <c r="M31" s="15">
        <f ca="1">VLOOKUP(M$26,INDIRECT("fundamentals!$"&amp;Margins!$BB24&amp;":$"&amp;Margins!$BC24),$B$25,1)/100</f>
        <v>0.211253</v>
      </c>
      <c r="N31" s="15">
        <f ca="1">VLOOKUP(N$26,INDIRECT("fundamentals!$"&amp;Margins!$BB24&amp;":$"&amp;Margins!$BC24),$B$25,1)/100</f>
        <v>0.218862</v>
      </c>
      <c r="O31" s="15">
        <f ca="1">VLOOKUP(O$26,INDIRECT("fundamentals!$"&amp;Margins!$BB24&amp;":$"&amp;Margins!$BC24),$B$25,1)/100</f>
        <v>0.21172199999999999</v>
      </c>
      <c r="P31" s="15">
        <f ca="1">VLOOKUP(P$26,INDIRECT("fundamentals!$"&amp;Margins!$BB24&amp;":$"&amp;Margins!$BC24),$B$25,1)/100</f>
        <v>0.204906</v>
      </c>
      <c r="Q31" s="15">
        <f ca="1">VLOOKUP(Q$26,INDIRECT("fundamentals!$"&amp;Margins!$BB24&amp;":$"&amp;Margins!$BC24),$B$25,1)/100</f>
        <v>0.21992200000000001</v>
      </c>
      <c r="R31" s="15">
        <f ca="1">VLOOKUP(R$26,INDIRECT("fundamentals!$"&amp;Margins!$BB24&amp;":$"&amp;Margins!$BC24),$B$25,1)/100</f>
        <v>0.20763100000000001</v>
      </c>
      <c r="S31" s="15">
        <f ca="1">VLOOKUP(S$26,INDIRECT("fundamentals!$"&amp;Margins!$BB24&amp;":$"&amp;Margins!$BC24),$B$25,1)/100</f>
        <v>0.15138699999999999</v>
      </c>
      <c r="T31" s="15">
        <f ca="1">VLOOKUP(T$26,INDIRECT("fundamentals!$"&amp;Margins!$BB24&amp;":$"&amp;Margins!$BC24),$B$25,1)/100</f>
        <v>0.31099100000000002</v>
      </c>
      <c r="U31" s="15">
        <f ca="1">VLOOKUP(U$26,INDIRECT("fundamentals!$"&amp;Margins!$BB24&amp;":$"&amp;Margins!$BC24),$B$25,1)/100</f>
        <v>0.204736</v>
      </c>
      <c r="V31" s="15">
        <f ca="1">VLOOKUP(V$26,INDIRECT("fundamentals!$"&amp;Margins!$BB24&amp;":$"&amp;Margins!$BC24),$B$25,1)/100</f>
        <v>0.18588499999999999</v>
      </c>
      <c r="W31" s="15">
        <f ca="1">VLOOKUP(W$26,INDIRECT("fundamentals!$"&amp;Margins!$BB24&amp;":$"&amp;Margins!$BC24),$B$25,1)/100</f>
        <v>0.18626200000000001</v>
      </c>
      <c r="X31" s="15">
        <f ca="1">VLOOKUP(X$26,INDIRECT("fundamentals!$"&amp;Margins!$BB24&amp;":$"&amp;Margins!$BC24),$B$25,1)/100</f>
        <v>0.19999600000000001</v>
      </c>
      <c r="Y31" s="35">
        <f ca="1">(X31-T31)/5</f>
        <v>-2.2199000000000003E-2</v>
      </c>
    </row>
    <row r="32" spans="2:55" x14ac:dyDescent="0.35">
      <c r="B32" t="s">
        <v>24</v>
      </c>
      <c r="C32" s="15">
        <f ca="1">VLOOKUP(C$26,INDIRECT("fundamentals!$"&amp;Margins!$BB25&amp;":$"&amp;Margins!$BC25),$B$25,1)/100</f>
        <v>0.15510400000000002</v>
      </c>
      <c r="D32" s="15">
        <f ca="1">VLOOKUP(D$26,INDIRECT("fundamentals!$"&amp;Margins!$BB25&amp;":$"&amp;Margins!$BC25),$B$25,1)/100</f>
        <v>0.12720999999999999</v>
      </c>
      <c r="E32" s="15">
        <f ca="1">VLOOKUP(E$26,INDIRECT("fundamentals!$"&amp;Margins!$BB25&amp;":$"&amp;Margins!$BC25),$B$25,1)/100</f>
        <v>0.118837</v>
      </c>
      <c r="F32" s="15">
        <f ca="1">VLOOKUP(F$26,INDIRECT("fundamentals!$"&amp;Margins!$BB25&amp;":$"&amp;Margins!$BC25),$B$25,1)/100</f>
        <v>0.12722</v>
      </c>
      <c r="G32" s="15">
        <f ca="1">VLOOKUP(G$26,INDIRECT("fundamentals!$"&amp;Margins!$BB25&amp;":$"&amp;Margins!$BC25),$B$25,1)/100</f>
        <v>0.12845700000000002</v>
      </c>
      <c r="H32" s="15">
        <f ca="1">VLOOKUP(H$26,INDIRECT("fundamentals!$"&amp;Margins!$BB25&amp;":$"&amp;Margins!$BC25),$B$25,1)/100</f>
        <v>0.24202400000000002</v>
      </c>
      <c r="I32" s="15">
        <f ca="1">VLOOKUP(I$26,INDIRECT("fundamentals!$"&amp;Margins!$BB25&amp;":$"&amp;Margins!$BC25),$B$25,1)/100</f>
        <v>0.26135900000000001</v>
      </c>
      <c r="J32" s="15">
        <f ca="1">VLOOKUP(J$26,INDIRECT("fundamentals!$"&amp;Margins!$BB25&amp;":$"&amp;Margins!$BC25),$B$25,1)/100</f>
        <v>0.23865600000000001</v>
      </c>
      <c r="K32" s="15">
        <f ca="1">VLOOKUP(K$26,INDIRECT("fundamentals!$"&amp;Margins!$BB25&amp;":$"&amp;Margins!$BC25),$B$25,1)/100</f>
        <v>0.24282900000000002</v>
      </c>
      <c r="L32" s="15">
        <f ca="1">VLOOKUP(L$26,INDIRECT("fundamentals!$"&amp;Margins!$BB25&amp;":$"&amp;Margins!$BC25),$B$25,1)/100</f>
        <v>0.24920400000000001</v>
      </c>
      <c r="M32" s="15">
        <f ca="1">VLOOKUP(M$26,INDIRECT("fundamentals!$"&amp;Margins!$BB25&amp;":$"&amp;Margins!$BC25),$B$25,1)/100</f>
        <v>0.26570699999999997</v>
      </c>
      <c r="N32" s="15">
        <f ca="1">VLOOKUP(N$26,INDIRECT("fundamentals!$"&amp;Margins!$BB25&amp;":$"&amp;Margins!$BC25),$B$25,1)/100</f>
        <v>0.25684699999999999</v>
      </c>
      <c r="O32" s="15">
        <f ca="1">VLOOKUP(O$26,INDIRECT("fundamentals!$"&amp;Margins!$BB25&amp;":$"&amp;Margins!$BC25),$B$25,1)/100</f>
        <v>0.234985</v>
      </c>
      <c r="P32" s="15">
        <f ca="1">VLOOKUP(P$26,INDIRECT("fundamentals!$"&amp;Margins!$BB25&amp;":$"&amp;Margins!$BC25),$B$25,1)/100</f>
        <v>0.249726</v>
      </c>
      <c r="Q32" s="15">
        <f ca="1">VLOOKUP(Q$26,INDIRECT("fundamentals!$"&amp;Margins!$BB25&amp;":$"&amp;Margins!$BC25),$B$25,1)/100</f>
        <v>0.23056699999999999</v>
      </c>
      <c r="R32" s="15">
        <f ca="1">VLOOKUP(R$26,INDIRECT("fundamentals!$"&amp;Margins!$BB25&amp;":$"&amp;Margins!$BC25),$B$25,1)/100</f>
        <v>0.22783699999999998</v>
      </c>
      <c r="S32" s="15">
        <f ca="1">VLOOKUP(S$26,INDIRECT("fundamentals!$"&amp;Margins!$BB25&amp;":$"&amp;Margins!$BC25),$B$25,1)/100</f>
        <v>0.20525400000000002</v>
      </c>
      <c r="T32" s="15">
        <f ca="1">VLOOKUP(T$26,INDIRECT("fundamentals!$"&amp;Margins!$BB25&amp;":$"&amp;Margins!$BC25),$B$25,1)/100</f>
        <v>0.24114999999999998</v>
      </c>
      <c r="U32" s="15">
        <f ca="1">VLOOKUP(U$26,INDIRECT("fundamentals!$"&amp;Margins!$BB25&amp;":$"&amp;Margins!$BC25),$B$25,1)/100</f>
        <v>0.239542</v>
      </c>
      <c r="V32" s="15">
        <f ca="1">VLOOKUP(V$26,INDIRECT("fundamentals!$"&amp;Margins!$BB25&amp;":$"&amp;Margins!$BC25),$B$25,1)/100</f>
        <v>0.230957</v>
      </c>
      <c r="W32" s="15">
        <f ca="1">VLOOKUP(W$26,INDIRECT("fundamentals!$"&amp;Margins!$BB25&amp;":$"&amp;Margins!$BC25),$B$25,1)/100</f>
        <v>0.23156600000000002</v>
      </c>
      <c r="X32" s="15">
        <f ca="1">VLOOKUP(X$26,INDIRECT("fundamentals!$"&amp;Margins!$BB25&amp;":$"&amp;Margins!$BC25),$B$25,1)/100</f>
        <v>0.195044</v>
      </c>
      <c r="Y32" s="35">
        <f ca="1">(X32-T32)/5</f>
        <v>-9.2211999999999954E-3</v>
      </c>
    </row>
    <row r="33" spans="2:55" x14ac:dyDescent="0.35">
      <c r="B33" t="s">
        <v>26</v>
      </c>
      <c r="C33" s="15">
        <f ca="1">VLOOKUP(C$26,INDIRECT("fundamentals!$"&amp;Margins!$BB26&amp;":$"&amp;Margins!$BC26),$B$25,1)/100</f>
        <v>0.141181</v>
      </c>
      <c r="D33" s="15">
        <f ca="1">VLOOKUP(D$26,INDIRECT("fundamentals!$"&amp;Margins!$BB26&amp;":$"&amp;Margins!$BC26),$B$25,1)/100</f>
        <v>0.12879300000000002</v>
      </c>
      <c r="E33" s="15">
        <f ca="1">VLOOKUP(E$26,INDIRECT("fundamentals!$"&amp;Margins!$BB26&amp;":$"&amp;Margins!$BC26),$B$25,1)/100</f>
        <v>0.126691</v>
      </c>
      <c r="F33" s="15">
        <f ca="1">VLOOKUP(F$26,INDIRECT("fundamentals!$"&amp;Margins!$BB26&amp;":$"&amp;Margins!$BC26),$B$25,1)/100</f>
        <v>0.125862</v>
      </c>
      <c r="G33" s="15">
        <f ca="1">VLOOKUP(G$26,INDIRECT("fundamentals!$"&amp;Margins!$BB26&amp;":$"&amp;Margins!$BC26),$B$25,1)/100</f>
        <v>0.13061299999999998</v>
      </c>
      <c r="H33" s="15">
        <f ca="1">VLOOKUP(H$26,INDIRECT("fundamentals!$"&amp;Margins!$BB26&amp;":$"&amp;Margins!$BC26),$B$25,1)/100</f>
        <v>0.12238599999999999</v>
      </c>
      <c r="I33" s="15">
        <f ca="1">VLOOKUP(I$26,INDIRECT("fundamentals!$"&amp;Margins!$BB26&amp;":$"&amp;Margins!$BC26),$B$25,1)/100</f>
        <v>0.104057</v>
      </c>
      <c r="J33" s="15">
        <f ca="1">VLOOKUP(J$26,INDIRECT("fundamentals!$"&amp;Margins!$BB26&amp;":$"&amp;Margins!$BC26),$B$25,1)/100</f>
        <v>0.10920999999999999</v>
      </c>
      <c r="K33" s="15">
        <f ca="1">VLOOKUP(K$26,INDIRECT("fundamentals!$"&amp;Margins!$BB26&amp;":$"&amp;Margins!$BC26),$B$25,1)/100</f>
        <v>0.11015499999999999</v>
      </c>
      <c r="L33" s="15">
        <f ca="1">VLOOKUP(L$26,INDIRECT("fundamentals!$"&amp;Margins!$BB26&amp;":$"&amp;Margins!$BC26),$B$25,1)/100</f>
        <v>0.10334400000000001</v>
      </c>
      <c r="M33" s="15">
        <f ca="1">VLOOKUP(M$26,INDIRECT("fundamentals!$"&amp;Margins!$BB26&amp;":$"&amp;Margins!$BC26),$B$25,1)/100</f>
        <v>0.105104</v>
      </c>
      <c r="N33" s="15">
        <f ca="1">VLOOKUP(N$26,INDIRECT("fundamentals!$"&amp;Margins!$BB26&amp;":$"&amp;Margins!$BC26),$B$25,1)/100</f>
        <v>0.101067</v>
      </c>
      <c r="O33" s="15">
        <f ca="1">VLOOKUP(O$26,INDIRECT("fundamentals!$"&amp;Margins!$BB26&amp;":$"&amp;Margins!$BC26),$B$25,1)/100</f>
        <v>0.10179199999999999</v>
      </c>
      <c r="P33" s="15">
        <f ca="1">VLOOKUP(P$26,INDIRECT("fundamentals!$"&amp;Margins!$BB26&amp;":$"&amp;Margins!$BC26),$B$25,1)/100</f>
        <v>0.10018000000000001</v>
      </c>
      <c r="Q33" s="15">
        <f ca="1">VLOOKUP(Q$26,INDIRECT("fundamentals!$"&amp;Margins!$BB26&amp;":$"&amp;Margins!$BC26),$B$25,1)/100</f>
        <v>9.3402999999999986E-2</v>
      </c>
      <c r="R33" s="15">
        <f ca="1">VLOOKUP(R$26,INDIRECT("fundamentals!$"&amp;Margins!$BB26&amp;":$"&amp;Margins!$BC26),$B$25,1)/100</f>
        <v>9.4261999999999999E-2</v>
      </c>
      <c r="S33" s="15">
        <f ca="1">VLOOKUP(S$26,INDIRECT("fundamentals!$"&amp;Margins!$BB26&amp;":$"&amp;Margins!$BC26),$B$25,1)/100</f>
        <v>9.0352000000000002E-2</v>
      </c>
      <c r="T33" s="15">
        <f ca="1">VLOOKUP(T$26,INDIRECT("fundamentals!$"&amp;Margins!$BB26&amp;":$"&amp;Margins!$BC26),$B$25,1)/100</f>
        <v>9.0389999999999998E-2</v>
      </c>
      <c r="U33" s="15">
        <f ca="1">VLOOKUP(U$26,INDIRECT("fundamentals!$"&amp;Margins!$BB26&amp;":$"&amp;Margins!$BC26),$B$25,1)/100</f>
        <v>9.9558999999999995E-2</v>
      </c>
      <c r="V33" s="15">
        <f ca="1">VLOOKUP(V$26,INDIRECT("fundamentals!$"&amp;Margins!$BB26&amp;":$"&amp;Margins!$BC26),$B$25,1)/100</f>
        <v>8.0115999999999993E-2</v>
      </c>
      <c r="W33" s="15">
        <f ca="1">VLOOKUP(W$26,INDIRECT("fundamentals!$"&amp;Margins!$BB26&amp;":$"&amp;Margins!$BC26),$B$25,1)/100</f>
        <v>6.6053000000000001E-2</v>
      </c>
      <c r="X33" s="15">
        <f ca="1">VLOOKUP(X$26,INDIRECT("fundamentals!$"&amp;Margins!$BB26&amp;":$"&amp;Margins!$BC26),$B$25,1)/100</f>
        <v>7.5172000000000003E-2</v>
      </c>
      <c r="Y33" s="35">
        <f ca="1">(X33-T33)/5</f>
        <v>-3.0435999999999992E-3</v>
      </c>
    </row>
    <row r="34" spans="2:55" x14ac:dyDescent="0.35">
      <c r="B34" t="s">
        <v>28</v>
      </c>
      <c r="C34" s="15">
        <f ca="1">VLOOKUP(C$26,INDIRECT("fundamentals!$"&amp;Margins!$BB27&amp;":$"&amp;Margins!$BC27),$B$25,1)/100</f>
        <v>0.11100199999999999</v>
      </c>
      <c r="D34" s="15">
        <f ca="1">VLOOKUP(D$26,INDIRECT("fundamentals!$"&amp;Margins!$BB27&amp;":$"&amp;Margins!$BC27),$B$25,1)/100</f>
        <v>0.11721399999999998</v>
      </c>
      <c r="E34" s="15">
        <f ca="1">VLOOKUP(E$26,INDIRECT("fundamentals!$"&amp;Margins!$BB27&amp;":$"&amp;Margins!$BC27),$B$25,1)/100</f>
        <v>0.12518599999999999</v>
      </c>
      <c r="F34" s="15">
        <f ca="1">VLOOKUP(F$26,INDIRECT("fundamentals!$"&amp;Margins!$BB27&amp;":$"&amp;Margins!$BC27),$B$25,1)/100</f>
        <v>0.12413500000000001</v>
      </c>
      <c r="G34" s="15">
        <f ca="1">VLOOKUP(G$26,INDIRECT("fundamentals!$"&amp;Margins!$BB27&amp;":$"&amp;Margins!$BC27),$B$25,1)/100</f>
        <v>0.11948</v>
      </c>
      <c r="H34" s="15">
        <f ca="1">VLOOKUP(H$26,INDIRECT("fundamentals!$"&amp;Margins!$BB27&amp;":$"&amp;Margins!$BC27),$B$25,1)/100</f>
        <v>7.8495999999999996E-2</v>
      </c>
      <c r="I34" s="15">
        <f ca="1">VLOOKUP(I$26,INDIRECT("fundamentals!$"&amp;Margins!$BB27&amp;":$"&amp;Margins!$BC27),$B$25,1)/100</f>
        <v>0.110717</v>
      </c>
      <c r="J34" s="15">
        <f ca="1">VLOOKUP(J$26,INDIRECT("fundamentals!$"&amp;Margins!$BB27&amp;":$"&amp;Margins!$BC27),$B$25,1)/100</f>
        <v>0.122865</v>
      </c>
      <c r="K34" s="15">
        <f ca="1">VLOOKUP(K$26,INDIRECT("fundamentals!$"&amp;Margins!$BB27&amp;":$"&amp;Margins!$BC27),$B$25,1)/100</f>
        <v>0.11791299999999999</v>
      </c>
      <c r="L34" s="15">
        <f ca="1">VLOOKUP(L$26,INDIRECT("fundamentals!$"&amp;Margins!$BB27&amp;":$"&amp;Margins!$BC27),$B$25,1)/100</f>
        <v>0.11039400000000001</v>
      </c>
      <c r="M34" s="15">
        <f ca="1">VLOOKUP(M$26,INDIRECT("fundamentals!$"&amp;Margins!$BB27&amp;":$"&amp;Margins!$BC27),$B$25,1)/100</f>
        <v>0.121015</v>
      </c>
      <c r="N34" s="15">
        <f ca="1">VLOOKUP(N$26,INDIRECT("fundamentals!$"&amp;Margins!$BB27&amp;":$"&amp;Margins!$BC27),$B$25,1)/100</f>
        <v>0.128659</v>
      </c>
      <c r="O34" s="15">
        <f ca="1">VLOOKUP(O$26,INDIRECT("fundamentals!$"&amp;Margins!$BB27&amp;":$"&amp;Margins!$BC27),$B$25,1)/100</f>
        <v>0.12500999999999998</v>
      </c>
      <c r="P34" s="15">
        <f ca="1">VLOOKUP(P$26,INDIRECT("fundamentals!$"&amp;Margins!$BB27&amp;":$"&amp;Margins!$BC27),$B$25,1)/100</f>
        <v>0.13015000000000002</v>
      </c>
      <c r="Q34" s="15">
        <f ca="1">VLOOKUP(Q$26,INDIRECT("fundamentals!$"&amp;Margins!$BB27&amp;":$"&amp;Margins!$BC27),$B$25,1)/100</f>
        <v>0.10071300000000001</v>
      </c>
      <c r="R34" s="15">
        <f ca="1">VLOOKUP(R$26,INDIRECT("fundamentals!$"&amp;Margins!$BB27&amp;":$"&amp;Margins!$BC27),$B$25,1)/100</f>
        <v>0.123682</v>
      </c>
      <c r="S34" s="15">
        <f ca="1">VLOOKUP(S$26,INDIRECT("fundamentals!$"&amp;Margins!$BB27&amp;":$"&amp;Margins!$BC27),$B$25,1)/100</f>
        <v>7.7933000000000002E-2</v>
      </c>
      <c r="T34" s="15">
        <f ca="1">VLOOKUP(T$26,INDIRECT("fundamentals!$"&amp;Margins!$BB27&amp;":$"&amp;Margins!$BC27),$B$25,1)/100</f>
        <v>0.11937400000000001</v>
      </c>
      <c r="U34" s="15">
        <f ca="1">VLOOKUP(U$26,INDIRECT("fundamentals!$"&amp;Margins!$BB27&amp;":$"&amp;Margins!$BC27),$B$25,1)/100</f>
        <v>0.125723</v>
      </c>
      <c r="V34" s="15">
        <f ca="1">VLOOKUP(V$26,INDIRECT("fundamentals!$"&amp;Margins!$BB27&amp;":$"&amp;Margins!$BC27),$B$25,1)/100</f>
        <v>0.11882899999999999</v>
      </c>
      <c r="W34" s="15">
        <f ca="1">VLOOKUP(W$26,INDIRECT("fundamentals!$"&amp;Margins!$BB27&amp;":$"&amp;Margins!$BC27),$B$25,1)/100</f>
        <v>0.131295</v>
      </c>
      <c r="X34" s="15">
        <f ca="1">VLOOKUP(X$26,INDIRECT("fundamentals!$"&amp;Margins!$BB27&amp;":$"&amp;Margins!$BC27),$B$25,1)/100</f>
        <v>0.13525899999999999</v>
      </c>
      <c r="Y34" s="35">
        <f ca="1">(X34-T34)/5</f>
        <v>3.1769999999999967E-3</v>
      </c>
    </row>
    <row r="35" spans="2:55" x14ac:dyDescent="0.35">
      <c r="B35" t="s">
        <v>30</v>
      </c>
      <c r="C35" s="15">
        <f ca="1">VLOOKUP(C$26,INDIRECT("fundamentals!$"&amp;Margins!$BB28&amp;":$"&amp;Margins!$BC28),$B$25,1)/100</f>
        <v>8.8930000000000009E-2</v>
      </c>
      <c r="D35" s="15">
        <f ca="1">VLOOKUP(D$26,INDIRECT("fundamentals!$"&amp;Margins!$BB28&amp;":$"&amp;Margins!$BC28),$B$25,1)/100</f>
        <v>0.11986599999999999</v>
      </c>
      <c r="E35" s="15">
        <f ca="1">VLOOKUP(E$26,INDIRECT("fundamentals!$"&amp;Margins!$BB28&amp;":$"&amp;Margins!$BC28),$B$25,1)/100</f>
        <v>0.118605</v>
      </c>
      <c r="F35" s="15">
        <f ca="1">VLOOKUP(F$26,INDIRECT("fundamentals!$"&amp;Margins!$BB28&amp;":$"&amp;Margins!$BC28),$B$25,1)/100</f>
        <v>0.12978799999999999</v>
      </c>
      <c r="G35" s="15">
        <f ca="1">VLOOKUP(G$26,INDIRECT("fundamentals!$"&amp;Margins!$BB28&amp;":$"&amp;Margins!$BC28),$B$25,1)/100</f>
        <v>0.15237500000000001</v>
      </c>
      <c r="H35" s="15">
        <f ca="1">VLOOKUP(H$26,INDIRECT("fundamentals!$"&amp;Margins!$BB28&amp;":$"&amp;Margins!$BC28),$B$25,1)/100</f>
        <v>0.103959</v>
      </c>
      <c r="I35" s="15">
        <f ca="1">VLOOKUP(I$26,INDIRECT("fundamentals!$"&amp;Margins!$BB28&amp;":$"&amp;Margins!$BC28),$B$25,1)/100</f>
        <v>0.13186799999999999</v>
      </c>
      <c r="J35" s="15">
        <f ca="1">VLOOKUP(J$26,INDIRECT("fundamentals!$"&amp;Margins!$BB28&amp;":$"&amp;Margins!$BC28),$B$25,1)/100</f>
        <v>0.159137</v>
      </c>
      <c r="K35" s="15">
        <f ca="1">VLOOKUP(K$26,INDIRECT("fundamentals!$"&amp;Margins!$BB28&amp;":$"&amp;Margins!$BC28),$B$25,1)/100</f>
        <v>0.148258</v>
      </c>
      <c r="L35" s="15">
        <f ca="1">VLOOKUP(L$26,INDIRECT("fundamentals!$"&amp;Margins!$BB28&amp;":$"&amp;Margins!$BC28),$B$25,1)/100</f>
        <v>0.12000999999999999</v>
      </c>
      <c r="M35" s="15">
        <f ca="1">VLOOKUP(M$26,INDIRECT("fundamentals!$"&amp;Margins!$BB28&amp;":$"&amp;Margins!$BC28),$B$25,1)/100</f>
        <v>0.12983</v>
      </c>
      <c r="N35" s="15">
        <f ca="1">VLOOKUP(N$26,INDIRECT("fundamentals!$"&amp;Margins!$BB28&amp;":$"&amp;Margins!$BC28),$B$25,1)/100</f>
        <v>9.486E-2</v>
      </c>
      <c r="O35" s="15">
        <f ca="1">VLOOKUP(O$26,INDIRECT("fundamentals!$"&amp;Margins!$BB28&amp;":$"&amp;Margins!$BC28),$B$25,1)/100</f>
        <v>6.8740999999999997E-2</v>
      </c>
      <c r="P35" s="15">
        <f ca="1">VLOOKUP(P$26,INDIRECT("fundamentals!$"&amp;Margins!$BB28&amp;":$"&amp;Margins!$BC28),$B$25,1)/100</f>
        <v>0.11187699999999999</v>
      </c>
      <c r="Q35" s="15">
        <f ca="1">VLOOKUP(Q$26,INDIRECT("fundamentals!$"&amp;Margins!$BB28&amp;":$"&amp;Margins!$BC28),$B$25,1)/100</f>
        <v>0.11006100000000001</v>
      </c>
      <c r="R35" s="15">
        <f ca="1">VLOOKUP(R$26,INDIRECT("fundamentals!$"&amp;Margins!$BB28&amp;":$"&amp;Margins!$BC28),$B$25,1)/100</f>
        <v>8.8094000000000006E-2</v>
      </c>
      <c r="S35" s="15">
        <f ca="1">VLOOKUP(S$26,INDIRECT("fundamentals!$"&amp;Margins!$BB28&amp;":$"&amp;Margins!$BC28),$B$25,1)/100</f>
        <v>6.9569999999999993E-2</v>
      </c>
      <c r="T35" s="15">
        <f ca="1">VLOOKUP(T$26,INDIRECT("fundamentals!$"&amp;Margins!$BB28&amp;":$"&amp;Margins!$BC28),$B$25,1)/100</f>
        <v>0.16306100000000001</v>
      </c>
      <c r="U35" s="15">
        <f ca="1">VLOOKUP(U$26,INDIRECT("fundamentals!$"&amp;Margins!$BB28&amp;":$"&amp;Margins!$BC28),$B$25,1)/100</f>
        <v>0.158331</v>
      </c>
      <c r="V35" s="15">
        <f ca="1">VLOOKUP(V$26,INDIRECT("fundamentals!$"&amp;Margins!$BB28&amp;":$"&amp;Margins!$BC28),$B$25,1)/100</f>
        <v>0.13889599999999999</v>
      </c>
      <c r="W35" s="15">
        <f ca="1">VLOOKUP(W$26,INDIRECT("fundamentals!$"&amp;Margins!$BB28&amp;":$"&amp;Margins!$BC28),$B$25,1)/100</f>
        <v>0.128499</v>
      </c>
      <c r="X35" s="15">
        <f ca="1">VLOOKUP(X$26,INDIRECT("fundamentals!$"&amp;Margins!$BB28&amp;":$"&amp;Margins!$BC28),$B$25,1)/100</f>
        <v>0.127336</v>
      </c>
      <c r="Y35" s="35">
        <f ca="1">(X35-T35)/5</f>
        <v>-7.1450000000000012E-3</v>
      </c>
    </row>
    <row r="36" spans="2:55" x14ac:dyDescent="0.35">
      <c r="B36" t="s">
        <v>38</v>
      </c>
      <c r="C36" s="15">
        <f ca="1">VLOOKUP(C$26,INDIRECT("fundamentals!$"&amp;Margins!$BB29&amp;":$"&amp;Margins!$BC29),$B$25,1)/100</f>
        <v>0.128749</v>
      </c>
      <c r="D36" s="15">
        <f ca="1">VLOOKUP(D$26,INDIRECT("fundamentals!$"&amp;Margins!$BB29&amp;":$"&amp;Margins!$BC29),$B$25,1)/100</f>
        <v>0.142488</v>
      </c>
      <c r="E36" s="15">
        <f ca="1">VLOOKUP(E$26,INDIRECT("fundamentals!$"&amp;Margins!$BB29&amp;":$"&amp;Margins!$BC29),$B$25,1)/100</f>
        <v>0.140823</v>
      </c>
      <c r="F36" s="15">
        <f ca="1">VLOOKUP(F$26,INDIRECT("fundamentals!$"&amp;Margins!$BB29&amp;":$"&amp;Margins!$BC29),$B$25,1)/100</f>
        <v>0.14336000000000002</v>
      </c>
      <c r="G36" s="15">
        <f ca="1">VLOOKUP(G$26,INDIRECT("fundamentals!$"&amp;Margins!$BB29&amp;":$"&amp;Margins!$BC29),$B$25,1)/100</f>
        <v>0.15565099999999998</v>
      </c>
      <c r="H36" s="15">
        <f ca="1">VLOOKUP(H$26,INDIRECT("fundamentals!$"&amp;Margins!$BB29&amp;":$"&amp;Margins!$BC29),$B$25,1)/100</f>
        <v>0.112459</v>
      </c>
      <c r="I36" s="15">
        <f ca="1">VLOOKUP(I$26,INDIRECT("fundamentals!$"&amp;Margins!$BB29&amp;":$"&amp;Margins!$BC29),$B$25,1)/100</f>
        <v>0.18324400000000002</v>
      </c>
      <c r="J36" s="15">
        <f ca="1">VLOOKUP(J$26,INDIRECT("fundamentals!$"&amp;Margins!$BB29&amp;":$"&amp;Margins!$BC29),$B$25,1)/100</f>
        <v>0.20108799999999999</v>
      </c>
      <c r="K36" s="15">
        <f ca="1">VLOOKUP(K$26,INDIRECT("fundamentals!$"&amp;Margins!$BB29&amp;":$"&amp;Margins!$BC29),$B$25,1)/100</f>
        <v>0.190667</v>
      </c>
      <c r="L36" s="15">
        <f ca="1">VLOOKUP(L$26,INDIRECT("fundamentals!$"&amp;Margins!$BB29&amp;":$"&amp;Margins!$BC29),$B$25,1)/100</f>
        <v>0.194132</v>
      </c>
      <c r="M36" s="15">
        <f ca="1">VLOOKUP(M$26,INDIRECT("fundamentals!$"&amp;Margins!$BB29&amp;":$"&amp;Margins!$BC29),$B$25,1)/100</f>
        <v>0.21445699999999998</v>
      </c>
      <c r="N36" s="15">
        <f ca="1">VLOOKUP(N$26,INDIRECT("fundamentals!$"&amp;Margins!$BB29&amp;":$"&amp;Margins!$BC29),$B$25,1)/100</f>
        <v>0.20751899999999998</v>
      </c>
      <c r="O36" s="15">
        <f ca="1">VLOOKUP(O$26,INDIRECT("fundamentals!$"&amp;Margins!$BB29&amp;":$"&amp;Margins!$BC29),$B$25,1)/100</f>
        <v>0.20389399999999999</v>
      </c>
      <c r="P36" s="15">
        <f ca="1">VLOOKUP(P$26,INDIRECT("fundamentals!$"&amp;Margins!$BB29&amp;":$"&amp;Margins!$BC29),$B$25,1)/100</f>
        <v>0.21961200000000003</v>
      </c>
      <c r="Q36" s="15">
        <f ca="1">VLOOKUP(Q$26,INDIRECT("fundamentals!$"&amp;Margins!$BB29&amp;":$"&amp;Margins!$BC29),$B$25,1)/100</f>
        <v>0.23046</v>
      </c>
      <c r="R36" s="15">
        <f ca="1">VLOOKUP(R$26,INDIRECT("fundamentals!$"&amp;Margins!$BB29&amp;":$"&amp;Margins!$BC29),$B$25,1)/100</f>
        <v>0.227574</v>
      </c>
      <c r="S36" s="15">
        <f ca="1">VLOOKUP(S$26,INDIRECT("fundamentals!$"&amp;Margins!$BB29&amp;":$"&amp;Margins!$BC29),$B$25,1)/100</f>
        <v>0.21534500000000001</v>
      </c>
      <c r="T36" s="15">
        <f ca="1">VLOOKUP(T$26,INDIRECT("fundamentals!$"&amp;Margins!$BB29&amp;":$"&amp;Margins!$BC29),$B$25,1)/100</f>
        <v>0.24002300000000001</v>
      </c>
      <c r="U36" s="15">
        <f ca="1">VLOOKUP(U$26,INDIRECT("fundamentals!$"&amp;Margins!$BB29&amp;":$"&amp;Margins!$BC29),$B$25,1)/100</f>
        <v>0.248305</v>
      </c>
      <c r="V36" s="15">
        <f ca="1">VLOOKUP(V$26,INDIRECT("fundamentals!$"&amp;Margins!$BB29&amp;":$"&amp;Margins!$BC29),$B$25,1)/100</f>
        <v>0.227018</v>
      </c>
      <c r="W36" s="15">
        <f ca="1">VLOOKUP(W$26,INDIRECT("fundamentals!$"&amp;Margins!$BB29&amp;":$"&amp;Margins!$BC29),$B$25,1)/100</f>
        <v>0.26349900000000004</v>
      </c>
      <c r="X36" s="15">
        <f ca="1">VLOOKUP(X$26,INDIRECT("fundamentals!$"&amp;Margins!$BB29&amp;":$"&amp;Margins!$BC29),$B$25,1)/100</f>
        <v>0.26421600000000001</v>
      </c>
      <c r="Y36" s="35">
        <f ca="1">(X36-T36)/5</f>
        <v>4.8385999999999985E-3</v>
      </c>
      <c r="BB36" s="27" t="str">
        <f>SUBSTITUTE(ADDRESS(1, MATCH(Margins!B50, fundamentals!$1:$1, 0), 4), "1", "")</f>
        <v>A</v>
      </c>
      <c r="BC36" s="27" t="str" cm="1">
        <f t="array" aca="1" ref="BC36" ca="1">SUBSTITUTE(ADDRESS(1, COLUMN(INDIRECT(BB36 &amp; "1")) + 11, 4), "1", "")</f>
        <v>L</v>
      </c>
    </row>
    <row r="37" spans="2:55" x14ac:dyDescent="0.35">
      <c r="B37" t="s">
        <v>33</v>
      </c>
      <c r="C37" s="15">
        <f ca="1">VLOOKUP(C$26,INDIRECT("fundamentals!$"&amp;Margins!$BB30&amp;":$"&amp;Margins!$BC30),$B$25,1)/100</f>
        <v>0.170792</v>
      </c>
      <c r="D37" s="15">
        <f ca="1">VLOOKUP(D$26,INDIRECT("fundamentals!$"&amp;Margins!$BB30&amp;":$"&amp;Margins!$BC30),$B$25,1)/100</f>
        <v>0.155416</v>
      </c>
      <c r="E37" s="15">
        <f ca="1">VLOOKUP(E$26,INDIRECT("fundamentals!$"&amp;Margins!$BB30&amp;":$"&amp;Margins!$BC30),$B$25,1)/100</f>
        <v>0.17962299999999998</v>
      </c>
      <c r="F37" s="15">
        <f ca="1">VLOOKUP(F$26,INDIRECT("fundamentals!$"&amp;Margins!$BB30&amp;":$"&amp;Margins!$BC30),$B$25,1)/100</f>
        <v>0.17180800000000002</v>
      </c>
      <c r="G37" s="15">
        <f ca="1">VLOOKUP(G$26,INDIRECT("fundamentals!$"&amp;Margins!$BB30&amp;":$"&amp;Margins!$BC30),$B$25,1)/100</f>
        <v>0.165798</v>
      </c>
      <c r="H37" s="15">
        <f ca="1">VLOOKUP(H$26,INDIRECT("fundamentals!$"&amp;Margins!$BB30&amp;":$"&amp;Margins!$BC30),$B$25,1)/100</f>
        <v>0.17718800000000001</v>
      </c>
      <c r="I37" s="15">
        <f ca="1">VLOOKUP(I$26,INDIRECT("fundamentals!$"&amp;Margins!$BB30&amp;":$"&amp;Margins!$BC30),$B$25,1)/100</f>
        <v>0.20158999999999999</v>
      </c>
      <c r="J37" s="15">
        <f ca="1">VLOOKUP(J$26,INDIRECT("fundamentals!$"&amp;Margins!$BB30&amp;":$"&amp;Margins!$BC30),$B$25,1)/100</f>
        <v>0.18209</v>
      </c>
      <c r="K37" s="15">
        <f ca="1">VLOOKUP(K$26,INDIRECT("fundamentals!$"&amp;Margins!$BB30&amp;":$"&amp;Margins!$BC30),$B$25,1)/100</f>
        <v>0.171042</v>
      </c>
      <c r="L37" s="15">
        <f ca="1">VLOOKUP(L$26,INDIRECT("fundamentals!$"&amp;Margins!$BB30&amp;":$"&amp;Margins!$BC30),$B$25,1)/100</f>
        <v>0.162942</v>
      </c>
      <c r="M37" s="15">
        <f ca="1">VLOOKUP(M$26,INDIRECT("fundamentals!$"&amp;Margins!$BB30&amp;":$"&amp;Margins!$BC30),$B$25,1)/100</f>
        <v>0.16809399999999999</v>
      </c>
      <c r="N37" s="15">
        <f ca="1">VLOOKUP(N$26,INDIRECT("fundamentals!$"&amp;Margins!$BB30&amp;":$"&amp;Margins!$BC30),$B$25,1)/100</f>
        <v>0.191584</v>
      </c>
      <c r="O37" s="15">
        <f ca="1">VLOOKUP(O$26,INDIRECT("fundamentals!$"&amp;Margins!$BB30&amp;":$"&amp;Margins!$BC30),$B$25,1)/100</f>
        <v>0.18276399999999998</v>
      </c>
      <c r="P37" s="15">
        <f ca="1">VLOOKUP(P$26,INDIRECT("fundamentals!$"&amp;Margins!$BB30&amp;":$"&amp;Margins!$BC30),$B$25,1)/100</f>
        <v>0.15443199999999999</v>
      </c>
      <c r="Q37" s="15">
        <f ca="1">VLOOKUP(Q$26,INDIRECT("fundamentals!$"&amp;Margins!$BB30&amp;":$"&amp;Margins!$BC30),$B$25,1)/100</f>
        <v>0.16280799999999998</v>
      </c>
      <c r="R37" s="15">
        <f ca="1">VLOOKUP(R$26,INDIRECT("fundamentals!$"&amp;Margins!$BB30&amp;":$"&amp;Margins!$BC30),$B$25,1)/100</f>
        <v>0.134883</v>
      </c>
      <c r="S37" s="15">
        <f ca="1">VLOOKUP(S$26,INDIRECT("fundamentals!$"&amp;Margins!$BB30&amp;":$"&amp;Margins!$BC30),$B$25,1)/100</f>
        <v>0.19403300000000001</v>
      </c>
      <c r="T37" s="15">
        <f ca="1">VLOOKUP(T$26,INDIRECT("fundamentals!$"&amp;Margins!$BB30&amp;":$"&amp;Margins!$BC30),$B$25,1)/100</f>
        <v>0.15601200000000001</v>
      </c>
      <c r="U37" s="15">
        <f ca="1">VLOOKUP(U$26,INDIRECT("fundamentals!$"&amp;Margins!$BB30&amp;":$"&amp;Margins!$BC30),$B$25,1)/100</f>
        <v>0.16494399999999998</v>
      </c>
      <c r="V37" s="15">
        <f ca="1">VLOOKUP(V$26,INDIRECT("fundamentals!$"&amp;Margins!$BB30&amp;":$"&amp;Margins!$BC30),$B$25,1)/100</f>
        <v>0.19040600000000002</v>
      </c>
      <c r="W37" s="15">
        <f ca="1">VLOOKUP(W$26,INDIRECT("fundamentals!$"&amp;Margins!$BB30&amp;":$"&amp;Margins!$BC30),$B$25,1)/100</f>
        <v>0.21771699999999999</v>
      </c>
      <c r="X37" s="15">
        <f ca="1">VLOOKUP(X$26,INDIRECT("fundamentals!$"&amp;Margins!$BB30&amp;":$"&amp;Margins!$BC30),$B$25,1)/100</f>
        <v>0.22319199999999997</v>
      </c>
      <c r="Y37" s="35">
        <f ca="1">(X37-T37)/5</f>
        <v>1.3435999999999993E-2</v>
      </c>
      <c r="BB37" s="27" t="str">
        <f>SUBSTITUTE(ADDRESS(1, MATCH(Margins!B51, fundamentals!$1:$1, 0), 4), "1", "")</f>
        <v>N</v>
      </c>
      <c r="BC37" s="27" t="str" cm="1">
        <f t="array" aca="1" ref="BC37" ca="1">SUBSTITUTE(ADDRESS(1, COLUMN(INDIRECT(BB37 &amp; "1")) + 11, 4), "1", "")</f>
        <v>Y</v>
      </c>
    </row>
    <row r="38" spans="2:55" x14ac:dyDescent="0.35">
      <c r="BB38" s="27" t="str">
        <f>SUBSTITUTE(ADDRESS(1, MATCH(Margins!B52, fundamentals!$1:$1, 0), 4), "1", "")</f>
        <v>AA</v>
      </c>
      <c r="BC38" s="27" t="str" cm="1">
        <f t="array" aca="1" ref="BC38" ca="1">SUBSTITUTE(ADDRESS(1, COLUMN(INDIRECT(BB38 &amp; "1")) + 11, 4), "1", "")</f>
        <v>AL</v>
      </c>
    </row>
    <row r="39" spans="2:55" x14ac:dyDescent="0.35">
      <c r="BB39" s="27" t="str">
        <f>SUBSTITUTE(ADDRESS(1, MATCH(Margins!B53, fundamentals!$1:$1, 0), 4), "1", "")</f>
        <v>AN</v>
      </c>
      <c r="BC39" s="27" t="str" cm="1">
        <f t="array" aca="1" ref="BC39" ca="1">SUBSTITUTE(ADDRESS(1, COLUMN(INDIRECT(BB39 &amp; "1")) + 11, 4), "1", "")</f>
        <v>AY</v>
      </c>
    </row>
    <row r="40" spans="2:55" x14ac:dyDescent="0.35">
      <c r="BB40" s="27" t="str">
        <f>SUBSTITUTE(ADDRESS(1, MATCH(Margins!B54, fundamentals!$1:$1, 0), 4), "1", "")</f>
        <v>BA</v>
      </c>
      <c r="BC40" s="27" t="str" cm="1">
        <f t="array" aca="1" ref="BC40" ca="1">SUBSTITUTE(ADDRESS(1, COLUMN(INDIRECT(BB40 &amp; "1")) + 11, 4), "1", "")</f>
        <v>BL</v>
      </c>
    </row>
    <row r="41" spans="2:55" x14ac:dyDescent="0.35">
      <c r="BB41" s="27" t="str">
        <f>SUBSTITUTE(ADDRESS(1, MATCH(Margins!B55, fundamentals!$1:$1, 0), 4), "1", "")</f>
        <v>BN</v>
      </c>
      <c r="BC41" s="27" t="str" cm="1">
        <f t="array" aca="1" ref="BC41" ca="1">SUBSTITUTE(ADDRESS(1, COLUMN(INDIRECT(BB41 &amp; "1")) + 11, 4), "1", "")</f>
        <v>BY</v>
      </c>
    </row>
    <row r="42" spans="2:55" x14ac:dyDescent="0.35">
      <c r="BB42" s="27" t="str">
        <f>SUBSTITUTE(ADDRESS(1, MATCH(Margins!B56, fundamentals!$1:$1, 0), 4), "1", "")</f>
        <v>CA</v>
      </c>
      <c r="BC42" s="27" t="str" cm="1">
        <f t="array" aca="1" ref="BC42" ca="1">SUBSTITUTE(ADDRESS(1, COLUMN(INDIRECT(BB42 &amp; "1")) + 11, 4), "1", "")</f>
        <v>CL</v>
      </c>
    </row>
    <row r="43" spans="2:55" x14ac:dyDescent="0.35">
      <c r="BB43" s="27" t="str">
        <f>SUBSTITUTE(ADDRESS(1, MATCH(Margins!B57, fundamentals!$1:$1, 0), 4), "1", "")</f>
        <v>CN</v>
      </c>
      <c r="BC43" s="27" t="str" cm="1">
        <f t="array" aca="1" ref="BC43" ca="1">SUBSTITUTE(ADDRESS(1, COLUMN(INDIRECT(BB43 &amp; "1")) + 11, 4), "1", "")</f>
        <v>CY</v>
      </c>
    </row>
    <row r="44" spans="2:55" x14ac:dyDescent="0.35">
      <c r="BB44" s="27" t="str">
        <f>SUBSTITUTE(ADDRESS(1, MATCH(Margins!B58, fundamentals!$1:$1, 0), 4), "1", "")</f>
        <v>DA</v>
      </c>
      <c r="BC44" s="27" t="str" cm="1">
        <f t="array" aca="1" ref="BC44" ca="1">SUBSTITUTE(ADDRESS(1, COLUMN(INDIRECT(BB44 &amp; "1")) + 11, 4), "1", "")</f>
        <v>DL</v>
      </c>
    </row>
    <row r="45" spans="2:55" x14ac:dyDescent="0.35">
      <c r="BB45" s="27" t="str">
        <f>SUBSTITUTE(ADDRESS(1, MATCH(Margins!B59, fundamentals!$1:$1, 0), 4), "1", "")</f>
        <v>DN</v>
      </c>
      <c r="BC45" s="27" t="str" cm="1">
        <f t="array" aca="1" ref="BC45" ca="1">SUBSTITUTE(ADDRESS(1, COLUMN(INDIRECT(BB45 &amp; "1")) + 11, 4), "1", "")</f>
        <v>DY</v>
      </c>
    </row>
    <row r="46" spans="2:55" x14ac:dyDescent="0.35">
      <c r="BB46" s="27" t="str">
        <f>SUBSTITUTE(ADDRESS(1, MATCH(Margins!B60, fundamentals!$1:$1, 0), 4), "1", "")</f>
        <v>EA</v>
      </c>
      <c r="BC46" s="27" t="str" cm="1">
        <f t="array" aca="1" ref="BC46" ca="1">SUBSTITUTE(ADDRESS(1, COLUMN(INDIRECT(BB46 &amp; "1")) + 11, 4), "1", "")</f>
        <v>EL</v>
      </c>
    </row>
    <row r="48" spans="2:55" x14ac:dyDescent="0.35">
      <c r="B48">
        <v>8</v>
      </c>
    </row>
    <row r="49" spans="2:25" x14ac:dyDescent="0.35">
      <c r="B49" s="42" t="s">
        <v>51</v>
      </c>
      <c r="C49" s="43">
        <v>38352</v>
      </c>
      <c r="D49" s="43">
        <f>EDATE(C49,12)</f>
        <v>38717</v>
      </c>
      <c r="E49" s="43">
        <f>EDATE(D49,12)</f>
        <v>39082</v>
      </c>
      <c r="F49" s="43">
        <f>EDATE(E49,12)</f>
        <v>39447</v>
      </c>
      <c r="G49" s="43">
        <f>EDATE(F49,12)</f>
        <v>39813</v>
      </c>
      <c r="H49" s="43">
        <f>EDATE(G49,12)</f>
        <v>40178</v>
      </c>
      <c r="I49" s="43">
        <f>EDATE(H49,12)</f>
        <v>40543</v>
      </c>
      <c r="J49" s="43">
        <f>EDATE(I49,12)</f>
        <v>40908</v>
      </c>
      <c r="K49" s="43">
        <f>EDATE(J49,12)</f>
        <v>41274</v>
      </c>
      <c r="L49" s="43">
        <f>EDATE(K49,12)</f>
        <v>41639</v>
      </c>
      <c r="M49" s="45">
        <f>EDATE(L49,12)</f>
        <v>42004</v>
      </c>
      <c r="N49" s="43">
        <f>EDATE(M49,12)</f>
        <v>42369</v>
      </c>
      <c r="O49" s="43">
        <f>EDATE(N49,12)</f>
        <v>42735</v>
      </c>
      <c r="P49" s="43">
        <f>EDATE(O49,12)</f>
        <v>43100</v>
      </c>
      <c r="Q49" s="43">
        <f>EDATE(P49,12)</f>
        <v>43465</v>
      </c>
      <c r="R49" s="43">
        <f>EDATE(Q49,12)</f>
        <v>43830</v>
      </c>
      <c r="S49" s="43">
        <f>EDATE(R49,12)</f>
        <v>44196</v>
      </c>
      <c r="T49" s="43">
        <f>EDATE(S49,12)</f>
        <v>44561</v>
      </c>
      <c r="U49" s="43">
        <f>EDATE(T49,12)</f>
        <v>44926</v>
      </c>
      <c r="V49" s="43">
        <f>EDATE(U49,12)</f>
        <v>45291</v>
      </c>
      <c r="W49" s="43">
        <f>EDATE(V49,12)</f>
        <v>45657</v>
      </c>
      <c r="X49" s="43">
        <v>45838</v>
      </c>
      <c r="Y49" s="34" t="s">
        <v>50</v>
      </c>
    </row>
    <row r="50" spans="2:25" x14ac:dyDescent="0.35">
      <c r="B50" t="s">
        <v>36</v>
      </c>
      <c r="C50" s="15">
        <f ca="1">VLOOKUP(C$49,INDIRECT("fundamentals!$"&amp;Margins!$BB36&amp;":$"&amp;Margins!$BC36),$B$48,1)/100</f>
        <v>7.5340999999999991E-2</v>
      </c>
      <c r="D50" s="15">
        <f ca="1">VLOOKUP(D$49,INDIRECT("fundamentals!$"&amp;Margins!$BB36&amp;":$"&amp;Margins!$BC36),$B$48,1)/100</f>
        <v>4.2305999999999996E-2</v>
      </c>
      <c r="E50" s="15">
        <f ca="1">VLOOKUP(E$49,INDIRECT("fundamentals!$"&amp;Margins!$BB36&amp;":$"&amp;Margins!$BC36),$B$48,1)/100</f>
        <v>7.8587999999999991E-2</v>
      </c>
      <c r="F50" s="15">
        <f ca="1">VLOOKUP(F$49,INDIRECT("fundamentals!$"&amp;Margins!$BB36&amp;":$"&amp;Margins!$BC36),$B$48,1)/100</f>
        <v>8.509499999999999E-2</v>
      </c>
      <c r="G50" s="15">
        <f ca="1">VLOOKUP(G$49,INDIRECT("fundamentals!$"&amp;Margins!$BB36&amp;":$"&amp;Margins!$BC36),$B$48,1)/100</f>
        <v>1.8678E-2</v>
      </c>
      <c r="H50" s="15">
        <f ca="1">VLOOKUP(H$49,INDIRECT("fundamentals!$"&amp;Margins!$BB36&amp;":$"&amp;Margins!$BC36),$B$48,1)/100</f>
        <v>5.587E-3</v>
      </c>
      <c r="I50" s="15">
        <f ca="1">VLOOKUP(I$49,INDIRECT("fundamentals!$"&amp;Margins!$BB36&amp;":$"&amp;Margins!$BC36),$B$48,1)/100</f>
        <v>9.6565999999999985E-2</v>
      </c>
      <c r="J50" s="15">
        <f ca="1">VLOOKUP(J$49,INDIRECT("fundamentals!$"&amp;Margins!$BB36&amp;":$"&amp;Margins!$BC36),$B$48,1)/100</f>
        <v>8.6646000000000001E-2</v>
      </c>
      <c r="K50" s="15">
        <f ca="1">VLOOKUP(K$49,INDIRECT("fundamentals!$"&amp;Margins!$BB36&amp;":$"&amp;Margins!$BC36),$B$48,1)/100</f>
        <v>7.3492000000000002E-2</v>
      </c>
      <c r="L50" s="15">
        <f ca="1">VLOOKUP(L$49,INDIRECT("fundamentals!$"&amp;Margins!$BB36&amp;":$"&amp;Margins!$BC36),$B$48,1)/100</f>
        <v>9.9750999999999992E-2</v>
      </c>
      <c r="M50" s="15">
        <f ca="1">VLOOKUP(M$49,INDIRECT("fundamentals!$"&amp;Margins!$BB36&amp;":$"&amp;Margins!$BC36),$B$48,1)/100</f>
        <v>0.13686100000000001</v>
      </c>
      <c r="N50" s="15">
        <f ca="1">VLOOKUP(N$49,INDIRECT("fundamentals!$"&amp;Margins!$BB36&amp;":$"&amp;Margins!$BC36),$B$48,1)/100</f>
        <v>0.101533</v>
      </c>
      <c r="O50" s="15">
        <f ca="1">VLOOKUP(O$49,INDIRECT("fundamentals!$"&amp;Margins!$BB36&amp;":$"&amp;Margins!$BC36),$B$48,1)/100</f>
        <v>0.11889799999999999</v>
      </c>
      <c r="P50" s="15">
        <f ca="1">VLOOKUP(P$49,INDIRECT("fundamentals!$"&amp;Margins!$BB36&amp;":$"&amp;Margins!$BC36),$B$48,1)/100</f>
        <v>0.12598100000000001</v>
      </c>
      <c r="Q50" s="15">
        <f ca="1">VLOOKUP(Q$49,INDIRECT("fundamentals!$"&amp;Margins!$BB36&amp;":$"&amp;Margins!$BC36),$B$48,1)/100</f>
        <v>0.20164499999999999</v>
      </c>
      <c r="R50" s="15">
        <f ca="1">VLOOKUP(R$49,INDIRECT("fundamentals!$"&amp;Margins!$BB36&amp;":$"&amp;Margins!$BC36),$B$48,1)/100</f>
        <v>0.12579499999999999</v>
      </c>
      <c r="S50" s="15">
        <f ca="1">VLOOKUP(S$49,INDIRECT("fundamentals!$"&amp;Margins!$BB36&amp;":$"&amp;Margins!$BC36),$B$48,1)/100</f>
        <v>0.10528</v>
      </c>
      <c r="T50" s="15">
        <f ca="1">VLOOKUP(T$49,INDIRECT("fundamentals!$"&amp;Margins!$BB36&amp;":$"&amp;Margins!$BC36),$B$48,1)/100</f>
        <v>0.14271599999999998</v>
      </c>
      <c r="U50" s="15">
        <f ca="1">VLOOKUP(U$49,INDIRECT("fundamentals!$"&amp;Margins!$BB36&amp;":$"&amp;Margins!$BC36),$B$48,1)/100</f>
        <v>0.12296799999999999</v>
      </c>
      <c r="V50" s="15">
        <f ca="1">VLOOKUP(V$49,INDIRECT("fundamentals!$"&amp;Margins!$BB36&amp;":$"&amp;Margins!$BC36),$B$48,1)/100</f>
        <v>0.114881</v>
      </c>
      <c r="W50" s="15">
        <f ca="1">VLOOKUP(W$49,INDIRECT("fundamentals!$"&amp;Margins!$BB36&amp;":$"&amp;Margins!$BC36),$B$48,1)/100</f>
        <v>0.154561</v>
      </c>
      <c r="X50" s="15">
        <f ca="1">VLOOKUP(X$49,INDIRECT("fundamentals!$"&amp;Margins!$BB36&amp;":$"&amp;Margins!$BC36),$B$48,1)/100</f>
        <v>0.19190200000000002</v>
      </c>
      <c r="Y50" s="35">
        <f ca="1">(X50-T50)/5</f>
        <v>9.8372000000000077E-3</v>
      </c>
    </row>
    <row r="51" spans="2:25" x14ac:dyDescent="0.35">
      <c r="B51" t="s">
        <v>16</v>
      </c>
      <c r="C51" s="15">
        <f ca="1">VLOOKUP(C$49,INDIRECT("fundamentals!$"&amp;Margins!$BB37&amp;":$"&amp;Margins!$BC37),$B$48,1)/100</f>
        <v>4.3990000000000001E-2</v>
      </c>
      <c r="D51" s="15">
        <f ca="1">VLOOKUP(D$49,INDIRECT("fundamentals!$"&amp;Margins!$BB37&amp;":$"&amp;Margins!$BC37),$B$48,1)/100</f>
        <v>4.8404999999999997E-2</v>
      </c>
      <c r="E51" s="15">
        <f ca="1">VLOOKUP(E$49,INDIRECT("fundamentals!$"&amp;Margins!$BB37&amp;":$"&amp;Margins!$BC37),$B$48,1)/100</f>
        <v>2.9189E-2</v>
      </c>
      <c r="F51" s="15">
        <f ca="1">VLOOKUP(F$49,INDIRECT("fundamentals!$"&amp;Margins!$BB37&amp;":$"&amp;Margins!$BC37),$B$48,1)/100</f>
        <v>-7.8269999999999989E-3</v>
      </c>
      <c r="G51" s="15">
        <f ca="1">VLOOKUP(G$49,INDIRECT("fundamentals!$"&amp;Margins!$BB37&amp;":$"&amp;Margins!$BC37),$B$48,1)/100</f>
        <v>1.0140000000000001E-3</v>
      </c>
      <c r="H51" s="15">
        <f ca="1">VLOOKUP(H$49,INDIRECT("fundamentals!$"&amp;Margins!$BB37&amp;":$"&amp;Margins!$BC37),$B$48,1)/100</f>
        <v>1.7534000000000001E-2</v>
      </c>
      <c r="I51" s="15">
        <f ca="1">VLOOKUP(I$49,INDIRECT("fundamentals!$"&amp;Margins!$BB37&amp;":$"&amp;Margins!$BC37),$B$48,1)/100</f>
        <v>5.9052E-2</v>
      </c>
      <c r="J51" s="15">
        <f ca="1">VLOOKUP(J$49,INDIRECT("fundamentals!$"&amp;Margins!$BB37&amp;":$"&amp;Margins!$BC37),$B$48,1)/100</f>
        <v>6.5410999999999997E-2</v>
      </c>
      <c r="K51" s="15">
        <f ca="1">VLOOKUP(K$49,INDIRECT("fundamentals!$"&amp;Margins!$BB37&amp;":$"&amp;Margins!$BC37),$B$48,1)/100</f>
        <v>6.8742999999999999E-2</v>
      </c>
      <c r="L51" s="15">
        <f ca="1">VLOOKUP(L$49,INDIRECT("fundamentals!$"&amp;Margins!$BB37&amp;":$"&amp;Margins!$BC37),$B$48,1)/100</f>
        <v>5.5411999999999996E-2</v>
      </c>
      <c r="M51" s="15">
        <f ca="1">VLOOKUP(M$49,INDIRECT("fundamentals!$"&amp;Margins!$BB37&amp;":$"&amp;Margins!$BC37),$B$48,1)/100</f>
        <v>5.4702000000000001E-2</v>
      </c>
      <c r="N51" s="15">
        <f ca="1">VLOOKUP(N$49,INDIRECT("fundamentals!$"&amp;Margins!$BB37&amp;":$"&amp;Margins!$BC37),$B$48,1)/100</f>
        <v>5.7114000000000005E-2</v>
      </c>
      <c r="O51" s="15">
        <f ca="1">VLOOKUP(O$49,INDIRECT("fundamentals!$"&amp;Margins!$BB37&amp;":$"&amp;Margins!$BC37),$B$48,1)/100</f>
        <v>6.7380000000000009E-2</v>
      </c>
      <c r="P51" s="15">
        <f ca="1">VLOOKUP(P$49,INDIRECT("fundamentals!$"&amp;Margins!$BB37&amp;":$"&amp;Margins!$BC37),$B$48,1)/100</f>
        <v>6.3495999999999997E-2</v>
      </c>
      <c r="Q51" s="15">
        <f ca="1">VLOOKUP(Q$49,INDIRECT("fundamentals!$"&amp;Margins!$BB37&amp;":$"&amp;Margins!$BC37),$B$48,1)/100</f>
        <v>5.8247E-2</v>
      </c>
      <c r="R51" s="15">
        <f ca="1">VLOOKUP(R$49,INDIRECT("fundamentals!$"&amp;Margins!$BB37&amp;":$"&amp;Margins!$BC37),$B$48,1)/100</f>
        <v>6.5604999999999997E-2</v>
      </c>
      <c r="S51" s="15">
        <f ca="1">VLOOKUP(S$49,INDIRECT("fundamentals!$"&amp;Margins!$BB37&amp;":$"&amp;Margins!$BC37),$B$48,1)/100</f>
        <v>4.8461999999999998E-2</v>
      </c>
      <c r="T51" s="15">
        <f ca="1">VLOOKUP(T$49,INDIRECT("fundamentals!$"&amp;Margins!$BB37&amp;":$"&amp;Margins!$BC37),$B$48,1)/100</f>
        <v>7.6271000000000005E-2</v>
      </c>
      <c r="U51" s="15">
        <f ca="1">VLOOKUP(U$49,INDIRECT("fundamentals!$"&amp;Margins!$BB37&amp;":$"&amp;Margins!$BC37),$B$48,1)/100</f>
        <v>6.4735000000000001E-2</v>
      </c>
      <c r="V51" s="15">
        <f ca="1">VLOOKUP(V$49,INDIRECT("fundamentals!$"&amp;Margins!$BB37&amp;":$"&amp;Margins!$BC37),$B$48,1)/100</f>
        <v>7.311899999999999E-2</v>
      </c>
      <c r="W51" s="15">
        <f ca="1">VLOOKUP(W$49,INDIRECT("fundamentals!$"&amp;Margins!$BB37&amp;":$"&amp;Margins!$BC37),$B$48,1)/100</f>
        <v>8.111800000000001E-2</v>
      </c>
      <c r="X51" s="15">
        <f ca="1">VLOOKUP(X$49,INDIRECT("fundamentals!$"&amp;Margins!$BB37&amp;":$"&amp;Margins!$BC37),$B$48,1)/100</f>
        <v>8.1014000000000003E-2</v>
      </c>
      <c r="Y51" s="35">
        <f ca="1">(X51-T51)/5</f>
        <v>9.4859999999999942E-4</v>
      </c>
    </row>
    <row r="52" spans="2:25" x14ac:dyDescent="0.35">
      <c r="B52" t="s">
        <v>18</v>
      </c>
      <c r="C52" s="15">
        <f ca="1">VLOOKUP(C$49,INDIRECT("fundamentals!$"&amp;Margins!$BB38&amp;":$"&amp;Margins!$BC38),$B$48,1)/100</f>
        <v>6.5669000000000005E-2</v>
      </c>
      <c r="D52" s="15">
        <f ca="1">VLOOKUP(D$49,INDIRECT("fundamentals!$"&amp;Margins!$BB38&amp;":$"&amp;Margins!$BC38),$B$48,1)/100</f>
        <v>6.4448000000000005E-2</v>
      </c>
      <c r="E52" s="15">
        <f ca="1">VLOOKUP(E$49,INDIRECT("fundamentals!$"&amp;Margins!$BB38&amp;":$"&amp;Margins!$BC38),$B$48,1)/100</f>
        <v>6.2657999999999991E-2</v>
      </c>
      <c r="F52" s="15">
        <f ca="1">VLOOKUP(F$49,INDIRECT("fundamentals!$"&amp;Margins!$BB38&amp;":$"&amp;Margins!$BC38),$B$48,1)/100</f>
        <v>6.4939999999999998E-2</v>
      </c>
      <c r="G52" s="15">
        <f ca="1">VLOOKUP(G$49,INDIRECT("fundamentals!$"&amp;Margins!$BB38&amp;":$"&amp;Margins!$BC38),$B$48,1)/100</f>
        <v>6.6700999999999996E-2</v>
      </c>
      <c r="H52" s="15">
        <f ca="1">VLOOKUP(H$49,INDIRECT("fundamentals!$"&amp;Margins!$BB38&amp;":$"&amp;Margins!$BC38),$B$48,1)/100</f>
        <v>5.4889E-2</v>
      </c>
      <c r="I52" s="15">
        <f ca="1">VLOOKUP(I$49,INDIRECT("fundamentals!$"&amp;Margins!$BB38&amp;":$"&amp;Margins!$BC38),$B$48,1)/100</f>
        <v>6.7049999999999998E-2</v>
      </c>
      <c r="J52" s="15">
        <f ca="1">VLOOKUP(J$49,INDIRECT("fundamentals!$"&amp;Margins!$BB38&amp;":$"&amp;Margins!$BC38),$B$48,1)/100</f>
        <v>6.844299999999999E-2</v>
      </c>
      <c r="K52" s="15">
        <f ca="1">VLOOKUP(K$49,INDIRECT("fundamentals!$"&amp;Margins!$BB38&amp;":$"&amp;Margins!$BC38),$B$48,1)/100</f>
        <v>6.2441000000000003E-2</v>
      </c>
      <c r="L52" s="15">
        <f ca="1">VLOOKUP(L$49,INDIRECT("fundamentals!$"&amp;Margins!$BB38&amp;":$"&amp;Margins!$BC38),$B$48,1)/100</f>
        <v>6.6182999999999992E-2</v>
      </c>
      <c r="M52" s="15">
        <f ca="1">VLOOKUP(M$49,INDIRECT("fundamentals!$"&amp;Margins!$BB38&amp;":$"&amp;Margins!$BC38),$B$48,1)/100</f>
        <v>6.8232000000000001E-2</v>
      </c>
      <c r="N52" s="15">
        <f ca="1">VLOOKUP(N$49,INDIRECT("fundamentals!$"&amp;Margins!$BB38&amp;":$"&amp;Margins!$BC38),$B$48,1)/100</f>
        <v>6.1455999999999997E-2</v>
      </c>
      <c r="O52" s="15">
        <f ca="1">VLOOKUP(O$49,INDIRECT("fundamentals!$"&amp;Margins!$BB38&amp;":$"&amp;Margins!$BC38),$B$48,1)/100</f>
        <v>6.5790000000000001E-2</v>
      </c>
      <c r="P52" s="15">
        <f ca="1">VLOOKUP(P$49,INDIRECT("fundamentals!$"&amp;Margins!$BB38&amp;":$"&amp;Margins!$BC38),$B$48,1)/100</f>
        <v>7.4520000000000003E-2</v>
      </c>
      <c r="Q52" s="15">
        <f ca="1">VLOOKUP(Q$49,INDIRECT("fundamentals!$"&amp;Margins!$BB38&amp;":$"&amp;Margins!$BC38),$B$48,1)/100</f>
        <v>6.7766999999999994E-2</v>
      </c>
      <c r="R52" s="15">
        <f ca="1">VLOOKUP(R$49,INDIRECT("fundamentals!$"&amp;Margins!$BB38&amp;":$"&amp;Margins!$BC38),$B$48,1)/100</f>
        <v>5.7557999999999998E-2</v>
      </c>
      <c r="S52" s="15">
        <f ca="1">VLOOKUP(S$49,INDIRECT("fundamentals!$"&amp;Margins!$BB38&amp;":$"&amp;Margins!$BC38),$B$48,1)/100</f>
        <v>5.8794000000000006E-2</v>
      </c>
      <c r="T52" s="15">
        <f ca="1">VLOOKUP(T$49,INDIRECT("fundamentals!$"&amp;Margins!$BB38&amp;":$"&amp;Margins!$BC38),$B$48,1)/100</f>
        <v>6.3552999999999998E-2</v>
      </c>
      <c r="U52" s="15">
        <f ca="1">VLOOKUP(U$49,INDIRECT("fundamentals!$"&amp;Margins!$BB38&amp;":$"&amp;Margins!$BC38),$B$48,1)/100</f>
        <v>6.0815000000000001E-2</v>
      </c>
      <c r="V52" s="15">
        <f ca="1">VLOOKUP(V$49,INDIRECT("fundamentals!$"&amp;Margins!$BB38&amp;":$"&amp;Margins!$BC38),$B$48,1)/100</f>
        <v>5.7298999999999996E-2</v>
      </c>
      <c r="W52" s="15">
        <f ca="1">VLOOKUP(W$49,INDIRECT("fundamentals!$"&amp;Margins!$BB38&amp;":$"&amp;Margins!$BC38),$B$48,1)/100</f>
        <v>5.7308000000000005E-2</v>
      </c>
      <c r="X52" s="15">
        <f ca="1">VLOOKUP(X$49,INDIRECT("fundamentals!$"&amp;Margins!$BB38&amp;":$"&amp;Margins!$BC38),$B$48,1)/100</f>
        <v>6.1143000000000003E-2</v>
      </c>
      <c r="Y52" s="35">
        <f ca="1">(X52-T52)/5</f>
        <v>-4.8199999999999908E-4</v>
      </c>
    </row>
    <row r="53" spans="2:25" x14ac:dyDescent="0.35">
      <c r="B53" t="s">
        <v>20</v>
      </c>
      <c r="C53" s="15">
        <f ca="1">VLOOKUP(C$49,INDIRECT("fundamentals!$"&amp;Margins!$BB39&amp;":$"&amp;Margins!$BC39),$B$48,1)/100</f>
        <v>7.5652999999999998E-2</v>
      </c>
      <c r="D53" s="15">
        <f ca="1">VLOOKUP(D$49,INDIRECT("fundamentals!$"&amp;Margins!$BB39&amp;":$"&amp;Margins!$BC39),$B$48,1)/100</f>
        <v>9.7852999999999996E-2</v>
      </c>
      <c r="E53" s="15">
        <f ca="1">VLOOKUP(E$49,INDIRECT("fundamentals!$"&amp;Margins!$BB39&amp;":$"&amp;Margins!$BC39),$B$48,1)/100</f>
        <v>0.11541899999999999</v>
      </c>
      <c r="F53" s="15">
        <f ca="1">VLOOKUP(F$49,INDIRECT("fundamentals!$"&amp;Margins!$BB39&amp;":$"&amp;Margins!$BC39),$B$48,1)/100</f>
        <v>0.10702199999999999</v>
      </c>
      <c r="G53" s="15">
        <f ca="1">VLOOKUP(G$49,INDIRECT("fundamentals!$"&amp;Margins!$BB39&amp;":$"&amp;Margins!$BC39),$B$48,1)/100</f>
        <v>0.105172</v>
      </c>
      <c r="H53" s="15">
        <f ca="1">VLOOKUP(H$49,INDIRECT("fundamentals!$"&amp;Margins!$BB39&amp;":$"&amp;Margins!$BC39),$B$48,1)/100</f>
        <v>4.8700000000000002E-4</v>
      </c>
      <c r="I53" s="15">
        <f ca="1">VLOOKUP(I$49,INDIRECT("fundamentals!$"&amp;Margins!$BB39&amp;":$"&amp;Margins!$BC39),$B$48,1)/100</f>
        <v>8.8102E-2</v>
      </c>
      <c r="J53" s="15">
        <f ca="1">VLOOKUP(J$49,INDIRECT("fundamentals!$"&amp;Margins!$BB39&amp;":$"&amp;Margins!$BC39),$B$48,1)/100</f>
        <v>8.7956000000000006E-2</v>
      </c>
      <c r="K53" s="15">
        <f ca="1">VLOOKUP(K$49,INDIRECT("fundamentals!$"&amp;Margins!$BB39&amp;":$"&amp;Margins!$BC39),$B$48,1)/100</f>
        <v>7.7912999999999996E-2</v>
      </c>
      <c r="L53" s="15">
        <f ca="1">VLOOKUP(L$49,INDIRECT("fundamentals!$"&amp;Margins!$BB39&amp;":$"&amp;Margins!$BC39),$B$48,1)/100</f>
        <v>8.0760999999999999E-2</v>
      </c>
      <c r="M53" s="15">
        <f ca="1">VLOOKUP(M$49,INDIRECT("fundamentals!$"&amp;Margins!$BB39&amp;":$"&amp;Margins!$BC39),$B$48,1)/100</f>
        <v>7.9939999999999997E-2</v>
      </c>
      <c r="N53" s="15">
        <f ca="1">VLOOKUP(N$49,INDIRECT("fundamentals!$"&amp;Margins!$BB39&amp;":$"&amp;Margins!$BC39),$B$48,1)/100</f>
        <v>2.7099999999999997E-4</v>
      </c>
      <c r="O53" s="15">
        <f ca="1">VLOOKUP(O$49,INDIRECT("fundamentals!$"&amp;Margins!$BB39&amp;":$"&amp;Margins!$BC39),$B$48,1)/100</f>
        <v>-6.5156999999999993E-2</v>
      </c>
      <c r="P53" s="15">
        <f ca="1">VLOOKUP(P$49,INDIRECT("fundamentals!$"&amp;Margins!$BB39&amp;":$"&amp;Margins!$BC39),$B$48,1)/100</f>
        <v>1.3707E-2</v>
      </c>
      <c r="Q53" s="15">
        <f ca="1">VLOOKUP(Q$49,INDIRECT("fundamentals!$"&amp;Margins!$BB39&amp;":$"&amp;Margins!$BC39),$B$48,1)/100</f>
        <v>7.7071000000000001E-2</v>
      </c>
      <c r="R53" s="15">
        <f ca="1">VLOOKUP(R$49,INDIRECT("fundamentals!$"&amp;Margins!$BB39&amp;":$"&amp;Margins!$BC39),$B$48,1)/100</f>
        <v>5.0256999999999996E-2</v>
      </c>
      <c r="S53" s="15">
        <f ca="1">VLOOKUP(S$49,INDIRECT("fundamentals!$"&amp;Margins!$BB39&amp;":$"&amp;Margins!$BC39),$B$48,1)/100</f>
        <v>-9.2926999999999996E-2</v>
      </c>
      <c r="T53" s="15">
        <f ca="1">VLOOKUP(T$49,INDIRECT("fundamentals!$"&amp;Margins!$BB39&amp;":$"&amp;Margins!$BC39),$B$48,1)/100</f>
        <v>2.9723000000000003E-2</v>
      </c>
      <c r="U53" s="15">
        <f ca="1">VLOOKUP(U$49,INDIRECT("fundamentals!$"&amp;Margins!$BB39&amp;":$"&amp;Margins!$BC39),$B$48,1)/100</f>
        <v>0.12621499999999999</v>
      </c>
      <c r="V53" s="15">
        <f ca="1">VLOOKUP(V$49,INDIRECT("fundamentals!$"&amp;Margins!$BB39&amp;":$"&amp;Margins!$BC39),$B$48,1)/100</f>
        <v>0.125525</v>
      </c>
      <c r="W53" s="15">
        <f ca="1">VLOOKUP(W$49,INDIRECT("fundamentals!$"&amp;Margins!$BB39&amp;":$"&amp;Margins!$BC39),$B$48,1)/100</f>
        <v>9.0664999999999996E-2</v>
      </c>
      <c r="X53" s="15">
        <f ca="1">VLOOKUP(X$49,INDIRECT("fundamentals!$"&amp;Margins!$BB39&amp;":$"&amp;Margins!$BC39),$B$48,1)/100</f>
        <v>8.0930000000000002E-2</v>
      </c>
      <c r="Y53" s="35">
        <f ca="1">(X53-T53)/5</f>
        <v>1.0241400000000001E-2</v>
      </c>
    </row>
    <row r="54" spans="2:25" x14ac:dyDescent="0.35">
      <c r="B54" t="s">
        <v>22</v>
      </c>
      <c r="C54" s="15">
        <f ca="1">VLOOKUP(C$49,INDIRECT("fundamentals!$"&amp;Margins!$BB40&amp;":$"&amp;Margins!$BC40),$B$48,1)/100</f>
        <v>0.14153299999999999</v>
      </c>
      <c r="D54" s="15">
        <f ca="1">VLOOKUP(D$49,INDIRECT("fundamentals!$"&amp;Margins!$BB40&amp;":$"&amp;Margins!$BC40),$B$48,1)/100</f>
        <v>0.13995299999999999</v>
      </c>
      <c r="E54" s="15">
        <f ca="1">VLOOKUP(E$49,INDIRECT("fundamentals!$"&amp;Margins!$BB40&amp;":$"&amp;Margins!$BC40),$B$48,1)/100</f>
        <v>0.135382</v>
      </c>
      <c r="F54" s="15">
        <f ca="1">VLOOKUP(F$49,INDIRECT("fundamentals!$"&amp;Margins!$BB40&amp;":$"&amp;Margins!$BC40),$B$48,1)/100</f>
        <v>0.12229</v>
      </c>
      <c r="G54" s="15">
        <f ca="1">VLOOKUP(G$49,INDIRECT("fundamentals!$"&amp;Margins!$BB40&amp;":$"&amp;Margins!$BC40),$B$48,1)/100</f>
        <v>-1.1131E-2</v>
      </c>
      <c r="H54" s="15">
        <f ca="1">VLOOKUP(H$49,INDIRECT("fundamentals!$"&amp;Margins!$BB40&amp;":$"&amp;Margins!$BC40),$B$48,1)/100</f>
        <v>-1.1597E-2</v>
      </c>
      <c r="I54" s="15">
        <f ca="1">VLOOKUP(I$49,INDIRECT("fundamentals!$"&amp;Margins!$BB40&amp;":$"&amp;Margins!$BC40),$B$48,1)/100</f>
        <v>9.3886999999999998E-2</v>
      </c>
      <c r="J54" s="15">
        <f ca="1">VLOOKUP(J$49,INDIRECT("fundamentals!$"&amp;Margins!$BB40&amp;":$"&amp;Margins!$BC40),$B$48,1)/100</f>
        <v>0.111584</v>
      </c>
      <c r="K54" s="15">
        <f ca="1">VLOOKUP(K$49,INDIRECT("fundamentals!$"&amp;Margins!$BB40&amp;":$"&amp;Margins!$BC40),$B$48,1)/100</f>
        <v>0.122113</v>
      </c>
      <c r="L54" s="15">
        <f ca="1">VLOOKUP(L$49,INDIRECT("fundamentals!$"&amp;Margins!$BB40&amp;":$"&amp;Margins!$BC40),$B$48,1)/100</f>
        <v>0.12840799999999999</v>
      </c>
      <c r="M54" s="15">
        <f ca="1">VLOOKUP(M$49,INDIRECT("fundamentals!$"&amp;Margins!$BB40&amp;":$"&amp;Margins!$BC40),$B$48,1)/100</f>
        <v>0.14252700000000001</v>
      </c>
      <c r="N54" s="15">
        <f ca="1">VLOOKUP(N$49,INDIRECT("fundamentals!$"&amp;Margins!$BB40&amp;":$"&amp;Margins!$BC40),$B$48,1)/100</f>
        <v>0.15226699999999999</v>
      </c>
      <c r="O54" s="15">
        <f ca="1">VLOOKUP(O$49,INDIRECT("fundamentals!$"&amp;Margins!$BB40&amp;":$"&amp;Margins!$BC40),$B$48,1)/100</f>
        <v>0.14477600000000002</v>
      </c>
      <c r="P54" s="15">
        <f ca="1">VLOOKUP(P$49,INDIRECT("fundamentals!$"&amp;Margins!$BB40&amp;":$"&amp;Margins!$BC40),$B$48,1)/100</f>
        <v>0.14346399999999998</v>
      </c>
      <c r="Q54" s="15">
        <f ca="1">VLOOKUP(Q$49,INDIRECT("fundamentals!$"&amp;Margins!$BB40&amp;":$"&amp;Margins!$BC40),$B$48,1)/100</f>
        <v>0.157246</v>
      </c>
      <c r="R54" s="15">
        <f ca="1">VLOOKUP(R$49,INDIRECT("fundamentals!$"&amp;Margins!$BB40&amp;":$"&amp;Margins!$BC40),$B$48,1)/100</f>
        <v>0.159828</v>
      </c>
      <c r="S54" s="15">
        <f ca="1">VLOOKUP(S$49,INDIRECT("fundamentals!$"&amp;Margins!$BB40&amp;":$"&amp;Margins!$BC40),$B$48,1)/100</f>
        <v>0.12238599999999999</v>
      </c>
      <c r="T54" s="15">
        <f ca="1">VLOOKUP(T$49,INDIRECT("fundamentals!$"&amp;Margins!$BB40&amp;":$"&amp;Margins!$BC40),$B$48,1)/100</f>
        <v>0.238097</v>
      </c>
      <c r="U54" s="15">
        <f ca="1">VLOOKUP(U$49,INDIRECT("fundamentals!$"&amp;Margins!$BB40&amp;":$"&amp;Margins!$BC40),$B$48,1)/100</f>
        <v>0.16083999999999998</v>
      </c>
      <c r="V54" s="15">
        <f ca="1">VLOOKUP(V$49,INDIRECT("fundamentals!$"&amp;Margins!$BB40&amp;":$"&amp;Margins!$BC40),$B$48,1)/100</f>
        <v>0.14574799999999999</v>
      </c>
      <c r="W54" s="15">
        <f ca="1">VLOOKUP(W$49,INDIRECT("fundamentals!$"&amp;Margins!$BB40&amp;":$"&amp;Margins!$BC40),$B$48,1)/100</f>
        <v>0.14432900000000001</v>
      </c>
      <c r="X54" s="15">
        <f ca="1">VLOOKUP(X$49,INDIRECT("fundamentals!$"&amp;Margins!$BB40&amp;":$"&amp;Margins!$BC40),$B$48,1)/100</f>
        <v>0.153588</v>
      </c>
      <c r="Y54" s="35">
        <f ca="1">(X54-T54)/5</f>
        <v>-1.6901800000000002E-2</v>
      </c>
    </row>
    <row r="55" spans="2:25" x14ac:dyDescent="0.35">
      <c r="B55" t="s">
        <v>24</v>
      </c>
      <c r="C55" s="15">
        <f ca="1">VLOOKUP(C$49,INDIRECT("fundamentals!$"&amp;Margins!$BB41&amp;":$"&amp;Margins!$BC41),$B$48,1)/100</f>
        <v>0.20665900000000001</v>
      </c>
      <c r="D55" s="15">
        <f ca="1">VLOOKUP(D$49,INDIRECT("fundamentals!$"&amp;Margins!$BB41&amp;":$"&amp;Margins!$BC41),$B$48,1)/100</f>
        <v>0.184526</v>
      </c>
      <c r="E55" s="15">
        <f ca="1">VLOOKUP(E$49,INDIRECT("fundamentals!$"&amp;Margins!$BB41&amp;":$"&amp;Margins!$BC41),$B$48,1)/100</f>
        <v>0.21216100000000002</v>
      </c>
      <c r="F55" s="15">
        <f ca="1">VLOOKUP(F$49,INDIRECT("fundamentals!$"&amp;Margins!$BB41&amp;":$"&amp;Margins!$BC41),$B$48,1)/100</f>
        <v>0.24360299999999999</v>
      </c>
      <c r="G55" s="15">
        <f ca="1">VLOOKUP(G$49,INDIRECT("fundamentals!$"&amp;Margins!$BB41&amp;":$"&amp;Margins!$BC41),$B$48,1)/100</f>
        <v>0.196492</v>
      </c>
      <c r="H55" s="15">
        <f ca="1">VLOOKUP(H$49,INDIRECT("fundamentals!$"&amp;Margins!$BB41&amp;":$"&amp;Margins!$BC41),$B$48,1)/100</f>
        <v>0.11301299999999999</v>
      </c>
      <c r="I55" s="15">
        <f ca="1">VLOOKUP(I$49,INDIRECT("fundamentals!$"&amp;Margins!$BB41&amp;":$"&amp;Margins!$BC41),$B$48,1)/100</f>
        <v>8.9199000000000001E-2</v>
      </c>
      <c r="J55" s="15">
        <f ca="1">VLOOKUP(J$49,INDIRECT("fundamentals!$"&amp;Margins!$BB41&amp;":$"&amp;Margins!$BC41),$B$48,1)/100</f>
        <v>0.13591200000000001</v>
      </c>
      <c r="K55" s="15">
        <f ca="1">VLOOKUP(K$49,INDIRECT("fundamentals!$"&amp;Margins!$BB41&amp;":$"&amp;Margins!$BC41),$B$48,1)/100</f>
        <v>0.15382899999999999</v>
      </c>
      <c r="L55" s="15">
        <f ca="1">VLOOKUP(L$49,INDIRECT("fundamentals!$"&amp;Margins!$BB41&amp;":$"&amp;Margins!$BC41),$B$48,1)/100</f>
        <v>0.19564699999999999</v>
      </c>
      <c r="M55" s="15">
        <f ca="1">VLOOKUP(M$49,INDIRECT("fundamentals!$"&amp;Margins!$BB41&amp;":$"&amp;Margins!$BC41),$B$48,1)/100</f>
        <v>0.187754</v>
      </c>
      <c r="N55" s="15">
        <f ca="1">VLOOKUP(N$49,INDIRECT("fundamentals!$"&amp;Margins!$BB41&amp;":$"&amp;Margins!$BC41),$B$48,1)/100</f>
        <v>0.23700700000000002</v>
      </c>
      <c r="O55" s="15">
        <f ca="1">VLOOKUP(O$49,INDIRECT("fundamentals!$"&amp;Margins!$BB41&amp;":$"&amp;Margins!$BC41),$B$48,1)/100</f>
        <v>0.225331</v>
      </c>
      <c r="P55" s="15">
        <f ca="1">VLOOKUP(P$49,INDIRECT("fundamentals!$"&amp;Margins!$BB41&amp;":$"&amp;Margins!$BC41),$B$48,1)/100</f>
        <v>0.21829499999999999</v>
      </c>
      <c r="Q55" s="15">
        <f ca="1">VLOOKUP(Q$49,INDIRECT("fundamentals!$"&amp;Margins!$BB41&amp;":$"&amp;Margins!$BC41),$B$48,1)/100</f>
        <v>0.17728000000000002</v>
      </c>
      <c r="R55" s="15">
        <f ca="1">VLOOKUP(R$49,INDIRECT("fundamentals!$"&amp;Margins!$BB41&amp;":$"&amp;Margins!$BC41),$B$48,1)/100</f>
        <v>0.20267299999999999</v>
      </c>
      <c r="S55" s="15">
        <f ca="1">VLOOKUP(S$49,INDIRECT("fundamentals!$"&amp;Margins!$BB41&amp;":$"&amp;Margins!$BC41),$B$48,1)/100</f>
        <v>0.153174</v>
      </c>
      <c r="T55" s="15">
        <f ca="1">VLOOKUP(T$49,INDIRECT("fundamentals!$"&amp;Margins!$BB41&amp;":$"&amp;Margins!$BC41),$B$48,1)/100</f>
        <v>0.21006699999999998</v>
      </c>
      <c r="U55" s="15">
        <f ca="1">VLOOKUP(U$49,INDIRECT("fundamentals!$"&amp;Margins!$BB41&amp;":$"&amp;Margins!$BC41),$B$48,1)/100</f>
        <v>0.23863199999999998</v>
      </c>
      <c r="V55" s="15">
        <f ca="1">VLOOKUP(V$49,INDIRECT("fundamentals!$"&amp;Margins!$BB41&amp;":$"&amp;Margins!$BC41),$B$48,1)/100</f>
        <v>0.163108</v>
      </c>
      <c r="W55" s="15">
        <f ca="1">VLOOKUP(W$49,INDIRECT("fundamentals!$"&amp;Margins!$BB41&amp;":$"&amp;Margins!$BC41),$B$48,1)/100</f>
        <v>0.15667200000000001</v>
      </c>
      <c r="X55" s="15">
        <f ca="1">VLOOKUP(X$49,INDIRECT("fundamentals!$"&amp;Margins!$BB41&amp;":$"&amp;Margins!$BC41),$B$48,1)/100</f>
        <v>0.118614</v>
      </c>
      <c r="Y55" s="35">
        <f ca="1">(X55-T55)/5</f>
        <v>-1.8290599999999997E-2</v>
      </c>
    </row>
    <row r="56" spans="2:25" x14ac:dyDescent="0.35">
      <c r="B56" t="s">
        <v>26</v>
      </c>
      <c r="C56" s="15">
        <f ca="1">VLOOKUP(C$49,INDIRECT("fundamentals!$"&amp;Margins!$BB42&amp;":$"&amp;Margins!$BC42),$B$48,1)/100</f>
        <v>7.9230999999999996E-2</v>
      </c>
      <c r="D56" s="15">
        <f ca="1">VLOOKUP(D$49,INDIRECT("fundamentals!$"&amp;Margins!$BB42&amp;":$"&amp;Margins!$BC42),$B$48,1)/100</f>
        <v>7.0292000000000007E-2</v>
      </c>
      <c r="E56" s="15">
        <f ca="1">VLOOKUP(E$49,INDIRECT("fundamentals!$"&amp;Margins!$BB42&amp;":$"&amp;Margins!$BC42),$B$48,1)/100</f>
        <v>8.1822999999999993E-2</v>
      </c>
      <c r="F56" s="15">
        <f ca="1">VLOOKUP(F$49,INDIRECT("fundamentals!$"&amp;Margins!$BB42&amp;":$"&amp;Margins!$BC42),$B$48,1)/100</f>
        <v>8.9556000000000011E-2</v>
      </c>
      <c r="G56" s="15">
        <f ca="1">VLOOKUP(G$49,INDIRECT("fundamentals!$"&amp;Margins!$BB42&amp;":$"&amp;Margins!$BC42),$B$48,1)/100</f>
        <v>7.5827000000000006E-2</v>
      </c>
      <c r="H56" s="15">
        <f ca="1">VLOOKUP(H$49,INDIRECT("fundamentals!$"&amp;Margins!$BB42&amp;":$"&amp;Margins!$BC42),$B$48,1)/100</f>
        <v>7.6194999999999999E-2</v>
      </c>
      <c r="I56" s="15">
        <f ca="1">VLOOKUP(I$49,INDIRECT("fundamentals!$"&amp;Margins!$BB42&amp;":$"&amp;Margins!$BC42),$B$48,1)/100</f>
        <v>8.3615999999999996E-2</v>
      </c>
      <c r="J56" s="15">
        <f ca="1">VLOOKUP(J$49,INDIRECT("fundamentals!$"&amp;Margins!$BB42&amp;":$"&amp;Margins!$BC42),$B$48,1)/100</f>
        <v>7.5103000000000003E-2</v>
      </c>
      <c r="K56" s="15">
        <f ca="1">VLOOKUP(K$49,INDIRECT("fundamentals!$"&amp;Margins!$BB42&amp;":$"&amp;Margins!$BC42),$B$48,1)/100</f>
        <v>7.0633000000000001E-2</v>
      </c>
      <c r="L56" s="15">
        <f ca="1">VLOOKUP(L$49,INDIRECT("fundamentals!$"&amp;Margins!$BB42&amp;":$"&amp;Margins!$BC42),$B$48,1)/100</f>
        <v>8.4085000000000007E-2</v>
      </c>
      <c r="M56" s="15">
        <f ca="1">VLOOKUP(M$49,INDIRECT("fundamentals!$"&amp;Margins!$BB42&amp;":$"&amp;Margins!$BC42),$B$48,1)/100</f>
        <v>7.2295999999999999E-2</v>
      </c>
      <c r="N56" s="15">
        <f ca="1">VLOOKUP(N$49,INDIRECT("fundamentals!$"&amp;Margins!$BB42&amp;":$"&amp;Margins!$BC42),$B$48,1)/100</f>
        <v>7.4059E-2</v>
      </c>
      <c r="O56" s="15">
        <f ca="1">VLOOKUP(O$49,INDIRECT("fundamentals!$"&amp;Margins!$BB42&amp;":$"&amp;Margins!$BC42),$B$48,1)/100</f>
        <v>7.8479999999999994E-2</v>
      </c>
      <c r="P56" s="15">
        <f ca="1">VLOOKUP(P$49,INDIRECT("fundamentals!$"&amp;Margins!$BB42&amp;":$"&amp;Margins!$BC42),$B$48,1)/100</f>
        <v>6.7742000000000011E-2</v>
      </c>
      <c r="Q56" s="15">
        <f ca="1">VLOOKUP(Q$49,INDIRECT("fundamentals!$"&amp;Margins!$BB42&amp;":$"&amp;Margins!$BC42),$B$48,1)/100</f>
        <v>5.7373E-2</v>
      </c>
      <c r="R56" s="15">
        <f ca="1">VLOOKUP(R$49,INDIRECT("fundamentals!$"&amp;Margins!$BB42&amp;":$"&amp;Margins!$BC42),$B$48,1)/100</f>
        <v>7.1994000000000002E-2</v>
      </c>
      <c r="S56" s="15">
        <f ca="1">VLOOKUP(S$49,INDIRECT("fundamentals!$"&amp;Margins!$BB42&amp;":$"&amp;Margins!$BC42),$B$48,1)/100</f>
        <v>7.0427999999999991E-2</v>
      </c>
      <c r="T56" s="15">
        <f ca="1">VLOOKUP(T$49,INDIRECT("fundamentals!$"&amp;Margins!$BB42&amp;":$"&amp;Margins!$BC42),$B$48,1)/100</f>
        <v>7.4110999999999996E-2</v>
      </c>
      <c r="U56" s="15">
        <f ca="1">VLOOKUP(U$49,INDIRECT("fundamentals!$"&amp;Margins!$BB42&amp;":$"&amp;Margins!$BC42),$B$48,1)/100</f>
        <v>7.4439000000000005E-2</v>
      </c>
      <c r="V56" s="15">
        <f ca="1">VLOOKUP(V$49,INDIRECT("fundamentals!$"&amp;Margins!$BB42&amp;":$"&amp;Margins!$BC42),$B$48,1)/100</f>
        <v>6.5342999999999998E-2</v>
      </c>
      <c r="W56" s="15">
        <f ca="1">VLOOKUP(W$49,INDIRECT("fundamentals!$"&amp;Margins!$BB42&amp;":$"&amp;Margins!$BC42),$B$48,1)/100</f>
        <v>4.3381999999999997E-2</v>
      </c>
      <c r="X56" s="15">
        <f ca="1">VLOOKUP(X$49,INDIRECT("fundamentals!$"&amp;Margins!$BB42&amp;":$"&amp;Margins!$BC42),$B$48,1)/100</f>
        <v>5.8329000000000006E-2</v>
      </c>
      <c r="Y56" s="35">
        <f ca="1">(X56-T56)/5</f>
        <v>-3.156399999999998E-3</v>
      </c>
    </row>
    <row r="57" spans="2:25" x14ac:dyDescent="0.35">
      <c r="B57" t="s">
        <v>28</v>
      </c>
      <c r="C57" s="15">
        <f ca="1">VLOOKUP(C$49,INDIRECT("fundamentals!$"&amp;Margins!$BB43&amp;":$"&amp;Margins!$BC43),$B$48,1)/100</f>
        <v>7.2005E-2</v>
      </c>
      <c r="D57" s="15">
        <f ca="1">VLOOKUP(D$49,INDIRECT("fundamentals!$"&amp;Margins!$BB43&amp;":$"&amp;Margins!$BC43),$B$48,1)/100</f>
        <v>7.9283999999999993E-2</v>
      </c>
      <c r="E57" s="15">
        <f ca="1">VLOOKUP(E$49,INDIRECT("fundamentals!$"&amp;Margins!$BB43&amp;":$"&amp;Margins!$BC43),$B$48,1)/100</f>
        <v>8.4784000000000012E-2</v>
      </c>
      <c r="F57" s="15">
        <f ca="1">VLOOKUP(F$49,INDIRECT("fundamentals!$"&amp;Margins!$BB43&amp;":$"&amp;Margins!$BC43),$B$48,1)/100</f>
        <v>8.4345000000000003E-2</v>
      </c>
      <c r="G57" s="15">
        <f ca="1">VLOOKUP(G$49,INDIRECT("fundamentals!$"&amp;Margins!$BB43&amp;":$"&amp;Margins!$BC43),$B$48,1)/100</f>
        <v>8.2116000000000008E-2</v>
      </c>
      <c r="H57" s="15">
        <f ca="1">VLOOKUP(H$49,INDIRECT("fundamentals!$"&amp;Margins!$BB43&amp;":$"&amp;Margins!$BC43),$B$48,1)/100</f>
        <v>4.2337E-2</v>
      </c>
      <c r="I57" s="15">
        <f ca="1">VLOOKUP(I$49,INDIRECT("fundamentals!$"&amp;Margins!$BB43&amp;":$"&amp;Margins!$BC43),$B$48,1)/100</f>
        <v>6.8433000000000008E-2</v>
      </c>
      <c r="J57" s="15">
        <f ca="1">VLOOKUP(J$49,INDIRECT("fundamentals!$"&amp;Margins!$BB43&amp;":$"&amp;Margins!$BC43),$B$48,1)/100</f>
        <v>7.9576000000000008E-2</v>
      </c>
      <c r="K57" s="15">
        <f ca="1">VLOOKUP(K$49,INDIRECT("fundamentals!$"&amp;Margins!$BB43&amp;":$"&amp;Margins!$BC43),$B$48,1)/100</f>
        <v>7.6550000000000007E-2</v>
      </c>
      <c r="L57" s="15">
        <f ca="1">VLOOKUP(L$49,INDIRECT("fundamentals!$"&amp;Margins!$BB43&amp;":$"&amp;Margins!$BC43),$B$48,1)/100</f>
        <v>7.3274000000000006E-2</v>
      </c>
      <c r="M57" s="15">
        <f ca="1">VLOOKUP(M$49,INDIRECT("fundamentals!$"&amp;Margins!$BB43&amp;":$"&amp;Margins!$BC43),$B$48,1)/100</f>
        <v>8.5029000000000007E-2</v>
      </c>
      <c r="N57" s="15">
        <f ca="1">VLOOKUP(N$49,INDIRECT("fundamentals!$"&amp;Margins!$BB43&amp;":$"&amp;Margins!$BC43),$B$48,1)/100</f>
        <v>7.2590000000000002E-2</v>
      </c>
      <c r="O57" s="15">
        <f ca="1">VLOOKUP(O$49,INDIRECT("fundamentals!$"&amp;Margins!$BB43&amp;":$"&amp;Margins!$BC43),$B$48,1)/100</f>
        <v>8.794600000000001E-2</v>
      </c>
      <c r="P57" s="15">
        <f ca="1">VLOOKUP(P$49,INDIRECT("fundamentals!$"&amp;Margins!$BB43&amp;":$"&amp;Margins!$BC43),$B$48,1)/100</f>
        <v>8.213100000000001E-2</v>
      </c>
      <c r="Q57" s="15">
        <f ca="1">VLOOKUP(Q$49,INDIRECT("fundamentals!$"&amp;Margins!$BB43&amp;":$"&amp;Margins!$BC43),$B$48,1)/100</f>
        <v>6.7311999999999997E-2</v>
      </c>
      <c r="R57" s="15">
        <f ca="1">VLOOKUP(R$49,INDIRECT("fundamentals!$"&amp;Margins!$BB43&amp;":$"&amp;Margins!$BC43),$B$48,1)/100</f>
        <v>8.693300000000001E-2</v>
      </c>
      <c r="S57" s="15">
        <f ca="1">VLOOKUP(S$49,INDIRECT("fundamentals!$"&amp;Margins!$BB43&amp;":$"&amp;Margins!$BC43),$B$48,1)/100</f>
        <v>5.0401000000000001E-2</v>
      </c>
      <c r="T57" s="15">
        <f ca="1">VLOOKUP(T$49,INDIRECT("fundamentals!$"&amp;Margins!$BB43&amp;":$"&amp;Margins!$BC43),$B$48,1)/100</f>
        <v>8.0373E-2</v>
      </c>
      <c r="U57" s="15">
        <f ca="1">VLOOKUP(U$49,INDIRECT("fundamentals!$"&amp;Margins!$BB43&amp;":$"&amp;Margins!$BC43),$B$48,1)/100</f>
        <v>8.8513999999999995E-2</v>
      </c>
      <c r="V57" s="15">
        <f ca="1">VLOOKUP(V$49,INDIRECT("fundamentals!$"&amp;Margins!$BB43&amp;":$"&amp;Margins!$BC43),$B$48,1)/100</f>
        <v>0.10204000000000001</v>
      </c>
      <c r="W57" s="15">
        <f ca="1">VLOOKUP(W$49,INDIRECT("fundamentals!$"&amp;Margins!$BB43&amp;":$"&amp;Margins!$BC43),$B$48,1)/100</f>
        <v>9.9519999999999997E-2</v>
      </c>
      <c r="X57" s="15">
        <f ca="1">VLOOKUP(X$49,INDIRECT("fundamentals!$"&amp;Margins!$BB43&amp;":$"&amp;Margins!$BC43),$B$48,1)/100</f>
        <v>0.10136799999999999</v>
      </c>
      <c r="Y57" s="35">
        <f ca="1">(X57-T57)/5</f>
        <v>4.198999999999997E-3</v>
      </c>
    </row>
    <row r="58" spans="2:25" x14ac:dyDescent="0.35">
      <c r="B58" t="s">
        <v>30</v>
      </c>
      <c r="C58" s="15">
        <f ca="1">VLOOKUP(C$49,INDIRECT("fundamentals!$"&amp;Margins!$BB44&amp;":$"&amp;Margins!$BC44),$B$48,1)/100</f>
        <v>3.9390999999999995E-2</v>
      </c>
      <c r="D58" s="15">
        <f ca="1">VLOOKUP(D$49,INDIRECT("fundamentals!$"&amp;Margins!$BB44&amp;":$"&amp;Margins!$BC44),$B$48,1)/100</f>
        <v>6.4230999999999996E-2</v>
      </c>
      <c r="E58" s="15">
        <f ca="1">VLOOKUP(E$49,INDIRECT("fundamentals!$"&amp;Margins!$BB44&amp;":$"&amp;Margins!$BC44),$B$48,1)/100</f>
        <v>6.1948999999999997E-2</v>
      </c>
      <c r="F58" s="15">
        <f ca="1">VLOOKUP(F$49,INDIRECT("fundamentals!$"&amp;Margins!$BB44&amp;":$"&amp;Margins!$BC44),$B$48,1)/100</f>
        <v>8.4936000000000011E-2</v>
      </c>
      <c r="G58" s="15">
        <f ca="1">VLOOKUP(G$49,INDIRECT("fundamentals!$"&amp;Margins!$BB44&amp;":$"&amp;Margins!$BC44),$B$48,1)/100</f>
        <v>9.9916999999999992E-2</v>
      </c>
      <c r="H58" s="15">
        <f ca="1">VLOOKUP(H$49,INDIRECT("fundamentals!$"&amp;Margins!$BB44&amp;":$"&amp;Margins!$BC44),$B$48,1)/100</f>
        <v>-3.2542000000000001E-2</v>
      </c>
      <c r="I58" s="15">
        <f ca="1">VLOOKUP(I$49,INDIRECT("fundamentals!$"&amp;Margins!$BB44&amp;":$"&amp;Margins!$BC44),$B$48,1)/100</f>
        <v>7.1650999999999992E-2</v>
      </c>
      <c r="J58" s="15">
        <f ca="1">VLOOKUP(J$49,INDIRECT("fundamentals!$"&amp;Margins!$BB44&amp;":$"&amp;Margins!$BC44),$B$48,1)/100</f>
        <v>9.5519999999999994E-2</v>
      </c>
      <c r="K58" s="15">
        <f ca="1">VLOOKUP(K$49,INDIRECT("fundamentals!$"&amp;Margins!$BB44&amp;":$"&amp;Margins!$BC44),$B$48,1)/100</f>
        <v>8.9190000000000005E-2</v>
      </c>
      <c r="L58" s="15">
        <f ca="1">VLOOKUP(L$49,INDIRECT("fundamentals!$"&amp;Margins!$BB44&amp;":$"&amp;Margins!$BC44),$B$48,1)/100</f>
        <v>9.1107999999999995E-2</v>
      </c>
      <c r="M58" s="15">
        <f ca="1">VLOOKUP(M$49,INDIRECT("fundamentals!$"&amp;Margins!$BB44&amp;":$"&amp;Margins!$BC44),$B$48,1)/100</f>
        <v>8.9978000000000002E-2</v>
      </c>
      <c r="N58" s="15">
        <f ca="1">VLOOKUP(N$49,INDIRECT("fundamentals!$"&amp;Margins!$BB44&amp;":$"&amp;Margins!$BC44),$B$48,1)/100</f>
        <v>5.9920000000000001E-2</v>
      </c>
      <c r="O58" s="15">
        <f ca="1">VLOOKUP(O$49,INDIRECT("fundamentals!$"&amp;Margins!$BB44&amp;":$"&amp;Margins!$BC44),$B$48,1)/100</f>
        <v>1.6792999999999999E-2</v>
      </c>
      <c r="P58" s="15">
        <f ca="1">VLOOKUP(P$49,INDIRECT("fundamentals!$"&amp;Margins!$BB44&amp;":$"&amp;Margins!$BC44),$B$48,1)/100</f>
        <v>8.5975999999999997E-2</v>
      </c>
      <c r="Q58" s="15">
        <f ca="1">VLOOKUP(Q$49,INDIRECT("fundamentals!$"&amp;Margins!$BB44&amp;":$"&amp;Margins!$BC44),$B$48,1)/100</f>
        <v>9.5668000000000003E-2</v>
      </c>
      <c r="R58" s="15">
        <f ca="1">VLOOKUP(R$49,INDIRECT("fundamentals!$"&amp;Margins!$BB44&amp;":$"&amp;Margins!$BC44),$B$48,1)/100</f>
        <v>5.9829999999999994E-2</v>
      </c>
      <c r="S58" s="15">
        <f ca="1">VLOOKUP(S$49,INDIRECT("fundamentals!$"&amp;Margins!$BB44&amp;":$"&amp;Margins!$BC44),$B$48,1)/100</f>
        <v>2.8006000000000003E-2</v>
      </c>
      <c r="T58" s="15">
        <f ca="1">VLOOKUP(T$49,INDIRECT("fundamentals!$"&amp;Margins!$BB44&amp;":$"&amp;Margins!$BC44),$B$48,1)/100</f>
        <v>0.14069499999999999</v>
      </c>
      <c r="U58" s="15">
        <f ca="1">VLOOKUP(U$49,INDIRECT("fundamentals!$"&amp;Margins!$BB44&amp;":$"&amp;Margins!$BC44),$B$48,1)/100</f>
        <v>0.114978</v>
      </c>
      <c r="V58" s="15">
        <f ca="1">VLOOKUP(V$49,INDIRECT("fundamentals!$"&amp;Margins!$BB44&amp;":$"&amp;Margins!$BC44),$B$48,1)/100</f>
        <v>0.10861999999999999</v>
      </c>
      <c r="W58" s="15">
        <f ca="1">VLOOKUP(W$49,INDIRECT("fundamentals!$"&amp;Margins!$BB44&amp;":$"&amp;Margins!$BC44),$B$48,1)/100</f>
        <v>9.1221999999999998E-2</v>
      </c>
      <c r="X58" s="15">
        <f ca="1">VLOOKUP(X$49,INDIRECT("fundamentals!$"&amp;Margins!$BB44&amp;":$"&amp;Margins!$BC44),$B$48,1)/100</f>
        <v>8.0332000000000015E-2</v>
      </c>
      <c r="Y58" s="35">
        <f ca="1">(X58-T58)/5</f>
        <v>-1.2072599999999994E-2</v>
      </c>
    </row>
    <row r="59" spans="2:25" x14ac:dyDescent="0.35">
      <c r="B59" t="s">
        <v>38</v>
      </c>
      <c r="C59" s="15">
        <f ca="1">VLOOKUP(C$49,INDIRECT("fundamentals!$"&amp;Margins!$BB45&amp;":$"&amp;Margins!$BC45),$B$48,1)/100</f>
        <v>9.3862000000000001E-2</v>
      </c>
      <c r="D59" s="15">
        <f ca="1">VLOOKUP(D$49,INDIRECT("fundamentals!$"&amp;Margins!$BB45&amp;":$"&amp;Margins!$BC45),$B$48,1)/100</f>
        <v>0.10756399999999999</v>
      </c>
      <c r="E59" s="15">
        <f ca="1">VLOOKUP(E$49,INDIRECT("fundamentals!$"&amp;Margins!$BB45&amp;":$"&amp;Margins!$BC45),$B$48,1)/100</f>
        <v>0.110649</v>
      </c>
      <c r="F59" s="15">
        <f ca="1">VLOOKUP(F$49,INDIRECT("fundamentals!$"&amp;Margins!$BB45&amp;":$"&amp;Margins!$BC45),$B$48,1)/100</f>
        <v>0.11277200000000001</v>
      </c>
      <c r="G59" s="15">
        <f ca="1">VLOOKUP(G$49,INDIRECT("fundamentals!$"&amp;Margins!$BB45&amp;":$"&amp;Margins!$BC45),$B$48,1)/100</f>
        <v>0.11852700000000001</v>
      </c>
      <c r="H59" s="15">
        <f ca="1">VLOOKUP(H$49,INDIRECT("fundamentals!$"&amp;Margins!$BB45&amp;":$"&amp;Margins!$BC45),$B$48,1)/100</f>
        <v>6.8533999999999998E-2</v>
      </c>
      <c r="I59" s="15">
        <f ca="1">VLOOKUP(I$49,INDIRECT("fundamentals!$"&amp;Margins!$BB45&amp;":$"&amp;Margins!$BC45),$B$48,1)/100</f>
        <v>0.14193</v>
      </c>
      <c r="J59" s="15">
        <f ca="1">VLOOKUP(J$49,INDIRECT("fundamentals!$"&amp;Margins!$BB45&amp;":$"&amp;Margins!$BC45),$B$48,1)/100</f>
        <v>0.15625999999999998</v>
      </c>
      <c r="K59" s="15">
        <f ca="1">VLOOKUP(K$49,INDIRECT("fundamentals!$"&amp;Margins!$BB45&amp;":$"&amp;Margins!$BC45),$B$48,1)/100</f>
        <v>0.142177</v>
      </c>
      <c r="L59" s="15">
        <f ca="1">VLOOKUP(L$49,INDIRECT("fundamentals!$"&amp;Margins!$BB45&amp;":$"&amp;Margins!$BC45),$B$48,1)/100</f>
        <v>0.15021899999999999</v>
      </c>
      <c r="M59" s="15">
        <f ca="1">VLOOKUP(M$49,INDIRECT("fundamentals!$"&amp;Margins!$BB45&amp;":$"&amp;Margins!$BC45),$B$48,1)/100</f>
        <v>0.16854</v>
      </c>
      <c r="N59" s="15">
        <f ca="1">VLOOKUP(N$49,INDIRECT("fundamentals!$"&amp;Margins!$BB45&amp;":$"&amp;Margins!$BC45),$B$48,1)/100</f>
        <v>0.15570800000000001</v>
      </c>
      <c r="O59" s="15">
        <f ca="1">VLOOKUP(O$49,INDIRECT("fundamentals!$"&amp;Margins!$BB45&amp;":$"&amp;Margins!$BC45),$B$48,1)/100</f>
        <v>0.159446</v>
      </c>
      <c r="P59" s="15">
        <f ca="1">VLOOKUP(P$49,INDIRECT("fundamentals!$"&amp;Margins!$BB45&amp;":$"&amp;Margins!$BC45),$B$48,1)/100</f>
        <v>0.172482</v>
      </c>
      <c r="Q59" s="15">
        <f ca="1">VLOOKUP(Q$49,INDIRECT("fundamentals!$"&amp;Margins!$BB45&amp;":$"&amp;Margins!$BC45),$B$48,1)/100</f>
        <v>0.152725</v>
      </c>
      <c r="R59" s="15">
        <f ca="1">VLOOKUP(R$49,INDIRECT("fundamentals!$"&amp;Margins!$BB45&amp;":$"&amp;Margins!$BC45),$B$48,1)/100</f>
        <v>0.18957299999999999</v>
      </c>
      <c r="S59" s="15">
        <f ca="1">VLOOKUP(S$49,INDIRECT("fundamentals!$"&amp;Margins!$BB45&amp;":$"&amp;Margins!$BC45),$B$48,1)/100</f>
        <v>0.18576300000000001</v>
      </c>
      <c r="T59" s="15">
        <f ca="1">VLOOKUP(T$49,INDIRECT("fundamentals!$"&amp;Margins!$BB45&amp;":$"&amp;Margins!$BC45),$B$48,1)/100</f>
        <v>0.205873</v>
      </c>
      <c r="U59" s="15">
        <f ca="1">VLOOKUP(U$49,INDIRECT("fundamentals!$"&amp;Margins!$BB45&amp;":$"&amp;Margins!$BC45),$B$48,1)/100</f>
        <v>0.21295000000000003</v>
      </c>
      <c r="V59" s="15">
        <f ca="1">VLOOKUP(V$49,INDIRECT("fundamentals!$"&amp;Margins!$BB45&amp;":$"&amp;Margins!$BC45),$B$48,1)/100</f>
        <v>0.185053</v>
      </c>
      <c r="W59" s="15">
        <f ca="1">VLOOKUP(W$49,INDIRECT("fundamentals!$"&amp;Margins!$BB45&amp;":$"&amp;Margins!$BC45),$B$48,1)/100</f>
        <v>0.217442</v>
      </c>
      <c r="X59" s="15">
        <f ca="1">VLOOKUP(X$49,INDIRECT("fundamentals!$"&amp;Margins!$BB45&amp;":$"&amp;Margins!$BC45),$B$48,1)/100</f>
        <v>0.208368</v>
      </c>
      <c r="Y59" s="35">
        <f ca="1">(X59-T59)/5</f>
        <v>4.9899999999999944E-4</v>
      </c>
    </row>
    <row r="60" spans="2:25" x14ac:dyDescent="0.35">
      <c r="B60" t="s">
        <v>33</v>
      </c>
      <c r="C60" s="15">
        <f ca="1">VLOOKUP(C$49,INDIRECT("fundamentals!$"&amp;Margins!$BB46&amp;":$"&amp;Margins!$BC46),$B$48,1)/100</f>
        <v>8.6603999999999987E-2</v>
      </c>
      <c r="D60" s="15">
        <f ca="1">VLOOKUP(D$49,INDIRECT("fundamentals!$"&amp;Margins!$BB46&amp;":$"&amp;Margins!$BC46),$B$48,1)/100</f>
        <v>8.2112000000000004E-2</v>
      </c>
      <c r="E60" s="15">
        <f ca="1">VLOOKUP(E$49,INDIRECT("fundamentals!$"&amp;Margins!$BB46&amp;":$"&amp;Margins!$BC46),$B$48,1)/100</f>
        <v>7.8173000000000006E-2</v>
      </c>
      <c r="F60" s="15">
        <f ca="1">VLOOKUP(F$49,INDIRECT("fundamentals!$"&amp;Margins!$BB46&amp;":$"&amp;Margins!$BC46),$B$48,1)/100</f>
        <v>0.100215</v>
      </c>
      <c r="G60" s="15">
        <f ca="1">VLOOKUP(G$49,INDIRECT("fundamentals!$"&amp;Margins!$BB46&amp;":$"&amp;Margins!$BC46),$B$48,1)/100</f>
        <v>8.9898000000000006E-2</v>
      </c>
      <c r="H60" s="15">
        <f ca="1">VLOOKUP(H$49,INDIRECT("fundamentals!$"&amp;Margins!$BB46&amp;":$"&amp;Margins!$BC46),$B$48,1)/100</f>
        <v>7.9321000000000003E-2</v>
      </c>
      <c r="I60" s="15">
        <f ca="1">VLOOKUP(I$49,INDIRECT("fundamentals!$"&amp;Margins!$BB46&amp;":$"&amp;Margins!$BC46),$B$48,1)/100</f>
        <v>9.7372E-2</v>
      </c>
      <c r="J60" s="15">
        <f ca="1">VLOOKUP(J$49,INDIRECT("fundamentals!$"&amp;Margins!$BB46&amp;":$"&amp;Margins!$BC46),$B$48,1)/100</f>
        <v>8.9749999999999996E-2</v>
      </c>
      <c r="K60" s="15">
        <f ca="1">VLOOKUP(K$49,INDIRECT("fundamentals!$"&amp;Margins!$BB46&amp;":$"&amp;Margins!$BC46),$B$48,1)/100</f>
        <v>7.5229000000000004E-2</v>
      </c>
      <c r="L60" s="15">
        <f ca="1">VLOOKUP(L$49,INDIRECT("fundamentals!$"&amp;Margins!$BB46&amp;":$"&amp;Margins!$BC46),$B$48,1)/100</f>
        <v>7.1728E-2</v>
      </c>
      <c r="M60" s="15">
        <f ca="1">VLOOKUP(M$49,INDIRECT("fundamentals!$"&amp;Margins!$BB46&amp;":$"&amp;Margins!$BC46),$B$48,1)/100</f>
        <v>8.5396E-2</v>
      </c>
      <c r="N60" s="15">
        <f ca="1">VLOOKUP(N$49,INDIRECT("fundamentals!$"&amp;Margins!$BB46&amp;":$"&amp;Margins!$BC46),$B$48,1)/100</f>
        <v>9.2898999999999995E-2</v>
      </c>
      <c r="O60" s="15">
        <f ca="1">VLOOKUP(O$49,INDIRECT("fundamentals!$"&amp;Margins!$BB46&amp;":$"&amp;Margins!$BC46),$B$48,1)/100</f>
        <v>8.9838000000000001E-2</v>
      </c>
      <c r="P60" s="15">
        <f ca="1">VLOOKUP(P$49,INDIRECT("fundamentals!$"&amp;Margins!$BB46&amp;":$"&amp;Margins!$BC46),$B$48,1)/100</f>
        <v>7.9472000000000001E-2</v>
      </c>
      <c r="Q60" s="15">
        <f ca="1">VLOOKUP(Q$49,INDIRECT("fundamentals!$"&amp;Margins!$BB46&amp;":$"&amp;Margins!$BC46),$B$48,1)/100</f>
        <v>0.12157400000000002</v>
      </c>
      <c r="R60" s="15">
        <f ca="1">VLOOKUP(R$49,INDIRECT("fundamentals!$"&amp;Margins!$BB46&amp;":$"&amp;Margins!$BC46),$B$48,1)/100</f>
        <v>7.8116000000000005E-2</v>
      </c>
      <c r="S60" s="15">
        <f ca="1">VLOOKUP(S$49,INDIRECT("fundamentals!$"&amp;Margins!$BB46&amp;":$"&amp;Margins!$BC46),$B$48,1)/100</f>
        <v>0.121493</v>
      </c>
      <c r="T60" s="15">
        <f ca="1">VLOOKUP(T$49,INDIRECT("fundamentals!$"&amp;Margins!$BB46&amp;":$"&amp;Margins!$BC46),$B$48,1)/100</f>
        <v>9.2952999999999994E-2</v>
      </c>
      <c r="U60" s="15">
        <f ca="1">VLOOKUP(U$49,INDIRECT("fundamentals!$"&amp;Margins!$BB46&amp;":$"&amp;Margins!$BC46),$B$48,1)/100</f>
        <v>0.117877</v>
      </c>
      <c r="V60" s="15">
        <f ca="1">VLOOKUP(V$49,INDIRECT("fundamentals!$"&amp;Margins!$BB46&amp;":$"&amp;Margins!$BC46),$B$48,1)/100</f>
        <v>0.114798</v>
      </c>
      <c r="W60" s="15">
        <f ca="1">VLOOKUP(W$49,INDIRECT("fundamentals!$"&amp;Margins!$BB46&amp;":$"&amp;Margins!$BC46),$B$48,1)/100</f>
        <v>0.139436</v>
      </c>
      <c r="X60" s="15">
        <f ca="1">VLOOKUP(X$49,INDIRECT("fundamentals!$"&amp;Margins!$BB46&amp;":$"&amp;Margins!$BC46),$B$48,1)/100</f>
        <v>0.14364299999999999</v>
      </c>
      <c r="Y60" s="35">
        <f ca="1">(X60-T60)/5</f>
        <v>1.0137999999999999E-2</v>
      </c>
    </row>
    <row r="72" spans="28:48" ht="310" customHeight="1" x14ac:dyDescent="0.35">
      <c r="AB72" s="67" t="s">
        <v>153</v>
      </c>
      <c r="AC72" s="67"/>
      <c r="AD72" s="67"/>
      <c r="AE72" s="67"/>
      <c r="AF72" s="67"/>
      <c r="AG72" s="67"/>
      <c r="AH72" s="67"/>
      <c r="AI72" s="67"/>
      <c r="AJ72" s="67"/>
      <c r="AK72" s="67"/>
      <c r="AL72" s="67"/>
      <c r="AM72" s="67"/>
      <c r="AN72" s="67"/>
      <c r="AO72" s="67"/>
      <c r="AP72" s="67"/>
      <c r="AQ72" s="67"/>
      <c r="AR72" s="67"/>
      <c r="AS72" s="67"/>
      <c r="AT72" s="67"/>
      <c r="AU72" s="67"/>
      <c r="AV72" s="67"/>
    </row>
  </sheetData>
  <mergeCells count="1">
    <mergeCell ref="AB72:AV7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0AA-5419-4B4F-A275-D91904BAFE77}">
  <sheetPr codeName="Sheet1"/>
  <dimension ref="A1:FB269"/>
  <sheetViews>
    <sheetView zoomScale="60" zoomScaleNormal="70" workbookViewId="0">
      <pane ySplit="1" topLeftCell="A239" activePane="bottomLeft" state="frozen"/>
      <selection pane="bottomLeft" activeCell="B269" sqref="B269"/>
    </sheetView>
  </sheetViews>
  <sheetFormatPr defaultRowHeight="14.5" x14ac:dyDescent="0.35"/>
  <cols>
    <col min="1" max="1" width="15.7265625" style="22" bestFit="1" customWidth="1"/>
    <col min="2" max="2" width="13.1796875" style="22" bestFit="1" customWidth="1"/>
    <col min="3" max="4" width="8.7265625" style="22"/>
    <col min="5" max="5" width="12.7265625" style="22" bestFit="1" customWidth="1"/>
    <col min="6" max="6" width="16.54296875" style="22" bestFit="1" customWidth="1"/>
    <col min="7" max="7" width="15.26953125" style="22" bestFit="1" customWidth="1"/>
    <col min="8" max="8" width="12.7265625" style="22" customWidth="1"/>
    <col min="9" max="9" width="22.26953125" style="22" bestFit="1" customWidth="1"/>
    <col min="10" max="10" width="8.7265625" style="22"/>
    <col min="11" max="11" width="13.453125" style="22" bestFit="1" customWidth="1"/>
    <col min="12" max="12" width="12" style="22" bestFit="1" customWidth="1"/>
    <col min="13" max="13" width="11.54296875" style="22" bestFit="1" customWidth="1"/>
    <col min="14" max="14" width="17.453125" style="22" bestFit="1" customWidth="1"/>
    <col min="15" max="15" width="17.453125" style="22" customWidth="1"/>
    <col min="16" max="16" width="8.7265625" style="22"/>
    <col min="17" max="17" width="15.7265625" style="22" bestFit="1" customWidth="1"/>
    <col min="18" max="18" width="12.7265625" style="22" bestFit="1" customWidth="1"/>
    <col min="19" max="19" width="16.54296875" style="22" bestFit="1" customWidth="1"/>
    <col min="20" max="20" width="10.81640625" style="22" bestFit="1" customWidth="1"/>
    <col min="21" max="21" width="10.81640625" style="22" customWidth="1"/>
    <col min="22" max="22" width="22.26953125" style="22" bestFit="1" customWidth="1"/>
    <col min="23" max="23" width="8.7265625" style="22"/>
    <col min="24" max="24" width="13.453125" style="22" bestFit="1" customWidth="1"/>
    <col min="25" max="25" width="12" style="22" bestFit="1" customWidth="1"/>
    <col min="26" max="26" width="11.54296875" style="22" bestFit="1" customWidth="1"/>
    <col min="27" max="27" width="26.7265625" style="22" bestFit="1" customWidth="1"/>
    <col min="28" max="36" width="8.7265625" style="22"/>
    <col min="37" max="37" width="13.453125" style="22" bestFit="1" customWidth="1"/>
    <col min="38" max="38" width="12" style="22" bestFit="1" customWidth="1"/>
    <col min="39" max="39" width="11.54296875" style="22" bestFit="1" customWidth="1"/>
    <col min="40" max="49" width="8.7265625" style="22"/>
    <col min="50" max="50" width="13.453125" style="22" bestFit="1" customWidth="1"/>
    <col min="51" max="51" width="12" style="22" bestFit="1" customWidth="1"/>
    <col min="52" max="52" width="11.54296875" style="22" bestFit="1" customWidth="1"/>
    <col min="53" max="58" width="8.7265625" style="22"/>
    <col min="59" max="59" width="10.81640625" style="22" bestFit="1" customWidth="1"/>
    <col min="60" max="62" width="8.7265625" style="22"/>
    <col min="63" max="63" width="13.453125" style="22" bestFit="1" customWidth="1"/>
    <col min="64" max="64" width="12" style="22" bestFit="1" customWidth="1"/>
    <col min="65" max="65" width="11.54296875" style="22" bestFit="1" customWidth="1"/>
    <col min="66" max="75" width="8.7265625" style="22"/>
    <col min="76" max="76" width="13.453125" style="22" bestFit="1" customWidth="1"/>
    <col min="77" max="77" width="12" style="22" bestFit="1" customWidth="1"/>
    <col min="78" max="78" width="11.54296875" style="22" bestFit="1" customWidth="1"/>
    <col min="79" max="88" width="8.7265625" style="22"/>
    <col min="89" max="89" width="13.453125" style="22" bestFit="1" customWidth="1"/>
    <col min="90" max="90" width="12" style="22" bestFit="1" customWidth="1"/>
    <col min="91" max="91" width="11.54296875" style="22" bestFit="1" customWidth="1"/>
    <col min="92" max="101" width="8.7265625" style="22"/>
    <col min="102" max="102" width="13.453125" style="22" bestFit="1" customWidth="1"/>
    <col min="103" max="103" width="12" style="22" bestFit="1" customWidth="1"/>
    <col min="104" max="104" width="11.54296875" style="22" bestFit="1" customWidth="1"/>
    <col min="105" max="114" width="8.7265625" style="22"/>
    <col min="115" max="115" width="13.453125" style="22" bestFit="1" customWidth="1"/>
    <col min="116" max="116" width="12" style="22" bestFit="1" customWidth="1"/>
    <col min="117" max="117" width="11.54296875" style="22" bestFit="1" customWidth="1"/>
    <col min="118" max="118" width="11.81640625" style="22" customWidth="1"/>
    <col min="119" max="127" width="8.7265625" style="22"/>
    <col min="128" max="128" width="13.453125" style="22" bestFit="1" customWidth="1"/>
    <col min="129" max="129" width="12" style="22" bestFit="1" customWidth="1"/>
    <col min="130" max="130" width="11.54296875" style="22" bestFit="1" customWidth="1"/>
    <col min="131" max="131" width="10.1796875" style="22" customWidth="1"/>
    <col min="132" max="140" width="8.7265625" style="22"/>
    <col min="141" max="141" width="13.453125" style="22" bestFit="1" customWidth="1"/>
    <col min="142" max="142" width="12" style="22" bestFit="1" customWidth="1"/>
    <col min="143" max="143" width="11.54296875" style="22" bestFit="1" customWidth="1"/>
    <col min="146" max="147" width="10.36328125" style="22" customWidth="1"/>
    <col min="148" max="149" width="11.1796875" style="22" customWidth="1"/>
    <col min="150" max="150" width="8.7265625" style="22"/>
    <col min="151" max="151" width="13.453125" style="22" bestFit="1" customWidth="1"/>
    <col min="152" max="152" width="12" style="22" bestFit="1" customWidth="1"/>
    <col min="153" max="155" width="11.1796875" style="22" customWidth="1"/>
    <col min="156" max="156" width="8.7265625" style="22"/>
    <col min="157" max="157" width="10.453125" style="22" bestFit="1" customWidth="1"/>
    <col min="158" max="16384" width="8.7265625" style="22"/>
  </cols>
  <sheetData>
    <row r="1" spans="1:158" s="19" customFormat="1" x14ac:dyDescent="0.35">
      <c r="A1" s="19" t="s">
        <v>36</v>
      </c>
      <c r="B1" s="20" t="s">
        <v>9</v>
      </c>
      <c r="C1" s="20" t="s">
        <v>0</v>
      </c>
      <c r="D1" s="20" t="s">
        <v>1</v>
      </c>
      <c r="E1" s="20" t="s">
        <v>35</v>
      </c>
      <c r="F1" s="20" t="s">
        <v>2</v>
      </c>
      <c r="G1" s="20" t="s">
        <v>11</v>
      </c>
      <c r="H1" s="20" t="s">
        <v>10</v>
      </c>
      <c r="I1" s="20" t="s">
        <v>12</v>
      </c>
      <c r="J1" s="19" t="s">
        <v>62</v>
      </c>
      <c r="K1" s="19" t="s">
        <v>64</v>
      </c>
      <c r="L1" s="19" t="s">
        <v>63</v>
      </c>
      <c r="M1" s="19" t="s">
        <v>135</v>
      </c>
      <c r="N1" s="19" t="s">
        <v>16</v>
      </c>
      <c r="O1" s="20" t="s">
        <v>17</v>
      </c>
      <c r="P1" s="20" t="s">
        <v>0</v>
      </c>
      <c r="Q1" s="20" t="s">
        <v>1</v>
      </c>
      <c r="R1" s="20" t="s">
        <v>35</v>
      </c>
      <c r="S1" s="20" t="s">
        <v>2</v>
      </c>
      <c r="T1" s="20" t="s">
        <v>11</v>
      </c>
      <c r="U1" s="20" t="s">
        <v>10</v>
      </c>
      <c r="V1" s="20" t="s">
        <v>12</v>
      </c>
      <c r="W1" s="19" t="s">
        <v>62</v>
      </c>
      <c r="X1" s="19" t="s">
        <v>64</v>
      </c>
      <c r="Y1" s="19" t="s">
        <v>63</v>
      </c>
      <c r="Z1" s="19" t="s">
        <v>135</v>
      </c>
      <c r="AA1" s="19" t="s">
        <v>18</v>
      </c>
      <c r="AB1" s="20" t="s">
        <v>19</v>
      </c>
      <c r="AC1" s="20" t="s">
        <v>0</v>
      </c>
      <c r="AD1" s="20" t="s">
        <v>1</v>
      </c>
      <c r="AE1" s="20" t="s">
        <v>35</v>
      </c>
      <c r="AF1" s="20" t="s">
        <v>2</v>
      </c>
      <c r="AG1" s="20" t="s">
        <v>11</v>
      </c>
      <c r="AH1" s="20" t="s">
        <v>10</v>
      </c>
      <c r="AI1" s="20" t="s">
        <v>12</v>
      </c>
      <c r="AJ1" s="19" t="s">
        <v>62</v>
      </c>
      <c r="AK1" s="19" t="s">
        <v>64</v>
      </c>
      <c r="AL1" s="19" t="s">
        <v>63</v>
      </c>
      <c r="AM1" s="19" t="s">
        <v>135</v>
      </c>
      <c r="AN1" s="19" t="s">
        <v>20</v>
      </c>
      <c r="AO1" s="20" t="s">
        <v>21</v>
      </c>
      <c r="AP1" s="20" t="s">
        <v>0</v>
      </c>
      <c r="AQ1" s="20" t="s">
        <v>1</v>
      </c>
      <c r="AR1" s="20" t="s">
        <v>35</v>
      </c>
      <c r="AS1" s="20" t="s">
        <v>2</v>
      </c>
      <c r="AT1" s="20" t="s">
        <v>11</v>
      </c>
      <c r="AU1" s="20" t="s">
        <v>10</v>
      </c>
      <c r="AV1" s="20" t="s">
        <v>12</v>
      </c>
      <c r="AW1" s="19" t="s">
        <v>62</v>
      </c>
      <c r="AX1" s="19" t="s">
        <v>64</v>
      </c>
      <c r="AY1" s="19" t="s">
        <v>63</v>
      </c>
      <c r="AZ1" s="19" t="s">
        <v>135</v>
      </c>
      <c r="BA1" s="19" t="s">
        <v>22</v>
      </c>
      <c r="BB1" s="20" t="s">
        <v>23</v>
      </c>
      <c r="BC1" s="20" t="s">
        <v>0</v>
      </c>
      <c r="BD1" s="20" t="s">
        <v>1</v>
      </c>
      <c r="BE1" s="20" t="s">
        <v>35</v>
      </c>
      <c r="BF1" s="20" t="s">
        <v>2</v>
      </c>
      <c r="BG1" s="20" t="s">
        <v>11</v>
      </c>
      <c r="BH1" s="20" t="s">
        <v>10</v>
      </c>
      <c r="BI1" s="20" t="s">
        <v>12</v>
      </c>
      <c r="BJ1" s="19" t="s">
        <v>62</v>
      </c>
      <c r="BK1" s="19" t="s">
        <v>64</v>
      </c>
      <c r="BL1" s="19" t="s">
        <v>63</v>
      </c>
      <c r="BM1" s="19" t="s">
        <v>135</v>
      </c>
      <c r="BN1" s="19" t="s">
        <v>24</v>
      </c>
      <c r="BO1" s="20" t="s">
        <v>25</v>
      </c>
      <c r="BP1" s="20" t="s">
        <v>0</v>
      </c>
      <c r="BQ1" s="20" t="s">
        <v>1</v>
      </c>
      <c r="BR1" s="20" t="s">
        <v>35</v>
      </c>
      <c r="BS1" s="20" t="s">
        <v>2</v>
      </c>
      <c r="BT1" s="20" t="s">
        <v>11</v>
      </c>
      <c r="BU1" s="20" t="s">
        <v>10</v>
      </c>
      <c r="BV1" s="20" t="s">
        <v>12</v>
      </c>
      <c r="BW1" s="19" t="s">
        <v>62</v>
      </c>
      <c r="BX1" s="19" t="s">
        <v>64</v>
      </c>
      <c r="BY1" s="19" t="s">
        <v>63</v>
      </c>
      <c r="BZ1" s="19" t="s">
        <v>135</v>
      </c>
      <c r="CA1" s="19" t="s">
        <v>26</v>
      </c>
      <c r="CB1" s="20" t="s">
        <v>27</v>
      </c>
      <c r="CC1" s="20" t="s">
        <v>0</v>
      </c>
      <c r="CD1" s="20" t="s">
        <v>1</v>
      </c>
      <c r="CE1" s="20" t="s">
        <v>35</v>
      </c>
      <c r="CF1" s="20" t="s">
        <v>2</v>
      </c>
      <c r="CG1" s="20" t="s">
        <v>11</v>
      </c>
      <c r="CH1" s="20" t="s">
        <v>10</v>
      </c>
      <c r="CI1" s="20" t="s">
        <v>12</v>
      </c>
      <c r="CJ1" s="19" t="s">
        <v>62</v>
      </c>
      <c r="CK1" s="19" t="s">
        <v>64</v>
      </c>
      <c r="CL1" s="19" t="s">
        <v>63</v>
      </c>
      <c r="CM1" s="19" t="s">
        <v>135</v>
      </c>
      <c r="CN1" s="19" t="s">
        <v>28</v>
      </c>
      <c r="CO1" s="20" t="s">
        <v>29</v>
      </c>
      <c r="CP1" s="20" t="s">
        <v>0</v>
      </c>
      <c r="CQ1" s="20" t="s">
        <v>1</v>
      </c>
      <c r="CR1" s="20" t="s">
        <v>35</v>
      </c>
      <c r="CS1" s="20" t="s">
        <v>2</v>
      </c>
      <c r="CT1" s="20" t="s">
        <v>11</v>
      </c>
      <c r="CU1" s="20" t="s">
        <v>10</v>
      </c>
      <c r="CV1" s="20" t="s">
        <v>12</v>
      </c>
      <c r="CW1" s="19" t="s">
        <v>62</v>
      </c>
      <c r="CX1" s="19" t="s">
        <v>64</v>
      </c>
      <c r="CY1" s="19" t="s">
        <v>63</v>
      </c>
      <c r="CZ1" s="19" t="s">
        <v>135</v>
      </c>
      <c r="DA1" s="19" t="s">
        <v>30</v>
      </c>
      <c r="DB1" s="20" t="s">
        <v>31</v>
      </c>
      <c r="DC1" s="20" t="s">
        <v>0</v>
      </c>
      <c r="DD1" s="20" t="s">
        <v>1</v>
      </c>
      <c r="DE1" s="20" t="s">
        <v>35</v>
      </c>
      <c r="DF1" s="20" t="s">
        <v>2</v>
      </c>
      <c r="DG1" s="20" t="s">
        <v>11</v>
      </c>
      <c r="DH1" s="20" t="s">
        <v>10</v>
      </c>
      <c r="DI1" s="20" t="s">
        <v>12</v>
      </c>
      <c r="DJ1" s="19" t="s">
        <v>62</v>
      </c>
      <c r="DK1" s="19" t="s">
        <v>64</v>
      </c>
      <c r="DL1" s="19" t="s">
        <v>63</v>
      </c>
      <c r="DM1" s="19" t="s">
        <v>135</v>
      </c>
      <c r="DN1" s="19" t="s">
        <v>38</v>
      </c>
      <c r="DO1" s="20" t="s">
        <v>32</v>
      </c>
      <c r="DP1" s="20" t="s">
        <v>0</v>
      </c>
      <c r="DQ1" s="20" t="s">
        <v>1</v>
      </c>
      <c r="DR1" s="20" t="s">
        <v>35</v>
      </c>
      <c r="DS1" s="20" t="s">
        <v>2</v>
      </c>
      <c r="DT1" s="20" t="s">
        <v>11</v>
      </c>
      <c r="DU1" s="20" t="s">
        <v>10</v>
      </c>
      <c r="DV1" s="20" t="s">
        <v>12</v>
      </c>
      <c r="DW1" s="19" t="s">
        <v>62</v>
      </c>
      <c r="DX1" s="19" t="s">
        <v>64</v>
      </c>
      <c r="DY1" s="19" t="s">
        <v>63</v>
      </c>
      <c r="DZ1" s="19" t="s">
        <v>135</v>
      </c>
      <c r="EA1" s="19" t="s">
        <v>33</v>
      </c>
      <c r="EB1" s="20" t="s">
        <v>34</v>
      </c>
      <c r="EC1" s="20" t="s">
        <v>0</v>
      </c>
      <c r="ED1" s="20" t="s">
        <v>1</v>
      </c>
      <c r="EE1" s="20" t="s">
        <v>35</v>
      </c>
      <c r="EF1" s="20" t="s">
        <v>2</v>
      </c>
      <c r="EG1" s="20" t="s">
        <v>11</v>
      </c>
      <c r="EH1" s="20" t="s">
        <v>10</v>
      </c>
      <c r="EI1" s="20" t="s">
        <v>12</v>
      </c>
      <c r="EJ1" s="19" t="s">
        <v>62</v>
      </c>
      <c r="EK1" s="19" t="s">
        <v>64</v>
      </c>
      <c r="EL1" s="19" t="s">
        <v>63</v>
      </c>
      <c r="EM1" s="19" t="s">
        <v>135</v>
      </c>
      <c r="EP1" s="19" t="s">
        <v>65</v>
      </c>
      <c r="EQ1" s="20" t="s">
        <v>66</v>
      </c>
      <c r="ER1" s="20" t="s">
        <v>1</v>
      </c>
      <c r="ES1" s="20" t="s">
        <v>41</v>
      </c>
      <c r="ET1" s="19" t="s">
        <v>62</v>
      </c>
      <c r="EU1" s="19" t="s">
        <v>64</v>
      </c>
      <c r="EV1" s="19" t="s">
        <v>63</v>
      </c>
      <c r="EW1" s="20"/>
      <c r="EX1" s="20"/>
      <c r="EY1" s="20"/>
      <c r="FA1" s="19" t="s">
        <v>67</v>
      </c>
      <c r="FB1" s="20" t="s">
        <v>61</v>
      </c>
    </row>
    <row r="2" spans="1:158" x14ac:dyDescent="0.35">
      <c r="A2" s="21" t="e">
        <f ca="1">BDH(B$1, "PX_LAST, GROSS_AGGTE_DVD_YLD, PE_RATIO, TRAIL_12M_EPS, GROSS_MARGIN, OPER_MARGIN, PROF_MARGIN", "1/1/1980", "7/24/2025", "Period", "M","cols=8;rows=268")</f>
        <v>#NAME?</v>
      </c>
      <c r="B2" s="23">
        <v>1000</v>
      </c>
      <c r="C2" s="23">
        <v>1.66</v>
      </c>
      <c r="D2" s="23">
        <v>20.7623</v>
      </c>
      <c r="E2" s="23">
        <v>17.454999999999998</v>
      </c>
      <c r="F2" s="23">
        <v>41.831299999999999</v>
      </c>
      <c r="G2" s="23">
        <v>16.672000000000001</v>
      </c>
      <c r="H2" s="23">
        <v>-27.8504</v>
      </c>
      <c r="I2" s="23"/>
      <c r="N2" s="21" t="e">
        <f ca="1">_xll.BDH(O$1, "PX_LAST, GROSS_AGGTE_DVD_YLD, PE_RATIO, TRAIL_12M_EPS, GROSS_MARGIN, OPER_MARGIN, PROF_MARGIN", "1/1/1980", "7/24/2025", "Period", "M","cols=8;rows=268")</f>
        <v>#NAME?</v>
      </c>
      <c r="O2" s="23">
        <v>1000</v>
      </c>
      <c r="P2" s="23">
        <v>1.21</v>
      </c>
      <c r="Q2" s="23">
        <v>15.192299999999999</v>
      </c>
      <c r="R2" s="23">
        <v>68.632999999999996</v>
      </c>
      <c r="S2" s="23">
        <v>28.185300000000002</v>
      </c>
      <c r="T2" s="23">
        <v>6.3163999999999998</v>
      </c>
      <c r="U2" s="23">
        <v>2.8866000000000001</v>
      </c>
      <c r="V2" s="23"/>
      <c r="AA2" s="21" t="e">
        <f ca="1">_xll.BDH(AB$1, "PX_LAST, GROSS_AGGTE_DVD_YLD, PE_RATIO, TRAIL_12M_EPS, GROSS_MARGIN, OPER_MARGIN, PROF_MARGIN", "1/1/1980", "7/24/2025", "Period", "M","cols=8;rows=268")</f>
        <v>#NAME?</v>
      </c>
      <c r="AB2" s="23">
        <v>1000</v>
      </c>
      <c r="AC2" s="23">
        <v>2.13</v>
      </c>
      <c r="AD2" s="23">
        <v>17.302900000000001</v>
      </c>
      <c r="AE2" s="23">
        <v>57.264800000000001</v>
      </c>
      <c r="AF2" s="23" t="s">
        <v>8</v>
      </c>
      <c r="AG2" s="23" t="s">
        <v>8</v>
      </c>
      <c r="AH2" s="23" t="s">
        <v>8</v>
      </c>
      <c r="AI2" s="23"/>
      <c r="AN2" s="21" t="e">
        <f ca="1">_xll.BDH(AO$1, "PX_LAST, GROSS_AGGTE_DVD_YLD, PE_RATIO, TRAIL_12M_EPS, GROSS_MARGIN, OPER_MARGIN, PROF_MARGIN", "1/1/1980", "7/24/2025", "Period", "M","cols=8;rows=268")</f>
        <v>#NAME?</v>
      </c>
      <c r="AO2" s="23">
        <v>1000</v>
      </c>
      <c r="AP2" s="23">
        <v>2.56</v>
      </c>
      <c r="AQ2" s="23">
        <v>20.301300000000001</v>
      </c>
      <c r="AR2" s="23">
        <v>47.759</v>
      </c>
      <c r="AS2" s="23">
        <v>24.3766</v>
      </c>
      <c r="AT2" s="23">
        <v>7.6475</v>
      </c>
      <c r="AU2" s="23">
        <v>1.9213</v>
      </c>
      <c r="AV2" s="23"/>
      <c r="BA2" s="21" t="e">
        <f ca="1">_xll.BDH(BB$1, "PX_LAST, GROSS_AGGTE_DVD_YLD, PE_RATIO, TRAIL_12M_EPS, GROSS_MARGIN, OPER_MARGIN, PROF_MARGIN", "1/1/1980", "7/24/2025", "Period", "M","cols=8;rows=268")</f>
        <v>#NAME?</v>
      </c>
      <c r="BB2" s="23">
        <v>1000</v>
      </c>
      <c r="BC2" s="23">
        <v>2.35</v>
      </c>
      <c r="BD2" s="23">
        <v>12.4846</v>
      </c>
      <c r="BE2" s="23">
        <v>95.699200000000005</v>
      </c>
      <c r="BF2" s="23" t="s">
        <v>8</v>
      </c>
      <c r="BG2" s="23">
        <v>21.653600000000001</v>
      </c>
      <c r="BH2" s="23">
        <v>13.905799999999999</v>
      </c>
      <c r="BI2" s="23"/>
      <c r="BN2" s="21" t="e">
        <f ca="1">_xll.BDH(BO$1, "PX_LAST, GROSS_AGGTE_DVD_YLD, PE_RATIO, TRAIL_12M_EPS, GROSS_MARGIN, OPER_MARGIN, PROF_MARGIN", "1/1/1980", "7/24/2025", "Period", "M","cols=8;rows=268")</f>
        <v>#NAME?</v>
      </c>
      <c r="BO2" s="23">
        <v>1000</v>
      </c>
      <c r="BP2" s="23">
        <v>6.99</v>
      </c>
      <c r="BQ2" s="23">
        <v>17.9434</v>
      </c>
      <c r="BR2" s="23">
        <v>113.4522</v>
      </c>
      <c r="BS2" s="23" t="s">
        <v>8</v>
      </c>
      <c r="BT2" s="23">
        <v>21.854600000000001</v>
      </c>
      <c r="BU2" s="23">
        <v>25.655100000000001</v>
      </c>
      <c r="BV2" s="23"/>
      <c r="CA2" s="21" t="e">
        <f ca="1">_xll.BDH(CB$1, "PX_LAST, GROSS_AGGTE_DVD_YLD, PE_RATIO, TRAIL_12M_EPS, GROSS_MARGIN, OPER_MARGIN, PROF_MARGIN", "1/1/1980", "7/24/2025", "Period", "M","cols=8;rows=268")</f>
        <v>#NAME?</v>
      </c>
      <c r="CB2" s="23">
        <v>1000</v>
      </c>
      <c r="CC2" s="23">
        <v>1.41</v>
      </c>
      <c r="CD2" s="23">
        <v>21.1892</v>
      </c>
      <c r="CE2" s="23">
        <v>45.375799999999998</v>
      </c>
      <c r="CF2" s="23">
        <v>39.258699999999997</v>
      </c>
      <c r="CG2" s="23">
        <v>14.697699999999999</v>
      </c>
      <c r="CH2" s="23">
        <v>8.4931000000000001</v>
      </c>
      <c r="CI2" s="23"/>
      <c r="CN2" s="21" t="e">
        <f ca="1">_xll.BDH(CO$1, "PX_LAST, GROSS_AGGTE_DVD_YLD, PE_RATIO, TRAIL_12M_EPS, GROSS_MARGIN, OPER_MARGIN, PROF_MARGIN", "1/1/1980", "7/24/2025", "Period", "M","cols=8;rows=268")</f>
        <v>#NAME?</v>
      </c>
      <c r="CO2" s="23">
        <v>1000</v>
      </c>
      <c r="CP2" s="23">
        <v>2.16</v>
      </c>
      <c r="CQ2" s="23">
        <v>16.367699999999999</v>
      </c>
      <c r="CR2" s="23">
        <v>47.221400000000003</v>
      </c>
      <c r="CS2" s="23">
        <v>30.392299999999999</v>
      </c>
      <c r="CT2" s="23">
        <v>11.1775</v>
      </c>
      <c r="CU2" s="23">
        <v>4.2519</v>
      </c>
      <c r="CV2" s="23"/>
      <c r="DA2" s="21" t="e">
        <f ca="1">_xll.BDH(DB$1, "PX_LAST, GROSS_AGGTE_DVD_YLD, PE_RATIO, TRAIL_12M_EPS, GROSS_MARGIN, OPER_MARGIN, PROF_MARGIN", "1/1/1980", "7/24/2025", "Period", "M","cols=8;rows=268")</f>
        <v>#NAME?</v>
      </c>
      <c r="DB2" s="23">
        <v>1000</v>
      </c>
      <c r="DC2" s="23">
        <v>2.82</v>
      </c>
      <c r="DD2" s="23" t="s">
        <v>8</v>
      </c>
      <c r="DE2" s="23" t="s">
        <v>8</v>
      </c>
      <c r="DF2" s="23" t="s">
        <v>8</v>
      </c>
      <c r="DG2" s="23" t="s">
        <v>8</v>
      </c>
      <c r="DH2" s="23" t="s">
        <v>8</v>
      </c>
      <c r="DI2" s="23"/>
      <c r="DN2" s="21" t="e">
        <f ca="1">_xll.BDH(DO$1, "PX_LAST, GROSS_AGGTE_DVD_YLD, PE_RATIO, TRAIL_12M_EPS, GROSS_MARGIN, OPER_MARGIN, PROF_MARGIN", "1/1/1980", "7/24/2025", "Period", "M","cols=8;rows=268")</f>
        <v>#NAME?</v>
      </c>
      <c r="DO2" s="23">
        <v>1000</v>
      </c>
      <c r="DP2" s="23">
        <v>0.5</v>
      </c>
      <c r="DQ2" s="23">
        <v>28.476500000000001</v>
      </c>
      <c r="DR2" s="23">
        <v>35.9846</v>
      </c>
      <c r="DS2" s="23">
        <v>40.884300000000003</v>
      </c>
      <c r="DT2" s="23">
        <v>9.8237000000000005</v>
      </c>
      <c r="DU2" s="23">
        <v>1.2686999999999999</v>
      </c>
      <c r="DV2" s="23"/>
      <c r="EA2" s="21" t="e">
        <f ca="1">_xll.BDH(EB$1, "PX_LAST, GROSS_AGGTE_DVD_YLD, PE_RATIO, TRAIL_12M_EPS, GROSS_MARGIN, OPER_MARGIN, PROF_MARGIN", "1/1/1980", "7/24/2025", "Period", "M","cols=8;rows=268")</f>
        <v>#NAME?</v>
      </c>
      <c r="EB2" s="23">
        <v>1000</v>
      </c>
      <c r="EC2" s="23">
        <v>4.92</v>
      </c>
      <c r="ED2" s="23">
        <v>10.433999999999999</v>
      </c>
      <c r="EE2" s="23">
        <v>88.255099999999999</v>
      </c>
      <c r="EF2" s="23">
        <v>62.7759</v>
      </c>
      <c r="EG2" s="23">
        <v>19.3902</v>
      </c>
      <c r="EH2" s="23">
        <v>1.986</v>
      </c>
      <c r="EI2" s="23"/>
      <c r="EP2" s="21">
        <v>37711</v>
      </c>
      <c r="EQ2" s="52">
        <v>916.91998291015625</v>
      </c>
      <c r="ER2" s="37">
        <v>26.538900000000002</v>
      </c>
      <c r="ES2" s="51">
        <v>52.91</v>
      </c>
      <c r="EW2" s="37"/>
      <c r="EX2" s="37"/>
      <c r="EY2" s="37"/>
      <c r="FA2" s="21">
        <v>37711</v>
      </c>
      <c r="FB2" s="37">
        <f>VLOOKUP(FA2,'riskfree_rate and infl.'!$H:$I,2,0)</f>
        <v>3</v>
      </c>
    </row>
    <row r="3" spans="1:158" x14ac:dyDescent="0.35">
      <c r="A3" s="21">
        <v>37741</v>
      </c>
      <c r="B3" s="23">
        <v>1128.3</v>
      </c>
      <c r="C3" s="23">
        <v>1.5</v>
      </c>
      <c r="D3" s="23">
        <v>23.3505</v>
      </c>
      <c r="E3" s="23">
        <v>17.454999999999998</v>
      </c>
      <c r="F3" s="23">
        <v>41.831299999999999</v>
      </c>
      <c r="G3" s="23">
        <v>16.672000000000001</v>
      </c>
      <c r="H3" s="23">
        <v>-27.8504</v>
      </c>
      <c r="I3" s="23">
        <f>C3*B3/AVERAGE(B2:B3)</f>
        <v>1.5904242822910302</v>
      </c>
      <c r="J3" s="23">
        <f t="shared" ref="J3:J66" si="0">E3/(1+$FB3/100)</f>
        <v>17.079256360078276</v>
      </c>
      <c r="K3" s="23"/>
      <c r="L3" s="23"/>
      <c r="N3" s="21">
        <v>37741</v>
      </c>
      <c r="O3" s="23">
        <v>1105.07</v>
      </c>
      <c r="P3" s="23">
        <v>1.0900000000000001</v>
      </c>
      <c r="Q3" s="23">
        <v>16.648299999999999</v>
      </c>
      <c r="R3" s="23">
        <v>68.632999999999996</v>
      </c>
      <c r="S3" s="23">
        <v>26.6343</v>
      </c>
      <c r="T3" s="23">
        <v>6.2256</v>
      </c>
      <c r="U3" s="23">
        <v>3.0651000000000002</v>
      </c>
      <c r="V3" s="23">
        <f>P3*O3/AVERAGE(O2:O3)</f>
        <v>1.1444049841572965</v>
      </c>
      <c r="W3" s="23">
        <f t="shared" ref="W3:W66" si="1">R3/(1+$FB3/100)</f>
        <v>67.155577299412911</v>
      </c>
      <c r="X3" s="23"/>
      <c r="Y3" s="23"/>
      <c r="AA3" s="21">
        <v>37741</v>
      </c>
      <c r="AB3" s="23">
        <v>1046.98</v>
      </c>
      <c r="AC3" s="23">
        <v>2.0499999999999998</v>
      </c>
      <c r="AD3" s="23">
        <v>18.054099999999998</v>
      </c>
      <c r="AE3" s="23">
        <v>57.289900000000003</v>
      </c>
      <c r="AF3" s="23">
        <v>32.388599999999997</v>
      </c>
      <c r="AG3" s="23">
        <v>11.205</v>
      </c>
      <c r="AH3" s="23">
        <v>6.4340000000000002</v>
      </c>
      <c r="AI3" s="23">
        <f>AC3*AB3/AVERAGE(AB2:AB3)</f>
        <v>2.0970493116688975</v>
      </c>
      <c r="AJ3" s="23">
        <f t="shared" ref="AJ3:AJ66" si="2">AE3/(1+$FB3/100)</f>
        <v>56.05665362035225</v>
      </c>
      <c r="AK3" s="23"/>
      <c r="AL3" s="23"/>
      <c r="AN3" s="21">
        <v>37741</v>
      </c>
      <c r="AO3" s="23">
        <v>1001.83</v>
      </c>
      <c r="AP3" s="23">
        <v>2.6</v>
      </c>
      <c r="AQ3" s="23">
        <v>20.3385</v>
      </c>
      <c r="AR3" s="23">
        <v>47.759</v>
      </c>
      <c r="AS3" s="23">
        <v>24.3766</v>
      </c>
      <c r="AT3" s="23">
        <v>7.6475</v>
      </c>
      <c r="AU3" s="23">
        <v>1.9213</v>
      </c>
      <c r="AV3" s="23">
        <f>AP3*AO3/AVERAGE(AO2:AO3)</f>
        <v>2.6023768252049377</v>
      </c>
      <c r="AW3" s="23">
        <f t="shared" ref="AW3:AW66" si="3">AR3/(1+$FB3/100)</f>
        <v>46.730919765166341</v>
      </c>
      <c r="AX3" s="23"/>
      <c r="AY3" s="23"/>
      <c r="BA3" s="21">
        <v>37741</v>
      </c>
      <c r="BB3" s="23">
        <v>1120.5</v>
      </c>
      <c r="BC3" s="23">
        <v>2.11</v>
      </c>
      <c r="BD3" s="23">
        <v>13.989000000000001</v>
      </c>
      <c r="BE3" s="23">
        <v>95.699200000000005</v>
      </c>
      <c r="BF3" s="23" t="s">
        <v>8</v>
      </c>
      <c r="BG3" s="23">
        <v>21.653600000000001</v>
      </c>
      <c r="BH3" s="23">
        <v>13.905799999999999</v>
      </c>
      <c r="BI3" s="23">
        <f>BC3*BB3/AVERAGE(BB2:BB3)</f>
        <v>2.2299033246875735</v>
      </c>
      <c r="BJ3" s="23">
        <f t="shared" ref="BJ3:BJ66" si="4">BE3/(1+$FB3/100)</f>
        <v>93.63913894324854</v>
      </c>
      <c r="BK3" s="23"/>
      <c r="BL3" s="23"/>
      <c r="BN3" s="21">
        <v>37741</v>
      </c>
      <c r="BO3" s="23">
        <v>1036.3399999999999</v>
      </c>
      <c r="BP3" s="23">
        <v>6.76</v>
      </c>
      <c r="BQ3" s="23">
        <v>18.595500000000001</v>
      </c>
      <c r="BR3" s="23">
        <v>113.4522</v>
      </c>
      <c r="BS3" s="23" t="s">
        <v>8</v>
      </c>
      <c r="BT3" s="23">
        <v>21.854600000000001</v>
      </c>
      <c r="BU3" s="23">
        <v>25.655100000000001</v>
      </c>
      <c r="BV3" s="23">
        <f>BP3*BO3/AVERAGE(BO2:BO3)</f>
        <v>6.8806372216820373</v>
      </c>
      <c r="BW3" s="23">
        <f t="shared" ref="BW3:BW66" si="5">BR3/(1+$FB3/100)</f>
        <v>111.00998043052837</v>
      </c>
      <c r="BX3" s="23"/>
      <c r="BY3" s="23"/>
      <c r="CA3" s="21">
        <v>37741</v>
      </c>
      <c r="CB3" s="23">
        <v>1031.1199999999999</v>
      </c>
      <c r="CC3" s="23">
        <v>1.39</v>
      </c>
      <c r="CD3" s="23">
        <v>21.842700000000001</v>
      </c>
      <c r="CE3" s="23">
        <v>45.400300000000001</v>
      </c>
      <c r="CF3" s="23">
        <v>38.680900000000001</v>
      </c>
      <c r="CG3" s="23">
        <v>14.4907</v>
      </c>
      <c r="CH3" s="23">
        <v>8.3717000000000006</v>
      </c>
      <c r="CI3" s="23">
        <f>CC3*CB3/AVERAGE(CB2:CB3)</f>
        <v>1.4112970183937923</v>
      </c>
      <c r="CJ3" s="23">
        <f t="shared" ref="CJ3:CJ66" si="6">CE3/(1+$FB3/100)</f>
        <v>44.422994129158511</v>
      </c>
      <c r="CK3" s="23"/>
      <c r="CL3" s="23"/>
      <c r="CN3" s="21">
        <v>37741</v>
      </c>
      <c r="CO3" s="23">
        <v>1107.81</v>
      </c>
      <c r="CP3" s="23">
        <v>1.95</v>
      </c>
      <c r="CQ3" s="23">
        <v>18.423999999999999</v>
      </c>
      <c r="CR3" s="23">
        <v>56.809800000000003</v>
      </c>
      <c r="CS3" s="23">
        <v>33.178800000000003</v>
      </c>
      <c r="CT3" s="23">
        <v>11.5379</v>
      </c>
      <c r="CU3" s="23">
        <v>6.1757</v>
      </c>
      <c r="CV3" s="23">
        <f>CP3*CO3/AVERAGE(CO2:CO3)</f>
        <v>2.0497383540262168</v>
      </c>
      <c r="CW3" s="23">
        <f t="shared" ref="CW3:CW66" si="7">CR3/(1+$FB3/100)</f>
        <v>55.586888454011742</v>
      </c>
      <c r="CX3" s="23"/>
      <c r="CY3" s="23"/>
      <c r="DA3" s="21">
        <v>37741</v>
      </c>
      <c r="DB3" s="23">
        <v>1074.29</v>
      </c>
      <c r="DC3" s="23">
        <v>2.62</v>
      </c>
      <c r="DD3" s="23">
        <v>27.280899999999999</v>
      </c>
      <c r="DE3" s="23">
        <v>38.005699999999997</v>
      </c>
      <c r="DF3" s="23">
        <v>22.763999999999999</v>
      </c>
      <c r="DG3" s="23">
        <v>8.1117000000000008</v>
      </c>
      <c r="DH3" s="23">
        <v>-2.1715</v>
      </c>
      <c r="DI3" s="23">
        <f>DC3*DB3/AVERAGE(DB2:DB3)</f>
        <v>2.7138344204522995</v>
      </c>
      <c r="DJ3" s="23">
        <f t="shared" ref="DJ3:DJ66" si="8">DE3/(1+$FB3/100)</f>
        <v>37.18757338551859</v>
      </c>
      <c r="DK3" s="23"/>
      <c r="DL3" s="23"/>
      <c r="DN3" s="21">
        <v>37741</v>
      </c>
      <c r="DO3" s="23">
        <v>1087.57</v>
      </c>
      <c r="DP3" s="23">
        <v>0.46</v>
      </c>
      <c r="DQ3" s="23">
        <v>30.950399999999998</v>
      </c>
      <c r="DR3" s="23">
        <v>36.124699999999997</v>
      </c>
      <c r="DS3" s="23">
        <v>40.1526</v>
      </c>
      <c r="DT3" s="23">
        <v>9.8702000000000005</v>
      </c>
      <c r="DU3" s="23">
        <v>1.5889</v>
      </c>
      <c r="DV3" s="23">
        <f>DP3*DO3/AVERAGE(DO2:DO3)</f>
        <v>0.47929621521673532</v>
      </c>
      <c r="DW3" s="23">
        <f t="shared" ref="DW3:DW66" si="9">DR3/(1+$FB3/100)</f>
        <v>35.347064579256354</v>
      </c>
      <c r="DX3" s="23"/>
      <c r="DY3" s="23"/>
      <c r="EA3" s="21">
        <v>37741</v>
      </c>
      <c r="EB3" s="23">
        <v>1051.3699999999999</v>
      </c>
      <c r="EC3" s="23">
        <v>4.7</v>
      </c>
      <c r="ED3" s="23">
        <v>10.5108</v>
      </c>
      <c r="EE3" s="23">
        <v>97.297200000000004</v>
      </c>
      <c r="EF3" s="23">
        <v>62.2851</v>
      </c>
      <c r="EG3" s="23">
        <v>19.166599999999999</v>
      </c>
      <c r="EH3" s="23">
        <v>2.1221000000000001</v>
      </c>
      <c r="EI3" s="23">
        <f>EC3*EB3/AVERAGE(EB2:EB3)</f>
        <v>4.8176964662640085</v>
      </c>
      <c r="EJ3" s="23">
        <f t="shared" ref="EJ3:EJ66" si="10">EE3/(1+$FB3/100)</f>
        <v>95.202739726027403</v>
      </c>
      <c r="EK3" s="23"/>
      <c r="EL3" s="23"/>
      <c r="EP3" s="21">
        <v>37741</v>
      </c>
      <c r="EQ3" s="52">
        <v>963.59002685546875</v>
      </c>
      <c r="ER3" s="37">
        <v>27.889700000000001</v>
      </c>
      <c r="ES3" s="51">
        <v>55.5</v>
      </c>
      <c r="ET3" s="23">
        <f>ES3/(1+$FB3/100)</f>
        <v>54.30528375733855</v>
      </c>
      <c r="EU3" s="23"/>
      <c r="EV3" s="23"/>
      <c r="EW3" s="37"/>
      <c r="EX3" s="37"/>
      <c r="EY3" s="37"/>
      <c r="FA3" s="21">
        <v>37741</v>
      </c>
      <c r="FB3" s="37">
        <f>VLOOKUP(FA3,'riskfree_rate and infl.'!$H:$I,2,0)</f>
        <v>2.2000000000000002</v>
      </c>
    </row>
    <row r="4" spans="1:158" x14ac:dyDescent="0.35">
      <c r="A4" s="21">
        <v>37772</v>
      </c>
      <c r="B4" s="23">
        <v>1192.57</v>
      </c>
      <c r="C4" s="23">
        <v>1.42</v>
      </c>
      <c r="D4" s="23" t="s">
        <v>8</v>
      </c>
      <c r="E4" s="23">
        <v>-15.9421</v>
      </c>
      <c r="F4" s="23">
        <v>42.761499999999998</v>
      </c>
      <c r="G4" s="23">
        <v>16.0717</v>
      </c>
      <c r="H4" s="23">
        <v>-7.8834</v>
      </c>
      <c r="I4" s="23">
        <f>C4*B4/AVERAGE(B2:B4)</f>
        <v>1.5298244737071909</v>
      </c>
      <c r="J4" s="23">
        <f t="shared" si="0"/>
        <v>-15.614201762977475</v>
      </c>
      <c r="K4" s="23"/>
      <c r="L4" s="23"/>
      <c r="N4" s="21">
        <v>37772</v>
      </c>
      <c r="O4" s="23">
        <v>1171.72</v>
      </c>
      <c r="P4" s="23">
        <v>1.03</v>
      </c>
      <c r="Q4" s="23">
        <v>17.631799999999998</v>
      </c>
      <c r="R4" s="23">
        <v>68.632999999999996</v>
      </c>
      <c r="S4" s="23">
        <v>26.645499999999998</v>
      </c>
      <c r="T4" s="23">
        <v>6.2363999999999997</v>
      </c>
      <c r="U4" s="23">
        <v>3.0352999999999999</v>
      </c>
      <c r="V4" s="23">
        <f>P4*O4/AVERAGE(O2:O4)</f>
        <v>1.1049273221659004</v>
      </c>
      <c r="W4" s="23">
        <f t="shared" si="1"/>
        <v>67.221351616062691</v>
      </c>
      <c r="X4" s="23"/>
      <c r="Y4" s="23"/>
      <c r="AA4" s="21">
        <v>37772</v>
      </c>
      <c r="AB4" s="23">
        <v>1114.17</v>
      </c>
      <c r="AC4" s="23">
        <v>1.93</v>
      </c>
      <c r="AD4" s="23">
        <v>19.211500000000001</v>
      </c>
      <c r="AE4" s="23">
        <v>57.976300000000002</v>
      </c>
      <c r="AF4" s="23">
        <v>31.853999999999999</v>
      </c>
      <c r="AG4" s="23">
        <v>11.803100000000001</v>
      </c>
      <c r="AH4" s="23">
        <v>7.1018999999999997</v>
      </c>
      <c r="AI4" s="23">
        <f>AC4*AB4/AVERAGE(AB2:AB4)</f>
        <v>2.0407270455372255</v>
      </c>
      <c r="AJ4" s="23">
        <f t="shared" si="2"/>
        <v>56.783839373163573</v>
      </c>
      <c r="AK4" s="23"/>
      <c r="AL4" s="23"/>
      <c r="AN4" s="21">
        <v>37772</v>
      </c>
      <c r="AO4" s="23">
        <v>1086.6600000000001</v>
      </c>
      <c r="AP4" s="23">
        <v>2.42</v>
      </c>
      <c r="AQ4" s="23">
        <v>16.781199999999998</v>
      </c>
      <c r="AR4" s="23">
        <v>65.899000000000001</v>
      </c>
      <c r="AS4" s="23">
        <v>24.2059</v>
      </c>
      <c r="AT4" s="23">
        <v>8.7029999999999994</v>
      </c>
      <c r="AU4" s="23">
        <v>3.4592000000000001</v>
      </c>
      <c r="AV4" s="23">
        <f>AP4*AO4/AVERAGE(AO2:AO4)</f>
        <v>2.5543717480063073</v>
      </c>
      <c r="AW4" s="23">
        <f t="shared" si="3"/>
        <v>64.543584720861901</v>
      </c>
      <c r="AX4" s="23"/>
      <c r="AY4" s="23"/>
      <c r="BA4" s="21">
        <v>37772</v>
      </c>
      <c r="BB4" s="23">
        <v>1178.31</v>
      </c>
      <c r="BC4" s="23">
        <v>2.0299999999999998</v>
      </c>
      <c r="BD4" s="23">
        <v>14.7753</v>
      </c>
      <c r="BE4" s="23">
        <v>78.576599999999999</v>
      </c>
      <c r="BF4" s="23" t="s">
        <v>8</v>
      </c>
      <c r="BG4" s="23">
        <v>19.018599999999999</v>
      </c>
      <c r="BH4" s="23">
        <v>11.755100000000001</v>
      </c>
      <c r="BI4" s="23">
        <f>BC4*BB4/AVERAGE(BB2:BB4)</f>
        <v>2.1753019725294878</v>
      </c>
      <c r="BJ4" s="23">
        <f t="shared" si="4"/>
        <v>76.960430950048973</v>
      </c>
      <c r="BK4" s="23"/>
      <c r="BL4" s="23"/>
      <c r="BN4" s="21">
        <v>37772</v>
      </c>
      <c r="BO4" s="23">
        <v>1084.95</v>
      </c>
      <c r="BP4" s="23">
        <v>6.41</v>
      </c>
      <c r="BQ4" s="23">
        <v>19.311299999999999</v>
      </c>
      <c r="BR4" s="23">
        <v>106.431</v>
      </c>
      <c r="BS4" s="23" t="s">
        <v>8</v>
      </c>
      <c r="BT4" s="23">
        <v>21.363199999999999</v>
      </c>
      <c r="BU4" s="23">
        <v>26.356100000000001</v>
      </c>
      <c r="BV4" s="23">
        <f>BP4*BO4/AVERAGE(BO2:BO4)</f>
        <v>6.684283901848274</v>
      </c>
      <c r="BW4" s="23">
        <f t="shared" si="5"/>
        <v>104.2419196865818</v>
      </c>
      <c r="BX4" s="23"/>
      <c r="BY4" s="23"/>
      <c r="CA4" s="21">
        <v>37772</v>
      </c>
      <c r="CB4" s="23">
        <v>1049.6199999999999</v>
      </c>
      <c r="CC4" s="23">
        <v>1.39</v>
      </c>
      <c r="CD4" s="23">
        <v>21.988499999999998</v>
      </c>
      <c r="CE4" s="23">
        <v>45.935499999999998</v>
      </c>
      <c r="CF4" s="23">
        <v>38.0124</v>
      </c>
      <c r="CG4" s="23">
        <v>14.561</v>
      </c>
      <c r="CH4" s="23">
        <v>8.2835000000000001</v>
      </c>
      <c r="CI4" s="23">
        <f>CC4*CB4/AVERAGE(CB2:CB4)</f>
        <v>1.4207350831293781</v>
      </c>
      <c r="CJ4" s="23">
        <f t="shared" si="6"/>
        <v>44.990695396669935</v>
      </c>
      <c r="CK4" s="23"/>
      <c r="CL4" s="23"/>
      <c r="CN4" s="21">
        <v>37772</v>
      </c>
      <c r="CO4" s="23">
        <v>1130.71</v>
      </c>
      <c r="CP4" s="23">
        <v>1.92</v>
      </c>
      <c r="CQ4" s="23">
        <v>18.433299999999999</v>
      </c>
      <c r="CR4" s="23">
        <v>55.976999999999997</v>
      </c>
      <c r="CS4" s="23">
        <v>31.794499999999999</v>
      </c>
      <c r="CT4" s="23">
        <v>11.2866</v>
      </c>
      <c r="CU4" s="23">
        <v>5.3856000000000002</v>
      </c>
      <c r="CV4" s="23">
        <f>CP4*CO4/AVERAGE(CO2:CO4)</f>
        <v>2.0110697479095392</v>
      </c>
      <c r="CW4" s="23">
        <f t="shared" si="7"/>
        <v>54.825661116552403</v>
      </c>
      <c r="CX4" s="23"/>
      <c r="CY4" s="23"/>
      <c r="DA4" s="21">
        <v>37772</v>
      </c>
      <c r="DB4" s="23">
        <v>1094.27</v>
      </c>
      <c r="DC4" s="23">
        <v>2.58</v>
      </c>
      <c r="DD4" s="23">
        <v>27.7883</v>
      </c>
      <c r="DE4" s="23">
        <v>38.005699999999997</v>
      </c>
      <c r="DF4" s="23">
        <v>22.763999999999999</v>
      </c>
      <c r="DG4" s="23">
        <v>8.1117000000000008</v>
      </c>
      <c r="DH4" s="23">
        <v>-2.1715</v>
      </c>
      <c r="DI4" s="23">
        <f>DC4*DB4/AVERAGE(DB2:DB4)</f>
        <v>2.6730280632211478</v>
      </c>
      <c r="DJ4" s="23">
        <f t="shared" si="8"/>
        <v>37.223996082272286</v>
      </c>
      <c r="DK4" s="23"/>
      <c r="DL4" s="23"/>
      <c r="DN4" s="21">
        <v>37772</v>
      </c>
      <c r="DO4" s="23">
        <v>1171.93</v>
      </c>
      <c r="DP4" s="23">
        <v>0.43</v>
      </c>
      <c r="DQ4" s="23">
        <v>42.369900000000001</v>
      </c>
      <c r="DR4" s="23">
        <v>32.194299999999998</v>
      </c>
      <c r="DS4" s="23">
        <v>38.838999999999999</v>
      </c>
      <c r="DT4" s="23">
        <v>9.5540000000000003</v>
      </c>
      <c r="DU4" s="23">
        <v>1.3395999999999999</v>
      </c>
      <c r="DV4" s="23">
        <f>DP4*DO4/AVERAGE(DO2:DO4)</f>
        <v>0.46381030832949843</v>
      </c>
      <c r="DW4" s="23">
        <f t="shared" si="9"/>
        <v>31.532125367286977</v>
      </c>
      <c r="DX4" s="23"/>
      <c r="DY4" s="23"/>
      <c r="EA4" s="21">
        <v>37772</v>
      </c>
      <c r="EB4" s="23">
        <v>1153.6600000000001</v>
      </c>
      <c r="EC4" s="23">
        <v>4.26</v>
      </c>
      <c r="ED4" s="23">
        <v>13.497400000000001</v>
      </c>
      <c r="EE4" s="23">
        <v>84.530799999999999</v>
      </c>
      <c r="EF4" s="23">
        <v>60.094000000000001</v>
      </c>
      <c r="EG4" s="23">
        <v>16.716699999999999</v>
      </c>
      <c r="EH4" s="23">
        <v>2.9234</v>
      </c>
      <c r="EI4" s="23">
        <f>EC4*EB4/AVERAGE(EB2:EB4)</f>
        <v>4.6001986876877909</v>
      </c>
      <c r="EJ4" s="23">
        <f t="shared" si="10"/>
        <v>82.792164544564159</v>
      </c>
      <c r="EK4" s="23"/>
      <c r="EL4" s="23"/>
      <c r="EP4" s="21">
        <v>37772</v>
      </c>
      <c r="EQ4" s="52">
        <v>974.5</v>
      </c>
      <c r="ER4" s="37">
        <v>28.205500000000001</v>
      </c>
      <c r="ES4" s="51">
        <v>58.06</v>
      </c>
      <c r="ET4" s="23">
        <f t="shared" ref="ET4:ET67" si="11">ES4/(1+$FB4/100)</f>
        <v>56.865817825661125</v>
      </c>
      <c r="EU4" s="23"/>
      <c r="EV4" s="23"/>
      <c r="EW4" s="37"/>
      <c r="EX4" s="37"/>
      <c r="EY4" s="37"/>
      <c r="FA4" s="21">
        <v>37772</v>
      </c>
      <c r="FB4" s="37">
        <f>VLOOKUP(FA4,'riskfree_rate and infl.'!$H:$I,2,0)</f>
        <v>2.1</v>
      </c>
    </row>
    <row r="5" spans="1:158" x14ac:dyDescent="0.35">
      <c r="A5" s="21">
        <v>37802</v>
      </c>
      <c r="B5" s="23">
        <v>1206.71</v>
      </c>
      <c r="C5" s="23">
        <v>1.41</v>
      </c>
      <c r="D5" s="23" t="s">
        <v>8</v>
      </c>
      <c r="E5" s="23">
        <v>-15.9389</v>
      </c>
      <c r="F5" s="23">
        <v>42.454799999999999</v>
      </c>
      <c r="G5" s="23">
        <v>16.0015</v>
      </c>
      <c r="H5" s="23">
        <v>-7.6959999999999997</v>
      </c>
      <c r="I5" s="23">
        <f>C5*B5/AVERAGE(B2:B5)</f>
        <v>1.5031969396454619</v>
      </c>
      <c r="J5" s="23">
        <f t="shared" si="0"/>
        <v>-15.611067580803136</v>
      </c>
      <c r="K5" s="23"/>
      <c r="L5" s="23"/>
      <c r="N5" s="21">
        <v>37802</v>
      </c>
      <c r="O5" s="23">
        <v>1201.0899999999999</v>
      </c>
      <c r="P5" s="23">
        <v>1.02</v>
      </c>
      <c r="Q5" s="23">
        <v>16.4086</v>
      </c>
      <c r="R5" s="23">
        <v>70.091999999999999</v>
      </c>
      <c r="S5" s="23">
        <v>26.558199999999999</v>
      </c>
      <c r="T5" s="23">
        <v>6.5164999999999997</v>
      </c>
      <c r="U5" s="23">
        <v>3.7326999999999999</v>
      </c>
      <c r="V5" s="23">
        <f>P5*O5/AVERAGE(O2:O5)</f>
        <v>1.0943676918541809</v>
      </c>
      <c r="W5" s="23">
        <f t="shared" si="1"/>
        <v>68.650342801175327</v>
      </c>
      <c r="X5" s="23"/>
      <c r="Y5" s="23"/>
      <c r="AA5" s="21">
        <v>37802</v>
      </c>
      <c r="AB5" s="23">
        <v>1121.56</v>
      </c>
      <c r="AC5" s="23">
        <v>1.93</v>
      </c>
      <c r="AD5" s="23">
        <v>19.270199999999999</v>
      </c>
      <c r="AE5" s="23">
        <v>58.352800000000002</v>
      </c>
      <c r="AF5" s="23">
        <v>31.261600000000001</v>
      </c>
      <c r="AG5" s="23">
        <v>10.7669</v>
      </c>
      <c r="AH5" s="23">
        <v>6.5125999999999999</v>
      </c>
      <c r="AI5" s="23">
        <f>AC5*AB5/AVERAGE(AB2:AB5)</f>
        <v>2.0217206395016238</v>
      </c>
      <c r="AJ5" s="23">
        <f t="shared" si="2"/>
        <v>57.152595494613131</v>
      </c>
      <c r="AK5" s="23"/>
      <c r="AL5" s="23"/>
      <c r="AN5" s="21">
        <v>37802</v>
      </c>
      <c r="AO5" s="23">
        <v>1073.8599999999999</v>
      </c>
      <c r="AP5" s="23">
        <v>2.4300000000000002</v>
      </c>
      <c r="AQ5" s="23">
        <v>16.583500000000001</v>
      </c>
      <c r="AR5" s="23">
        <v>65.899000000000001</v>
      </c>
      <c r="AS5" s="23">
        <v>24.2059</v>
      </c>
      <c r="AT5" s="23">
        <v>8.7029999999999994</v>
      </c>
      <c r="AU5" s="23">
        <v>3.4592000000000001</v>
      </c>
      <c r="AV5" s="23">
        <f>AP5*AO5/AVERAGE(AO2:AO5)</f>
        <v>2.5076985837327475</v>
      </c>
      <c r="AW5" s="23">
        <f t="shared" si="3"/>
        <v>64.543584720861901</v>
      </c>
      <c r="AX5" s="23"/>
      <c r="AY5" s="23"/>
      <c r="BA5" s="21">
        <v>37802</v>
      </c>
      <c r="BB5" s="23">
        <v>1178.1300000000001</v>
      </c>
      <c r="BC5" s="23">
        <v>2.04</v>
      </c>
      <c r="BD5" s="23">
        <v>14.7844</v>
      </c>
      <c r="BE5" s="23">
        <v>78.5762</v>
      </c>
      <c r="BF5" s="23" t="s">
        <v>8</v>
      </c>
      <c r="BG5" s="23">
        <v>18.961500000000001</v>
      </c>
      <c r="BH5" s="23">
        <v>11.719799999999999</v>
      </c>
      <c r="BI5" s="23">
        <f>BC5*BB5/AVERAGE(BB2:BB5)</f>
        <v>2.1473463571099902</v>
      </c>
      <c r="BJ5" s="23">
        <f t="shared" si="4"/>
        <v>76.960039177277181</v>
      </c>
      <c r="BK5" s="23"/>
      <c r="BL5" s="23"/>
      <c r="BN5" s="21">
        <v>37802</v>
      </c>
      <c r="BO5" s="23">
        <v>1100.04</v>
      </c>
      <c r="BP5" s="23">
        <v>6.32</v>
      </c>
      <c r="BQ5" s="23">
        <v>19.579899999999999</v>
      </c>
      <c r="BR5" s="23">
        <v>106.431</v>
      </c>
      <c r="BS5" s="23" t="s">
        <v>8</v>
      </c>
      <c r="BT5" s="23">
        <v>21.363199999999999</v>
      </c>
      <c r="BU5" s="23">
        <v>26.356100000000001</v>
      </c>
      <c r="BV5" s="23">
        <f>BP5*BO5/AVERAGE(BO2:BO5)</f>
        <v>6.5877368507081897</v>
      </c>
      <c r="BW5" s="23">
        <f t="shared" si="5"/>
        <v>104.2419196865818</v>
      </c>
      <c r="BX5" s="23"/>
      <c r="BY5" s="23"/>
      <c r="CA5" s="21">
        <v>37802</v>
      </c>
      <c r="CB5" s="23">
        <v>1099.04</v>
      </c>
      <c r="CC5" s="23">
        <v>1.33</v>
      </c>
      <c r="CD5" s="23">
        <v>23.018000000000001</v>
      </c>
      <c r="CE5" s="23">
        <v>45.935499999999998</v>
      </c>
      <c r="CF5" s="23">
        <v>37.4435</v>
      </c>
      <c r="CG5" s="23">
        <v>14.3819</v>
      </c>
      <c r="CH5" s="23">
        <v>8.2378999999999998</v>
      </c>
      <c r="CI5" s="23">
        <f>CC5*CB5/AVERAGE(CB2:CB5)</f>
        <v>1.3988518055974239</v>
      </c>
      <c r="CJ5" s="23">
        <f t="shared" si="6"/>
        <v>44.990695396669935</v>
      </c>
      <c r="CK5" s="23"/>
      <c r="CL5" s="23"/>
      <c r="CN5" s="21">
        <v>37802</v>
      </c>
      <c r="CO5" s="23">
        <v>1150.04</v>
      </c>
      <c r="CP5" s="23">
        <v>1.9</v>
      </c>
      <c r="CQ5" s="23">
        <v>19.065300000000001</v>
      </c>
      <c r="CR5" s="23">
        <v>56.1648</v>
      </c>
      <c r="CS5" s="23">
        <v>31.869700000000002</v>
      </c>
      <c r="CT5" s="23">
        <v>11.0039</v>
      </c>
      <c r="CU5" s="23">
        <v>5.2073999999999998</v>
      </c>
      <c r="CV5" s="23">
        <f>CP5*CO5/AVERAGE(CO2:CO5)</f>
        <v>1.9916109156534265</v>
      </c>
      <c r="CW5" s="23">
        <f t="shared" si="7"/>
        <v>55.009598432908916</v>
      </c>
      <c r="CX5" s="23"/>
      <c r="CY5" s="23"/>
      <c r="DA5" s="21">
        <v>37802</v>
      </c>
      <c r="DB5" s="23">
        <v>1093.6199999999999</v>
      </c>
      <c r="DC5" s="23">
        <v>2.58</v>
      </c>
      <c r="DD5" s="23">
        <v>27.771799999999999</v>
      </c>
      <c r="DE5" s="23">
        <v>38.005699999999997</v>
      </c>
      <c r="DF5" s="23">
        <v>22.763999999999999</v>
      </c>
      <c r="DG5" s="23">
        <v>8.1117000000000008</v>
      </c>
      <c r="DH5" s="23">
        <v>-2.1715</v>
      </c>
      <c r="DI5" s="23">
        <f>DC5*DB5/AVERAGE(DB2:DB5)</f>
        <v>2.6479778892491632</v>
      </c>
      <c r="DJ5" s="23">
        <f t="shared" si="8"/>
        <v>37.223996082272286</v>
      </c>
      <c r="DK5" s="23"/>
      <c r="DL5" s="23"/>
      <c r="DN5" s="21">
        <v>37802</v>
      </c>
      <c r="DO5" s="23">
        <v>1168.1400000000001</v>
      </c>
      <c r="DP5" s="23">
        <v>0.43</v>
      </c>
      <c r="DQ5" s="23">
        <v>42.062100000000001</v>
      </c>
      <c r="DR5" s="23">
        <v>32.080399999999997</v>
      </c>
      <c r="DS5" s="23">
        <v>38.600099999999998</v>
      </c>
      <c r="DT5" s="23">
        <v>9.4205000000000005</v>
      </c>
      <c r="DU5" s="23">
        <v>1.4251</v>
      </c>
      <c r="DV5" s="23">
        <f>DP5*DO5/AVERAGE(DO2:DO5)</f>
        <v>0.45378594465674715</v>
      </c>
      <c r="DW5" s="23">
        <f t="shared" si="9"/>
        <v>31.420568070519099</v>
      </c>
      <c r="DX5" s="23"/>
      <c r="DY5" s="23"/>
      <c r="EA5" s="21">
        <v>37802</v>
      </c>
      <c r="EB5" s="23">
        <v>1173.1600000000001</v>
      </c>
      <c r="EC5" s="23">
        <v>4.1399999999999997</v>
      </c>
      <c r="ED5" s="23">
        <v>13.6807</v>
      </c>
      <c r="EE5" s="23">
        <v>84.530799999999999</v>
      </c>
      <c r="EF5" s="23">
        <v>60.094000000000001</v>
      </c>
      <c r="EG5" s="23">
        <v>16.716699999999999</v>
      </c>
      <c r="EH5" s="23">
        <v>2.9234</v>
      </c>
      <c r="EI5" s="23">
        <f>EC5*EB5/AVERAGE(EB2:EB5)</f>
        <v>4.4373427375239549</v>
      </c>
      <c r="EJ5" s="23">
        <f t="shared" si="10"/>
        <v>82.792164544564159</v>
      </c>
      <c r="EK5" s="23"/>
      <c r="EL5" s="23"/>
      <c r="EP5" s="21">
        <v>37802</v>
      </c>
      <c r="EQ5" s="52">
        <v>990.30999755859375</v>
      </c>
      <c r="ER5" s="37">
        <v>25.669</v>
      </c>
      <c r="ES5" s="51">
        <v>60.46</v>
      </c>
      <c r="ET5" s="23">
        <f t="shared" si="11"/>
        <v>59.216454456415285</v>
      </c>
      <c r="EU5" s="23"/>
      <c r="EV5" s="23"/>
      <c r="EW5" s="37"/>
      <c r="EX5" s="37"/>
      <c r="EY5" s="37"/>
      <c r="FA5" s="21">
        <v>37802</v>
      </c>
      <c r="FB5" s="37">
        <f>VLOOKUP(FA5,'riskfree_rate and infl.'!$H:$I,2,0)</f>
        <v>2.1</v>
      </c>
    </row>
    <row r="6" spans="1:158" x14ac:dyDescent="0.35">
      <c r="A6" s="21">
        <v>37833</v>
      </c>
      <c r="B6" s="23">
        <v>1183.7</v>
      </c>
      <c r="C6" s="23">
        <v>1.49</v>
      </c>
      <c r="D6" s="23" t="s">
        <v>8</v>
      </c>
      <c r="E6" s="23">
        <v>-15.8787</v>
      </c>
      <c r="F6" s="23">
        <v>42.217100000000002</v>
      </c>
      <c r="G6" s="23">
        <v>15.952</v>
      </c>
      <c r="H6" s="23">
        <v>-7.5904999999999996</v>
      </c>
      <c r="I6" s="23">
        <f>C6*B6/AVERAGE(B2:B6)</f>
        <v>1.5440610511128856</v>
      </c>
      <c r="J6" s="23">
        <f t="shared" si="0"/>
        <v>-15.552105778648386</v>
      </c>
      <c r="K6" s="23"/>
      <c r="L6" s="23"/>
      <c r="N6" s="21">
        <v>37833</v>
      </c>
      <c r="O6" s="23">
        <v>1244</v>
      </c>
      <c r="P6" s="23">
        <v>0.99</v>
      </c>
      <c r="Q6" s="23">
        <v>16.994800000000001</v>
      </c>
      <c r="R6" s="23">
        <v>70.091999999999999</v>
      </c>
      <c r="S6" s="23">
        <v>26.558199999999999</v>
      </c>
      <c r="T6" s="23">
        <v>6.5164999999999997</v>
      </c>
      <c r="U6" s="23">
        <v>3.7326999999999999</v>
      </c>
      <c r="V6" s="23">
        <f>P6*O6/AVERAGE(O2:O6)</f>
        <v>1.0761847504666298</v>
      </c>
      <c r="W6" s="23">
        <f t="shared" si="1"/>
        <v>68.650342801175327</v>
      </c>
      <c r="X6" s="23"/>
      <c r="Y6" s="23"/>
      <c r="AA6" s="21">
        <v>37833</v>
      </c>
      <c r="AB6" s="23">
        <v>1101.6099999999999</v>
      </c>
      <c r="AC6" s="23">
        <v>1.98</v>
      </c>
      <c r="AD6" s="23">
        <v>18.860600000000002</v>
      </c>
      <c r="AE6" s="23">
        <v>58.778599999999997</v>
      </c>
      <c r="AF6" s="23">
        <v>32.568899999999999</v>
      </c>
      <c r="AG6" s="23">
        <v>10.948700000000001</v>
      </c>
      <c r="AH6" s="23">
        <v>6.5766999999999998</v>
      </c>
      <c r="AI6" s="23">
        <f>AC6*AB6/AVERAGE(AB2:AB6)</f>
        <v>2.0254997845596097</v>
      </c>
      <c r="AJ6" s="23">
        <f t="shared" si="2"/>
        <v>57.569637610186092</v>
      </c>
      <c r="AK6" s="23"/>
      <c r="AL6" s="23"/>
      <c r="AN6" s="21">
        <v>37833</v>
      </c>
      <c r="AO6" s="23">
        <v>1040.69</v>
      </c>
      <c r="AP6" s="23">
        <v>2.56</v>
      </c>
      <c r="AQ6" s="23">
        <v>14.2293</v>
      </c>
      <c r="AR6" s="23">
        <v>78.189800000000005</v>
      </c>
      <c r="AS6" s="23">
        <v>25.146100000000001</v>
      </c>
      <c r="AT6" s="23">
        <v>9.0410000000000004</v>
      </c>
      <c r="AU6" s="23">
        <v>5.9050000000000002</v>
      </c>
      <c r="AV6" s="23">
        <f>AP6*AO6/AVERAGE(AO2:AO6)</f>
        <v>2.5602017282204259</v>
      </c>
      <c r="AW6" s="23">
        <f t="shared" si="3"/>
        <v>76.581586679725774</v>
      </c>
      <c r="AX6" s="23"/>
      <c r="AY6" s="23"/>
      <c r="BA6" s="21">
        <v>37833</v>
      </c>
      <c r="BB6" s="23">
        <v>1228.43</v>
      </c>
      <c r="BC6" s="23">
        <v>2.02</v>
      </c>
      <c r="BD6" s="23">
        <v>15.4139</v>
      </c>
      <c r="BE6" s="23">
        <v>78.596800000000002</v>
      </c>
      <c r="BF6" s="23" t="s">
        <v>8</v>
      </c>
      <c r="BG6" s="23">
        <v>18.9604</v>
      </c>
      <c r="BH6" s="23">
        <v>11.719200000000001</v>
      </c>
      <c r="BI6" s="23">
        <f>BC6*BB6/AVERAGE(BB2:BB6)</f>
        <v>2.1746430117590974</v>
      </c>
      <c r="BJ6" s="23">
        <f t="shared" si="4"/>
        <v>76.980215475024494</v>
      </c>
      <c r="BK6" s="23"/>
      <c r="BL6" s="23"/>
      <c r="BN6" s="21">
        <v>37833</v>
      </c>
      <c r="BO6" s="23">
        <v>1158.56</v>
      </c>
      <c r="BP6" s="23">
        <v>6.02</v>
      </c>
      <c r="BQ6" s="23">
        <v>20.621500000000001</v>
      </c>
      <c r="BR6" s="23">
        <v>98.168800000000005</v>
      </c>
      <c r="BS6" s="23" t="s">
        <v>8</v>
      </c>
      <c r="BT6" s="23">
        <v>21.362200000000001</v>
      </c>
      <c r="BU6" s="23">
        <v>26.354900000000001</v>
      </c>
      <c r="BV6" s="23">
        <f>BP6*BO6/AVERAGE(BO2:BO6)</f>
        <v>6.4820388520954895</v>
      </c>
      <c r="BW6" s="23">
        <f t="shared" si="5"/>
        <v>96.149657198824698</v>
      </c>
      <c r="BX6" s="23"/>
      <c r="BY6" s="23"/>
      <c r="CA6" s="21">
        <v>37833</v>
      </c>
      <c r="CB6" s="23">
        <v>1091.53</v>
      </c>
      <c r="CC6" s="23">
        <v>1.34</v>
      </c>
      <c r="CD6" s="23">
        <v>22.5504</v>
      </c>
      <c r="CE6" s="23">
        <v>48.292700000000004</v>
      </c>
      <c r="CF6" s="23">
        <v>36.294800000000002</v>
      </c>
      <c r="CG6" s="23">
        <v>14.353400000000001</v>
      </c>
      <c r="CH6" s="23">
        <v>9.6545000000000005</v>
      </c>
      <c r="CI6" s="23">
        <f>CC6*CB6/AVERAGE(CB2:CB6)</f>
        <v>1.387368794474239</v>
      </c>
      <c r="CJ6" s="23">
        <f t="shared" si="6"/>
        <v>47.299412340842316</v>
      </c>
      <c r="CK6" s="23"/>
      <c r="CL6" s="23"/>
      <c r="CN6" s="21">
        <v>37833</v>
      </c>
      <c r="CO6" s="23">
        <v>1184.8900000000001</v>
      </c>
      <c r="CP6" s="23">
        <v>1.85</v>
      </c>
      <c r="CQ6" s="23">
        <v>20.127500000000001</v>
      </c>
      <c r="CR6" s="23">
        <v>55.8461</v>
      </c>
      <c r="CS6" s="23">
        <v>34.822299999999998</v>
      </c>
      <c r="CT6" s="23">
        <v>10.588200000000001</v>
      </c>
      <c r="CU6" s="23">
        <v>5.4051</v>
      </c>
      <c r="CV6" s="23">
        <f>CP6*CO6/AVERAGE(CO2:CO6)</f>
        <v>1.9665077286061599</v>
      </c>
      <c r="CW6" s="23">
        <f t="shared" si="7"/>
        <v>54.697453476983355</v>
      </c>
      <c r="CX6" s="23"/>
      <c r="CY6" s="23"/>
      <c r="DA6" s="21">
        <v>37833</v>
      </c>
      <c r="DB6" s="23">
        <v>1181.74</v>
      </c>
      <c r="DC6" s="23">
        <v>2.39</v>
      </c>
      <c r="DD6" s="23">
        <v>26.865500000000001</v>
      </c>
      <c r="DE6" s="23">
        <v>42.004600000000003</v>
      </c>
      <c r="DF6" s="23">
        <v>22.146599999999999</v>
      </c>
      <c r="DG6" s="23">
        <v>7.8906000000000001</v>
      </c>
      <c r="DH6" s="23">
        <v>2.3936000000000002</v>
      </c>
      <c r="DI6" s="23">
        <f>DC6*DB6/AVERAGE(DB2:DB6)</f>
        <v>2.594048589986627</v>
      </c>
      <c r="DJ6" s="23">
        <f t="shared" si="8"/>
        <v>41.140646425073463</v>
      </c>
      <c r="DK6" s="23"/>
      <c r="DL6" s="23"/>
      <c r="DN6" s="21">
        <v>37833</v>
      </c>
      <c r="DO6" s="23">
        <v>1231.6600000000001</v>
      </c>
      <c r="DP6" s="23">
        <v>0.41</v>
      </c>
      <c r="DQ6" s="23">
        <v>44.349600000000002</v>
      </c>
      <c r="DR6" s="23">
        <v>32.209400000000002</v>
      </c>
      <c r="DS6" s="23">
        <v>38.600200000000001</v>
      </c>
      <c r="DT6" s="23">
        <v>9.4205000000000005</v>
      </c>
      <c r="DU6" s="23">
        <v>1.4251</v>
      </c>
      <c r="DV6" s="23">
        <f>DP6*DO6/AVERAGE(DO2:DO6)</f>
        <v>0.44615111409538277</v>
      </c>
      <c r="DW6" s="23">
        <f t="shared" si="9"/>
        <v>31.546914789422139</v>
      </c>
      <c r="DX6" s="23"/>
      <c r="DY6" s="23"/>
      <c r="EA6" s="21">
        <v>37833</v>
      </c>
      <c r="EB6" s="23">
        <v>1109.3599999999999</v>
      </c>
      <c r="EC6" s="23">
        <v>4.3600000000000003</v>
      </c>
      <c r="ED6" s="23">
        <v>13.414899999999999</v>
      </c>
      <c r="EE6" s="23">
        <v>89.751000000000005</v>
      </c>
      <c r="EF6" s="23">
        <v>58.955199999999998</v>
      </c>
      <c r="EG6" s="23">
        <v>16.399899999999999</v>
      </c>
      <c r="EH6" s="23">
        <v>2.8679999999999999</v>
      </c>
      <c r="EI6" s="23">
        <f>EC6*EB6/AVERAGE(EB2:EB6)</f>
        <v>4.4070756530692208</v>
      </c>
      <c r="EJ6" s="23">
        <f t="shared" si="10"/>
        <v>87.90499510284036</v>
      </c>
      <c r="EK6" s="23"/>
      <c r="EL6" s="23"/>
      <c r="EP6" s="21">
        <v>37833</v>
      </c>
      <c r="EQ6" s="52">
        <v>1008.010009765625</v>
      </c>
      <c r="ER6" s="37">
        <v>26.127800000000001</v>
      </c>
      <c r="ES6" s="51">
        <v>62.74</v>
      </c>
      <c r="ET6" s="23">
        <f t="shared" si="11"/>
        <v>61.44955925563174</v>
      </c>
      <c r="EU6" s="23"/>
      <c r="EV6" s="23"/>
      <c r="EW6" s="37"/>
      <c r="EX6" s="37"/>
      <c r="EY6" s="37"/>
      <c r="FA6" s="21">
        <v>37833</v>
      </c>
      <c r="FB6" s="37">
        <f>VLOOKUP(FA6,'riskfree_rate and infl.'!$H:$I,2,0)</f>
        <v>2.1</v>
      </c>
    </row>
    <row r="7" spans="1:158" x14ac:dyDescent="0.35">
      <c r="A7" s="21">
        <v>37864</v>
      </c>
      <c r="B7" s="23">
        <v>1210.71</v>
      </c>
      <c r="C7" s="23">
        <v>1.47</v>
      </c>
      <c r="D7" s="23" t="s">
        <v>8</v>
      </c>
      <c r="E7" s="23">
        <v>49.136600000000001</v>
      </c>
      <c r="F7" s="23">
        <v>42.620399999999997</v>
      </c>
      <c r="G7" s="23">
        <v>15.798500000000001</v>
      </c>
      <c r="H7" s="23">
        <v>-2.3191999999999999</v>
      </c>
      <c r="I7" s="23">
        <f>C7*B7/AVERAGE(B2:B7)</f>
        <v>1.5426867418184655</v>
      </c>
      <c r="J7" s="23">
        <f t="shared" si="0"/>
        <v>48.078864970645796</v>
      </c>
      <c r="K7" s="23"/>
      <c r="L7" s="23"/>
      <c r="N7" s="21">
        <v>37864</v>
      </c>
      <c r="O7" s="23">
        <v>1311.81</v>
      </c>
      <c r="P7" s="23">
        <v>0.94</v>
      </c>
      <c r="Q7" s="23">
        <v>17.921199999999999</v>
      </c>
      <c r="R7" s="23">
        <v>70.091999999999999</v>
      </c>
      <c r="S7" s="23">
        <v>26.558199999999999</v>
      </c>
      <c r="T7" s="23">
        <v>6.5164999999999997</v>
      </c>
      <c r="U7" s="23">
        <v>3.7326999999999999</v>
      </c>
      <c r="V7" s="23">
        <f>P7*O7/AVERAGE(O2:O7)</f>
        <v>1.0518815017437502</v>
      </c>
      <c r="W7" s="23">
        <f t="shared" si="1"/>
        <v>68.583170254403129</v>
      </c>
      <c r="X7" s="23"/>
      <c r="Y7" s="23"/>
      <c r="AA7" s="21">
        <v>37864</v>
      </c>
      <c r="AB7" s="23">
        <v>1122.23</v>
      </c>
      <c r="AC7" s="23">
        <v>1.95</v>
      </c>
      <c r="AD7" s="23">
        <v>19.2136</v>
      </c>
      <c r="AE7" s="23">
        <v>58.778500000000001</v>
      </c>
      <c r="AF7" s="23">
        <v>32.5687</v>
      </c>
      <c r="AG7" s="23">
        <v>10.948700000000001</v>
      </c>
      <c r="AH7" s="23">
        <v>6.5766</v>
      </c>
      <c r="AI7" s="23">
        <f>AC7*AB7/AVERAGE(AB2:AB7)</f>
        <v>2.0179804965765267</v>
      </c>
      <c r="AJ7" s="23">
        <f t="shared" si="2"/>
        <v>57.513209393346379</v>
      </c>
      <c r="AK7" s="23"/>
      <c r="AL7" s="23"/>
      <c r="AN7" s="21">
        <v>37864</v>
      </c>
      <c r="AO7" s="23">
        <v>1098.4000000000001</v>
      </c>
      <c r="AP7" s="23">
        <v>2.46</v>
      </c>
      <c r="AQ7" s="23">
        <v>15.5236</v>
      </c>
      <c r="AR7" s="23">
        <v>75.055899999999994</v>
      </c>
      <c r="AS7" s="23">
        <v>24.386800000000001</v>
      </c>
      <c r="AT7" s="23">
        <v>9.3582000000000001</v>
      </c>
      <c r="AU7" s="23">
        <v>3.9859</v>
      </c>
      <c r="AV7" s="23">
        <f>AP7*AO7/AVERAGE(AO2:AO7)</f>
        <v>2.5728062157221214</v>
      </c>
      <c r="AW7" s="23">
        <f t="shared" si="3"/>
        <v>73.440215264187856</v>
      </c>
      <c r="AX7" s="23"/>
      <c r="AY7" s="23"/>
      <c r="BA7" s="21">
        <v>37864</v>
      </c>
      <c r="BB7" s="23">
        <v>1215.33</v>
      </c>
      <c r="BC7" s="23">
        <v>2.08</v>
      </c>
      <c r="BD7" s="23">
        <v>14.2052</v>
      </c>
      <c r="BE7" s="23">
        <v>82.508499999999998</v>
      </c>
      <c r="BF7" s="23" t="s">
        <v>8</v>
      </c>
      <c r="BG7" s="23">
        <v>19.019500000000001</v>
      </c>
      <c r="BH7" s="23">
        <v>11.860099999999999</v>
      </c>
      <c r="BI7" s="23">
        <f>BC7*BB7/AVERAGE(BB2:BB7)</f>
        <v>2.1915873249815769</v>
      </c>
      <c r="BJ7" s="23">
        <f t="shared" si="4"/>
        <v>80.732387475538161</v>
      </c>
      <c r="BK7" s="23"/>
      <c r="BL7" s="23"/>
      <c r="BN7" s="21">
        <v>37864</v>
      </c>
      <c r="BO7" s="23">
        <v>1166.02</v>
      </c>
      <c r="BP7" s="23">
        <v>5.94</v>
      </c>
      <c r="BQ7" s="23">
        <v>22.188400000000001</v>
      </c>
      <c r="BR7" s="23">
        <v>104.1816</v>
      </c>
      <c r="BS7" s="23" t="s">
        <v>8</v>
      </c>
      <c r="BT7" s="23">
        <v>20.747699999999998</v>
      </c>
      <c r="BU7" s="23">
        <v>25.645499999999998</v>
      </c>
      <c r="BV7" s="23">
        <f>BP7*BO7/AVERAGE(BO2:BO7)</f>
        <v>6.3485371476234782</v>
      </c>
      <c r="BW7" s="23">
        <f t="shared" si="5"/>
        <v>101.9389432485323</v>
      </c>
      <c r="BX7" s="23"/>
      <c r="BY7" s="23"/>
      <c r="CA7" s="21">
        <v>37864</v>
      </c>
      <c r="CB7" s="23">
        <v>1046.6400000000001</v>
      </c>
      <c r="CC7" s="23">
        <v>1.43</v>
      </c>
      <c r="CD7" s="23">
        <v>21.623000000000001</v>
      </c>
      <c r="CE7" s="23">
        <v>48.292700000000004</v>
      </c>
      <c r="CF7" s="23">
        <v>36.294800000000002</v>
      </c>
      <c r="CG7" s="23">
        <v>14.353400000000001</v>
      </c>
      <c r="CH7" s="23">
        <v>9.6545000000000005</v>
      </c>
      <c r="CI7" s="23">
        <f>CC7*CB7/AVERAGE(CB2:CB7)</f>
        <v>1.4213742115717918</v>
      </c>
      <c r="CJ7" s="23">
        <f t="shared" si="6"/>
        <v>47.253131115459887</v>
      </c>
      <c r="CK7" s="23"/>
      <c r="CL7" s="23"/>
      <c r="CN7" s="21">
        <v>37864</v>
      </c>
      <c r="CO7" s="23">
        <v>1241.05</v>
      </c>
      <c r="CP7" s="23">
        <v>1.77</v>
      </c>
      <c r="CQ7" s="23">
        <v>20.481000000000002</v>
      </c>
      <c r="CR7" s="23">
        <v>55.457500000000003</v>
      </c>
      <c r="CS7" s="23">
        <v>31.668099999999999</v>
      </c>
      <c r="CT7" s="23">
        <v>10.447900000000001</v>
      </c>
      <c r="CU7" s="23">
        <v>5.6890999999999998</v>
      </c>
      <c r="CV7" s="23">
        <f>CP7*CO7/AVERAGE(CO2:CO7)</f>
        <v>1.9341038961038961</v>
      </c>
      <c r="CW7" s="23">
        <f t="shared" si="7"/>
        <v>54.263698630136986</v>
      </c>
      <c r="CX7" s="23"/>
      <c r="CY7" s="23"/>
      <c r="DA7" s="21">
        <v>37864</v>
      </c>
      <c r="DB7" s="23">
        <v>1210.81</v>
      </c>
      <c r="DC7" s="23">
        <v>2.34</v>
      </c>
      <c r="DD7" s="23">
        <v>27.526399999999999</v>
      </c>
      <c r="DE7" s="23">
        <v>42.004600000000003</v>
      </c>
      <c r="DF7" s="23">
        <v>22.146599999999999</v>
      </c>
      <c r="DG7" s="23">
        <v>7.8906000000000001</v>
      </c>
      <c r="DH7" s="23">
        <v>2.3936000000000002</v>
      </c>
      <c r="DI7" s="23">
        <f>DC7*DB7/AVERAGE(DB2:DB7)</f>
        <v>2.5545397634464506</v>
      </c>
      <c r="DJ7" s="23">
        <f t="shared" si="8"/>
        <v>41.100391389432488</v>
      </c>
      <c r="DK7" s="23"/>
      <c r="DL7" s="23"/>
      <c r="DN7" s="21">
        <v>37864</v>
      </c>
      <c r="DO7" s="23">
        <v>1298.8399999999999</v>
      </c>
      <c r="DP7" s="23">
        <v>0.39</v>
      </c>
      <c r="DQ7" s="23">
        <v>38.863599999999998</v>
      </c>
      <c r="DR7" s="23">
        <v>33.524500000000003</v>
      </c>
      <c r="DS7" s="23">
        <v>38.9392</v>
      </c>
      <c r="DT7" s="23">
        <v>11.2563</v>
      </c>
      <c r="DU7" s="23">
        <v>5.5579000000000001</v>
      </c>
      <c r="DV7" s="23">
        <f>DP7*DO7/AVERAGE(DO2:DO7)</f>
        <v>0.43679569540135721</v>
      </c>
      <c r="DW7" s="23">
        <f t="shared" si="9"/>
        <v>32.802837573385524</v>
      </c>
      <c r="DX7" s="23"/>
      <c r="DY7" s="23"/>
      <c r="EA7" s="21">
        <v>37864</v>
      </c>
      <c r="EB7" s="23">
        <v>1126.79</v>
      </c>
      <c r="EC7" s="23">
        <v>4.29</v>
      </c>
      <c r="ED7" s="23">
        <v>14.0002</v>
      </c>
      <c r="EE7" s="23">
        <v>80.739199999999997</v>
      </c>
      <c r="EF7" s="23">
        <v>58.3</v>
      </c>
      <c r="EG7" s="23">
        <v>15.5375</v>
      </c>
      <c r="EH7" s="23">
        <v>2.3008000000000002</v>
      </c>
      <c r="EI7" s="23">
        <f>EC7*EB7/AVERAGE(EB2:EB7)</f>
        <v>4.3849536915247791</v>
      </c>
      <c r="EJ7" s="23">
        <f t="shared" si="10"/>
        <v>79.001174168297453</v>
      </c>
      <c r="EK7" s="23"/>
      <c r="EL7" s="23"/>
      <c r="EP7" s="21">
        <v>37864</v>
      </c>
      <c r="EQ7" s="52">
        <v>995.969970703125</v>
      </c>
      <c r="ER7" s="37">
        <v>25.8157</v>
      </c>
      <c r="ES7" s="51">
        <v>64.84</v>
      </c>
      <c r="ET7" s="23">
        <f t="shared" si="11"/>
        <v>63.444227005870843</v>
      </c>
      <c r="EU7" s="23"/>
      <c r="EV7" s="23"/>
      <c r="EW7" s="37"/>
      <c r="EX7" s="37"/>
      <c r="EY7" s="37"/>
      <c r="FA7" s="21">
        <v>37864</v>
      </c>
      <c r="FB7" s="37">
        <f>VLOOKUP(FA7,'riskfree_rate and infl.'!$H:$I,2,0)</f>
        <v>2.2000000000000002</v>
      </c>
    </row>
    <row r="8" spans="1:158" x14ac:dyDescent="0.35">
      <c r="A8" s="21">
        <v>37894</v>
      </c>
      <c r="B8" s="23">
        <v>1138.73</v>
      </c>
      <c r="C8" s="23">
        <v>1.54</v>
      </c>
      <c r="D8" s="23" t="s">
        <v>8</v>
      </c>
      <c r="E8" s="23">
        <v>27.789899999999999</v>
      </c>
      <c r="F8" s="23">
        <v>42.7928</v>
      </c>
      <c r="G8" s="23">
        <v>15.862399999999999</v>
      </c>
      <c r="H8" s="23">
        <v>-2.3285999999999998</v>
      </c>
      <c r="I8" s="23">
        <f>C8*B8/AVERAGE(B2:B8)</f>
        <v>1.5228800156809814</v>
      </c>
      <c r="J8" s="23">
        <f t="shared" si="0"/>
        <v>27.16510263929619</v>
      </c>
      <c r="K8" s="23"/>
      <c r="L8" s="23"/>
      <c r="N8" s="21">
        <v>37894</v>
      </c>
      <c r="O8" s="23">
        <v>1268.94</v>
      </c>
      <c r="P8" s="23">
        <v>0.99</v>
      </c>
      <c r="Q8" s="23">
        <v>18.4953</v>
      </c>
      <c r="R8" s="23">
        <v>69.761200000000002</v>
      </c>
      <c r="S8" s="23">
        <v>26.160799999999998</v>
      </c>
      <c r="T8" s="23">
        <v>6.3409000000000004</v>
      </c>
      <c r="U8" s="23">
        <v>3.4689999999999999</v>
      </c>
      <c r="V8" s="23">
        <f>P8*O8/AVERAGE(O2:O8)</f>
        <v>1.0591528467485603</v>
      </c>
      <c r="W8" s="23">
        <f t="shared" si="1"/>
        <v>68.192766373411544</v>
      </c>
      <c r="X8" s="23"/>
      <c r="Y8" s="23"/>
      <c r="AA8" s="21">
        <v>37894</v>
      </c>
      <c r="AB8" s="23">
        <v>1121.97</v>
      </c>
      <c r="AC8" s="23">
        <v>1.94</v>
      </c>
      <c r="AD8" s="23">
        <v>19.041</v>
      </c>
      <c r="AE8" s="23">
        <v>58.994799999999998</v>
      </c>
      <c r="AF8" s="23">
        <v>32.4938</v>
      </c>
      <c r="AG8" s="23">
        <v>10.752800000000001</v>
      </c>
      <c r="AH8" s="23">
        <v>6.4968000000000004</v>
      </c>
      <c r="AI8" s="23">
        <f>AC8*AB8/AVERAGE(AB2:AB8)</f>
        <v>1.9972881502571926</v>
      </c>
      <c r="AJ8" s="23">
        <f t="shared" si="2"/>
        <v>57.668426197458459</v>
      </c>
      <c r="AK8" s="23"/>
      <c r="AL8" s="23"/>
      <c r="AN8" s="21">
        <v>37894</v>
      </c>
      <c r="AO8" s="23">
        <v>1073.5899999999999</v>
      </c>
      <c r="AP8" s="23">
        <v>2.5099999999999998</v>
      </c>
      <c r="AQ8" s="23">
        <v>15.173</v>
      </c>
      <c r="AR8" s="23">
        <v>75.055899999999994</v>
      </c>
      <c r="AS8" s="23">
        <v>24.386800000000001</v>
      </c>
      <c r="AT8" s="23">
        <v>9.3582000000000001</v>
      </c>
      <c r="AU8" s="23">
        <v>3.9859</v>
      </c>
      <c r="AV8" s="23">
        <f>AP8*AO8/AVERAGE(AO2:AO8)</f>
        <v>2.5576812975676031</v>
      </c>
      <c r="AW8" s="23">
        <f t="shared" si="3"/>
        <v>73.368426197458462</v>
      </c>
      <c r="AX8" s="23"/>
      <c r="AY8" s="23"/>
      <c r="BA8" s="21">
        <v>37894</v>
      </c>
      <c r="BB8" s="23">
        <v>1222.0899999999999</v>
      </c>
      <c r="BC8" s="23">
        <v>2.09</v>
      </c>
      <c r="BD8" s="23">
        <v>14.280900000000001</v>
      </c>
      <c r="BE8" s="23">
        <v>83.779700000000005</v>
      </c>
      <c r="BF8" s="23" t="s">
        <v>8</v>
      </c>
      <c r="BG8" s="23">
        <v>19.038699999999999</v>
      </c>
      <c r="BH8" s="23">
        <v>11.872</v>
      </c>
      <c r="BI8" s="23">
        <f>BC8*BB8/AVERAGE(BB2:BB8)</f>
        <v>2.1957064716147654</v>
      </c>
      <c r="BJ8" s="23">
        <f t="shared" si="4"/>
        <v>81.896089931573812</v>
      </c>
      <c r="BK8" s="23"/>
      <c r="BL8" s="23"/>
      <c r="BN8" s="21">
        <v>37894</v>
      </c>
      <c r="BO8" s="23">
        <v>1188.27</v>
      </c>
      <c r="BP8" s="23">
        <v>5.82</v>
      </c>
      <c r="BQ8" s="23">
        <v>22.611799999999999</v>
      </c>
      <c r="BR8" s="23">
        <v>104.1816</v>
      </c>
      <c r="BS8" s="23" t="s">
        <v>8</v>
      </c>
      <c r="BT8" s="23">
        <v>20.747699999999998</v>
      </c>
      <c r="BU8" s="23">
        <v>25.645499999999998</v>
      </c>
      <c r="BV8" s="23">
        <f>BP8*BO8/AVERAGE(BO2:BO8)</f>
        <v>6.2592440051821923</v>
      </c>
      <c r="BW8" s="23">
        <f t="shared" si="5"/>
        <v>101.8392961876833</v>
      </c>
      <c r="BX8" s="23"/>
      <c r="BY8" s="23"/>
      <c r="CA8" s="21">
        <v>37894</v>
      </c>
      <c r="CB8" s="23">
        <v>1043.55</v>
      </c>
      <c r="CC8" s="23">
        <v>1.44</v>
      </c>
      <c r="CD8" s="23">
        <v>21.559200000000001</v>
      </c>
      <c r="CE8" s="23">
        <v>48.292700000000004</v>
      </c>
      <c r="CF8" s="23">
        <v>36.294800000000002</v>
      </c>
      <c r="CG8" s="23">
        <v>14.353400000000001</v>
      </c>
      <c r="CH8" s="23">
        <v>9.6545000000000005</v>
      </c>
      <c r="CI8" s="23">
        <f>CC8*CB8/AVERAGE(CB2:CB8)</f>
        <v>1.4289185627929091</v>
      </c>
      <c r="CJ8" s="23">
        <f t="shared" si="6"/>
        <v>47.206940371456511</v>
      </c>
      <c r="CK8" s="23"/>
      <c r="CL8" s="23"/>
      <c r="CN8" s="21">
        <v>37894</v>
      </c>
      <c r="CO8" s="23">
        <v>1202.71</v>
      </c>
      <c r="CP8" s="23">
        <v>1.83</v>
      </c>
      <c r="CQ8" s="23">
        <v>20.103000000000002</v>
      </c>
      <c r="CR8" s="23">
        <v>55.457500000000003</v>
      </c>
      <c r="CS8" s="23">
        <v>31.6218</v>
      </c>
      <c r="CT8" s="23">
        <v>10.257</v>
      </c>
      <c r="CU8" s="23">
        <v>5.3517000000000001</v>
      </c>
      <c r="CV8" s="23">
        <f>CP8*CO8/AVERAGE(CO2:CO8)</f>
        <v>1.9217053189326463</v>
      </c>
      <c r="CW8" s="23">
        <f t="shared" si="7"/>
        <v>54.210654936461395</v>
      </c>
      <c r="CX8" s="23"/>
      <c r="CY8" s="23"/>
      <c r="DA8" s="21">
        <v>37894</v>
      </c>
      <c r="DB8" s="23">
        <v>1151.7</v>
      </c>
      <c r="DC8" s="23">
        <v>2.46</v>
      </c>
      <c r="DD8" s="23">
        <v>26.182600000000001</v>
      </c>
      <c r="DE8" s="23">
        <v>42.004600000000003</v>
      </c>
      <c r="DF8" s="23">
        <v>22.146599999999999</v>
      </c>
      <c r="DG8" s="23">
        <v>7.8906000000000001</v>
      </c>
      <c r="DH8" s="23">
        <v>2.3936000000000002</v>
      </c>
      <c r="DI8" s="23">
        <f>DC8*DB8/AVERAGE(DB2:DB8)</f>
        <v>2.5405049427202964</v>
      </c>
      <c r="DJ8" s="23">
        <f t="shared" si="8"/>
        <v>41.06021505376345</v>
      </c>
      <c r="DK8" s="23"/>
      <c r="DL8" s="23"/>
      <c r="DN8" s="21">
        <v>37894</v>
      </c>
      <c r="DO8" s="23">
        <v>1289.5</v>
      </c>
      <c r="DP8" s="23">
        <v>0.4</v>
      </c>
      <c r="DQ8" s="23">
        <v>40.853200000000001</v>
      </c>
      <c r="DR8" s="23">
        <v>32.640599999999999</v>
      </c>
      <c r="DS8" s="23">
        <v>38.720999999999997</v>
      </c>
      <c r="DT8" s="23">
        <v>10.8264</v>
      </c>
      <c r="DU8" s="23">
        <v>4.6620999999999997</v>
      </c>
      <c r="DV8" s="23">
        <f>DP8*DO8/AVERAGE(DO2:DO8)</f>
        <v>0.43777371466261877</v>
      </c>
      <c r="DW8" s="23">
        <f t="shared" si="9"/>
        <v>31.906744868035194</v>
      </c>
      <c r="DX8" s="23"/>
      <c r="DY8" s="23"/>
      <c r="EA8" s="21">
        <v>37894</v>
      </c>
      <c r="EB8" s="23">
        <v>1175.82</v>
      </c>
      <c r="EC8" s="23">
        <v>4.0599999999999996</v>
      </c>
      <c r="ED8" s="23">
        <v>14.572900000000001</v>
      </c>
      <c r="EE8" s="23">
        <v>80.739199999999997</v>
      </c>
      <c r="EF8" s="23">
        <v>58.3</v>
      </c>
      <c r="EG8" s="23">
        <v>15.5375</v>
      </c>
      <c r="EH8" s="23">
        <v>2.3008000000000002</v>
      </c>
      <c r="EI8" s="23">
        <f>EC8*EB8/AVERAGE(EB2:EB8)</f>
        <v>4.289617209402631</v>
      </c>
      <c r="EJ8" s="23">
        <f t="shared" si="10"/>
        <v>78.923949169110458</v>
      </c>
      <c r="EK8" s="23"/>
      <c r="EL8" s="23"/>
      <c r="EP8" s="21">
        <v>37894</v>
      </c>
      <c r="EQ8" s="52">
        <v>1050.7099609375</v>
      </c>
      <c r="ER8" s="37">
        <v>21.557400000000001</v>
      </c>
      <c r="ES8" s="51">
        <v>66.97</v>
      </c>
      <c r="ET8" s="23">
        <f t="shared" si="11"/>
        <v>65.464320625610952</v>
      </c>
      <c r="EU8" s="23"/>
      <c r="EV8" s="23"/>
      <c r="EW8" s="37"/>
      <c r="EX8" s="37"/>
      <c r="EY8" s="37"/>
      <c r="FA8" s="21">
        <v>37894</v>
      </c>
      <c r="FB8" s="37">
        <f>VLOOKUP(FA8,'riskfree_rate and infl.'!$H:$I,2,0)</f>
        <v>2.2999999999999998</v>
      </c>
    </row>
    <row r="9" spans="1:158" x14ac:dyDescent="0.35">
      <c r="A9" s="21">
        <v>37925</v>
      </c>
      <c r="B9" s="23">
        <v>1216.83</v>
      </c>
      <c r="C9" s="23">
        <v>1.49</v>
      </c>
      <c r="D9" s="23" t="s">
        <v>8</v>
      </c>
      <c r="E9" s="23">
        <v>27.789899999999999</v>
      </c>
      <c r="F9" s="23">
        <v>42.851199999999999</v>
      </c>
      <c r="G9" s="23">
        <v>15.8841</v>
      </c>
      <c r="H9" s="23">
        <v>-2.3317999999999999</v>
      </c>
      <c r="I9" s="23">
        <f>C9*B9/AVERAGE(B2:B9)</f>
        <v>1.563409908866026</v>
      </c>
      <c r="J9" s="23">
        <f t="shared" si="0"/>
        <v>27.244999999999997</v>
      </c>
      <c r="K9" s="23"/>
      <c r="L9" s="23"/>
      <c r="N9" s="21">
        <v>37925</v>
      </c>
      <c r="O9" s="23">
        <v>1399.33</v>
      </c>
      <c r="P9" s="23">
        <v>0.9</v>
      </c>
      <c r="Q9" s="23">
        <v>20.395800000000001</v>
      </c>
      <c r="R9" s="23">
        <v>69.761200000000002</v>
      </c>
      <c r="S9" s="23">
        <v>26.161300000000001</v>
      </c>
      <c r="T9" s="23">
        <v>6.3411</v>
      </c>
      <c r="U9" s="23">
        <v>3.4691000000000001</v>
      </c>
      <c r="V9" s="23">
        <f>P9*O9/AVERAGE(O2:O9)</f>
        <v>1.0384681033523122</v>
      </c>
      <c r="W9" s="23">
        <f t="shared" si="1"/>
        <v>68.393333333333331</v>
      </c>
      <c r="X9" s="23"/>
      <c r="Y9" s="23"/>
      <c r="AA9" s="21">
        <v>37925</v>
      </c>
      <c r="AB9" s="23">
        <v>1173.3699999999999</v>
      </c>
      <c r="AC9" s="23">
        <v>1.87</v>
      </c>
      <c r="AD9" s="23">
        <v>19.9057</v>
      </c>
      <c r="AE9" s="23">
        <v>58.994</v>
      </c>
      <c r="AF9" s="23">
        <v>32.493899999999996</v>
      </c>
      <c r="AG9" s="23">
        <v>10.752800000000001</v>
      </c>
      <c r="AH9" s="23">
        <v>6.4968000000000004</v>
      </c>
      <c r="AI9" s="23">
        <f>AC9*AB9/AVERAGE(AB2:AB9)</f>
        <v>1.9943006786042545</v>
      </c>
      <c r="AJ9" s="23">
        <f t="shared" si="2"/>
        <v>57.837254901960783</v>
      </c>
      <c r="AK9" s="23"/>
      <c r="AL9" s="23"/>
      <c r="AN9" s="21">
        <v>37925</v>
      </c>
      <c r="AO9" s="23">
        <v>1082.23</v>
      </c>
      <c r="AP9" s="23">
        <v>2.5</v>
      </c>
      <c r="AQ9" s="23">
        <v>13.4062</v>
      </c>
      <c r="AR9" s="23">
        <v>80.686199999999999</v>
      </c>
      <c r="AS9" s="23">
        <v>26.325900000000001</v>
      </c>
      <c r="AT9" s="23">
        <v>10.1023</v>
      </c>
      <c r="AU9" s="23">
        <v>6.3879999999999999</v>
      </c>
      <c r="AV9" s="23">
        <f>AP9*AO9/AVERAGE(AO2:AO9)</f>
        <v>2.5592922530464954</v>
      </c>
      <c r="AW9" s="23">
        <f t="shared" si="3"/>
        <v>79.104117647058828</v>
      </c>
      <c r="AX9" s="23"/>
      <c r="AY9" s="23"/>
      <c r="BA9" s="21">
        <v>37925</v>
      </c>
      <c r="BB9" s="23">
        <v>1305.9000000000001</v>
      </c>
      <c r="BC9" s="23">
        <v>2.02</v>
      </c>
      <c r="BD9" s="23">
        <v>14.165800000000001</v>
      </c>
      <c r="BE9" s="23">
        <v>91.029499999999999</v>
      </c>
      <c r="BF9" s="23" t="s">
        <v>8</v>
      </c>
      <c r="BG9" s="23">
        <v>20.282499999999999</v>
      </c>
      <c r="BH9" s="23">
        <v>12.6477</v>
      </c>
      <c r="BI9" s="23">
        <f>BC9*BB9/AVERAGE(BB2:BB9)</f>
        <v>2.2334677082219865</v>
      </c>
      <c r="BJ9" s="23">
        <f t="shared" si="4"/>
        <v>89.244607843137246</v>
      </c>
      <c r="BK9" s="23"/>
      <c r="BL9" s="23"/>
      <c r="BN9" s="21">
        <v>37925</v>
      </c>
      <c r="BO9" s="23">
        <v>1211.3699999999999</v>
      </c>
      <c r="BP9" s="23">
        <v>5.73</v>
      </c>
      <c r="BQ9" s="23">
        <v>23.051400000000001</v>
      </c>
      <c r="BR9" s="23">
        <v>104.1816</v>
      </c>
      <c r="BS9" s="23" t="s">
        <v>8</v>
      </c>
      <c r="BT9" s="23">
        <v>20.747699999999998</v>
      </c>
      <c r="BU9" s="23">
        <v>25.645499999999998</v>
      </c>
      <c r="BV9" s="23">
        <f>BP9*BO9/AVERAGE(BO2:BO9)</f>
        <v>6.2074663715478646</v>
      </c>
      <c r="BW9" s="23">
        <f t="shared" si="5"/>
        <v>102.13882352941177</v>
      </c>
      <c r="BX9" s="23"/>
      <c r="BY9" s="23"/>
      <c r="CA9" s="21">
        <v>37925</v>
      </c>
      <c r="CB9" s="23">
        <v>1050.43</v>
      </c>
      <c r="CC9" s="23">
        <v>1.43</v>
      </c>
      <c r="CD9" s="23">
        <v>21.9573</v>
      </c>
      <c r="CE9" s="23">
        <v>47.523000000000003</v>
      </c>
      <c r="CF9" s="23">
        <v>36.257199999999997</v>
      </c>
      <c r="CG9" s="23">
        <v>14.2852</v>
      </c>
      <c r="CH9" s="23">
        <v>7.8452999999999999</v>
      </c>
      <c r="CI9" s="23">
        <f>CC9*CB9/AVERAGE(CB2:CB9)</f>
        <v>1.4285567283607923</v>
      </c>
      <c r="CJ9" s="23">
        <f t="shared" si="6"/>
        <v>46.591176470588238</v>
      </c>
      <c r="CK9" s="23"/>
      <c r="CL9" s="23"/>
      <c r="CN9" s="21">
        <v>37925</v>
      </c>
      <c r="CO9" s="23">
        <v>1268.3399999999999</v>
      </c>
      <c r="CP9" s="23">
        <v>1.74</v>
      </c>
      <c r="CQ9" s="23">
        <v>21.293099999999999</v>
      </c>
      <c r="CR9" s="23">
        <v>55.803199999999997</v>
      </c>
      <c r="CS9" s="23">
        <v>30.315200000000001</v>
      </c>
      <c r="CT9" s="23">
        <v>9.8788999999999998</v>
      </c>
      <c r="CU9" s="23">
        <v>5.6891999999999996</v>
      </c>
      <c r="CV9" s="23">
        <f>CP9*CO9/AVERAGE(CO2:CO9)</f>
        <v>1.9013728642891374</v>
      </c>
      <c r="CW9" s="23">
        <f t="shared" si="7"/>
        <v>54.709019607843132</v>
      </c>
      <c r="CX9" s="23"/>
      <c r="CY9" s="23"/>
      <c r="DA9" s="21">
        <v>37925</v>
      </c>
      <c r="DB9" s="23">
        <v>1240.8699999999999</v>
      </c>
      <c r="DC9" s="23">
        <v>2.29</v>
      </c>
      <c r="DD9" s="23">
        <v>29.1511</v>
      </c>
      <c r="DE9" s="23">
        <v>41.591000000000001</v>
      </c>
      <c r="DF9" s="23">
        <v>21.9147</v>
      </c>
      <c r="DG9" s="23">
        <v>7.7641</v>
      </c>
      <c r="DH9" s="23">
        <v>2.8346</v>
      </c>
      <c r="DI9" s="23">
        <f>DC9*DB9/AVERAGE(DB2:DB9)</f>
        <v>2.5126544272876989</v>
      </c>
      <c r="DJ9" s="23">
        <f t="shared" si="8"/>
        <v>40.77549019607843</v>
      </c>
      <c r="DK9" s="23"/>
      <c r="DL9" s="23"/>
      <c r="DN9" s="21">
        <v>37925</v>
      </c>
      <c r="DO9" s="23">
        <v>1394.75</v>
      </c>
      <c r="DP9" s="23">
        <v>0.4</v>
      </c>
      <c r="DQ9" s="23">
        <v>44.191899999999997</v>
      </c>
      <c r="DR9" s="23">
        <v>32.640599999999999</v>
      </c>
      <c r="DS9" s="23">
        <v>38.717799999999997</v>
      </c>
      <c r="DT9" s="23">
        <v>10.8255</v>
      </c>
      <c r="DU9" s="23">
        <v>4.6616999999999997</v>
      </c>
      <c r="DV9" s="23">
        <f>DP9*DO9/AVERAGE(DO2:DO9)</f>
        <v>0.46287279398572345</v>
      </c>
      <c r="DW9" s="23">
        <f t="shared" si="9"/>
        <v>32.000588235294117</v>
      </c>
      <c r="DX9" s="23"/>
      <c r="DY9" s="23"/>
      <c r="EA9" s="21">
        <v>37925</v>
      </c>
      <c r="EB9" s="23">
        <v>1180.98</v>
      </c>
      <c r="EC9" s="23">
        <v>4.0599999999999996</v>
      </c>
      <c r="ED9" s="23">
        <v>12.6655</v>
      </c>
      <c r="EE9" s="23">
        <v>90.0154</v>
      </c>
      <c r="EF9" s="23">
        <v>60.590200000000003</v>
      </c>
      <c r="EG9" s="23">
        <v>16.1479</v>
      </c>
      <c r="EH9" s="23">
        <v>2.3912</v>
      </c>
      <c r="EI9" s="23">
        <f>EC9*EB9/AVERAGE(EB2:EB9)</f>
        <v>4.2757364615868223</v>
      </c>
      <c r="EJ9" s="23">
        <f t="shared" si="10"/>
        <v>88.250392156862745</v>
      </c>
      <c r="EK9" s="23"/>
      <c r="EL9" s="23"/>
      <c r="EP9" s="21">
        <v>37925</v>
      </c>
      <c r="EQ9" s="52">
        <v>1058.199951171875</v>
      </c>
      <c r="ER9" s="37">
        <v>21.711099999999998</v>
      </c>
      <c r="ES9" s="51">
        <v>72.92</v>
      </c>
      <c r="ET9" s="23">
        <f t="shared" si="11"/>
        <v>71.490196078431367</v>
      </c>
      <c r="EU9" s="23"/>
      <c r="EV9" s="23"/>
      <c r="EW9" s="37"/>
      <c r="EX9" s="37"/>
      <c r="EY9" s="37"/>
      <c r="FA9" s="21">
        <v>37925</v>
      </c>
      <c r="FB9" s="37">
        <f>VLOOKUP(FA9,'riskfree_rate and infl.'!$H:$I,2,0)</f>
        <v>2</v>
      </c>
    </row>
    <row r="10" spans="1:158" x14ac:dyDescent="0.35">
      <c r="A10" s="21">
        <v>37955</v>
      </c>
      <c r="B10" s="23">
        <v>1209.3399999999999</v>
      </c>
      <c r="C10" s="23">
        <v>1.5</v>
      </c>
      <c r="D10" s="23" t="s">
        <v>8</v>
      </c>
      <c r="E10" s="23">
        <v>29.411999999999999</v>
      </c>
      <c r="F10" s="23">
        <v>40.834299999999999</v>
      </c>
      <c r="G10" s="23">
        <v>15.595599999999999</v>
      </c>
      <c r="H10" s="23">
        <v>-1.5219</v>
      </c>
      <c r="I10" s="23">
        <f>C10*B10/AVERAGE(B2:B10)</f>
        <v>1.5568095021498267</v>
      </c>
      <c r="J10" s="23">
        <f t="shared" si="0"/>
        <v>28.891944990176817</v>
      </c>
      <c r="K10" s="23"/>
      <c r="L10" s="23"/>
      <c r="N10" s="21">
        <v>37955</v>
      </c>
      <c r="O10" s="23">
        <v>1422.88</v>
      </c>
      <c r="P10" s="23">
        <v>0.94</v>
      </c>
      <c r="Q10" s="23">
        <v>20.739100000000001</v>
      </c>
      <c r="R10" s="23">
        <v>69.761200000000002</v>
      </c>
      <c r="S10" s="23">
        <v>26.161100000000001</v>
      </c>
      <c r="T10" s="23">
        <v>6.3410000000000002</v>
      </c>
      <c r="U10" s="23">
        <v>3.4691000000000001</v>
      </c>
      <c r="V10" s="23">
        <f>P10*O10/AVERAGE(O2:O10)</f>
        <v>1.0820438586083037</v>
      </c>
      <c r="W10" s="23">
        <f t="shared" si="1"/>
        <v>68.527701375245584</v>
      </c>
      <c r="X10" s="23"/>
      <c r="Y10" s="23"/>
      <c r="AA10" s="21">
        <v>37955</v>
      </c>
      <c r="AB10" s="23">
        <v>1190.3399999999999</v>
      </c>
      <c r="AC10" s="23">
        <v>1.85</v>
      </c>
      <c r="AD10" s="23">
        <v>20.188400000000001</v>
      </c>
      <c r="AE10" s="23">
        <v>58.993699999999997</v>
      </c>
      <c r="AF10" s="23">
        <v>32.497500000000002</v>
      </c>
      <c r="AG10" s="23">
        <v>10.754</v>
      </c>
      <c r="AH10" s="23">
        <v>6.4974999999999996</v>
      </c>
      <c r="AI10" s="23">
        <f>AC10*AB10/AVERAGE(AB2:AB10)</f>
        <v>1.9834572462803601</v>
      </c>
      <c r="AJ10" s="23">
        <f t="shared" si="2"/>
        <v>57.950589390962669</v>
      </c>
      <c r="AK10" s="23"/>
      <c r="AL10" s="23"/>
      <c r="AN10" s="21">
        <v>37955</v>
      </c>
      <c r="AO10" s="23">
        <v>1080.51</v>
      </c>
      <c r="AP10" s="23">
        <v>2.5299999999999998</v>
      </c>
      <c r="AQ10" s="23">
        <v>13.6357</v>
      </c>
      <c r="AR10" s="23">
        <v>77.864699999999999</v>
      </c>
      <c r="AS10" s="23">
        <v>24.847000000000001</v>
      </c>
      <c r="AT10" s="23">
        <v>9.6822999999999997</v>
      </c>
      <c r="AU10" s="23">
        <v>4.8113999999999999</v>
      </c>
      <c r="AV10" s="23">
        <f>AP10*AO10/AVERAGE(AO2:AO10)</f>
        <v>2.5795560912037092</v>
      </c>
      <c r="AW10" s="23">
        <f t="shared" si="3"/>
        <v>76.487917485265228</v>
      </c>
      <c r="AX10" s="23"/>
      <c r="AY10" s="23"/>
      <c r="BA10" s="21">
        <v>37955</v>
      </c>
      <c r="BB10" s="23">
        <v>1303.3</v>
      </c>
      <c r="BC10" s="23">
        <v>2.06</v>
      </c>
      <c r="BD10" s="23">
        <v>14.2102</v>
      </c>
      <c r="BE10" s="23">
        <v>89.000600000000006</v>
      </c>
      <c r="BF10" s="23" t="s">
        <v>8</v>
      </c>
      <c r="BG10" s="23">
        <v>20.608899999999998</v>
      </c>
      <c r="BH10" s="23">
        <v>13.2181</v>
      </c>
      <c r="BI10" s="23">
        <f>BC10*BB10/AVERAGE(BB2:BB10)</f>
        <v>2.2473218446073702</v>
      </c>
      <c r="BJ10" s="23">
        <f t="shared" si="4"/>
        <v>87.426915520628683</v>
      </c>
      <c r="BK10" s="23"/>
      <c r="BL10" s="23"/>
      <c r="BN10" s="21">
        <v>37955</v>
      </c>
      <c r="BO10" s="23">
        <v>1243.52</v>
      </c>
      <c r="BP10" s="23">
        <v>5.57</v>
      </c>
      <c r="BQ10" s="23">
        <v>24.3444</v>
      </c>
      <c r="BR10" s="23">
        <v>102.8463</v>
      </c>
      <c r="BS10" s="23" t="s">
        <v>8</v>
      </c>
      <c r="BT10" s="23">
        <v>20.247199999999999</v>
      </c>
      <c r="BU10" s="23">
        <v>26.0654</v>
      </c>
      <c r="BV10" s="23">
        <f>BP10*BO10/AVERAGE(BO2:BO10)</f>
        <v>6.1180910132131778</v>
      </c>
      <c r="BW10" s="23">
        <f t="shared" si="5"/>
        <v>101.02779960707269</v>
      </c>
      <c r="BX10" s="23"/>
      <c r="BY10" s="23"/>
      <c r="CA10" s="21">
        <v>37955</v>
      </c>
      <c r="CB10" s="23">
        <v>1064.56</v>
      </c>
      <c r="CC10" s="23">
        <v>1.42</v>
      </c>
      <c r="CD10" s="23">
        <v>22.252700000000001</v>
      </c>
      <c r="CE10" s="23">
        <v>47.522799999999997</v>
      </c>
      <c r="CF10" s="23">
        <v>36.263800000000003</v>
      </c>
      <c r="CG10" s="23">
        <v>14.287800000000001</v>
      </c>
      <c r="CH10" s="23">
        <v>7.8467000000000002</v>
      </c>
      <c r="CI10" s="23">
        <f>CC10*CB10/AVERAGE(CB2:CB10)</f>
        <v>1.4356662435142125</v>
      </c>
      <c r="CJ10" s="23">
        <f t="shared" si="6"/>
        <v>46.68251473477406</v>
      </c>
      <c r="CK10" s="23"/>
      <c r="CL10" s="23"/>
      <c r="CN10" s="21">
        <v>37955</v>
      </c>
      <c r="CO10" s="23">
        <v>1288.29</v>
      </c>
      <c r="CP10" s="23">
        <v>1.73</v>
      </c>
      <c r="CQ10" s="23">
        <v>21.985199999999999</v>
      </c>
      <c r="CR10" s="23">
        <v>55.523699999999998</v>
      </c>
      <c r="CS10" s="23">
        <v>31.0002</v>
      </c>
      <c r="CT10" s="23">
        <v>10.2745</v>
      </c>
      <c r="CU10" s="23">
        <v>5.1851000000000003</v>
      </c>
      <c r="CV10" s="23">
        <f>CP10*CO10/AVERAGE(CO2:CO10)</f>
        <v>1.8970095348520501</v>
      </c>
      <c r="CW10" s="23">
        <f t="shared" si="7"/>
        <v>54.541944990176816</v>
      </c>
      <c r="CX10" s="23"/>
      <c r="CY10" s="23"/>
      <c r="DA10" s="21">
        <v>37955</v>
      </c>
      <c r="DB10" s="23">
        <v>1261.6600000000001</v>
      </c>
      <c r="DC10" s="23">
        <v>2.25</v>
      </c>
      <c r="DD10" s="23">
        <v>29.639500000000002</v>
      </c>
      <c r="DE10" s="23">
        <v>41.591000000000001</v>
      </c>
      <c r="DF10" s="23">
        <v>21.9147</v>
      </c>
      <c r="DG10" s="23">
        <v>7.7641</v>
      </c>
      <c r="DH10" s="23">
        <v>2.8346</v>
      </c>
      <c r="DI10" s="23">
        <f>DC10*DB10/AVERAGE(DB2:DB10)</f>
        <v>2.4782921846626627</v>
      </c>
      <c r="DJ10" s="23">
        <f t="shared" si="8"/>
        <v>40.855599214145386</v>
      </c>
      <c r="DK10" s="23"/>
      <c r="DL10" s="23"/>
      <c r="DN10" s="21">
        <v>37955</v>
      </c>
      <c r="DO10" s="23">
        <v>1414.83</v>
      </c>
      <c r="DP10" s="23">
        <v>0.4</v>
      </c>
      <c r="DQ10" s="23">
        <v>39.985500000000002</v>
      </c>
      <c r="DR10" s="23">
        <v>38.577399999999997</v>
      </c>
      <c r="DS10" s="23">
        <v>39.106499999999997</v>
      </c>
      <c r="DT10" s="23">
        <v>11.8101</v>
      </c>
      <c r="DU10" s="23">
        <v>6.0900999999999996</v>
      </c>
      <c r="DV10" s="23">
        <f>DP10*DO10/AVERAGE(DO2:DO10)</f>
        <v>0.46063911182015016</v>
      </c>
      <c r="DW10" s="23">
        <f t="shared" si="9"/>
        <v>37.895284872298625</v>
      </c>
      <c r="DX10" s="23"/>
      <c r="DY10" s="23"/>
      <c r="EA10" s="21">
        <v>37955</v>
      </c>
      <c r="EB10" s="23">
        <v>1184.95</v>
      </c>
      <c r="EC10" s="23">
        <v>4.04</v>
      </c>
      <c r="ED10" s="23">
        <v>12.948499999999999</v>
      </c>
      <c r="EE10" s="23">
        <v>80.376000000000005</v>
      </c>
      <c r="EF10" s="23">
        <v>56.908499999999997</v>
      </c>
      <c r="EG10" s="23">
        <v>15.0617</v>
      </c>
      <c r="EH10" s="23">
        <v>3.0282</v>
      </c>
      <c r="EI10" s="23">
        <f>EC10*EB10/AVERAGE(EB2:EB10)</f>
        <v>4.2422607519232303</v>
      </c>
      <c r="EJ10" s="23">
        <f t="shared" si="10"/>
        <v>78.954813359528487</v>
      </c>
      <c r="EK10" s="23"/>
      <c r="EL10" s="23"/>
      <c r="EP10" s="21">
        <v>37955</v>
      </c>
      <c r="EQ10" s="52">
        <v>1111.920043945312</v>
      </c>
      <c r="ER10" s="37">
        <v>22.813300000000002</v>
      </c>
      <c r="ES10" s="51">
        <v>79.02</v>
      </c>
      <c r="ET10" s="23">
        <f t="shared" si="11"/>
        <v>77.622789783889971</v>
      </c>
      <c r="EU10" s="23"/>
      <c r="EV10" s="23"/>
      <c r="EW10" s="37"/>
      <c r="EX10" s="37"/>
      <c r="EY10" s="37"/>
      <c r="FA10" s="21">
        <v>37955</v>
      </c>
      <c r="FB10" s="37">
        <f>VLOOKUP(FA10,'riskfree_rate and infl.'!$H:$I,2,0)</f>
        <v>1.8</v>
      </c>
    </row>
    <row r="11" spans="1:158" x14ac:dyDescent="0.35">
      <c r="A11" s="21">
        <v>37986</v>
      </c>
      <c r="B11" s="23">
        <v>1302.1500000000001</v>
      </c>
      <c r="C11" s="23">
        <v>1.41</v>
      </c>
      <c r="D11" s="23" t="s">
        <v>8</v>
      </c>
      <c r="E11" s="23">
        <v>29.409099999999999</v>
      </c>
      <c r="F11" s="23">
        <v>40.831000000000003</v>
      </c>
      <c r="G11" s="23">
        <v>15.5943</v>
      </c>
      <c r="H11" s="23">
        <v>-1.5217000000000001</v>
      </c>
      <c r="I11" s="23">
        <f>C11*B11/AVERAGE(B2:B11)</f>
        <v>1.557405437592883</v>
      </c>
      <c r="J11" s="23">
        <f t="shared" si="0"/>
        <v>28.860745829244358</v>
      </c>
      <c r="K11" s="23"/>
      <c r="L11" s="23"/>
      <c r="N11" s="21">
        <v>37986</v>
      </c>
      <c r="O11" s="23">
        <v>1438.47</v>
      </c>
      <c r="P11" s="23">
        <v>0.97</v>
      </c>
      <c r="Q11" s="23">
        <v>20.029</v>
      </c>
      <c r="R11" s="23">
        <v>72.151600000000002</v>
      </c>
      <c r="S11" s="23">
        <v>26.266300000000001</v>
      </c>
      <c r="T11" s="23">
        <v>6.7173999999999996</v>
      </c>
      <c r="U11" s="23">
        <v>3.8222999999999998</v>
      </c>
      <c r="V11" s="23">
        <f>P11*O11/AVERAGE(O2:O11)</f>
        <v>1.1106276132643389</v>
      </c>
      <c r="W11" s="23">
        <f t="shared" si="1"/>
        <v>70.806280667320905</v>
      </c>
      <c r="X11" s="23"/>
      <c r="Y11" s="23"/>
      <c r="AA11" s="21">
        <v>37986</v>
      </c>
      <c r="AB11" s="23">
        <v>1216.04</v>
      </c>
      <c r="AC11" s="23">
        <v>1.83</v>
      </c>
      <c r="AD11" s="23">
        <v>20.361699999999999</v>
      </c>
      <c r="AE11" s="23">
        <v>59.509700000000002</v>
      </c>
      <c r="AF11" s="23">
        <v>32.657499999999999</v>
      </c>
      <c r="AG11" s="23">
        <v>10.657999999999999</v>
      </c>
      <c r="AH11" s="23">
        <v>6.2473999999999998</v>
      </c>
      <c r="AI11" s="23">
        <f>AC11*AB11/AVERAGE(AB2:AB11)</f>
        <v>1.9854564531368355</v>
      </c>
      <c r="AJ11" s="23">
        <f t="shared" si="2"/>
        <v>58.400098135426894</v>
      </c>
      <c r="AK11" s="23"/>
      <c r="AL11" s="23"/>
      <c r="AN11" s="21">
        <v>37986</v>
      </c>
      <c r="AO11" s="23">
        <v>1227.22</v>
      </c>
      <c r="AP11" s="23">
        <v>2.2200000000000002</v>
      </c>
      <c r="AQ11" s="23">
        <v>15.4899</v>
      </c>
      <c r="AR11" s="23">
        <v>77.864699999999999</v>
      </c>
      <c r="AS11" s="23">
        <v>24.678599999999999</v>
      </c>
      <c r="AT11" s="23">
        <v>9.6339000000000006</v>
      </c>
      <c r="AU11" s="23">
        <v>4.7941000000000003</v>
      </c>
      <c r="AV11" s="23">
        <f>AP11*AO11/AVERAGE(AO2:AO11)</f>
        <v>2.5308229733608676</v>
      </c>
      <c r="AW11" s="23">
        <f t="shared" si="3"/>
        <v>76.412855740922481</v>
      </c>
      <c r="AX11" s="23"/>
      <c r="AY11" s="23"/>
      <c r="BA11" s="21">
        <v>37986</v>
      </c>
      <c r="BB11" s="23">
        <v>1361</v>
      </c>
      <c r="BC11" s="23">
        <v>2.0099999999999998</v>
      </c>
      <c r="BD11" s="23">
        <v>14.836399999999999</v>
      </c>
      <c r="BE11" s="23">
        <v>88.998900000000006</v>
      </c>
      <c r="BF11" s="23" t="s">
        <v>8</v>
      </c>
      <c r="BG11" s="23">
        <v>20.573</v>
      </c>
      <c r="BH11" s="23">
        <v>13.198700000000001</v>
      </c>
      <c r="BI11" s="23">
        <f>BC11*BB11/AVERAGE(BB2:BB11)</f>
        <v>2.258410186089479</v>
      </c>
      <c r="BJ11" s="23">
        <f t="shared" si="4"/>
        <v>87.339450441609429</v>
      </c>
      <c r="BK11" s="23"/>
      <c r="BL11" s="23"/>
      <c r="BN11" s="21">
        <v>37986</v>
      </c>
      <c r="BO11" s="23">
        <v>1270.73</v>
      </c>
      <c r="BP11" s="23">
        <v>5.48</v>
      </c>
      <c r="BQ11" s="23">
        <v>24.877099999999999</v>
      </c>
      <c r="BR11" s="23">
        <v>102.8463</v>
      </c>
      <c r="BS11" s="23" t="s">
        <v>8</v>
      </c>
      <c r="BT11" s="23">
        <v>20.247199999999999</v>
      </c>
      <c r="BU11" s="23">
        <v>26.0654</v>
      </c>
      <c r="BV11" s="23">
        <f>BP11*BO11/AVERAGE(BO2:BO11)</f>
        <v>6.0765461875425402</v>
      </c>
      <c r="BW11" s="23">
        <f t="shared" si="5"/>
        <v>100.92865554465163</v>
      </c>
      <c r="BX11" s="23"/>
      <c r="BY11" s="23"/>
      <c r="CA11" s="21">
        <v>37986</v>
      </c>
      <c r="CB11" s="23">
        <v>1125.26</v>
      </c>
      <c r="CC11" s="23">
        <v>1.35</v>
      </c>
      <c r="CD11" s="23">
        <v>23.5214</v>
      </c>
      <c r="CE11" s="23">
        <v>47.523000000000003</v>
      </c>
      <c r="CF11" s="23">
        <v>36.299999999999997</v>
      </c>
      <c r="CG11" s="23">
        <v>14.3393</v>
      </c>
      <c r="CH11" s="23">
        <v>7.8544999999999998</v>
      </c>
      <c r="CI11" s="23">
        <f>CC11*CB11/AVERAGE(CB2:CB11)</f>
        <v>1.4328775909637561</v>
      </c>
      <c r="CJ11" s="23">
        <f t="shared" si="6"/>
        <v>46.636898920510312</v>
      </c>
      <c r="CK11" s="23"/>
      <c r="CL11" s="23"/>
      <c r="CN11" s="21">
        <v>37986</v>
      </c>
      <c r="CO11" s="23">
        <v>1389.75</v>
      </c>
      <c r="CP11" s="23">
        <v>1.63</v>
      </c>
      <c r="CQ11" s="23">
        <v>24.693000000000001</v>
      </c>
      <c r="CR11" s="23">
        <v>55.523699999999998</v>
      </c>
      <c r="CS11" s="23">
        <v>31.020600000000002</v>
      </c>
      <c r="CT11" s="23">
        <v>10.208600000000001</v>
      </c>
      <c r="CU11" s="23">
        <v>4.9183000000000003</v>
      </c>
      <c r="CV11" s="23">
        <f>CP11*CO11/AVERAGE(CO2:CO11)</f>
        <v>1.893488910937269</v>
      </c>
      <c r="CW11" s="23">
        <f t="shared" si="7"/>
        <v>54.488420019627085</v>
      </c>
      <c r="CX11" s="23"/>
      <c r="CY11" s="23"/>
      <c r="DA11" s="21">
        <v>37986</v>
      </c>
      <c r="DB11" s="23">
        <v>1375.7</v>
      </c>
      <c r="DC11" s="23">
        <v>2.06</v>
      </c>
      <c r="DD11" s="23">
        <v>32.318600000000004</v>
      </c>
      <c r="DE11" s="23">
        <v>41.591000000000001</v>
      </c>
      <c r="DF11" s="23">
        <v>21.9147</v>
      </c>
      <c r="DG11" s="23">
        <v>7.7641</v>
      </c>
      <c r="DH11" s="23">
        <v>2.8346</v>
      </c>
      <c r="DI11" s="23">
        <f>DC11*DB11/AVERAGE(DB2:DB11)</f>
        <v>2.4253525562575207</v>
      </c>
      <c r="DJ11" s="23">
        <f t="shared" si="8"/>
        <v>40.815505397448483</v>
      </c>
      <c r="DK11" s="23"/>
      <c r="DL11" s="23"/>
      <c r="DN11" s="21">
        <v>37986</v>
      </c>
      <c r="DO11" s="23">
        <v>1446.71</v>
      </c>
      <c r="DP11" s="23">
        <v>0.4</v>
      </c>
      <c r="DQ11" s="23">
        <v>42.709200000000003</v>
      </c>
      <c r="DR11" s="23">
        <v>38.670299999999997</v>
      </c>
      <c r="DS11" s="23">
        <v>39.230699999999999</v>
      </c>
      <c r="DT11" s="23">
        <v>11.568199999999999</v>
      </c>
      <c r="DU11" s="23">
        <v>5.8978999999999999</v>
      </c>
      <c r="DV11" s="23">
        <f>DP11*DO11/AVERAGE(DO2:DO11)</f>
        <v>0.46280169514704583</v>
      </c>
      <c r="DW11" s="23">
        <f t="shared" si="9"/>
        <v>37.949263984298334</v>
      </c>
      <c r="DX11" s="23"/>
      <c r="DY11" s="23"/>
      <c r="EA11" s="21">
        <v>37986</v>
      </c>
      <c r="EB11" s="23">
        <v>1255.58</v>
      </c>
      <c r="EC11" s="23">
        <v>3.83</v>
      </c>
      <c r="ED11" s="23">
        <v>13.676</v>
      </c>
      <c r="EE11" s="23">
        <v>80.376000000000005</v>
      </c>
      <c r="EF11" s="23">
        <v>56.908499999999997</v>
      </c>
      <c r="EG11" s="23">
        <v>15.0617</v>
      </c>
      <c r="EH11" s="23">
        <v>3.0282</v>
      </c>
      <c r="EI11" s="23">
        <f>EC11*EB11/AVERAGE(EB2:EB11)</f>
        <v>4.2139944460363825</v>
      </c>
      <c r="EJ11" s="23">
        <f t="shared" si="10"/>
        <v>78.877330716388627</v>
      </c>
      <c r="EK11" s="23"/>
      <c r="EL11" s="23"/>
      <c r="EP11" s="21">
        <v>37986</v>
      </c>
      <c r="EQ11" s="52">
        <v>1131.130004882812</v>
      </c>
      <c r="ER11" s="37">
        <v>21.752500000000001</v>
      </c>
      <c r="ES11" s="51">
        <v>85.01</v>
      </c>
      <c r="ET11" s="23">
        <f t="shared" si="11"/>
        <v>83.424926398429847</v>
      </c>
      <c r="EU11" s="23"/>
      <c r="EV11" s="23"/>
      <c r="EW11" s="37"/>
      <c r="EX11" s="37"/>
      <c r="EY11" s="37"/>
      <c r="FA11" s="21">
        <v>37986</v>
      </c>
      <c r="FB11" s="37">
        <f>VLOOKUP(FA11,'riskfree_rate and infl.'!$H:$I,2,0)</f>
        <v>1.9</v>
      </c>
    </row>
    <row r="12" spans="1:158" x14ac:dyDescent="0.35">
      <c r="A12" s="21">
        <v>38017</v>
      </c>
      <c r="B12" s="23">
        <v>1300.4100000000001</v>
      </c>
      <c r="C12" s="23">
        <v>1.44</v>
      </c>
      <c r="D12" s="23" t="s">
        <v>8</v>
      </c>
      <c r="E12" s="23">
        <v>29.36</v>
      </c>
      <c r="F12" s="23">
        <v>40.855200000000004</v>
      </c>
      <c r="G12" s="23">
        <v>15.6036</v>
      </c>
      <c r="H12" s="23">
        <v>-1.5226</v>
      </c>
      <c r="I12" s="23">
        <f>C12*B12/AVERAGE(B12,B2:B11)</f>
        <v>1.5736714988024709</v>
      </c>
      <c r="J12" s="23">
        <f t="shared" si="0"/>
        <v>28.812561334641806</v>
      </c>
      <c r="K12" s="23"/>
      <c r="L12" s="23"/>
      <c r="N12" s="21">
        <v>38017</v>
      </c>
      <c r="O12" s="23">
        <v>1434.38</v>
      </c>
      <c r="P12" s="23">
        <v>0.98</v>
      </c>
      <c r="Q12" s="23">
        <v>19.973299999999998</v>
      </c>
      <c r="R12" s="23">
        <v>73.458600000000004</v>
      </c>
      <c r="S12" s="23">
        <v>26.265499999999999</v>
      </c>
      <c r="T12" s="23">
        <v>6.7172000000000001</v>
      </c>
      <c r="U12" s="23">
        <v>3.8222</v>
      </c>
      <c r="V12" s="23">
        <f>P12*O12/AVERAGE(O12,O2:O11)</f>
        <v>1.1046548680532289</v>
      </c>
      <c r="W12" s="23">
        <f t="shared" si="1"/>
        <v>72.088910696761545</v>
      </c>
      <c r="X12" s="23"/>
      <c r="Y12" s="23"/>
      <c r="AA12" s="21">
        <v>38017</v>
      </c>
      <c r="AB12" s="23">
        <v>1209.47</v>
      </c>
      <c r="AC12" s="23">
        <v>1.85</v>
      </c>
      <c r="AD12" s="23">
        <v>20.2577</v>
      </c>
      <c r="AE12" s="23">
        <v>59.485500000000002</v>
      </c>
      <c r="AF12" s="23">
        <v>32.661999999999999</v>
      </c>
      <c r="AG12" s="23">
        <v>10.699</v>
      </c>
      <c r="AH12" s="23">
        <v>6.2702</v>
      </c>
      <c r="AI12" s="23">
        <f>AC12*AB12/AVERAGE(AB12,AB2:AB11)</f>
        <v>1.9820607050880434</v>
      </c>
      <c r="AJ12" s="23">
        <f t="shared" si="2"/>
        <v>58.376349362119733</v>
      </c>
      <c r="AK12" s="23"/>
      <c r="AL12" s="23"/>
      <c r="AN12" s="21">
        <v>38017</v>
      </c>
      <c r="AO12" s="23">
        <v>1246.96</v>
      </c>
      <c r="AP12" s="23">
        <v>2.19</v>
      </c>
      <c r="AQ12" s="23">
        <v>13.941599999999999</v>
      </c>
      <c r="AR12" s="23">
        <v>86.039400000000001</v>
      </c>
      <c r="AS12" s="23">
        <v>24.202000000000002</v>
      </c>
      <c r="AT12" s="23">
        <v>9.4479000000000006</v>
      </c>
      <c r="AU12" s="23">
        <v>6.5404999999999998</v>
      </c>
      <c r="AV12" s="23">
        <f>AP12*AO12/AVERAGE(AO12,AO2:AO11)</f>
        <v>2.500781838086239</v>
      </c>
      <c r="AW12" s="23">
        <f t="shared" si="3"/>
        <v>84.435132482826305</v>
      </c>
      <c r="AX12" s="23"/>
      <c r="AY12" s="23"/>
      <c r="BA12" s="21">
        <v>38017</v>
      </c>
      <c r="BB12" s="23">
        <v>1400.44</v>
      </c>
      <c r="BC12" s="23">
        <v>2.02</v>
      </c>
      <c r="BD12" s="23">
        <v>15.258100000000001</v>
      </c>
      <c r="BE12" s="23">
        <v>88.956299999999999</v>
      </c>
      <c r="BF12" s="23" t="s">
        <v>8</v>
      </c>
      <c r="BG12" s="23">
        <v>20.591799999999999</v>
      </c>
      <c r="BH12" s="23">
        <v>13.209899999999999</v>
      </c>
      <c r="BI12" s="23">
        <f>BC12*BB12/AVERAGE(BB12,BB2:BB11)</f>
        <v>2.3027297140696334</v>
      </c>
      <c r="BJ12" s="23">
        <f t="shared" si="4"/>
        <v>87.297644749754667</v>
      </c>
      <c r="BK12" s="23"/>
      <c r="BL12" s="23"/>
      <c r="BN12" s="21">
        <v>38017</v>
      </c>
      <c r="BO12" s="23">
        <v>1318.97</v>
      </c>
      <c r="BP12" s="23">
        <v>5.32</v>
      </c>
      <c r="BQ12" s="23">
        <v>25.8215</v>
      </c>
      <c r="BR12" s="23">
        <v>103.7182</v>
      </c>
      <c r="BS12" s="23" t="s">
        <v>8</v>
      </c>
      <c r="BT12" s="23">
        <v>20.247199999999999</v>
      </c>
      <c r="BU12" s="23">
        <v>26.0654</v>
      </c>
      <c r="BV12" s="23">
        <f>BP12*BO12/AVERAGE(BO12,BO2:BO11)</f>
        <v>6.0401841804805949</v>
      </c>
      <c r="BW12" s="23">
        <f t="shared" si="5"/>
        <v>101.78429833169776</v>
      </c>
      <c r="BX12" s="23"/>
      <c r="BY12" s="23"/>
      <c r="CA12" s="21">
        <v>38017</v>
      </c>
      <c r="CB12" s="23">
        <v>1160.96</v>
      </c>
      <c r="CC12" s="23">
        <v>1.31</v>
      </c>
      <c r="CD12" s="23">
        <v>23.328600000000002</v>
      </c>
      <c r="CE12" s="23">
        <v>51.394100000000002</v>
      </c>
      <c r="CF12" s="23">
        <v>45.432200000000002</v>
      </c>
      <c r="CG12" s="23">
        <v>16.026299999999999</v>
      </c>
      <c r="CH12" s="23">
        <v>8.5779999999999994</v>
      </c>
      <c r="CI12" s="23">
        <f>CC12*CB12/AVERAGE(CB12,CB2:CB11)</f>
        <v>1.4222431395486246</v>
      </c>
      <c r="CJ12" s="23">
        <f t="shared" si="6"/>
        <v>50.435819430814533</v>
      </c>
      <c r="CK12" s="23"/>
      <c r="CL12" s="23"/>
      <c r="CN12" s="21">
        <v>38017</v>
      </c>
      <c r="CO12" s="23">
        <v>1407.69</v>
      </c>
      <c r="CP12" s="23">
        <v>1.61</v>
      </c>
      <c r="CQ12" s="23">
        <v>22.502800000000001</v>
      </c>
      <c r="CR12" s="23">
        <v>63.0854</v>
      </c>
      <c r="CS12" s="23">
        <v>42.795999999999999</v>
      </c>
      <c r="CT12" s="23">
        <v>12.7567</v>
      </c>
      <c r="CU12" s="23">
        <v>6.1163999999999996</v>
      </c>
      <c r="CV12" s="23">
        <f>CP12*CO12/AVERAGE(CO12,CO2:CO11)</f>
        <v>1.8644579950460987</v>
      </c>
      <c r="CW12" s="23">
        <f t="shared" si="7"/>
        <v>61.909126594700695</v>
      </c>
      <c r="CX12" s="23"/>
      <c r="CY12" s="23"/>
      <c r="DA12" s="21">
        <v>38017</v>
      </c>
      <c r="DB12" s="23">
        <v>1320.8</v>
      </c>
      <c r="DC12" s="23">
        <v>2.16</v>
      </c>
      <c r="DD12" s="23">
        <v>32.322699999999998</v>
      </c>
      <c r="DE12" s="23">
        <v>40.664400000000001</v>
      </c>
      <c r="DF12" s="23">
        <v>22.340900000000001</v>
      </c>
      <c r="DG12" s="23">
        <v>7.7141000000000002</v>
      </c>
      <c r="DH12" s="23">
        <v>1.9930000000000001</v>
      </c>
      <c r="DI12" s="23">
        <f>DC12*DB12/AVERAGE(DB12,DB2:DB11)</f>
        <v>2.4130025389336476</v>
      </c>
      <c r="DJ12" s="23">
        <f t="shared" si="8"/>
        <v>39.906182531894018</v>
      </c>
      <c r="DK12" s="23"/>
      <c r="DL12" s="23"/>
      <c r="DN12" s="21">
        <v>38017</v>
      </c>
      <c r="DO12" s="23">
        <v>1496.02</v>
      </c>
      <c r="DP12" s="23">
        <v>0.38</v>
      </c>
      <c r="DQ12" s="23">
        <v>44.094099999999997</v>
      </c>
      <c r="DR12" s="23">
        <v>37.844000000000001</v>
      </c>
      <c r="DS12" s="23">
        <v>38.821399999999997</v>
      </c>
      <c r="DT12" s="23">
        <v>11.3742</v>
      </c>
      <c r="DU12" s="23">
        <v>5.7575000000000003</v>
      </c>
      <c r="DV12" s="23">
        <f>DP12*DO12/AVERAGE(DO12,DO2:DO11)</f>
        <v>0.44667042382294225</v>
      </c>
      <c r="DW12" s="23">
        <f t="shared" si="9"/>
        <v>37.138370951913643</v>
      </c>
      <c r="DX12" s="23"/>
      <c r="DY12" s="23"/>
      <c r="EA12" s="21">
        <v>38017</v>
      </c>
      <c r="EB12" s="23">
        <v>1275.6500000000001</v>
      </c>
      <c r="EC12" s="23">
        <v>3.81</v>
      </c>
      <c r="ED12" s="23">
        <v>13.8538</v>
      </c>
      <c r="EE12" s="23">
        <v>80.445099999999996</v>
      </c>
      <c r="EF12" s="23">
        <v>56.908499999999997</v>
      </c>
      <c r="EG12" s="23">
        <v>15.0617</v>
      </c>
      <c r="EH12" s="23">
        <v>3.0282</v>
      </c>
      <c r="EI12" s="23">
        <f>EC12*EB12/AVERAGE(EB12,EB2:EB11)</f>
        <v>4.2138522162284877</v>
      </c>
      <c r="EJ12" s="23">
        <f t="shared" si="10"/>
        <v>78.945142296368999</v>
      </c>
      <c r="EK12" s="23"/>
      <c r="EL12" s="23"/>
      <c r="EP12" s="21">
        <v>38017</v>
      </c>
      <c r="EQ12" s="52">
        <v>1144.93994140625</v>
      </c>
      <c r="ER12" s="37">
        <v>22.0181</v>
      </c>
      <c r="ES12" s="51">
        <v>86.49</v>
      </c>
      <c r="ET12" s="23">
        <f t="shared" si="11"/>
        <v>84.877330716388613</v>
      </c>
      <c r="EU12" s="23"/>
      <c r="EV12" s="23"/>
      <c r="EW12" s="37"/>
      <c r="EX12" s="37"/>
      <c r="EY12" s="37"/>
      <c r="FA12" s="21">
        <v>38017</v>
      </c>
      <c r="FB12" s="37">
        <f>VLOOKUP(FA12,'riskfree_rate and infl.'!$H:$I,2,0)</f>
        <v>1.9</v>
      </c>
    </row>
    <row r="13" spans="1:158" x14ac:dyDescent="0.35">
      <c r="A13" s="21">
        <v>38046</v>
      </c>
      <c r="B13" s="23">
        <v>1285.44</v>
      </c>
      <c r="C13" s="23">
        <v>1.47</v>
      </c>
      <c r="D13" s="23" t="s">
        <v>8</v>
      </c>
      <c r="E13" s="23">
        <v>29.369299999999999</v>
      </c>
      <c r="F13" s="23">
        <v>43.087800000000001</v>
      </c>
      <c r="G13" s="23">
        <v>16.348400000000002</v>
      </c>
      <c r="H13" s="23">
        <v>-0.62080000000000002</v>
      </c>
      <c r="I13" s="23">
        <f>C13*B13/AVERAGE(B13,B2:B12)</f>
        <v>1.5774146167379368</v>
      </c>
      <c r="J13" s="23">
        <f t="shared" si="0"/>
        <v>28.878367748279256</v>
      </c>
      <c r="K13" s="23"/>
      <c r="L13" s="23"/>
      <c r="N13" s="21">
        <v>38046</v>
      </c>
      <c r="O13" s="23">
        <v>1494.72</v>
      </c>
      <c r="P13" s="23">
        <v>0.97</v>
      </c>
      <c r="Q13" s="23">
        <v>20.420300000000001</v>
      </c>
      <c r="R13" s="23">
        <v>73.458600000000004</v>
      </c>
      <c r="S13" s="23">
        <v>26.269100000000002</v>
      </c>
      <c r="T13" s="23">
        <v>6.7110000000000003</v>
      </c>
      <c r="U13" s="23">
        <v>3.8647</v>
      </c>
      <c r="V13" s="23">
        <f>P13*O13/AVERAGE(O13,O2:O12)</f>
        <v>1.1230364288061059</v>
      </c>
      <c r="W13" s="23">
        <f t="shared" si="1"/>
        <v>72.230678466076711</v>
      </c>
      <c r="X13" s="23"/>
      <c r="Y13" s="23"/>
      <c r="AA13" s="21">
        <v>38046</v>
      </c>
      <c r="AB13" s="23">
        <v>1274.33</v>
      </c>
      <c r="AC13" s="23">
        <v>1.77</v>
      </c>
      <c r="AD13" s="23">
        <v>21.344100000000001</v>
      </c>
      <c r="AE13" s="23">
        <v>59.485500000000002</v>
      </c>
      <c r="AF13" s="23">
        <v>32.661999999999999</v>
      </c>
      <c r="AG13" s="23">
        <v>10.699</v>
      </c>
      <c r="AH13" s="23">
        <v>6.2702</v>
      </c>
      <c r="AI13" s="23">
        <f>AC13*AB13/AVERAGE(AB13,AB2:AB12)</f>
        <v>1.976820831327915</v>
      </c>
      <c r="AJ13" s="23">
        <f t="shared" si="2"/>
        <v>58.491150442477881</v>
      </c>
      <c r="AK13" s="23"/>
      <c r="AL13" s="23"/>
      <c r="AN13" s="21">
        <v>38046</v>
      </c>
      <c r="AO13" s="23">
        <v>1297.3399999999999</v>
      </c>
      <c r="AP13" s="23">
        <v>2.13</v>
      </c>
      <c r="AQ13" s="23">
        <v>14.6663</v>
      </c>
      <c r="AR13" s="23">
        <v>84.0518</v>
      </c>
      <c r="AS13" s="23">
        <v>24.202100000000002</v>
      </c>
      <c r="AT13" s="23">
        <v>9.4484999999999992</v>
      </c>
      <c r="AU13" s="23">
        <v>6.6894</v>
      </c>
      <c r="AV13" s="23">
        <f>AP13*AO13/AVERAGE(AO13,AO2:AO12)</f>
        <v>2.4914935657724793</v>
      </c>
      <c r="AW13" s="23">
        <f t="shared" si="3"/>
        <v>82.646804326450351</v>
      </c>
      <c r="AX13" s="23"/>
      <c r="AY13" s="23"/>
      <c r="BA13" s="21">
        <v>38046</v>
      </c>
      <c r="BB13" s="23">
        <v>1436.09</v>
      </c>
      <c r="BC13" s="23">
        <v>2</v>
      </c>
      <c r="BD13" s="23">
        <v>14.7148</v>
      </c>
      <c r="BE13" s="23">
        <v>95.897999999999996</v>
      </c>
      <c r="BF13" s="23" t="s">
        <v>8</v>
      </c>
      <c r="BG13" s="23">
        <v>25.166699999999999</v>
      </c>
      <c r="BH13" s="23">
        <v>16.942799999999998</v>
      </c>
      <c r="BI13" s="23">
        <f>BC13*BB13/AVERAGE(BB13,BB2:BB12)</f>
        <v>2.3055027853737111</v>
      </c>
      <c r="BJ13" s="23">
        <f t="shared" si="4"/>
        <v>94.294985250737469</v>
      </c>
      <c r="BK13" s="23"/>
      <c r="BL13" s="23"/>
      <c r="BN13" s="21">
        <v>38046</v>
      </c>
      <c r="BO13" s="23">
        <v>1334.89</v>
      </c>
      <c r="BP13" s="23">
        <v>5.24</v>
      </c>
      <c r="BQ13" s="23">
        <v>26.133199999999999</v>
      </c>
      <c r="BR13" s="23">
        <v>99.761899999999997</v>
      </c>
      <c r="BS13" s="23" t="s">
        <v>8</v>
      </c>
      <c r="BT13" s="23">
        <v>20.241299999999999</v>
      </c>
      <c r="BU13" s="23">
        <v>26.0578</v>
      </c>
      <c r="BV13" s="23">
        <f>BP13*BO13/AVERAGE(BO13,BO2:BO12)</f>
        <v>5.9472796709003894</v>
      </c>
      <c r="BW13" s="23">
        <f t="shared" si="5"/>
        <v>98.094296951819075</v>
      </c>
      <c r="BX13" s="23"/>
      <c r="BY13" s="23"/>
      <c r="CA13" s="21">
        <v>38046</v>
      </c>
      <c r="CB13" s="23">
        <v>1172.8599999999999</v>
      </c>
      <c r="CC13" s="23">
        <v>1.3</v>
      </c>
      <c r="CD13" s="23">
        <v>22.660900000000002</v>
      </c>
      <c r="CE13" s="23">
        <v>50.635300000000001</v>
      </c>
      <c r="CF13" s="23">
        <v>39.367899999999999</v>
      </c>
      <c r="CG13" s="23">
        <v>13.814</v>
      </c>
      <c r="CH13" s="23">
        <v>7.6445999999999996</v>
      </c>
      <c r="CI13" s="23">
        <f>CC13*CB13/AVERAGE(CB13,CB2:CB12)</f>
        <v>1.414442193115572</v>
      </c>
      <c r="CJ13" s="23">
        <f t="shared" si="6"/>
        <v>49.788888888888891</v>
      </c>
      <c r="CK13" s="23"/>
      <c r="CL13" s="23"/>
      <c r="CN13" s="21">
        <v>38046</v>
      </c>
      <c r="CO13" s="23">
        <v>1396.58</v>
      </c>
      <c r="CP13" s="23">
        <v>1.7</v>
      </c>
      <c r="CQ13" s="23">
        <v>22.226299999999998</v>
      </c>
      <c r="CR13" s="23">
        <v>62.105499999999999</v>
      </c>
      <c r="CS13" s="23">
        <v>39.963700000000003</v>
      </c>
      <c r="CT13" s="23">
        <v>12.1378</v>
      </c>
      <c r="CU13" s="23">
        <v>5.7653999999999996</v>
      </c>
      <c r="CV13" s="23">
        <f>CP13*CO13/AVERAGE(CO13,CO2:CO12)</f>
        <v>1.9292051793557083</v>
      </c>
      <c r="CW13" s="23">
        <f t="shared" si="7"/>
        <v>61.067354965585061</v>
      </c>
      <c r="CX13" s="23"/>
      <c r="CY13" s="23"/>
      <c r="DA13" s="21">
        <v>38046</v>
      </c>
      <c r="DB13" s="23">
        <v>1374.49</v>
      </c>
      <c r="DC13" s="23">
        <v>2.08</v>
      </c>
      <c r="DD13" s="23">
        <v>33.647300000000001</v>
      </c>
      <c r="DE13" s="23">
        <v>40.651499999999999</v>
      </c>
      <c r="DF13" s="23">
        <v>22.340900000000001</v>
      </c>
      <c r="DG13" s="23">
        <v>7.7141000000000002</v>
      </c>
      <c r="DH13" s="23">
        <v>1.9930000000000001</v>
      </c>
      <c r="DI13" s="23">
        <f>DC13*DB13/AVERAGE(DB13,DB2:DB12)</f>
        <v>2.38577118835601</v>
      </c>
      <c r="DJ13" s="23">
        <f t="shared" si="8"/>
        <v>39.971976401179944</v>
      </c>
      <c r="DK13" s="23"/>
      <c r="DL13" s="23"/>
      <c r="DN13" s="21">
        <v>38046</v>
      </c>
      <c r="DO13" s="23">
        <v>1449.71</v>
      </c>
      <c r="DP13" s="23">
        <v>0.41</v>
      </c>
      <c r="DQ13" s="23">
        <v>42.7181</v>
      </c>
      <c r="DR13" s="23">
        <v>37.844000000000001</v>
      </c>
      <c r="DS13" s="23">
        <v>39.089599999999997</v>
      </c>
      <c r="DT13" s="23">
        <v>11.484999999999999</v>
      </c>
      <c r="DU13" s="23">
        <v>5.8369</v>
      </c>
      <c r="DV13" s="23">
        <f>DP13*DO13/AVERAGE(DO13,DO2:DO12)</f>
        <v>0.46166538292752074</v>
      </c>
      <c r="DW13" s="23">
        <f t="shared" si="9"/>
        <v>37.211406096361856</v>
      </c>
      <c r="DX13" s="23"/>
      <c r="DY13" s="23"/>
      <c r="EA13" s="21">
        <v>38046</v>
      </c>
      <c r="EB13" s="23">
        <v>1308.98</v>
      </c>
      <c r="EC13" s="23">
        <v>3.71</v>
      </c>
      <c r="ED13" s="23">
        <v>14.8781</v>
      </c>
      <c r="EE13" s="23">
        <v>90.225700000000003</v>
      </c>
      <c r="EF13" s="23">
        <v>52.444400000000002</v>
      </c>
      <c r="EG13" s="23">
        <v>16.447800000000001</v>
      </c>
      <c r="EH13" s="23">
        <v>7.2702</v>
      </c>
      <c r="EI13" s="23">
        <f>EC13*EB13/AVERAGE(EB13,EB2:EB12)</f>
        <v>4.1636567950101098</v>
      </c>
      <c r="EJ13" s="23">
        <f t="shared" si="10"/>
        <v>88.717502458210433</v>
      </c>
      <c r="EK13" s="23"/>
      <c r="EL13" s="23"/>
      <c r="EP13" s="21">
        <v>38046</v>
      </c>
      <c r="EQ13" s="52">
        <v>1126.2099609375</v>
      </c>
      <c r="ER13" s="37">
        <v>21.657900000000001</v>
      </c>
      <c r="ES13" s="51">
        <v>87.9</v>
      </c>
      <c r="ET13" s="23">
        <f t="shared" si="11"/>
        <v>86.430678466076714</v>
      </c>
      <c r="EU13" s="23"/>
      <c r="EV13" s="23"/>
      <c r="EW13" s="37"/>
      <c r="EX13" s="37"/>
      <c r="EY13" s="37"/>
      <c r="FA13" s="21">
        <v>38046</v>
      </c>
      <c r="FB13" s="37">
        <f>VLOOKUP(FA13,'riskfree_rate and infl.'!$H:$I,2,0)</f>
        <v>1.7</v>
      </c>
    </row>
    <row r="14" spans="1:158" x14ac:dyDescent="0.35">
      <c r="A14" s="21">
        <v>38077</v>
      </c>
      <c r="B14" s="23">
        <v>1265.4000000000001</v>
      </c>
      <c r="C14" s="23">
        <v>1.49</v>
      </c>
      <c r="D14" s="23">
        <v>26.113199999999999</v>
      </c>
      <c r="E14" s="23">
        <v>38.323799999999999</v>
      </c>
      <c r="F14" s="23">
        <v>52.028700000000001</v>
      </c>
      <c r="G14" s="23">
        <v>13.6775</v>
      </c>
      <c r="H14" s="23">
        <v>8.7844999999999995</v>
      </c>
      <c r="I14" s="23">
        <f t="shared" ref="I14:I77" si="12">C14*B14/AVERAGE(B14,B3:B13)</f>
        <v>1.5454169282165862</v>
      </c>
      <c r="J14" s="23">
        <f t="shared" si="0"/>
        <v>37.683185840707964</v>
      </c>
      <c r="K14" s="23"/>
      <c r="L14" s="23"/>
      <c r="N14" s="21">
        <v>38077</v>
      </c>
      <c r="O14" s="23">
        <v>1517.55</v>
      </c>
      <c r="P14" s="23">
        <v>0.96</v>
      </c>
      <c r="Q14" s="23">
        <v>19.450700000000001</v>
      </c>
      <c r="R14" s="23">
        <v>83.0672</v>
      </c>
      <c r="S14" s="23">
        <v>25.686699999999998</v>
      </c>
      <c r="T14" s="23">
        <v>6.8189000000000002</v>
      </c>
      <c r="U14" s="23">
        <v>4.2998000000000003</v>
      </c>
      <c r="V14" s="23">
        <f t="shared" ref="V14:V77" si="13">P14*O14/AVERAGE(O14,O3:O13)</f>
        <v>1.0919562572298744</v>
      </c>
      <c r="W14" s="23">
        <f t="shared" si="1"/>
        <v>81.678662733530004</v>
      </c>
      <c r="X14" s="23"/>
      <c r="Y14" s="23"/>
      <c r="AA14" s="21">
        <v>38077</v>
      </c>
      <c r="AB14" s="23">
        <v>1261.3499999999999</v>
      </c>
      <c r="AC14" s="23">
        <v>1.81</v>
      </c>
      <c r="AD14" s="23">
        <v>20.542100000000001</v>
      </c>
      <c r="AE14" s="23">
        <v>60.678400000000003</v>
      </c>
      <c r="AF14" s="23">
        <v>32.702399999999997</v>
      </c>
      <c r="AG14" s="23">
        <v>10.2849</v>
      </c>
      <c r="AH14" s="23">
        <v>6.4191000000000003</v>
      </c>
      <c r="AI14" s="23">
        <f t="shared" ref="AI14:AI77" si="14">AC14*AB14/AVERAGE(AB14,AB3:AB13)</f>
        <v>1.9634270307924508</v>
      </c>
      <c r="AJ14" s="23">
        <f t="shared" si="2"/>
        <v>59.664110127826952</v>
      </c>
      <c r="AK14" s="23"/>
      <c r="AL14" s="23"/>
      <c r="AN14" s="21">
        <v>38077</v>
      </c>
      <c r="AO14" s="23">
        <v>1290.79</v>
      </c>
      <c r="AP14" s="23">
        <v>2.11</v>
      </c>
      <c r="AQ14" s="23">
        <v>15.3329</v>
      </c>
      <c r="AR14" s="23">
        <v>84.100300000000004</v>
      </c>
      <c r="AS14" s="23">
        <v>25.3734</v>
      </c>
      <c r="AT14" s="23">
        <v>10.7445</v>
      </c>
      <c r="AU14" s="23">
        <v>6.9023000000000003</v>
      </c>
      <c r="AV14" s="23">
        <f t="shared" ref="AV14:AV77" si="15">AP14*AO14/AVERAGE(AO14,AO3:AO13)</f>
        <v>2.4031331286286552</v>
      </c>
      <c r="AW14" s="23">
        <f t="shared" si="3"/>
        <v>82.69449360865292</v>
      </c>
      <c r="AX14" s="23"/>
      <c r="AY14" s="23"/>
      <c r="BA14" s="21">
        <v>38077</v>
      </c>
      <c r="BB14" s="23">
        <v>1416.44</v>
      </c>
      <c r="BC14" s="23">
        <v>2.06</v>
      </c>
      <c r="BD14" s="23">
        <v>14.780099999999999</v>
      </c>
      <c r="BE14" s="23">
        <v>95.074200000000005</v>
      </c>
      <c r="BF14" s="23" t="s">
        <v>8</v>
      </c>
      <c r="BG14" s="23">
        <v>22.7608</v>
      </c>
      <c r="BH14" s="23">
        <v>14.685600000000001</v>
      </c>
      <c r="BI14" s="23">
        <f t="shared" ref="BI14:BI77" si="16">BC14*BB14/AVERAGE(BB14,BB3:BB13)</f>
        <v>2.2786989423374786</v>
      </c>
      <c r="BJ14" s="23">
        <f t="shared" si="4"/>
        <v>93.4849557522124</v>
      </c>
      <c r="BK14" s="23"/>
      <c r="BL14" s="23"/>
      <c r="BN14" s="21">
        <v>38077</v>
      </c>
      <c r="BO14" s="23">
        <v>1401.85</v>
      </c>
      <c r="BP14" s="23">
        <v>4.8600000000000003</v>
      </c>
      <c r="BQ14" s="23">
        <v>29.8063</v>
      </c>
      <c r="BR14" s="23">
        <v>107.60850000000001</v>
      </c>
      <c r="BS14" s="23" t="s">
        <v>8</v>
      </c>
      <c r="BT14" s="23">
        <v>19.621600000000001</v>
      </c>
      <c r="BU14" s="23">
        <v>26.974499999999999</v>
      </c>
      <c r="BV14" s="23">
        <f t="shared" ref="BV14:BV77" si="17">BP14*BO14/AVERAGE(BO14,BO3:BO13)</f>
        <v>5.6323127468480267</v>
      </c>
      <c r="BW14" s="23">
        <f t="shared" si="5"/>
        <v>105.80973451327435</v>
      </c>
      <c r="BX14" s="23"/>
      <c r="BY14" s="23"/>
      <c r="CA14" s="21">
        <v>38077</v>
      </c>
      <c r="CB14" s="23">
        <v>1126.1300000000001</v>
      </c>
      <c r="CC14" s="23">
        <v>1.35</v>
      </c>
      <c r="CD14" s="23">
        <v>21.676600000000001</v>
      </c>
      <c r="CE14" s="23">
        <v>50.656599999999997</v>
      </c>
      <c r="CF14" s="23">
        <v>39.975999999999999</v>
      </c>
      <c r="CG14" s="23">
        <v>15.157500000000001</v>
      </c>
      <c r="CH14" s="23">
        <v>7.9490999999999996</v>
      </c>
      <c r="CI14" s="23">
        <f t="shared" ref="CI14:CI77" si="18">CC14*CB14/AVERAGE(CB14,CB3:CB13)</f>
        <v>1.3967022669330944</v>
      </c>
      <c r="CJ14" s="23">
        <f t="shared" si="6"/>
        <v>49.809832841691254</v>
      </c>
      <c r="CK14" s="23"/>
      <c r="CL14" s="23"/>
      <c r="CN14" s="21">
        <v>38077</v>
      </c>
      <c r="CO14" s="23">
        <v>1365.59</v>
      </c>
      <c r="CP14" s="23">
        <v>1.75</v>
      </c>
      <c r="CQ14" s="23">
        <v>21.3931</v>
      </c>
      <c r="CR14" s="23">
        <v>62.105499999999999</v>
      </c>
      <c r="CS14" s="23">
        <v>30.969799999999999</v>
      </c>
      <c r="CT14" s="23">
        <v>10.464700000000001</v>
      </c>
      <c r="CU14" s="23">
        <v>5.6120999999999999</v>
      </c>
      <c r="CV14" s="23">
        <f t="shared" ref="CV14:CV77" si="19">CP14*CO14/AVERAGE(CO14,CO3:CO13)</f>
        <v>1.8949671092843996</v>
      </c>
      <c r="CW14" s="23">
        <f t="shared" si="7"/>
        <v>61.067354965585061</v>
      </c>
      <c r="CX14" s="23"/>
      <c r="CY14" s="23"/>
      <c r="DA14" s="21">
        <v>38077</v>
      </c>
      <c r="DB14" s="23">
        <v>1350.22</v>
      </c>
      <c r="DC14" s="23">
        <v>2.16</v>
      </c>
      <c r="DD14" s="23">
        <v>32.953200000000002</v>
      </c>
      <c r="DE14" s="23">
        <v>40.761899999999997</v>
      </c>
      <c r="DF14" s="23">
        <v>22.3552</v>
      </c>
      <c r="DG14" s="23">
        <v>7.7190000000000003</v>
      </c>
      <c r="DH14" s="23">
        <v>1.9943</v>
      </c>
      <c r="DI14" s="23">
        <f t="shared" ref="DI14:DI77" si="20">DC14*DB14/AVERAGE(DB14,DB3:DB13)</f>
        <v>2.3759197891130928</v>
      </c>
      <c r="DJ14" s="23">
        <f t="shared" si="8"/>
        <v>40.080530973451332</v>
      </c>
      <c r="DK14" s="23"/>
      <c r="DL14" s="23"/>
      <c r="DN14" s="21">
        <v>38077</v>
      </c>
      <c r="DO14" s="23">
        <v>1409.45</v>
      </c>
      <c r="DP14" s="23">
        <v>0.42</v>
      </c>
      <c r="DQ14" s="23">
        <v>32.704900000000002</v>
      </c>
      <c r="DR14" s="23">
        <v>42.935899999999997</v>
      </c>
      <c r="DS14" s="23">
        <v>41.265700000000002</v>
      </c>
      <c r="DT14" s="23">
        <v>13.144600000000001</v>
      </c>
      <c r="DU14" s="23">
        <v>8.1880000000000006</v>
      </c>
      <c r="DV14" s="23">
        <f t="shared" ref="DV14:DV77" si="21">DP14*DO14/AVERAGE(DO14,DO3:DO13)</f>
        <v>0.44792097412780418</v>
      </c>
      <c r="DW14" s="23">
        <f t="shared" si="9"/>
        <v>42.218190757128809</v>
      </c>
      <c r="DX14" s="23"/>
      <c r="DY14" s="23"/>
      <c r="EA14" s="21">
        <v>38077</v>
      </c>
      <c r="EB14" s="23">
        <v>1323.38</v>
      </c>
      <c r="EC14" s="23">
        <v>3.7</v>
      </c>
      <c r="ED14" s="23">
        <v>14.815899999999999</v>
      </c>
      <c r="EE14" s="23">
        <v>90.269099999999995</v>
      </c>
      <c r="EF14" s="23">
        <v>57.765700000000002</v>
      </c>
      <c r="EG14" s="23">
        <v>17.0046</v>
      </c>
      <c r="EH14" s="23">
        <v>6.4604999999999997</v>
      </c>
      <c r="EI14" s="23">
        <f t="shared" ref="EI14:EI77" si="22">EC14*EB14/AVERAGE(EB14,EB3:EB13)</f>
        <v>4.1033090124918994</v>
      </c>
      <c r="EJ14" s="23">
        <f t="shared" si="10"/>
        <v>88.760176991150445</v>
      </c>
      <c r="EK14" s="23"/>
      <c r="EL14" s="23"/>
      <c r="EP14" s="21">
        <v>38077</v>
      </c>
      <c r="EQ14" s="52">
        <v>1107.300048828125</v>
      </c>
      <c r="ER14" s="37">
        <v>19.720400000000001</v>
      </c>
      <c r="ES14" s="51">
        <v>89.2</v>
      </c>
      <c r="ET14" s="23">
        <f t="shared" si="11"/>
        <v>87.708947885939054</v>
      </c>
      <c r="EU14" s="23"/>
      <c r="EV14" s="23"/>
      <c r="EW14" s="37"/>
      <c r="EX14" s="37"/>
      <c r="EY14" s="37"/>
      <c r="FA14" s="21">
        <v>38077</v>
      </c>
      <c r="FB14" s="37">
        <f>VLOOKUP(FA14,'riskfree_rate and infl.'!$H:$I,2,0)</f>
        <v>1.7</v>
      </c>
    </row>
    <row r="15" spans="1:158" x14ac:dyDescent="0.35">
      <c r="A15" s="21">
        <v>38107</v>
      </c>
      <c r="B15" s="23">
        <v>1268.0999999999999</v>
      </c>
      <c r="C15" s="23">
        <v>1.49</v>
      </c>
      <c r="D15" s="23">
        <v>26.090499999999999</v>
      </c>
      <c r="E15" s="23">
        <v>38.336399999999998</v>
      </c>
      <c r="F15" s="23">
        <v>52.590600000000002</v>
      </c>
      <c r="G15" s="23">
        <v>13.825200000000001</v>
      </c>
      <c r="H15" s="23">
        <v>8.8794000000000004</v>
      </c>
      <c r="I15" s="23">
        <f t="shared" si="12"/>
        <v>1.5340656247695377</v>
      </c>
      <c r="J15" s="23">
        <f t="shared" si="0"/>
        <v>37.474486803519063</v>
      </c>
      <c r="K15" s="23"/>
      <c r="L15" s="23"/>
      <c r="N15" s="21">
        <v>38107</v>
      </c>
      <c r="O15" s="23">
        <v>1484.36</v>
      </c>
      <c r="P15" s="23">
        <v>1</v>
      </c>
      <c r="Q15" s="23">
        <v>18.986999999999998</v>
      </c>
      <c r="R15" s="23">
        <v>83.0672</v>
      </c>
      <c r="S15" s="23">
        <v>26.844200000000001</v>
      </c>
      <c r="T15" s="23">
        <v>6.8059000000000003</v>
      </c>
      <c r="U15" s="23">
        <v>4.0590999999999999</v>
      </c>
      <c r="V15" s="23">
        <f t="shared" si="13"/>
        <v>1.0868294766386504</v>
      </c>
      <c r="W15" s="23">
        <f t="shared" si="1"/>
        <v>81.199608993157383</v>
      </c>
      <c r="X15" s="23"/>
      <c r="Y15" s="23"/>
      <c r="AA15" s="21">
        <v>38107</v>
      </c>
      <c r="AB15" s="23">
        <v>1280.9100000000001</v>
      </c>
      <c r="AC15" s="23">
        <v>1.8</v>
      </c>
      <c r="AD15" s="23">
        <v>20.9499</v>
      </c>
      <c r="AE15" s="23">
        <v>60.680999999999997</v>
      </c>
      <c r="AF15" s="23">
        <v>32.65</v>
      </c>
      <c r="AG15" s="23">
        <v>10.616</v>
      </c>
      <c r="AH15" s="23">
        <v>6.4488000000000003</v>
      </c>
      <c r="AI15" s="23">
        <f t="shared" si="14"/>
        <v>1.9501637726566274</v>
      </c>
      <c r="AJ15" s="23">
        <f t="shared" si="2"/>
        <v>59.316715542521997</v>
      </c>
      <c r="AK15" s="23"/>
      <c r="AL15" s="23"/>
      <c r="AN15" s="21">
        <v>38107</v>
      </c>
      <c r="AO15" s="23">
        <v>1304.78</v>
      </c>
      <c r="AP15" s="23">
        <v>2.09</v>
      </c>
      <c r="AQ15" s="23">
        <v>14.5373</v>
      </c>
      <c r="AR15" s="23">
        <v>87.753</v>
      </c>
      <c r="AS15" s="23">
        <v>23.9909</v>
      </c>
      <c r="AT15" s="23">
        <v>10.1591</v>
      </c>
      <c r="AU15" s="23">
        <v>7.6807999999999996</v>
      </c>
      <c r="AV15" s="23">
        <f t="shared" si="15"/>
        <v>2.353723066122996</v>
      </c>
      <c r="AW15" s="23">
        <f t="shared" si="3"/>
        <v>85.780058651026394</v>
      </c>
      <c r="AX15" s="23"/>
      <c r="AY15" s="23"/>
      <c r="BA15" s="21">
        <v>38107</v>
      </c>
      <c r="BB15" s="23">
        <v>1349.33</v>
      </c>
      <c r="BC15" s="23">
        <v>2.27</v>
      </c>
      <c r="BD15" s="23">
        <v>14.079800000000001</v>
      </c>
      <c r="BE15" s="23">
        <v>95.074200000000005</v>
      </c>
      <c r="BF15" s="23" t="s">
        <v>8</v>
      </c>
      <c r="BG15" s="23">
        <v>22.7608</v>
      </c>
      <c r="BH15" s="23">
        <v>14.685600000000001</v>
      </c>
      <c r="BI15" s="23">
        <f t="shared" si="16"/>
        <v>2.3569249217206516</v>
      </c>
      <c r="BJ15" s="23">
        <f t="shared" si="4"/>
        <v>92.936656891495616</v>
      </c>
      <c r="BK15" s="23"/>
      <c r="BL15" s="23"/>
      <c r="BN15" s="21">
        <v>38107</v>
      </c>
      <c r="BO15" s="23">
        <v>1195.32</v>
      </c>
      <c r="BP15" s="23">
        <v>5.73</v>
      </c>
      <c r="BQ15" s="23">
        <v>25.414999999999999</v>
      </c>
      <c r="BR15" s="23">
        <v>107.60850000000001</v>
      </c>
      <c r="BS15" s="23" t="s">
        <v>8</v>
      </c>
      <c r="BT15" s="23">
        <v>19.621600000000001</v>
      </c>
      <c r="BU15" s="23">
        <v>26.974499999999999</v>
      </c>
      <c r="BV15" s="23">
        <f t="shared" si="17"/>
        <v>5.6008899253057525</v>
      </c>
      <c r="BW15" s="23">
        <f t="shared" si="5"/>
        <v>105.18914956011731</v>
      </c>
      <c r="BX15" s="23"/>
      <c r="BY15" s="23"/>
      <c r="CA15" s="21">
        <v>38107</v>
      </c>
      <c r="CB15" s="23">
        <v>1162.6199999999999</v>
      </c>
      <c r="CC15" s="23">
        <v>1.31</v>
      </c>
      <c r="CD15" s="23">
        <v>22.378900000000002</v>
      </c>
      <c r="CE15" s="23">
        <v>50.686700000000002</v>
      </c>
      <c r="CF15" s="23">
        <v>39.936</v>
      </c>
      <c r="CG15" s="23">
        <v>15.1424</v>
      </c>
      <c r="CH15" s="23">
        <v>7.9410999999999996</v>
      </c>
      <c r="CI15" s="23">
        <f t="shared" si="18"/>
        <v>1.3852883606706483</v>
      </c>
      <c r="CJ15" s="23">
        <f t="shared" si="6"/>
        <v>49.547116324535686</v>
      </c>
      <c r="CK15" s="23"/>
      <c r="CL15" s="23"/>
      <c r="CN15" s="21">
        <v>38107</v>
      </c>
      <c r="CO15" s="23">
        <v>1358.53</v>
      </c>
      <c r="CP15" s="23">
        <v>1.76</v>
      </c>
      <c r="CQ15" s="23">
        <v>20.531199999999998</v>
      </c>
      <c r="CR15" s="23">
        <v>65.241600000000005</v>
      </c>
      <c r="CS15" s="23">
        <v>33.440899999999999</v>
      </c>
      <c r="CT15" s="23">
        <v>11.0181</v>
      </c>
      <c r="CU15" s="23">
        <v>6.3070000000000004</v>
      </c>
      <c r="CV15" s="23">
        <f t="shared" si="19"/>
        <v>1.8650439770231346</v>
      </c>
      <c r="CW15" s="23">
        <f t="shared" si="7"/>
        <v>63.774780058651039</v>
      </c>
      <c r="CX15" s="23"/>
      <c r="CY15" s="23"/>
      <c r="DA15" s="21">
        <v>38107</v>
      </c>
      <c r="DB15" s="23">
        <v>1298.32</v>
      </c>
      <c r="DC15" s="23">
        <v>2.25</v>
      </c>
      <c r="DD15" s="23">
        <v>31.352599999999999</v>
      </c>
      <c r="DE15" s="23">
        <v>42.983800000000002</v>
      </c>
      <c r="DF15" s="23">
        <v>22.014800000000001</v>
      </c>
      <c r="DG15" s="23">
        <v>7.8662999999999998</v>
      </c>
      <c r="DH15" s="23">
        <v>3.0352999999999999</v>
      </c>
      <c r="DI15" s="23">
        <f t="shared" si="20"/>
        <v>2.3441334207112385</v>
      </c>
      <c r="DJ15" s="23">
        <f t="shared" si="8"/>
        <v>42.017399804496584</v>
      </c>
      <c r="DK15" s="23"/>
      <c r="DL15" s="23"/>
      <c r="DN15" s="21">
        <v>38107</v>
      </c>
      <c r="DO15" s="23">
        <v>1340.53</v>
      </c>
      <c r="DP15" s="23">
        <v>0.44</v>
      </c>
      <c r="DQ15" s="23">
        <v>31.121500000000001</v>
      </c>
      <c r="DR15" s="23">
        <v>42.935899999999997</v>
      </c>
      <c r="DS15" s="23">
        <v>41.348500000000001</v>
      </c>
      <c r="DT15" s="23">
        <v>13.1456</v>
      </c>
      <c r="DU15" s="23">
        <v>8.1920000000000002</v>
      </c>
      <c r="DV15" s="23">
        <f t="shared" si="21"/>
        <v>0.43929789282196519</v>
      </c>
      <c r="DW15" s="23">
        <f t="shared" si="9"/>
        <v>41.970576735092862</v>
      </c>
      <c r="DX15" s="23"/>
      <c r="DY15" s="23"/>
      <c r="EA15" s="21">
        <v>38107</v>
      </c>
      <c r="EB15" s="23">
        <v>1273.3800000000001</v>
      </c>
      <c r="EC15" s="23">
        <v>3.85</v>
      </c>
      <c r="ED15" s="23">
        <v>13.5985</v>
      </c>
      <c r="EE15" s="23">
        <v>91.933800000000005</v>
      </c>
      <c r="EF15" s="23">
        <v>59.283499999999997</v>
      </c>
      <c r="EG15" s="23">
        <v>17.451499999999999</v>
      </c>
      <c r="EH15" s="23">
        <v>6.6303000000000001</v>
      </c>
      <c r="EI15" s="23">
        <f t="shared" si="22"/>
        <v>4.0456202820992617</v>
      </c>
      <c r="EJ15" s="23">
        <f t="shared" si="10"/>
        <v>89.866862170087984</v>
      </c>
      <c r="EK15" s="23"/>
      <c r="EL15" s="23"/>
      <c r="EP15" s="21">
        <v>38107</v>
      </c>
      <c r="EQ15" s="52">
        <v>1120.680053710938</v>
      </c>
      <c r="ER15" s="37">
        <v>19.9587</v>
      </c>
      <c r="ES15" s="51">
        <v>91.28</v>
      </c>
      <c r="ET15" s="23">
        <f t="shared" si="11"/>
        <v>89.227761485826008</v>
      </c>
      <c r="EU15" s="23"/>
      <c r="EV15" s="23"/>
      <c r="EW15" s="37"/>
      <c r="EX15" s="37"/>
      <c r="EY15" s="37"/>
      <c r="FA15" s="21">
        <v>38107</v>
      </c>
      <c r="FB15" s="37">
        <f>VLOOKUP(FA15,'riskfree_rate and infl.'!$H:$I,2,0)</f>
        <v>2.2999999999999998</v>
      </c>
    </row>
    <row r="16" spans="1:158" x14ac:dyDescent="0.35">
      <c r="A16" s="21">
        <v>38138</v>
      </c>
      <c r="B16" s="23">
        <v>1225.1099999999999</v>
      </c>
      <c r="C16" s="23">
        <v>1.55</v>
      </c>
      <c r="D16" s="23">
        <v>23.220199999999998</v>
      </c>
      <c r="E16" s="23">
        <v>44.720700000000001</v>
      </c>
      <c r="F16" s="23">
        <v>53.245600000000003</v>
      </c>
      <c r="G16" s="23">
        <v>14.0745</v>
      </c>
      <c r="H16" s="23">
        <v>8.0494000000000003</v>
      </c>
      <c r="I16" s="23">
        <f t="shared" si="12"/>
        <v>1.5383524735310341</v>
      </c>
      <c r="J16" s="23">
        <f t="shared" si="0"/>
        <v>43.376042677012613</v>
      </c>
      <c r="K16" s="23"/>
      <c r="L16" s="23"/>
      <c r="N16" s="21">
        <v>38138</v>
      </c>
      <c r="O16" s="23">
        <v>1500.5</v>
      </c>
      <c r="P16" s="23">
        <v>1.02</v>
      </c>
      <c r="Q16" s="23">
        <v>18.0563</v>
      </c>
      <c r="R16" s="23">
        <v>88.369200000000006</v>
      </c>
      <c r="S16" s="23">
        <v>26.375900000000001</v>
      </c>
      <c r="T16" s="23">
        <v>7.0068999999999999</v>
      </c>
      <c r="U16" s="23">
        <v>4.2914000000000003</v>
      </c>
      <c r="V16" s="23">
        <f t="shared" si="13"/>
        <v>1.0985815912520795</v>
      </c>
      <c r="W16" s="23">
        <f t="shared" si="1"/>
        <v>85.712124151309425</v>
      </c>
      <c r="X16" s="23"/>
      <c r="Y16" s="23"/>
      <c r="AA16" s="21">
        <v>38138</v>
      </c>
      <c r="AB16" s="23">
        <v>1268.05</v>
      </c>
      <c r="AC16" s="23">
        <v>1.84</v>
      </c>
      <c r="AD16" s="23">
        <v>20.0322</v>
      </c>
      <c r="AE16" s="23">
        <v>62.1843</v>
      </c>
      <c r="AF16" s="23">
        <v>30.8385</v>
      </c>
      <c r="AG16" s="23">
        <v>11.0572</v>
      </c>
      <c r="AH16" s="23">
        <v>6.8254000000000001</v>
      </c>
      <c r="AI16" s="23">
        <f t="shared" si="14"/>
        <v>1.952311203432342</v>
      </c>
      <c r="AJ16" s="23">
        <f t="shared" si="2"/>
        <v>60.314548981571292</v>
      </c>
      <c r="AK16" s="23"/>
      <c r="AL16" s="23"/>
      <c r="AN16" s="21">
        <v>38138</v>
      </c>
      <c r="AO16" s="23">
        <v>1299.95</v>
      </c>
      <c r="AP16" s="23">
        <v>2.13</v>
      </c>
      <c r="AQ16" s="23">
        <v>14.662100000000001</v>
      </c>
      <c r="AR16" s="23">
        <v>88.624899999999997</v>
      </c>
      <c r="AS16" s="23">
        <v>25.313199999999998</v>
      </c>
      <c r="AT16" s="23">
        <v>10.689399999999999</v>
      </c>
      <c r="AU16" s="23">
        <v>6.9676999999999998</v>
      </c>
      <c r="AV16" s="23">
        <f t="shared" si="15"/>
        <v>2.3537807303886562</v>
      </c>
      <c r="AW16" s="23">
        <f t="shared" si="3"/>
        <v>85.960135790494675</v>
      </c>
      <c r="AX16" s="23"/>
      <c r="AY16" s="23"/>
      <c r="BA16" s="21">
        <v>38138</v>
      </c>
      <c r="BB16" s="23">
        <v>1371.78</v>
      </c>
      <c r="BC16" s="23">
        <v>2.2599999999999998</v>
      </c>
      <c r="BD16" s="23">
        <v>13.3649</v>
      </c>
      <c r="BE16" s="23">
        <v>102.99039999999999</v>
      </c>
      <c r="BF16" s="23" t="s">
        <v>8</v>
      </c>
      <c r="BG16" s="23">
        <v>23.781700000000001</v>
      </c>
      <c r="BH16" s="23">
        <v>15.4762</v>
      </c>
      <c r="BI16" s="23">
        <f t="shared" si="16"/>
        <v>2.3563504528048052</v>
      </c>
      <c r="BJ16" s="23">
        <f t="shared" si="4"/>
        <v>99.89369544131911</v>
      </c>
      <c r="BK16" s="23"/>
      <c r="BL16" s="23"/>
      <c r="BN16" s="21">
        <v>38138</v>
      </c>
      <c r="BO16" s="23">
        <v>1283.78</v>
      </c>
      <c r="BP16" s="23">
        <v>5.35</v>
      </c>
      <c r="BQ16" s="23">
        <v>28.1309</v>
      </c>
      <c r="BR16" s="23">
        <v>104.8492</v>
      </c>
      <c r="BS16" s="23" t="s">
        <v>8</v>
      </c>
      <c r="BT16" s="23">
        <v>19.285900000000002</v>
      </c>
      <c r="BU16" s="23">
        <v>25.770700000000001</v>
      </c>
      <c r="BV16" s="23">
        <f t="shared" si="17"/>
        <v>5.5413771773887737</v>
      </c>
      <c r="BW16" s="23">
        <f t="shared" si="5"/>
        <v>101.69660523763336</v>
      </c>
      <c r="BX16" s="23"/>
      <c r="BY16" s="23"/>
      <c r="CA16" s="21">
        <v>38138</v>
      </c>
      <c r="CB16" s="23">
        <v>1159.46</v>
      </c>
      <c r="CC16" s="23">
        <v>1.33</v>
      </c>
      <c r="CD16" s="23">
        <v>22.318100000000001</v>
      </c>
      <c r="CE16" s="23">
        <v>50.686700000000002</v>
      </c>
      <c r="CF16" s="23">
        <v>39.936</v>
      </c>
      <c r="CG16" s="23">
        <v>15.1424</v>
      </c>
      <c r="CH16" s="23">
        <v>7.9410999999999996</v>
      </c>
      <c r="CI16" s="23">
        <f t="shared" si="18"/>
        <v>1.3910340493601463</v>
      </c>
      <c r="CJ16" s="23">
        <f t="shared" si="6"/>
        <v>49.162657613967028</v>
      </c>
      <c r="CK16" s="23"/>
      <c r="CL16" s="23"/>
      <c r="CN16" s="21">
        <v>38138</v>
      </c>
      <c r="CO16" s="23">
        <v>1393.95</v>
      </c>
      <c r="CP16" s="23">
        <v>1.74</v>
      </c>
      <c r="CQ16" s="23">
        <v>20.817</v>
      </c>
      <c r="CR16" s="23">
        <v>65.017300000000006</v>
      </c>
      <c r="CS16" s="23">
        <v>30.538699999999999</v>
      </c>
      <c r="CT16" s="23">
        <v>10.8256</v>
      </c>
      <c r="CU16" s="23">
        <v>6.2678000000000003</v>
      </c>
      <c r="CV16" s="23">
        <f t="shared" si="19"/>
        <v>1.8600954407151085</v>
      </c>
      <c r="CW16" s="23">
        <f t="shared" si="7"/>
        <v>63.062366634335611</v>
      </c>
      <c r="CX16" s="23"/>
      <c r="CY16" s="23"/>
      <c r="DA16" s="21">
        <v>38138</v>
      </c>
      <c r="DB16" s="23">
        <v>1321.88</v>
      </c>
      <c r="DC16" s="23">
        <v>2.23</v>
      </c>
      <c r="DD16" s="23">
        <v>31.9633</v>
      </c>
      <c r="DE16" s="23">
        <v>42.983800000000002</v>
      </c>
      <c r="DF16" s="23">
        <v>22.014800000000001</v>
      </c>
      <c r="DG16" s="23">
        <v>7.8662999999999998</v>
      </c>
      <c r="DH16" s="23">
        <v>3.0352999999999999</v>
      </c>
      <c r="DI16" s="23">
        <f t="shared" si="20"/>
        <v>2.3299928532895624</v>
      </c>
      <c r="DJ16" s="23">
        <f t="shared" si="8"/>
        <v>41.691367604267704</v>
      </c>
      <c r="DK16" s="23"/>
      <c r="DL16" s="23"/>
      <c r="DN16" s="21">
        <v>38138</v>
      </c>
      <c r="DO16" s="23">
        <v>1402.29</v>
      </c>
      <c r="DP16" s="23">
        <v>0.42</v>
      </c>
      <c r="DQ16" s="23">
        <v>30.131599999999999</v>
      </c>
      <c r="DR16" s="23">
        <v>46.755600000000001</v>
      </c>
      <c r="DS16" s="23">
        <v>40.354799999999997</v>
      </c>
      <c r="DT16" s="23">
        <v>12.8788</v>
      </c>
      <c r="DU16" s="23">
        <v>8.6356000000000002</v>
      </c>
      <c r="DV16" s="23">
        <f t="shared" si="21"/>
        <v>0.43246577161413563</v>
      </c>
      <c r="DW16" s="23">
        <f t="shared" si="9"/>
        <v>45.349757516973817</v>
      </c>
      <c r="DX16" s="23"/>
      <c r="DY16" s="23"/>
      <c r="EA16" s="21">
        <v>38138</v>
      </c>
      <c r="EB16" s="23">
        <v>1288.3499999999999</v>
      </c>
      <c r="EC16" s="23">
        <v>3.85</v>
      </c>
      <c r="ED16" s="23">
        <v>13.7867</v>
      </c>
      <c r="EE16" s="23">
        <v>90.340999999999994</v>
      </c>
      <c r="EF16" s="23">
        <v>57.426600000000001</v>
      </c>
      <c r="EG16" s="23">
        <v>17.038699999999999</v>
      </c>
      <c r="EH16" s="23">
        <v>7.7428999999999997</v>
      </c>
      <c r="EI16" s="23">
        <f t="shared" si="22"/>
        <v>4.0556165757496059</v>
      </c>
      <c r="EJ16" s="23">
        <f t="shared" si="10"/>
        <v>87.624636275460716</v>
      </c>
      <c r="EK16" s="23"/>
      <c r="EL16" s="23"/>
      <c r="EP16" s="21">
        <v>38138</v>
      </c>
      <c r="EQ16" s="52">
        <v>1140.839965820312</v>
      </c>
      <c r="ER16" s="37">
        <v>20.317699999999999</v>
      </c>
      <c r="ES16" s="51">
        <v>93.1</v>
      </c>
      <c r="ET16" s="23">
        <f t="shared" si="11"/>
        <v>90.300678952473334</v>
      </c>
      <c r="EU16" s="23"/>
      <c r="EV16" s="23"/>
      <c r="EW16" s="37"/>
      <c r="EX16" s="37"/>
      <c r="EY16" s="37"/>
      <c r="FA16" s="21">
        <v>38138</v>
      </c>
      <c r="FB16" s="37">
        <f>VLOOKUP(FA16,'riskfree_rate and infl.'!$H:$I,2,0)</f>
        <v>3.1</v>
      </c>
    </row>
    <row r="17" spans="1:158" x14ac:dyDescent="0.35">
      <c r="A17" s="21">
        <v>38168</v>
      </c>
      <c r="B17" s="23">
        <v>1238.51</v>
      </c>
      <c r="C17" s="23">
        <v>1.51</v>
      </c>
      <c r="D17" s="23">
        <v>23.440799999999999</v>
      </c>
      <c r="E17" s="23">
        <v>44.7209</v>
      </c>
      <c r="F17" s="23">
        <v>52.579000000000001</v>
      </c>
      <c r="G17" s="23">
        <v>13.997</v>
      </c>
      <c r="H17" s="23">
        <v>8.0387000000000004</v>
      </c>
      <c r="I17" s="23">
        <f t="shared" si="12"/>
        <v>1.5117994560922852</v>
      </c>
      <c r="J17" s="23">
        <f t="shared" si="0"/>
        <v>43.292255566311717</v>
      </c>
      <c r="K17" s="23"/>
      <c r="L17" s="23"/>
      <c r="N17" s="21">
        <v>38168</v>
      </c>
      <c r="O17" s="23">
        <v>1511.95</v>
      </c>
      <c r="P17" s="23">
        <v>1.03</v>
      </c>
      <c r="Q17" s="23">
        <v>18.061599999999999</v>
      </c>
      <c r="R17" s="23">
        <v>88.369200000000006</v>
      </c>
      <c r="S17" s="23">
        <v>26.860700000000001</v>
      </c>
      <c r="T17" s="23">
        <v>7.0644999999999998</v>
      </c>
      <c r="U17" s="23">
        <v>4.1582999999999997</v>
      </c>
      <c r="V17" s="23">
        <f t="shared" si="13"/>
        <v>1.0974116339937601</v>
      </c>
      <c r="W17" s="23">
        <f t="shared" si="1"/>
        <v>85.546176185866415</v>
      </c>
      <c r="X17" s="23"/>
      <c r="Y17" s="23"/>
      <c r="AA17" s="21">
        <v>38168</v>
      </c>
      <c r="AB17" s="23">
        <v>1272.1199999999999</v>
      </c>
      <c r="AC17" s="23">
        <v>1.87</v>
      </c>
      <c r="AD17" s="23">
        <v>20.0379</v>
      </c>
      <c r="AE17" s="23">
        <v>62.4895</v>
      </c>
      <c r="AF17" s="23">
        <v>30.932600000000001</v>
      </c>
      <c r="AG17" s="23">
        <v>10.295</v>
      </c>
      <c r="AH17" s="23">
        <v>6.3998999999999997</v>
      </c>
      <c r="AI17" s="23">
        <f t="shared" si="14"/>
        <v>1.9698306972430597</v>
      </c>
      <c r="AJ17" s="23">
        <f t="shared" si="2"/>
        <v>60.493223620522755</v>
      </c>
      <c r="AK17" s="23"/>
      <c r="AL17" s="23"/>
      <c r="AN17" s="21">
        <v>38168</v>
      </c>
      <c r="AO17" s="23">
        <v>1369.95</v>
      </c>
      <c r="AP17" s="23">
        <v>2.02</v>
      </c>
      <c r="AQ17" s="23">
        <v>15.451599999999999</v>
      </c>
      <c r="AR17" s="23">
        <v>88.624899999999997</v>
      </c>
      <c r="AS17" s="23">
        <v>25.313199999999998</v>
      </c>
      <c r="AT17" s="23">
        <v>10.689399999999999</v>
      </c>
      <c r="AU17" s="23">
        <v>6.9676999999999998</v>
      </c>
      <c r="AV17" s="23">
        <f t="shared" si="15"/>
        <v>2.3040968165629478</v>
      </c>
      <c r="AW17" s="23">
        <f t="shared" si="3"/>
        <v>85.793707647628267</v>
      </c>
      <c r="AX17" s="23"/>
      <c r="AY17" s="23"/>
      <c r="BA17" s="21">
        <v>38168</v>
      </c>
      <c r="BB17" s="23">
        <v>1374.87</v>
      </c>
      <c r="BC17" s="23">
        <v>2.29</v>
      </c>
      <c r="BD17" s="23">
        <v>13.3924</v>
      </c>
      <c r="BE17" s="23">
        <v>102.99039999999999</v>
      </c>
      <c r="BF17" s="23" t="s">
        <v>8</v>
      </c>
      <c r="BG17" s="23">
        <v>23.7803</v>
      </c>
      <c r="BH17" s="23">
        <v>15.4732</v>
      </c>
      <c r="BI17" s="23">
        <f t="shared" si="16"/>
        <v>2.3635550578667495</v>
      </c>
      <c r="BJ17" s="23">
        <f t="shared" si="4"/>
        <v>99.700290416263314</v>
      </c>
      <c r="BK17" s="23"/>
      <c r="BL17" s="23"/>
      <c r="BN17" s="21">
        <v>38168</v>
      </c>
      <c r="BO17" s="23">
        <v>1302.17</v>
      </c>
      <c r="BP17" s="23">
        <v>5.27</v>
      </c>
      <c r="BQ17" s="23">
        <v>28.533899999999999</v>
      </c>
      <c r="BR17" s="23">
        <v>104.8492</v>
      </c>
      <c r="BS17" s="23" t="s">
        <v>8</v>
      </c>
      <c r="BT17" s="23">
        <v>19.285900000000002</v>
      </c>
      <c r="BU17" s="23">
        <v>25.770700000000001</v>
      </c>
      <c r="BV17" s="23">
        <f t="shared" si="17"/>
        <v>5.4624724834084555</v>
      </c>
      <c r="BW17" s="23">
        <f t="shared" si="5"/>
        <v>101.49970958373669</v>
      </c>
      <c r="BX17" s="23"/>
      <c r="BY17" s="23"/>
      <c r="CA17" s="21">
        <v>38168</v>
      </c>
      <c r="CB17" s="23">
        <v>1153.1500000000001</v>
      </c>
      <c r="CC17" s="23">
        <v>1.33</v>
      </c>
      <c r="CD17" s="23">
        <v>22.180399999999999</v>
      </c>
      <c r="CE17" s="23">
        <v>50.686700000000002</v>
      </c>
      <c r="CF17" s="23">
        <v>39.173699999999997</v>
      </c>
      <c r="CG17" s="23">
        <v>14.838900000000001</v>
      </c>
      <c r="CH17" s="23">
        <v>7.8433000000000002</v>
      </c>
      <c r="CI17" s="23">
        <f t="shared" si="18"/>
        <v>1.3778593487383162</v>
      </c>
      <c r="CJ17" s="23">
        <f t="shared" si="6"/>
        <v>49.067473378509199</v>
      </c>
      <c r="CK17" s="23"/>
      <c r="CL17" s="23"/>
      <c r="CN17" s="21">
        <v>38168</v>
      </c>
      <c r="CO17" s="23">
        <v>1481.28</v>
      </c>
      <c r="CP17" s="23">
        <v>1.66</v>
      </c>
      <c r="CQ17" s="23">
        <v>22.274000000000001</v>
      </c>
      <c r="CR17" s="23">
        <v>65.389200000000002</v>
      </c>
      <c r="CS17" s="23">
        <v>30.4833</v>
      </c>
      <c r="CT17" s="23">
        <v>10.696999999999999</v>
      </c>
      <c r="CU17" s="23">
        <v>6.0035999999999996</v>
      </c>
      <c r="CV17" s="23">
        <f t="shared" si="19"/>
        <v>1.8466577339136905</v>
      </c>
      <c r="CW17" s="23">
        <f t="shared" si="7"/>
        <v>63.300290416263316</v>
      </c>
      <c r="CX17" s="23"/>
      <c r="CY17" s="23"/>
      <c r="DA17" s="21">
        <v>38168</v>
      </c>
      <c r="DB17" s="23">
        <v>1384.02</v>
      </c>
      <c r="DC17" s="23">
        <v>2.14</v>
      </c>
      <c r="DD17" s="23">
        <v>33.465800000000002</v>
      </c>
      <c r="DE17" s="23">
        <v>42.983800000000002</v>
      </c>
      <c r="DF17" s="23">
        <v>22.012599999999999</v>
      </c>
      <c r="DG17" s="23">
        <v>7.8654999999999999</v>
      </c>
      <c r="DH17" s="23">
        <v>3.0350000000000001</v>
      </c>
      <c r="DI17" s="23">
        <f t="shared" si="20"/>
        <v>2.2971271460250349</v>
      </c>
      <c r="DJ17" s="23">
        <f t="shared" si="8"/>
        <v>41.610648596321397</v>
      </c>
      <c r="DK17" s="23"/>
      <c r="DL17" s="23"/>
      <c r="DN17" s="21">
        <v>38168</v>
      </c>
      <c r="DO17" s="23">
        <v>1429.61</v>
      </c>
      <c r="DP17" s="23">
        <v>0.42</v>
      </c>
      <c r="DQ17" s="23">
        <v>30.720400000000001</v>
      </c>
      <c r="DR17" s="23">
        <v>46.822600000000001</v>
      </c>
      <c r="DS17" s="23">
        <v>40.371200000000002</v>
      </c>
      <c r="DT17" s="23">
        <v>12.9163</v>
      </c>
      <c r="DU17" s="23">
        <v>8.6575000000000006</v>
      </c>
      <c r="DV17" s="23">
        <f t="shared" si="21"/>
        <v>0.43394831334806877</v>
      </c>
      <c r="DW17" s="23">
        <f t="shared" si="9"/>
        <v>45.3268151016457</v>
      </c>
      <c r="DX17" s="23"/>
      <c r="DY17" s="23"/>
      <c r="EA17" s="21">
        <v>38168</v>
      </c>
      <c r="EB17" s="23">
        <v>1304.6500000000001</v>
      </c>
      <c r="EC17" s="23">
        <v>3.86</v>
      </c>
      <c r="ED17" s="23">
        <v>13.9095</v>
      </c>
      <c r="EE17" s="23">
        <v>90.340999999999994</v>
      </c>
      <c r="EF17" s="23">
        <v>57.426600000000001</v>
      </c>
      <c r="EG17" s="23">
        <v>17.038699999999999</v>
      </c>
      <c r="EH17" s="23">
        <v>7.7428999999999997</v>
      </c>
      <c r="EI17" s="23">
        <f t="shared" si="22"/>
        <v>4.08103177567064</v>
      </c>
      <c r="EJ17" s="23">
        <f t="shared" si="10"/>
        <v>87.454985479186831</v>
      </c>
      <c r="EK17" s="23"/>
      <c r="EL17" s="23"/>
      <c r="EP17" s="21">
        <v>38168</v>
      </c>
      <c r="EQ17" s="52">
        <v>1101.719970703125</v>
      </c>
      <c r="ER17" s="37">
        <v>19.070799999999998</v>
      </c>
      <c r="ES17" s="51">
        <v>95.15</v>
      </c>
      <c r="ET17" s="23">
        <f t="shared" si="11"/>
        <v>92.1103581800581</v>
      </c>
      <c r="EU17" s="23"/>
      <c r="EV17" s="23"/>
      <c r="EW17" s="37"/>
      <c r="EX17" s="37"/>
      <c r="EY17" s="37"/>
      <c r="FA17" s="21">
        <v>38168</v>
      </c>
      <c r="FB17" s="37">
        <f>VLOOKUP(FA17,'riskfree_rate and infl.'!$H:$I,2,0)</f>
        <v>3.3</v>
      </c>
    </row>
    <row r="18" spans="1:158" x14ac:dyDescent="0.35">
      <c r="A18" s="21">
        <v>38199</v>
      </c>
      <c r="B18" s="23">
        <v>1201.05</v>
      </c>
      <c r="C18" s="23">
        <v>1.54</v>
      </c>
      <c r="D18" s="23">
        <v>22.680499999999999</v>
      </c>
      <c r="E18" s="23">
        <v>44.688099999999999</v>
      </c>
      <c r="F18" s="23">
        <v>52.582500000000003</v>
      </c>
      <c r="G18" s="23">
        <v>13.9979</v>
      </c>
      <c r="H18" s="23">
        <v>8.0393000000000008</v>
      </c>
      <c r="I18" s="23">
        <f t="shared" si="12"/>
        <v>1.4934552927038347</v>
      </c>
      <c r="J18" s="23">
        <f t="shared" si="0"/>
        <v>43.38650485436893</v>
      </c>
      <c r="K18" s="23"/>
      <c r="L18" s="23"/>
      <c r="N18" s="21">
        <v>38199</v>
      </c>
      <c r="O18" s="23">
        <v>1453.3</v>
      </c>
      <c r="P18" s="23">
        <v>1.08</v>
      </c>
      <c r="Q18" s="23">
        <v>17.3629</v>
      </c>
      <c r="R18" s="23">
        <v>88.360100000000003</v>
      </c>
      <c r="S18" s="23">
        <v>26.863099999999999</v>
      </c>
      <c r="T18" s="23">
        <v>7.0651000000000002</v>
      </c>
      <c r="U18" s="23">
        <v>4.1585999999999999</v>
      </c>
      <c r="V18" s="23">
        <f t="shared" si="13"/>
        <v>1.0926186565990978</v>
      </c>
      <c r="W18" s="23">
        <f t="shared" si="1"/>
        <v>85.786504854368928</v>
      </c>
      <c r="X18" s="23"/>
      <c r="Y18" s="23"/>
      <c r="AA18" s="21">
        <v>38199</v>
      </c>
      <c r="AB18" s="23">
        <v>1211.1600000000001</v>
      </c>
      <c r="AC18" s="23">
        <v>1.98</v>
      </c>
      <c r="AD18" s="23">
        <v>19.055399999999999</v>
      </c>
      <c r="AE18" s="23">
        <v>62.4895</v>
      </c>
      <c r="AF18" s="23">
        <v>32.174599999999998</v>
      </c>
      <c r="AG18" s="23">
        <v>10.4412</v>
      </c>
      <c r="AH18" s="23">
        <v>6.3606999999999996</v>
      </c>
      <c r="AI18" s="23">
        <f t="shared" si="14"/>
        <v>1.9708575788249572</v>
      </c>
      <c r="AJ18" s="23">
        <f t="shared" si="2"/>
        <v>60.669417475728153</v>
      </c>
      <c r="AK18" s="23"/>
      <c r="AL18" s="23"/>
      <c r="AN18" s="21">
        <v>38199</v>
      </c>
      <c r="AO18" s="23">
        <v>1416.85</v>
      </c>
      <c r="AP18" s="23">
        <v>1.96</v>
      </c>
      <c r="AQ18" s="23">
        <v>13.6561</v>
      </c>
      <c r="AR18" s="23">
        <v>99.332999999999998</v>
      </c>
      <c r="AS18" s="23">
        <v>23.680900000000001</v>
      </c>
      <c r="AT18" s="23">
        <v>9.9990000000000006</v>
      </c>
      <c r="AU18" s="23">
        <v>7.7554999999999996</v>
      </c>
      <c r="AV18" s="23">
        <f t="shared" si="15"/>
        <v>2.2533829842912465</v>
      </c>
      <c r="AW18" s="23">
        <f t="shared" si="3"/>
        <v>96.439805825242715</v>
      </c>
      <c r="AX18" s="23"/>
      <c r="AY18" s="23"/>
      <c r="BA18" s="21">
        <v>38199</v>
      </c>
      <c r="BB18" s="23">
        <v>1343.5</v>
      </c>
      <c r="BC18" s="23">
        <v>2.4</v>
      </c>
      <c r="BD18" s="23">
        <v>13.2608</v>
      </c>
      <c r="BE18" s="23">
        <v>100.8652</v>
      </c>
      <c r="BF18" s="23" t="s">
        <v>8</v>
      </c>
      <c r="BG18" s="23">
        <v>23.638500000000001</v>
      </c>
      <c r="BH18" s="23">
        <v>15.1656</v>
      </c>
      <c r="BI18" s="23">
        <f t="shared" si="16"/>
        <v>2.4032690541097028</v>
      </c>
      <c r="BJ18" s="23">
        <f t="shared" si="4"/>
        <v>97.927378640776695</v>
      </c>
      <c r="BK18" s="23"/>
      <c r="BL18" s="23"/>
      <c r="BN18" s="21">
        <v>38199</v>
      </c>
      <c r="BO18" s="23">
        <v>1304.27</v>
      </c>
      <c r="BP18" s="23">
        <v>5.29</v>
      </c>
      <c r="BQ18" s="23">
        <v>28.579899999999999</v>
      </c>
      <c r="BR18" s="23">
        <v>104.8492</v>
      </c>
      <c r="BS18" s="23" t="s">
        <v>8</v>
      </c>
      <c r="BT18" s="23">
        <v>19.285900000000002</v>
      </c>
      <c r="BU18" s="23">
        <v>25.770700000000001</v>
      </c>
      <c r="BV18" s="23">
        <f t="shared" si="17"/>
        <v>5.4394710784197784</v>
      </c>
      <c r="BW18" s="23">
        <f t="shared" si="5"/>
        <v>101.79533980582524</v>
      </c>
      <c r="BX18" s="23"/>
      <c r="BY18" s="23"/>
      <c r="CA18" s="21">
        <v>38199</v>
      </c>
      <c r="CB18" s="23">
        <v>1088.75</v>
      </c>
      <c r="CC18" s="23">
        <v>1.41</v>
      </c>
      <c r="CD18" s="23">
        <v>20.752700000000001</v>
      </c>
      <c r="CE18" s="23">
        <v>52.818899999999999</v>
      </c>
      <c r="CF18" s="23">
        <v>36.456299999999999</v>
      </c>
      <c r="CG18" s="23">
        <v>13.8972</v>
      </c>
      <c r="CH18" s="23">
        <v>6.0902000000000003</v>
      </c>
      <c r="CI18" s="23">
        <f t="shared" si="18"/>
        <v>1.3794473269798575</v>
      </c>
      <c r="CJ18" s="23">
        <f t="shared" si="6"/>
        <v>51.280485436893201</v>
      </c>
      <c r="CK18" s="23"/>
      <c r="CL18" s="23"/>
      <c r="CN18" s="21">
        <v>38199</v>
      </c>
      <c r="CO18" s="23">
        <v>1450.33</v>
      </c>
      <c r="CP18" s="23">
        <v>1.69</v>
      </c>
      <c r="CQ18" s="23">
        <v>21.239699999999999</v>
      </c>
      <c r="CR18" s="23">
        <v>67.297300000000007</v>
      </c>
      <c r="CS18" s="23">
        <v>30.6508</v>
      </c>
      <c r="CT18" s="23">
        <v>10.5976</v>
      </c>
      <c r="CU18" s="23">
        <v>6.9997999999999996</v>
      </c>
      <c r="CV18" s="23">
        <f t="shared" si="19"/>
        <v>1.8106703668842017</v>
      </c>
      <c r="CW18" s="23">
        <f t="shared" si="7"/>
        <v>65.337184466019423</v>
      </c>
      <c r="CX18" s="23"/>
      <c r="CY18" s="23"/>
      <c r="DA18" s="21">
        <v>38199</v>
      </c>
      <c r="DB18" s="23">
        <v>1351.65</v>
      </c>
      <c r="DC18" s="23">
        <v>2.2000000000000002</v>
      </c>
      <c r="DD18" s="23">
        <v>29.181899999999999</v>
      </c>
      <c r="DE18" s="23">
        <v>49.843200000000003</v>
      </c>
      <c r="DF18" s="23">
        <v>20.517099999999999</v>
      </c>
      <c r="DG18" s="23">
        <v>7.9131999999999998</v>
      </c>
      <c r="DH18" s="23">
        <v>3.5686</v>
      </c>
      <c r="DI18" s="23">
        <f t="shared" si="20"/>
        <v>2.2812483218387283</v>
      </c>
      <c r="DJ18" s="23">
        <f t="shared" si="8"/>
        <v>48.391456310679615</v>
      </c>
      <c r="DK18" s="23"/>
      <c r="DL18" s="23"/>
      <c r="DN18" s="21">
        <v>38199</v>
      </c>
      <c r="DO18" s="23">
        <v>1330.05</v>
      </c>
      <c r="DP18" s="23">
        <v>0.45</v>
      </c>
      <c r="DQ18" s="23">
        <v>28.575900000000001</v>
      </c>
      <c r="DR18" s="23">
        <v>46.822600000000001</v>
      </c>
      <c r="DS18" s="23">
        <v>40.350299999999997</v>
      </c>
      <c r="DT18" s="23">
        <v>12.923299999999999</v>
      </c>
      <c r="DU18" s="23">
        <v>8.6660000000000004</v>
      </c>
      <c r="DV18" s="23">
        <f t="shared" si="21"/>
        <v>0.43001708149002321</v>
      </c>
      <c r="DW18" s="23">
        <f t="shared" si="9"/>
        <v>45.458834951456311</v>
      </c>
      <c r="DX18" s="23"/>
      <c r="DY18" s="23"/>
      <c r="EA18" s="21">
        <v>38199</v>
      </c>
      <c r="EB18" s="23">
        <v>1325.17</v>
      </c>
      <c r="EC18" s="23">
        <v>3.81</v>
      </c>
      <c r="ED18" s="23">
        <v>13.862500000000001</v>
      </c>
      <c r="EE18" s="23">
        <v>94.040499999999994</v>
      </c>
      <c r="EF18" s="23">
        <v>56.2485</v>
      </c>
      <c r="EG18" s="23">
        <v>16.6892</v>
      </c>
      <c r="EH18" s="23">
        <v>7.5839999999999996</v>
      </c>
      <c r="EI18" s="23">
        <f t="shared" si="22"/>
        <v>4.0327517891754887</v>
      </c>
      <c r="EJ18" s="23">
        <f t="shared" si="10"/>
        <v>91.301456310679598</v>
      </c>
      <c r="EK18" s="23"/>
      <c r="EL18" s="23"/>
      <c r="EP18" s="21">
        <v>38199</v>
      </c>
      <c r="EQ18" s="52">
        <v>1104.239990234375</v>
      </c>
      <c r="ER18" s="37">
        <v>19.1144</v>
      </c>
      <c r="ES18" s="51">
        <v>96.22</v>
      </c>
      <c r="ET18" s="23">
        <f t="shared" si="11"/>
        <v>93.417475728155338</v>
      </c>
      <c r="EU18" s="23"/>
      <c r="EV18" s="23"/>
      <c r="EW18" s="37"/>
      <c r="EX18" s="37"/>
      <c r="EY18" s="37"/>
      <c r="FA18" s="21">
        <v>38199</v>
      </c>
      <c r="FB18" s="37">
        <f>VLOOKUP(FA18,'riskfree_rate and infl.'!$H:$I,2,0)</f>
        <v>3</v>
      </c>
    </row>
    <row r="19" spans="1:158" x14ac:dyDescent="0.35">
      <c r="A19" s="21">
        <v>38230</v>
      </c>
      <c r="B19" s="23">
        <v>1199.8599999999999</v>
      </c>
      <c r="C19" s="23">
        <v>1.55</v>
      </c>
      <c r="D19" s="23">
        <v>22.991</v>
      </c>
      <c r="E19" s="23">
        <v>44.539200000000001</v>
      </c>
      <c r="F19" s="23">
        <v>51.951300000000003</v>
      </c>
      <c r="G19" s="23">
        <v>13.994300000000001</v>
      </c>
      <c r="H19" s="23">
        <v>7.9863999999999997</v>
      </c>
      <c r="I19" s="23">
        <f t="shared" si="12"/>
        <v>1.5027608372000942</v>
      </c>
      <c r="J19" s="23">
        <f t="shared" si="0"/>
        <v>43.368257059396306</v>
      </c>
      <c r="K19" s="23"/>
      <c r="L19" s="23"/>
      <c r="N19" s="21">
        <v>38230</v>
      </c>
      <c r="O19" s="23">
        <v>1444.95</v>
      </c>
      <c r="P19" s="23">
        <v>1.1200000000000001</v>
      </c>
      <c r="Q19" s="23">
        <v>16.268599999999999</v>
      </c>
      <c r="R19" s="23">
        <v>94.252099999999999</v>
      </c>
      <c r="S19" s="23">
        <v>26.767099999999999</v>
      </c>
      <c r="T19" s="23">
        <v>7.2458</v>
      </c>
      <c r="U19" s="23">
        <v>4.5185000000000004</v>
      </c>
      <c r="V19" s="23">
        <f t="shared" si="13"/>
        <v>1.1179413435816372</v>
      </c>
      <c r="W19" s="23">
        <f t="shared" si="1"/>
        <v>91.774196689386571</v>
      </c>
      <c r="X19" s="23"/>
      <c r="Y19" s="23"/>
      <c r="AA19" s="21">
        <v>38230</v>
      </c>
      <c r="AB19" s="23">
        <v>1237.44</v>
      </c>
      <c r="AC19" s="23">
        <v>1.96</v>
      </c>
      <c r="AD19" s="23">
        <v>18.8614</v>
      </c>
      <c r="AE19" s="23">
        <v>64.602400000000003</v>
      </c>
      <c r="AF19" s="23">
        <v>30.968800000000002</v>
      </c>
      <c r="AG19" s="23">
        <v>10.6387</v>
      </c>
      <c r="AH19" s="23">
        <v>6.8632</v>
      </c>
      <c r="AI19" s="23">
        <f t="shared" si="14"/>
        <v>1.9776774311914138</v>
      </c>
      <c r="AJ19" s="23">
        <f t="shared" si="2"/>
        <v>62.903992210321334</v>
      </c>
      <c r="AK19" s="23"/>
      <c r="AL19" s="23"/>
      <c r="AN19" s="21">
        <v>38230</v>
      </c>
      <c r="AO19" s="23">
        <v>1396.34</v>
      </c>
      <c r="AP19" s="23">
        <v>2.02</v>
      </c>
      <c r="AQ19" s="23">
        <v>13.912100000000001</v>
      </c>
      <c r="AR19" s="23">
        <v>100.16240000000001</v>
      </c>
      <c r="AS19" s="23">
        <v>25.398299999999999</v>
      </c>
      <c r="AT19" s="23">
        <v>11.2872</v>
      </c>
      <c r="AU19" s="23">
        <v>7.4320000000000004</v>
      </c>
      <c r="AV19" s="23">
        <f t="shared" si="15"/>
        <v>2.2435461614382648</v>
      </c>
      <c r="AW19" s="23">
        <f t="shared" si="3"/>
        <v>97.529113924050648</v>
      </c>
      <c r="AX19" s="23"/>
      <c r="AY19" s="23"/>
      <c r="BA19" s="21">
        <v>38230</v>
      </c>
      <c r="BB19" s="23">
        <v>1385.26</v>
      </c>
      <c r="BC19" s="23">
        <v>2.34</v>
      </c>
      <c r="BD19" s="23">
        <v>13.400399999999999</v>
      </c>
      <c r="BE19" s="23">
        <v>100.23050000000001</v>
      </c>
      <c r="BF19" s="23" t="s">
        <v>8</v>
      </c>
      <c r="BG19" s="23">
        <v>24.332599999999999</v>
      </c>
      <c r="BH19" s="23">
        <v>15.1203</v>
      </c>
      <c r="BI19" s="23">
        <f t="shared" si="16"/>
        <v>2.3907867732022128</v>
      </c>
      <c r="BJ19" s="23">
        <f t="shared" si="4"/>
        <v>97.595423563778013</v>
      </c>
      <c r="BK19" s="23"/>
      <c r="BL19" s="23"/>
      <c r="BN19" s="21">
        <v>38230</v>
      </c>
      <c r="BO19" s="23">
        <v>1417.13</v>
      </c>
      <c r="BP19" s="23">
        <v>4.88</v>
      </c>
      <c r="BQ19" s="23">
        <v>31.185300000000002</v>
      </c>
      <c r="BR19" s="23">
        <v>101.4906</v>
      </c>
      <c r="BS19" s="23" t="s">
        <v>8</v>
      </c>
      <c r="BT19" s="23">
        <v>19.049399999999999</v>
      </c>
      <c r="BU19" s="23">
        <v>25.734999999999999</v>
      </c>
      <c r="BV19" s="23">
        <f t="shared" si="17"/>
        <v>5.3636042287266177</v>
      </c>
      <c r="BW19" s="23">
        <f t="shared" si="5"/>
        <v>98.822395326192805</v>
      </c>
      <c r="BX19" s="23"/>
      <c r="BY19" s="23"/>
      <c r="CA19" s="21">
        <v>38230</v>
      </c>
      <c r="CB19" s="23">
        <v>1105.49</v>
      </c>
      <c r="CC19" s="23">
        <v>1.4</v>
      </c>
      <c r="CD19" s="23">
        <v>21.0718</v>
      </c>
      <c r="CE19" s="23">
        <v>52.818899999999999</v>
      </c>
      <c r="CF19" s="23">
        <v>36.456299999999999</v>
      </c>
      <c r="CG19" s="23">
        <v>13.8972</v>
      </c>
      <c r="CH19" s="23">
        <v>6.0902000000000003</v>
      </c>
      <c r="CI19" s="23">
        <f t="shared" si="18"/>
        <v>1.384621440638415</v>
      </c>
      <c r="CJ19" s="23">
        <f t="shared" si="6"/>
        <v>51.430282375852002</v>
      </c>
      <c r="CK19" s="23"/>
      <c r="CL19" s="23"/>
      <c r="CN19" s="21">
        <v>38230</v>
      </c>
      <c r="CO19" s="23">
        <v>1446.43</v>
      </c>
      <c r="CP19" s="23">
        <v>1.72</v>
      </c>
      <c r="CQ19" s="23">
        <v>20.9573</v>
      </c>
      <c r="CR19" s="23">
        <v>67.624399999999994</v>
      </c>
      <c r="CS19" s="23">
        <v>30.345099999999999</v>
      </c>
      <c r="CT19" s="23">
        <v>10.960599999999999</v>
      </c>
      <c r="CU19" s="23">
        <v>6.8811999999999998</v>
      </c>
      <c r="CV19" s="23">
        <f t="shared" si="19"/>
        <v>1.814910462160787</v>
      </c>
      <c r="CW19" s="23">
        <f t="shared" si="7"/>
        <v>65.846543330087627</v>
      </c>
      <c r="CX19" s="23"/>
      <c r="CY19" s="23"/>
      <c r="DA19" s="21">
        <v>38230</v>
      </c>
      <c r="DB19" s="23">
        <v>1372.4</v>
      </c>
      <c r="DC19" s="23">
        <v>2.1800000000000002</v>
      </c>
      <c r="DD19" s="23">
        <v>29.629899999999999</v>
      </c>
      <c r="DE19" s="23">
        <v>49.843200000000003</v>
      </c>
      <c r="DF19" s="23">
        <v>20.514299999999999</v>
      </c>
      <c r="DG19" s="23">
        <v>7.9120999999999997</v>
      </c>
      <c r="DH19" s="23">
        <v>3.5680999999999998</v>
      </c>
      <c r="DI19" s="23">
        <f t="shared" si="20"/>
        <v>2.2717440398488709</v>
      </c>
      <c r="DJ19" s="23">
        <f t="shared" si="8"/>
        <v>48.532814021421622</v>
      </c>
      <c r="DK19" s="23"/>
      <c r="DL19" s="23"/>
      <c r="DN19" s="21">
        <v>38230</v>
      </c>
      <c r="DO19" s="23">
        <v>1264.3</v>
      </c>
      <c r="DP19" s="23">
        <v>0.59</v>
      </c>
      <c r="DQ19" s="23">
        <v>25.674700000000001</v>
      </c>
      <c r="DR19" s="23">
        <v>52.905000000000001</v>
      </c>
      <c r="DS19" s="23">
        <v>41.067100000000003</v>
      </c>
      <c r="DT19" s="23">
        <v>13.867599999999999</v>
      </c>
      <c r="DU19" s="23">
        <v>9.8817000000000004</v>
      </c>
      <c r="DV19" s="23">
        <f t="shared" si="21"/>
        <v>0.53703973241739278</v>
      </c>
      <c r="DW19" s="23">
        <f t="shared" si="9"/>
        <v>51.51411879259981</v>
      </c>
      <c r="DX19" s="23"/>
      <c r="DY19" s="23"/>
      <c r="EA19" s="21">
        <v>38230</v>
      </c>
      <c r="EB19" s="23">
        <v>1383.81</v>
      </c>
      <c r="EC19" s="23">
        <v>3.68</v>
      </c>
      <c r="ED19" s="23">
        <v>14.3308</v>
      </c>
      <c r="EE19" s="23">
        <v>92.518299999999996</v>
      </c>
      <c r="EF19" s="23">
        <v>57.249099999999999</v>
      </c>
      <c r="EG19" s="23">
        <v>16.921199999999999</v>
      </c>
      <c r="EH19" s="23">
        <v>8.4857999999999993</v>
      </c>
      <c r="EI19" s="23">
        <f t="shared" si="22"/>
        <v>3.9991001459357221</v>
      </c>
      <c r="EJ19" s="23">
        <f t="shared" si="10"/>
        <v>90.085978578383646</v>
      </c>
      <c r="EK19" s="23"/>
      <c r="EL19" s="23"/>
      <c r="EP19" s="21">
        <v>38230</v>
      </c>
      <c r="EQ19" s="52">
        <v>1114.579956054688</v>
      </c>
      <c r="ER19" s="37">
        <v>19.293399999999998</v>
      </c>
      <c r="ES19" s="51">
        <v>97.08</v>
      </c>
      <c r="ET19" s="23">
        <f t="shared" si="11"/>
        <v>94.527750730282378</v>
      </c>
      <c r="EU19" s="23"/>
      <c r="EV19" s="23"/>
      <c r="EW19" s="37"/>
      <c r="EX19" s="37"/>
      <c r="EY19" s="37"/>
      <c r="FA19" s="21">
        <v>38230</v>
      </c>
      <c r="FB19" s="37">
        <f>VLOOKUP(FA19,'riskfree_rate and infl.'!$H:$I,2,0)</f>
        <v>2.7</v>
      </c>
    </row>
    <row r="20" spans="1:158" x14ac:dyDescent="0.35">
      <c r="A20" s="21">
        <v>38260</v>
      </c>
      <c r="B20" s="23">
        <v>1218.72</v>
      </c>
      <c r="C20" s="23">
        <v>1.53</v>
      </c>
      <c r="D20" s="23">
        <v>23.336400000000001</v>
      </c>
      <c r="E20" s="23">
        <v>44.272100000000002</v>
      </c>
      <c r="F20" s="23">
        <v>51.954000000000001</v>
      </c>
      <c r="G20" s="23">
        <v>13.994999999999999</v>
      </c>
      <c r="H20" s="23">
        <v>7.9867999999999997</v>
      </c>
      <c r="I20" s="23">
        <f t="shared" si="12"/>
        <v>1.4986149011581333</v>
      </c>
      <c r="J20" s="23">
        <f t="shared" si="0"/>
        <v>43.192292682926833</v>
      </c>
      <c r="K20" s="23"/>
      <c r="L20" s="23"/>
      <c r="N20" s="21">
        <v>38260</v>
      </c>
      <c r="O20" s="23">
        <v>1504.22</v>
      </c>
      <c r="P20" s="23">
        <v>1.0900000000000001</v>
      </c>
      <c r="Q20" s="23">
        <v>16.849599999999999</v>
      </c>
      <c r="R20" s="23">
        <v>94.516800000000003</v>
      </c>
      <c r="S20" s="23">
        <v>27.191600000000001</v>
      </c>
      <c r="T20" s="23">
        <v>7.2355999999999998</v>
      </c>
      <c r="U20" s="23">
        <v>4.3140000000000001</v>
      </c>
      <c r="V20" s="23">
        <f t="shared" si="13"/>
        <v>1.1174892611354488</v>
      </c>
      <c r="W20" s="23">
        <f t="shared" si="1"/>
        <v>92.211512195121969</v>
      </c>
      <c r="X20" s="23"/>
      <c r="Y20" s="23"/>
      <c r="AA20" s="21">
        <v>38260</v>
      </c>
      <c r="AB20" s="23">
        <v>1204.51</v>
      </c>
      <c r="AC20" s="23">
        <v>2.0699999999999998</v>
      </c>
      <c r="AD20" s="23">
        <v>18.398499999999999</v>
      </c>
      <c r="AE20" s="23">
        <v>64.461399999999998</v>
      </c>
      <c r="AF20" s="23">
        <v>32.182400000000001</v>
      </c>
      <c r="AG20" s="23">
        <v>10.460100000000001</v>
      </c>
      <c r="AH20" s="23">
        <v>6.5686</v>
      </c>
      <c r="AI20" s="23">
        <f t="shared" si="14"/>
        <v>2.0217478507124422</v>
      </c>
      <c r="AJ20" s="23">
        <f t="shared" si="2"/>
        <v>62.889170731707317</v>
      </c>
      <c r="AK20" s="23"/>
      <c r="AL20" s="23"/>
      <c r="AN20" s="21">
        <v>38260</v>
      </c>
      <c r="AO20" s="23">
        <v>1515.16</v>
      </c>
      <c r="AP20" s="23">
        <v>1.86</v>
      </c>
      <c r="AQ20" s="23">
        <v>15.096</v>
      </c>
      <c r="AR20" s="23">
        <v>100.16240000000001</v>
      </c>
      <c r="AS20" s="23">
        <v>25.398299999999999</v>
      </c>
      <c r="AT20" s="23">
        <v>11.2872</v>
      </c>
      <c r="AU20" s="23">
        <v>7.4320000000000004</v>
      </c>
      <c r="AV20" s="23">
        <f t="shared" si="15"/>
        <v>2.1778849155851852</v>
      </c>
      <c r="AW20" s="23">
        <f t="shared" si="3"/>
        <v>97.719414634146361</v>
      </c>
      <c r="AX20" s="23"/>
      <c r="AY20" s="23"/>
      <c r="BA20" s="21">
        <v>38260</v>
      </c>
      <c r="BB20" s="23">
        <v>1370.98</v>
      </c>
      <c r="BC20" s="23">
        <v>2.37</v>
      </c>
      <c r="BD20" s="23">
        <v>13.261100000000001</v>
      </c>
      <c r="BE20" s="23">
        <v>101.3254</v>
      </c>
      <c r="BF20" s="23" t="s">
        <v>8</v>
      </c>
      <c r="BG20" s="23">
        <v>24.333400000000001</v>
      </c>
      <c r="BH20" s="23">
        <v>15.120799999999999</v>
      </c>
      <c r="BI20" s="23">
        <f t="shared" si="16"/>
        <v>2.3747446508259693</v>
      </c>
      <c r="BJ20" s="23">
        <f t="shared" si="4"/>
        <v>98.854048780487815</v>
      </c>
      <c r="BK20" s="23"/>
      <c r="BL20" s="23"/>
      <c r="BN20" s="21">
        <v>38260</v>
      </c>
      <c r="BO20" s="23">
        <v>1403.72</v>
      </c>
      <c r="BP20" s="23">
        <v>4.7</v>
      </c>
      <c r="BQ20" s="23">
        <v>30.8902</v>
      </c>
      <c r="BR20" s="23">
        <v>101.4906</v>
      </c>
      <c r="BS20" s="23" t="s">
        <v>8</v>
      </c>
      <c r="BT20" s="23">
        <v>19.049399999999999</v>
      </c>
      <c r="BU20" s="23">
        <v>25.734999999999999</v>
      </c>
      <c r="BV20" s="23">
        <f t="shared" si="17"/>
        <v>5.0466102148686991</v>
      </c>
      <c r="BW20" s="23">
        <f t="shared" si="5"/>
        <v>99.015219512195131</v>
      </c>
      <c r="BX20" s="23"/>
      <c r="BY20" s="23"/>
      <c r="CA20" s="21">
        <v>38260</v>
      </c>
      <c r="CB20" s="23">
        <v>1083.22</v>
      </c>
      <c r="CC20" s="23">
        <v>1.41</v>
      </c>
      <c r="CD20" s="23">
        <v>20.647300000000001</v>
      </c>
      <c r="CE20" s="23">
        <v>52.818899999999999</v>
      </c>
      <c r="CF20" s="23">
        <v>36.456299999999999</v>
      </c>
      <c r="CG20" s="23">
        <v>13.8972</v>
      </c>
      <c r="CH20" s="23">
        <v>6.0902000000000003</v>
      </c>
      <c r="CI20" s="23">
        <f t="shared" si="18"/>
        <v>1.3623899697388442</v>
      </c>
      <c r="CJ20" s="23">
        <f t="shared" si="6"/>
        <v>51.53063414634147</v>
      </c>
      <c r="CK20" s="23"/>
      <c r="CL20" s="23"/>
      <c r="CN20" s="21">
        <v>38260</v>
      </c>
      <c r="CO20" s="23">
        <v>1478.01</v>
      </c>
      <c r="CP20" s="23">
        <v>1.7</v>
      </c>
      <c r="CQ20" s="23">
        <v>21.351900000000001</v>
      </c>
      <c r="CR20" s="23">
        <v>67.624399999999994</v>
      </c>
      <c r="CS20" s="23">
        <v>30.364999999999998</v>
      </c>
      <c r="CT20" s="23">
        <v>10.974299999999999</v>
      </c>
      <c r="CU20" s="23">
        <v>6.8753000000000002</v>
      </c>
      <c r="CV20" s="23">
        <f t="shared" si="19"/>
        <v>1.8027993210071049</v>
      </c>
      <c r="CW20" s="23">
        <f t="shared" si="7"/>
        <v>65.975024390243902</v>
      </c>
      <c r="CX20" s="23"/>
      <c r="CY20" s="23"/>
      <c r="DA20" s="21">
        <v>38260</v>
      </c>
      <c r="DB20" s="23">
        <v>1431.54</v>
      </c>
      <c r="DC20" s="23">
        <v>2.11</v>
      </c>
      <c r="DD20" s="23">
        <v>30.906700000000001</v>
      </c>
      <c r="DE20" s="23">
        <v>49.843200000000003</v>
      </c>
      <c r="DF20" s="23">
        <v>20.514299999999999</v>
      </c>
      <c r="DG20" s="23">
        <v>7.9120999999999997</v>
      </c>
      <c r="DH20" s="23">
        <v>3.5680999999999998</v>
      </c>
      <c r="DI20" s="23">
        <f t="shared" si="20"/>
        <v>2.2536438037622291</v>
      </c>
      <c r="DJ20" s="23">
        <f t="shared" si="8"/>
        <v>48.627512195121959</v>
      </c>
      <c r="DK20" s="23"/>
      <c r="DL20" s="23"/>
      <c r="DN20" s="21">
        <v>38260</v>
      </c>
      <c r="DO20" s="23">
        <v>1297.69</v>
      </c>
      <c r="DP20" s="23">
        <v>0.57999999999999996</v>
      </c>
      <c r="DQ20" s="23">
        <v>24.927399999999999</v>
      </c>
      <c r="DR20" s="23">
        <v>52.656500000000001</v>
      </c>
      <c r="DS20" s="23">
        <v>40.511099999999999</v>
      </c>
      <c r="DT20" s="23">
        <v>13.75</v>
      </c>
      <c r="DU20" s="23">
        <v>9.8178999999999998</v>
      </c>
      <c r="DV20" s="23">
        <f t="shared" si="21"/>
        <v>0.54161398997597743</v>
      </c>
      <c r="DW20" s="23">
        <f t="shared" si="9"/>
        <v>51.372195121951222</v>
      </c>
      <c r="DX20" s="23"/>
      <c r="DY20" s="23"/>
      <c r="EA20" s="21">
        <v>38260</v>
      </c>
      <c r="EB20" s="23">
        <v>1392.98</v>
      </c>
      <c r="EC20" s="23">
        <v>3.64</v>
      </c>
      <c r="ED20" s="23">
        <v>14.3826</v>
      </c>
      <c r="EE20" s="23">
        <v>92.518299999999996</v>
      </c>
      <c r="EF20" s="23">
        <v>57.249099999999999</v>
      </c>
      <c r="EG20" s="23">
        <v>16.921199999999999</v>
      </c>
      <c r="EH20" s="23">
        <v>8.4857999999999993</v>
      </c>
      <c r="EI20" s="23">
        <f t="shared" si="22"/>
        <v>3.9260495578099168</v>
      </c>
      <c r="EJ20" s="23">
        <f t="shared" si="10"/>
        <v>90.261756097560976</v>
      </c>
      <c r="EK20" s="23"/>
      <c r="EL20" s="23"/>
      <c r="EP20" s="21">
        <v>38260</v>
      </c>
      <c r="EQ20" s="52">
        <v>1130.199951171875</v>
      </c>
      <c r="ER20" s="37">
        <v>19.3032</v>
      </c>
      <c r="ES20" s="51">
        <v>97.79</v>
      </c>
      <c r="ET20" s="23">
        <f t="shared" si="11"/>
        <v>95.404878048780503</v>
      </c>
      <c r="EU20" s="23"/>
      <c r="EV20" s="23"/>
      <c r="EW20" s="37"/>
      <c r="EX20" s="37"/>
      <c r="EY20" s="37"/>
      <c r="FA20" s="21">
        <v>38260</v>
      </c>
      <c r="FB20" s="37">
        <f>VLOOKUP(FA20,'riskfree_rate and infl.'!$H:$I,2,0)</f>
        <v>2.5</v>
      </c>
    </row>
    <row r="21" spans="1:158" x14ac:dyDescent="0.35">
      <c r="A21" s="21">
        <v>38291</v>
      </c>
      <c r="B21" s="23">
        <v>1258.24</v>
      </c>
      <c r="C21" s="23">
        <v>1.52</v>
      </c>
      <c r="D21" s="23">
        <v>24.045500000000001</v>
      </c>
      <c r="E21" s="23">
        <v>44.2331</v>
      </c>
      <c r="F21" s="23">
        <v>51.957099999999997</v>
      </c>
      <c r="G21" s="23">
        <v>13.995900000000001</v>
      </c>
      <c r="H21" s="23">
        <v>7.9873000000000003</v>
      </c>
      <c r="I21" s="23">
        <f t="shared" si="12"/>
        <v>1.5328474325639363</v>
      </c>
      <c r="J21" s="23">
        <f t="shared" si="0"/>
        <v>42.861531007751935</v>
      </c>
      <c r="K21" s="23"/>
      <c r="L21" s="23"/>
      <c r="N21" s="21">
        <v>38291</v>
      </c>
      <c r="O21" s="23">
        <v>1541.01</v>
      </c>
      <c r="P21" s="23">
        <v>1.08</v>
      </c>
      <c r="Q21" s="23">
        <v>17.189900000000002</v>
      </c>
      <c r="R21" s="23">
        <v>94.516800000000003</v>
      </c>
      <c r="S21" s="23">
        <v>27.151299999999999</v>
      </c>
      <c r="T21" s="23">
        <v>7.2839999999999998</v>
      </c>
      <c r="U21" s="23">
        <v>4.3403</v>
      </c>
      <c r="V21" s="23">
        <f t="shared" si="13"/>
        <v>1.1252627492564071</v>
      </c>
      <c r="W21" s="23">
        <f t="shared" si="1"/>
        <v>91.586046511627913</v>
      </c>
      <c r="X21" s="23"/>
      <c r="Y21" s="23"/>
      <c r="AA21" s="21">
        <v>38291</v>
      </c>
      <c r="AB21" s="23">
        <v>1213.99</v>
      </c>
      <c r="AC21" s="23">
        <v>2.06</v>
      </c>
      <c r="AD21" s="23">
        <v>18.5426</v>
      </c>
      <c r="AE21" s="23">
        <v>64.461399999999998</v>
      </c>
      <c r="AF21" s="23">
        <v>32.182400000000001</v>
      </c>
      <c r="AG21" s="23">
        <v>10.459199999999999</v>
      </c>
      <c r="AH21" s="23">
        <v>6.5686</v>
      </c>
      <c r="AI21" s="23">
        <f t="shared" si="14"/>
        <v>2.0222654485835641</v>
      </c>
      <c r="AJ21" s="23">
        <f t="shared" si="2"/>
        <v>62.462596899224799</v>
      </c>
      <c r="AK21" s="23"/>
      <c r="AL21" s="23"/>
      <c r="AN21" s="21">
        <v>38291</v>
      </c>
      <c r="AO21" s="23">
        <v>1527.33</v>
      </c>
      <c r="AP21" s="23">
        <v>1.85</v>
      </c>
      <c r="AQ21" s="23">
        <v>13.3841</v>
      </c>
      <c r="AR21" s="23">
        <v>114.1705</v>
      </c>
      <c r="AS21" s="23">
        <v>23.327100000000002</v>
      </c>
      <c r="AT21" s="23">
        <v>10.3667</v>
      </c>
      <c r="AU21" s="23">
        <v>8.1138999999999992</v>
      </c>
      <c r="AV21" s="23">
        <f t="shared" si="15"/>
        <v>2.1227285988137612</v>
      </c>
      <c r="AW21" s="23">
        <f t="shared" si="3"/>
        <v>110.63032945736434</v>
      </c>
      <c r="AX21" s="23"/>
      <c r="AY21" s="23"/>
      <c r="BA21" s="21">
        <v>38291</v>
      </c>
      <c r="BB21" s="23">
        <v>1374.8</v>
      </c>
      <c r="BC21" s="23">
        <v>2.4</v>
      </c>
      <c r="BD21" s="23">
        <v>13.3026</v>
      </c>
      <c r="BE21" s="23">
        <v>101.3207</v>
      </c>
      <c r="BF21" s="23" t="s">
        <v>8</v>
      </c>
      <c r="BG21" s="23">
        <v>24.332599999999999</v>
      </c>
      <c r="BH21" s="23">
        <v>15.1203</v>
      </c>
      <c r="BI21" s="23">
        <f t="shared" si="16"/>
        <v>2.4014279657855901</v>
      </c>
      <c r="BJ21" s="23">
        <f t="shared" si="4"/>
        <v>98.178972868217059</v>
      </c>
      <c r="BK21" s="23"/>
      <c r="BL21" s="23"/>
      <c r="BN21" s="21">
        <v>38291</v>
      </c>
      <c r="BO21" s="23">
        <v>1482.3</v>
      </c>
      <c r="BP21" s="23">
        <v>4.43</v>
      </c>
      <c r="BQ21" s="23">
        <v>32.619399999999999</v>
      </c>
      <c r="BR21" s="23">
        <v>101.4906</v>
      </c>
      <c r="BS21" s="23" t="s">
        <v>8</v>
      </c>
      <c r="BT21" s="23">
        <v>19.049399999999999</v>
      </c>
      <c r="BU21" s="23">
        <v>25.734999999999999</v>
      </c>
      <c r="BV21" s="23">
        <f t="shared" si="17"/>
        <v>4.9377026252220571</v>
      </c>
      <c r="BW21" s="23">
        <f t="shared" si="5"/>
        <v>98.343604651162792</v>
      </c>
      <c r="BX21" s="23"/>
      <c r="BY21" s="23"/>
      <c r="CA21" s="21">
        <v>38291</v>
      </c>
      <c r="CB21" s="23">
        <v>1056.54</v>
      </c>
      <c r="CC21" s="23">
        <v>1.45</v>
      </c>
      <c r="CD21" s="23">
        <v>19.411999999999999</v>
      </c>
      <c r="CE21" s="23">
        <v>55.302300000000002</v>
      </c>
      <c r="CF21" s="23">
        <v>36.941000000000003</v>
      </c>
      <c r="CG21" s="23">
        <v>14.110099999999999</v>
      </c>
      <c r="CH21" s="23">
        <v>7.9341999999999997</v>
      </c>
      <c r="CI21" s="23">
        <f t="shared" si="18"/>
        <v>1.365910988929341</v>
      </c>
      <c r="CJ21" s="23">
        <f t="shared" si="6"/>
        <v>53.587499999999999</v>
      </c>
      <c r="CK21" s="23"/>
      <c r="CL21" s="23"/>
      <c r="CN21" s="21">
        <v>38291</v>
      </c>
      <c r="CO21" s="23">
        <v>1498.36</v>
      </c>
      <c r="CP21" s="23">
        <v>1.68</v>
      </c>
      <c r="CQ21" s="23">
        <v>21.012899999999998</v>
      </c>
      <c r="CR21" s="23">
        <v>69.965100000000007</v>
      </c>
      <c r="CS21" s="23">
        <v>29.496700000000001</v>
      </c>
      <c r="CT21" s="23">
        <v>10.470599999999999</v>
      </c>
      <c r="CU21" s="23">
        <v>7.1692999999999998</v>
      </c>
      <c r="CV21" s="23">
        <f t="shared" si="19"/>
        <v>1.7816167348578187</v>
      </c>
      <c r="CW21" s="23">
        <f t="shared" si="7"/>
        <v>67.795639534883719</v>
      </c>
      <c r="CX21" s="23"/>
      <c r="CY21" s="23"/>
      <c r="DA21" s="21">
        <v>38291</v>
      </c>
      <c r="DB21" s="23">
        <v>1418.46</v>
      </c>
      <c r="DC21" s="23">
        <v>2.14</v>
      </c>
      <c r="DD21" s="23">
        <v>24.776599999999998</v>
      </c>
      <c r="DE21" s="23">
        <v>59.575499999999998</v>
      </c>
      <c r="DF21" s="23">
        <v>22.401199999999999</v>
      </c>
      <c r="DG21" s="23">
        <v>8.8930000000000007</v>
      </c>
      <c r="DH21" s="23">
        <v>3.9390999999999998</v>
      </c>
      <c r="DI21" s="23">
        <f t="shared" si="20"/>
        <v>2.2400675967367603</v>
      </c>
      <c r="DJ21" s="23">
        <f t="shared" si="8"/>
        <v>57.728197674418603</v>
      </c>
      <c r="DK21" s="23"/>
      <c r="DL21" s="23"/>
      <c r="DN21" s="21">
        <v>38291</v>
      </c>
      <c r="DO21" s="23">
        <v>1362.71</v>
      </c>
      <c r="DP21" s="23">
        <v>0.55000000000000004</v>
      </c>
      <c r="DQ21" s="23">
        <v>26.175899999999999</v>
      </c>
      <c r="DR21" s="23">
        <v>52.654299999999999</v>
      </c>
      <c r="DS21" s="23">
        <v>40.510899999999999</v>
      </c>
      <c r="DT21" s="23">
        <v>13.75</v>
      </c>
      <c r="DU21" s="23">
        <v>9.8178000000000001</v>
      </c>
      <c r="DV21" s="23">
        <f t="shared" si="21"/>
        <v>0.54037130720564308</v>
      </c>
      <c r="DW21" s="23">
        <f t="shared" si="9"/>
        <v>51.021608527131782</v>
      </c>
      <c r="DX21" s="23"/>
      <c r="DY21" s="23"/>
      <c r="EA21" s="21">
        <v>38291</v>
      </c>
      <c r="EB21" s="23">
        <v>1459.73</v>
      </c>
      <c r="EC21" s="23">
        <v>3.48</v>
      </c>
      <c r="ED21" s="23">
        <v>15.1099</v>
      </c>
      <c r="EE21" s="23">
        <v>94.711500000000001</v>
      </c>
      <c r="EF21" s="23">
        <v>54.473700000000001</v>
      </c>
      <c r="EG21" s="23">
        <v>16.100899999999999</v>
      </c>
      <c r="EH21" s="23">
        <v>8.0744000000000007</v>
      </c>
      <c r="EI21" s="23">
        <f t="shared" si="22"/>
        <v>3.863841775894822</v>
      </c>
      <c r="EJ21" s="23">
        <f t="shared" si="10"/>
        <v>91.774709302325576</v>
      </c>
      <c r="EK21" s="23"/>
      <c r="EL21" s="23"/>
      <c r="EP21" s="21">
        <v>38291</v>
      </c>
      <c r="EQ21" s="52">
        <v>1173.819946289062</v>
      </c>
      <c r="ER21" s="37">
        <v>20.048200000000001</v>
      </c>
      <c r="ES21" s="51">
        <v>97.72</v>
      </c>
      <c r="ET21" s="23">
        <f t="shared" si="11"/>
        <v>94.689922480620154</v>
      </c>
      <c r="EU21" s="23"/>
      <c r="EV21" s="23"/>
      <c r="EW21" s="37"/>
      <c r="EX21" s="37"/>
      <c r="EY21" s="37"/>
      <c r="FA21" s="21">
        <v>38291</v>
      </c>
      <c r="FB21" s="37">
        <f>VLOOKUP(FA21,'riskfree_rate and infl.'!$H:$I,2,0)</f>
        <v>3.2</v>
      </c>
    </row>
    <row r="22" spans="1:158" x14ac:dyDescent="0.35">
      <c r="A22" s="21">
        <v>38321</v>
      </c>
      <c r="B22" s="23">
        <v>1301.31</v>
      </c>
      <c r="C22" s="23">
        <v>1.48</v>
      </c>
      <c r="D22" s="23">
        <v>28.201000000000001</v>
      </c>
      <c r="E22" s="23">
        <v>50.172199999999997</v>
      </c>
      <c r="F22" s="23">
        <v>51.561100000000003</v>
      </c>
      <c r="G22" s="23">
        <v>13.6456</v>
      </c>
      <c r="H22" s="23">
        <v>7.5340999999999996</v>
      </c>
      <c r="I22" s="23">
        <f t="shared" si="12"/>
        <v>1.5341745451166</v>
      </c>
      <c r="J22" s="23">
        <f t="shared" si="0"/>
        <v>48.475555555555559</v>
      </c>
      <c r="K22" s="23"/>
      <c r="L22" s="23"/>
      <c r="N22" s="21">
        <v>38321</v>
      </c>
      <c r="O22" s="23">
        <v>1621.5</v>
      </c>
      <c r="P22" s="23">
        <v>1.06</v>
      </c>
      <c r="Q22" s="23">
        <v>17.4239</v>
      </c>
      <c r="R22" s="23">
        <v>98.330799999999996</v>
      </c>
      <c r="S22" s="23">
        <v>26.565000000000001</v>
      </c>
      <c r="T22" s="23">
        <v>7.2473000000000001</v>
      </c>
      <c r="U22" s="23">
        <v>4.5202</v>
      </c>
      <c r="V22" s="23">
        <f t="shared" si="13"/>
        <v>1.1492496479895427</v>
      </c>
      <c r="W22" s="23">
        <f t="shared" si="1"/>
        <v>95.005603864734297</v>
      </c>
      <c r="X22" s="23"/>
      <c r="Y22" s="23"/>
      <c r="AA22" s="21">
        <v>38321</v>
      </c>
      <c r="AB22" s="23">
        <v>1253.1600000000001</v>
      </c>
      <c r="AC22" s="23">
        <v>2.0099999999999998</v>
      </c>
      <c r="AD22" s="23">
        <v>18.895399999999999</v>
      </c>
      <c r="AE22" s="23">
        <v>65.736800000000002</v>
      </c>
      <c r="AF22" s="23">
        <v>30.122599999999998</v>
      </c>
      <c r="AG22" s="23">
        <v>10.758900000000001</v>
      </c>
      <c r="AH22" s="23">
        <v>6.9819000000000004</v>
      </c>
      <c r="AI22" s="23">
        <f t="shared" si="14"/>
        <v>2.028260919454616</v>
      </c>
      <c r="AJ22" s="23">
        <f t="shared" si="2"/>
        <v>63.51381642512078</v>
      </c>
      <c r="AK22" s="23"/>
      <c r="AL22" s="23"/>
      <c r="AN22" s="21">
        <v>38321</v>
      </c>
      <c r="AO22" s="23">
        <v>1617.14</v>
      </c>
      <c r="AP22" s="23">
        <v>1.77</v>
      </c>
      <c r="AQ22" s="23">
        <v>14.5176</v>
      </c>
      <c r="AR22" s="23">
        <v>115.6918</v>
      </c>
      <c r="AS22" s="23">
        <v>25.046299999999999</v>
      </c>
      <c r="AT22" s="23">
        <v>12.0885</v>
      </c>
      <c r="AU22" s="23">
        <v>7.7808999999999999</v>
      </c>
      <c r="AV22" s="23">
        <f t="shared" si="15"/>
        <v>2.0804632881904759</v>
      </c>
      <c r="AW22" s="23">
        <f t="shared" si="3"/>
        <v>111.77951690821257</v>
      </c>
      <c r="AX22" s="23"/>
      <c r="AY22" s="23"/>
      <c r="BA22" s="21">
        <v>38321</v>
      </c>
      <c r="BB22" s="23">
        <v>1413.71</v>
      </c>
      <c r="BC22" s="23">
        <v>2.36</v>
      </c>
      <c r="BD22" s="23">
        <v>13.8832</v>
      </c>
      <c r="BE22" s="23">
        <v>100.0313</v>
      </c>
      <c r="BF22" s="23" t="s">
        <v>8</v>
      </c>
      <c r="BG22" s="23">
        <v>22.85</v>
      </c>
      <c r="BH22" s="23">
        <v>14.1777</v>
      </c>
      <c r="BI22" s="23">
        <f t="shared" si="16"/>
        <v>2.412084876673374</v>
      </c>
      <c r="BJ22" s="23">
        <f t="shared" si="4"/>
        <v>96.648599033816438</v>
      </c>
      <c r="BK22" s="23"/>
      <c r="BL22" s="23"/>
      <c r="BN22" s="21">
        <v>38321</v>
      </c>
      <c r="BO22" s="23">
        <v>1534.85</v>
      </c>
      <c r="BP22" s="23">
        <v>4.32</v>
      </c>
      <c r="BQ22" s="23">
        <v>35.297199999999997</v>
      </c>
      <c r="BR22" s="23">
        <v>99.453299999999999</v>
      </c>
      <c r="BS22" s="23" t="s">
        <v>8</v>
      </c>
      <c r="BT22" s="23">
        <v>15.510400000000001</v>
      </c>
      <c r="BU22" s="23">
        <v>20.665900000000001</v>
      </c>
      <c r="BV22" s="23">
        <f t="shared" si="17"/>
        <v>4.8964136571245005</v>
      </c>
      <c r="BW22" s="23">
        <f t="shared" si="5"/>
        <v>96.090144927536244</v>
      </c>
      <c r="BX22" s="23"/>
      <c r="BY22" s="23"/>
      <c r="CA22" s="21">
        <v>38321</v>
      </c>
      <c r="CB22" s="23">
        <v>1074.01</v>
      </c>
      <c r="CC22" s="23">
        <v>1.45</v>
      </c>
      <c r="CD22" s="23">
        <v>19.737300000000001</v>
      </c>
      <c r="CE22" s="23">
        <v>55.290399999999998</v>
      </c>
      <c r="CF22" s="23">
        <v>36.941699999999997</v>
      </c>
      <c r="CG22" s="23">
        <v>14.1104</v>
      </c>
      <c r="CH22" s="23">
        <v>7.9344000000000001</v>
      </c>
      <c r="CI22" s="23">
        <f t="shared" si="18"/>
        <v>1.3875222464351873</v>
      </c>
      <c r="CJ22" s="23">
        <f t="shared" si="6"/>
        <v>53.420676328502417</v>
      </c>
      <c r="CK22" s="23"/>
      <c r="CL22" s="23"/>
      <c r="CN22" s="21">
        <v>38321</v>
      </c>
      <c r="CO22" s="23">
        <v>1579.71</v>
      </c>
      <c r="CP22" s="23">
        <v>1.61</v>
      </c>
      <c r="CQ22" s="23">
        <v>22.241599999999998</v>
      </c>
      <c r="CR22" s="23">
        <v>70.518000000000001</v>
      </c>
      <c r="CS22" s="23">
        <v>29.729600000000001</v>
      </c>
      <c r="CT22" s="23">
        <v>10.9255</v>
      </c>
      <c r="CU22" s="23">
        <v>7.1326000000000001</v>
      </c>
      <c r="CV22" s="23">
        <f t="shared" si="19"/>
        <v>1.7696640131367993</v>
      </c>
      <c r="CW22" s="23">
        <f t="shared" si="7"/>
        <v>68.13333333333334</v>
      </c>
      <c r="CX22" s="23"/>
      <c r="CY22" s="23"/>
      <c r="DA22" s="21">
        <v>38321</v>
      </c>
      <c r="DB22" s="23">
        <v>1517.81</v>
      </c>
      <c r="DC22" s="23">
        <v>2.02</v>
      </c>
      <c r="DD22" s="23">
        <v>26.512</v>
      </c>
      <c r="DE22" s="23">
        <v>59.575499999999998</v>
      </c>
      <c r="DF22" s="23">
        <v>22.401199999999999</v>
      </c>
      <c r="DG22" s="23">
        <v>8.8930000000000007</v>
      </c>
      <c r="DH22" s="23">
        <v>3.9390999999999998</v>
      </c>
      <c r="DI22" s="23">
        <f t="shared" si="20"/>
        <v>2.2274667575613192</v>
      </c>
      <c r="DJ22" s="23">
        <f t="shared" si="8"/>
        <v>57.560869565217395</v>
      </c>
      <c r="DK22" s="23"/>
      <c r="DL22" s="23"/>
      <c r="DN22" s="21">
        <v>38321</v>
      </c>
      <c r="DO22" s="23">
        <v>1428.28</v>
      </c>
      <c r="DP22" s="23">
        <v>2.2599999999999998</v>
      </c>
      <c r="DQ22" s="23">
        <v>26.76</v>
      </c>
      <c r="DR22" s="23">
        <v>58.241100000000003</v>
      </c>
      <c r="DS22" s="23">
        <v>38.535600000000002</v>
      </c>
      <c r="DT22" s="23">
        <v>12.737399999999999</v>
      </c>
      <c r="DU22" s="23">
        <v>9.1152999999999995</v>
      </c>
      <c r="DV22" s="23">
        <f t="shared" si="21"/>
        <v>2.3253971129861588</v>
      </c>
      <c r="DW22" s="23">
        <f t="shared" si="9"/>
        <v>56.271594202898555</v>
      </c>
      <c r="DX22" s="23"/>
      <c r="DY22" s="23"/>
      <c r="EA22" s="21">
        <v>38321</v>
      </c>
      <c r="EB22" s="23">
        <v>1515.29</v>
      </c>
      <c r="EC22" s="23">
        <v>3.42</v>
      </c>
      <c r="ED22" s="23">
        <v>15.5946</v>
      </c>
      <c r="EE22" s="23">
        <v>94.885599999999997</v>
      </c>
      <c r="EF22" s="23">
        <v>56.103900000000003</v>
      </c>
      <c r="EG22" s="23">
        <v>17.0792</v>
      </c>
      <c r="EH22" s="23">
        <v>8.6603999999999992</v>
      </c>
      <c r="EI22" s="23">
        <f t="shared" si="22"/>
        <v>3.860911072549428</v>
      </c>
      <c r="EJ22" s="23">
        <f t="shared" si="10"/>
        <v>91.676908212560392</v>
      </c>
      <c r="EK22" s="23"/>
      <c r="EL22" s="23"/>
      <c r="EP22" s="21">
        <v>38321</v>
      </c>
      <c r="EQ22" s="52">
        <v>1211.920043945312</v>
      </c>
      <c r="ER22" s="37">
        <v>20.698899999999998</v>
      </c>
      <c r="ES22" s="51">
        <v>98.11</v>
      </c>
      <c r="ET22" s="23">
        <f t="shared" si="11"/>
        <v>94.792270531400973</v>
      </c>
      <c r="EU22" s="23"/>
      <c r="EV22" s="23"/>
      <c r="EW22" s="37"/>
      <c r="EX22" s="37"/>
      <c r="EY22" s="37"/>
      <c r="FA22" s="21">
        <v>38321</v>
      </c>
      <c r="FB22" s="37">
        <f>VLOOKUP(FA22,'riskfree_rate and infl.'!$H:$I,2,0)</f>
        <v>3.5</v>
      </c>
    </row>
    <row r="23" spans="1:158" x14ac:dyDescent="0.35">
      <c r="A23" s="21">
        <v>38352</v>
      </c>
      <c r="B23" s="23">
        <v>1359.24</v>
      </c>
      <c r="C23" s="23">
        <v>1.46</v>
      </c>
      <c r="D23" s="23">
        <v>29.412099999999999</v>
      </c>
      <c r="E23" s="23">
        <v>50.172199999999997</v>
      </c>
      <c r="F23" s="23">
        <v>51.560899999999997</v>
      </c>
      <c r="G23" s="23">
        <v>13.6455</v>
      </c>
      <c r="H23" s="23">
        <v>7.5340999999999996</v>
      </c>
      <c r="I23" s="23">
        <f t="shared" si="12"/>
        <v>1.574847603295729</v>
      </c>
      <c r="J23" s="23">
        <f t="shared" si="0"/>
        <v>48.569409486931271</v>
      </c>
      <c r="K23" s="23"/>
      <c r="L23" s="23"/>
      <c r="N23" s="21">
        <v>38352</v>
      </c>
      <c r="O23" s="23">
        <v>1701.59</v>
      </c>
      <c r="P23" s="23">
        <v>1.07</v>
      </c>
      <c r="Q23" s="23">
        <v>18.1356</v>
      </c>
      <c r="R23" s="23">
        <v>98.330799999999996</v>
      </c>
      <c r="S23" s="23">
        <v>26.694400000000002</v>
      </c>
      <c r="T23" s="23">
        <v>7.3449999999999998</v>
      </c>
      <c r="U23" s="23">
        <v>4.399</v>
      </c>
      <c r="V23" s="23">
        <f t="shared" si="13"/>
        <v>1.1998011864889844</v>
      </c>
      <c r="W23" s="23">
        <f t="shared" si="1"/>
        <v>95.189545014520817</v>
      </c>
      <c r="X23" s="23"/>
      <c r="Y23" s="23"/>
      <c r="AA23" s="21">
        <v>38352</v>
      </c>
      <c r="AB23" s="23">
        <v>1306.23</v>
      </c>
      <c r="AC23" s="23">
        <v>1.93</v>
      </c>
      <c r="AD23" s="23">
        <v>19.654599999999999</v>
      </c>
      <c r="AE23" s="23">
        <v>65.669899999999998</v>
      </c>
      <c r="AF23" s="23">
        <v>32.075499999999998</v>
      </c>
      <c r="AG23" s="23">
        <v>10.2857</v>
      </c>
      <c r="AH23" s="23">
        <v>6.5669000000000004</v>
      </c>
      <c r="AI23" s="23">
        <f t="shared" si="14"/>
        <v>2.0177984248355205</v>
      </c>
      <c r="AJ23" s="23">
        <f t="shared" si="2"/>
        <v>63.572023233301067</v>
      </c>
      <c r="AK23" s="23"/>
      <c r="AL23" s="23"/>
      <c r="AN23" s="21">
        <v>38352</v>
      </c>
      <c r="AO23" s="23">
        <v>1585.57</v>
      </c>
      <c r="AP23" s="23">
        <v>1.81</v>
      </c>
      <c r="AQ23" s="23">
        <v>14.2676</v>
      </c>
      <c r="AR23" s="23">
        <v>109.55459999999999</v>
      </c>
      <c r="AS23" s="23">
        <v>25.120899999999999</v>
      </c>
      <c r="AT23" s="23">
        <v>12.1029</v>
      </c>
      <c r="AU23" s="23">
        <v>7.5652999999999997</v>
      </c>
      <c r="AV23" s="23">
        <f t="shared" si="15"/>
        <v>2.0416323060725059</v>
      </c>
      <c r="AW23" s="23">
        <f t="shared" si="3"/>
        <v>106.05479186834462</v>
      </c>
      <c r="AX23" s="23"/>
      <c r="AY23" s="23"/>
      <c r="BA23" s="21">
        <v>38352</v>
      </c>
      <c r="BB23" s="23">
        <v>1470.62</v>
      </c>
      <c r="BC23" s="23">
        <v>2.29</v>
      </c>
      <c r="BD23" s="23">
        <v>14.4476</v>
      </c>
      <c r="BE23" s="23">
        <v>100.03319999999999</v>
      </c>
      <c r="BF23" s="23" t="s">
        <v>8</v>
      </c>
      <c r="BG23" s="23">
        <v>22.8018</v>
      </c>
      <c r="BH23" s="23">
        <v>14.1533</v>
      </c>
      <c r="BI23" s="23">
        <f t="shared" si="16"/>
        <v>2.4187857901270182</v>
      </c>
      <c r="BJ23" s="23">
        <f t="shared" si="4"/>
        <v>96.83756050338819</v>
      </c>
      <c r="BK23" s="23"/>
      <c r="BL23" s="23"/>
      <c r="BN23" s="21">
        <v>38352</v>
      </c>
      <c r="BO23" s="23">
        <v>1616.12</v>
      </c>
      <c r="BP23" s="23">
        <v>4.28</v>
      </c>
      <c r="BQ23" s="23">
        <v>37.166200000000003</v>
      </c>
      <c r="BR23" s="23">
        <v>99.453299999999999</v>
      </c>
      <c r="BS23" s="23" t="s">
        <v>8</v>
      </c>
      <c r="BT23" s="23">
        <v>15.510400000000001</v>
      </c>
      <c r="BU23" s="23">
        <v>20.665900000000001</v>
      </c>
      <c r="BV23" s="23">
        <f t="shared" si="17"/>
        <v>5.001631370677484</v>
      </c>
      <c r="BW23" s="23">
        <f t="shared" si="5"/>
        <v>96.276185866408525</v>
      </c>
      <c r="BX23" s="23"/>
      <c r="BY23" s="23"/>
      <c r="CA23" s="21">
        <v>38352</v>
      </c>
      <c r="CB23" s="23">
        <v>1132.17</v>
      </c>
      <c r="CC23" s="23">
        <v>1.38</v>
      </c>
      <c r="CD23" s="23">
        <v>20.798999999999999</v>
      </c>
      <c r="CE23" s="23">
        <v>55.290100000000002</v>
      </c>
      <c r="CF23" s="23">
        <v>36.946300000000001</v>
      </c>
      <c r="CG23" s="23">
        <v>14.1181</v>
      </c>
      <c r="CH23" s="23">
        <v>7.9230999999999998</v>
      </c>
      <c r="CI23" s="23">
        <f t="shared" si="18"/>
        <v>1.3913346433787301</v>
      </c>
      <c r="CJ23" s="23">
        <f t="shared" si="6"/>
        <v>53.523814133591486</v>
      </c>
      <c r="CK23" s="23"/>
      <c r="CL23" s="23"/>
      <c r="CN23" s="21">
        <v>38352</v>
      </c>
      <c r="CO23" s="23">
        <v>1617.87</v>
      </c>
      <c r="CP23" s="23">
        <v>1.62</v>
      </c>
      <c r="CQ23" s="23">
        <v>22.4316</v>
      </c>
      <c r="CR23" s="23">
        <v>70.518000000000001</v>
      </c>
      <c r="CS23" s="23">
        <v>30.086200000000002</v>
      </c>
      <c r="CT23" s="23">
        <v>11.100199999999999</v>
      </c>
      <c r="CU23" s="23">
        <v>7.2004999999999999</v>
      </c>
      <c r="CV23" s="23">
        <f t="shared" si="19"/>
        <v>1.7998625870061968</v>
      </c>
      <c r="CW23" s="23">
        <f t="shared" si="7"/>
        <v>68.265246853823825</v>
      </c>
      <c r="CX23" s="23"/>
      <c r="CY23" s="23"/>
      <c r="DA23" s="21">
        <v>38352</v>
      </c>
      <c r="DB23" s="23">
        <v>1549.1</v>
      </c>
      <c r="DC23" s="23">
        <v>2</v>
      </c>
      <c r="DD23" s="23">
        <v>27.058499999999999</v>
      </c>
      <c r="DE23" s="23">
        <v>59.575499999999998</v>
      </c>
      <c r="DF23" s="23">
        <v>22.401199999999999</v>
      </c>
      <c r="DG23" s="23">
        <v>8.8930000000000007</v>
      </c>
      <c r="DH23" s="23">
        <v>3.9390999999999998</v>
      </c>
      <c r="DI23" s="23">
        <f t="shared" si="20"/>
        <v>2.2274932911701075</v>
      </c>
      <c r="DJ23" s="23">
        <f t="shared" si="8"/>
        <v>57.67231364956438</v>
      </c>
      <c r="DK23" s="23"/>
      <c r="DL23" s="23"/>
      <c r="DN23" s="21">
        <v>38352</v>
      </c>
      <c r="DO23" s="23">
        <v>1466.17</v>
      </c>
      <c r="DP23" s="23">
        <v>2.2200000000000002</v>
      </c>
      <c r="DQ23" s="23">
        <v>26.932099999999998</v>
      </c>
      <c r="DR23" s="23">
        <v>58.241100000000003</v>
      </c>
      <c r="DS23" s="23">
        <v>38.816000000000003</v>
      </c>
      <c r="DT23" s="23">
        <v>12.8749</v>
      </c>
      <c r="DU23" s="23">
        <v>9.3862000000000005</v>
      </c>
      <c r="DV23" s="23">
        <f t="shared" si="21"/>
        <v>2.3421007254984625</v>
      </c>
      <c r="DW23" s="23">
        <f t="shared" si="9"/>
        <v>56.380542110358185</v>
      </c>
      <c r="DX23" s="23"/>
      <c r="DY23" s="23"/>
      <c r="EA23" s="21">
        <v>38352</v>
      </c>
      <c r="EB23" s="23">
        <v>1561.78</v>
      </c>
      <c r="EC23" s="23">
        <v>3.39</v>
      </c>
      <c r="ED23" s="23">
        <v>16.020299999999999</v>
      </c>
      <c r="EE23" s="23">
        <v>94.885599999999997</v>
      </c>
      <c r="EF23" s="23">
        <v>56.103900000000003</v>
      </c>
      <c r="EG23" s="23">
        <v>17.0792</v>
      </c>
      <c r="EH23" s="23">
        <v>8.6603999999999992</v>
      </c>
      <c r="EI23" s="23">
        <f t="shared" si="22"/>
        <v>3.870872465066121</v>
      </c>
      <c r="EJ23" s="23">
        <f t="shared" si="10"/>
        <v>91.854404646660214</v>
      </c>
      <c r="EK23" s="23"/>
      <c r="EL23" s="23"/>
      <c r="EP23" s="21">
        <v>38352</v>
      </c>
      <c r="EQ23" s="52">
        <v>1181.27001953125</v>
      </c>
      <c r="ER23" s="37">
        <v>19.583400000000001</v>
      </c>
      <c r="ES23" s="51">
        <v>98.91</v>
      </c>
      <c r="ET23" s="23">
        <f t="shared" si="11"/>
        <v>95.750242013552764</v>
      </c>
      <c r="EU23" s="23"/>
      <c r="EV23" s="23"/>
      <c r="EW23" s="37"/>
      <c r="EX23" s="37"/>
      <c r="EY23" s="37"/>
      <c r="FA23" s="21">
        <v>38352</v>
      </c>
      <c r="FB23" s="37">
        <f>VLOOKUP(FA23,'riskfree_rate and infl.'!$H:$I,2,0)</f>
        <v>3.3</v>
      </c>
    </row>
    <row r="24" spans="1:158" x14ac:dyDescent="0.35">
      <c r="A24" s="21">
        <v>38383</v>
      </c>
      <c r="B24" s="23">
        <v>1298.1199999999999</v>
      </c>
      <c r="C24" s="23">
        <v>1.54</v>
      </c>
      <c r="D24" s="23">
        <v>28.028500000000001</v>
      </c>
      <c r="E24" s="23">
        <v>50.144399999999997</v>
      </c>
      <c r="F24" s="23">
        <v>51.561900000000001</v>
      </c>
      <c r="G24" s="23">
        <v>13.645799999999999</v>
      </c>
      <c r="H24" s="23">
        <v>7.5342000000000002</v>
      </c>
      <c r="I24" s="23">
        <f t="shared" si="12"/>
        <v>1.5866855566799611</v>
      </c>
      <c r="J24" s="23">
        <f t="shared" si="0"/>
        <v>48.683883495145629</v>
      </c>
      <c r="K24" s="23"/>
      <c r="L24" s="23"/>
      <c r="N24" s="21">
        <v>38383</v>
      </c>
      <c r="O24" s="23">
        <v>1627.36</v>
      </c>
      <c r="P24" s="23">
        <v>1.1299999999999999</v>
      </c>
      <c r="Q24" s="23">
        <v>17.3445</v>
      </c>
      <c r="R24" s="23">
        <v>98.330799999999996</v>
      </c>
      <c r="S24" s="23">
        <v>26.694500000000001</v>
      </c>
      <c r="T24" s="23">
        <v>7.3449999999999998</v>
      </c>
      <c r="U24" s="23">
        <v>4.399</v>
      </c>
      <c r="V24" s="23">
        <f t="shared" si="13"/>
        <v>1.1990974085217581</v>
      </c>
      <c r="W24" s="23">
        <f t="shared" si="1"/>
        <v>95.466796116504852</v>
      </c>
      <c r="X24" s="23"/>
      <c r="Y24" s="23"/>
      <c r="AA24" s="21">
        <v>38383</v>
      </c>
      <c r="AB24" s="23">
        <v>1315.25</v>
      </c>
      <c r="AC24" s="23">
        <v>1.92</v>
      </c>
      <c r="AD24" s="23">
        <v>19.7897</v>
      </c>
      <c r="AE24" s="23">
        <v>65.669899999999998</v>
      </c>
      <c r="AF24" s="23">
        <v>32.082700000000003</v>
      </c>
      <c r="AG24" s="23">
        <v>10.287599999999999</v>
      </c>
      <c r="AH24" s="23">
        <v>6.5685000000000002</v>
      </c>
      <c r="AI24" s="23">
        <f t="shared" si="14"/>
        <v>2.0070444083849388</v>
      </c>
      <c r="AJ24" s="23">
        <f t="shared" si="2"/>
        <v>63.757184466019417</v>
      </c>
      <c r="AK24" s="23"/>
      <c r="AL24" s="23"/>
      <c r="AN24" s="21">
        <v>38383</v>
      </c>
      <c r="AO24" s="23">
        <v>1632.73</v>
      </c>
      <c r="AP24" s="23">
        <v>1.76</v>
      </c>
      <c r="AQ24" s="23">
        <v>12.145799999999999</v>
      </c>
      <c r="AR24" s="23">
        <v>133.59889999999999</v>
      </c>
      <c r="AS24" s="23">
        <v>19.168700000000001</v>
      </c>
      <c r="AT24" s="23">
        <v>10.095599999999999</v>
      </c>
      <c r="AU24" s="23">
        <v>7.7969999999999997</v>
      </c>
      <c r="AV24" s="23">
        <f t="shared" si="15"/>
        <v>1.9985740987705409</v>
      </c>
      <c r="AW24" s="23">
        <f t="shared" si="3"/>
        <v>129.70766990291261</v>
      </c>
      <c r="AX24" s="23"/>
      <c r="AY24" s="23"/>
      <c r="BA24" s="21">
        <v>38383</v>
      </c>
      <c r="BB24" s="23">
        <v>1438</v>
      </c>
      <c r="BC24" s="23">
        <v>2.34</v>
      </c>
      <c r="BD24" s="23">
        <v>14.126300000000001</v>
      </c>
      <c r="BE24" s="23">
        <v>100.0851</v>
      </c>
      <c r="BF24" s="23" t="s">
        <v>8</v>
      </c>
      <c r="BG24" s="23">
        <v>22.796299999999999</v>
      </c>
      <c r="BH24" s="23">
        <v>14.149900000000001</v>
      </c>
      <c r="BI24" s="23">
        <f t="shared" si="16"/>
        <v>2.4113540570593206</v>
      </c>
      <c r="BJ24" s="23">
        <f t="shared" si="4"/>
        <v>97.17</v>
      </c>
      <c r="BK24" s="23"/>
      <c r="BL24" s="23"/>
      <c r="BN24" s="21">
        <v>38383</v>
      </c>
      <c r="BO24" s="23">
        <v>1471.31</v>
      </c>
      <c r="BP24" s="23">
        <v>4.7</v>
      </c>
      <c r="BQ24" s="23">
        <v>33.835900000000002</v>
      </c>
      <c r="BR24" s="23">
        <v>99.453299999999999</v>
      </c>
      <c r="BS24" s="23" t="s">
        <v>8</v>
      </c>
      <c r="BT24" s="23">
        <v>15.510400000000001</v>
      </c>
      <c r="BU24" s="23">
        <v>20.665900000000001</v>
      </c>
      <c r="BV24" s="23">
        <f t="shared" si="17"/>
        <v>4.9548197335635749</v>
      </c>
      <c r="BW24" s="23">
        <f t="shared" si="5"/>
        <v>96.556601941747573</v>
      </c>
      <c r="BX24" s="23"/>
      <c r="BY24" s="23"/>
      <c r="CA24" s="21">
        <v>38383</v>
      </c>
      <c r="CB24" s="23">
        <v>1093.75</v>
      </c>
      <c r="CC24" s="23">
        <v>1.44</v>
      </c>
      <c r="CD24" s="23">
        <v>19.6172</v>
      </c>
      <c r="CE24" s="23">
        <v>57.026499999999999</v>
      </c>
      <c r="CF24" s="23">
        <v>35.891100000000002</v>
      </c>
      <c r="CG24" s="23">
        <v>13.4823</v>
      </c>
      <c r="CH24" s="23">
        <v>8.2597000000000005</v>
      </c>
      <c r="CI24" s="23">
        <f t="shared" si="18"/>
        <v>1.409590435667859</v>
      </c>
      <c r="CJ24" s="23">
        <f t="shared" si="6"/>
        <v>55.365533980582519</v>
      </c>
      <c r="CK24" s="23"/>
      <c r="CL24" s="23"/>
      <c r="CN24" s="21">
        <v>38383</v>
      </c>
      <c r="CO24" s="23">
        <v>1577.8</v>
      </c>
      <c r="CP24" s="23">
        <v>1.67</v>
      </c>
      <c r="CQ24" s="23">
        <v>21.8733</v>
      </c>
      <c r="CR24" s="23">
        <v>70.518000000000001</v>
      </c>
      <c r="CS24" s="23">
        <v>30.086200000000002</v>
      </c>
      <c r="CT24" s="23">
        <v>11.100199999999999</v>
      </c>
      <c r="CU24" s="23">
        <v>7.2004999999999999</v>
      </c>
      <c r="CV24" s="23">
        <f t="shared" si="19"/>
        <v>1.7920156151172835</v>
      </c>
      <c r="CW24" s="23">
        <f t="shared" si="7"/>
        <v>68.464077669902906</v>
      </c>
      <c r="CX24" s="23"/>
      <c r="CY24" s="23"/>
      <c r="DA24" s="21">
        <v>38383</v>
      </c>
      <c r="DB24" s="23">
        <v>1501.7</v>
      </c>
      <c r="DC24" s="23">
        <v>2.06</v>
      </c>
      <c r="DD24" s="23">
        <v>22.173999999999999</v>
      </c>
      <c r="DE24" s="23">
        <v>69.433700000000002</v>
      </c>
      <c r="DF24" s="23">
        <v>22.993500000000001</v>
      </c>
      <c r="DG24" s="23">
        <v>9.8446999999999996</v>
      </c>
      <c r="DH24" s="23">
        <v>5.2629000000000001</v>
      </c>
      <c r="DI24" s="23">
        <f t="shared" si="20"/>
        <v>2.2002682616161255</v>
      </c>
      <c r="DJ24" s="23">
        <f t="shared" si="8"/>
        <v>67.411359223300977</v>
      </c>
      <c r="DK24" s="23"/>
      <c r="DL24" s="23"/>
      <c r="DN24" s="21">
        <v>38383</v>
      </c>
      <c r="DO24" s="23">
        <v>1391.07</v>
      </c>
      <c r="DP24" s="23">
        <v>2.35</v>
      </c>
      <c r="DQ24" s="23">
        <v>25.3065</v>
      </c>
      <c r="DR24" s="23">
        <v>58.247700000000002</v>
      </c>
      <c r="DS24" s="23">
        <v>38.843600000000002</v>
      </c>
      <c r="DT24" s="23">
        <v>12.9977</v>
      </c>
      <c r="DU24" s="23">
        <v>9.3855000000000004</v>
      </c>
      <c r="DV24" s="23">
        <f t="shared" si="21"/>
        <v>2.3671557688756719</v>
      </c>
      <c r="DW24" s="23">
        <f t="shared" si="9"/>
        <v>56.551165048543687</v>
      </c>
      <c r="DX24" s="23"/>
      <c r="DY24" s="23"/>
      <c r="EA24" s="21">
        <v>38383</v>
      </c>
      <c r="EB24" s="23">
        <v>1594.7</v>
      </c>
      <c r="EC24" s="23">
        <v>3.32</v>
      </c>
      <c r="ED24" s="23">
        <v>16.337700000000002</v>
      </c>
      <c r="EE24" s="23">
        <v>94.885599999999997</v>
      </c>
      <c r="EF24" s="23">
        <v>56.103900000000003</v>
      </c>
      <c r="EG24" s="23">
        <v>17.0792</v>
      </c>
      <c r="EH24" s="23">
        <v>8.6603999999999992</v>
      </c>
      <c r="EI24" s="23">
        <f t="shared" si="22"/>
        <v>3.7970409151217419</v>
      </c>
      <c r="EJ24" s="23">
        <f t="shared" si="10"/>
        <v>92.121941747572805</v>
      </c>
      <c r="EK24" s="23"/>
      <c r="EL24" s="23"/>
      <c r="EP24" s="21">
        <v>38383</v>
      </c>
      <c r="EQ24" s="52">
        <v>1203.599975585938</v>
      </c>
      <c r="ER24" s="37">
        <v>19.953600000000002</v>
      </c>
      <c r="ES24" s="51">
        <v>99.64</v>
      </c>
      <c r="ET24" s="23">
        <f t="shared" si="11"/>
        <v>96.737864077669897</v>
      </c>
      <c r="EU24" s="23"/>
      <c r="EV24" s="23"/>
      <c r="EW24" s="37"/>
      <c r="EX24" s="37"/>
      <c r="EY24" s="37"/>
      <c r="FA24" s="21">
        <v>38383</v>
      </c>
      <c r="FB24" s="37">
        <f>VLOOKUP(FA24,'riskfree_rate and infl.'!$H:$I,2,0)</f>
        <v>3</v>
      </c>
    </row>
    <row r="25" spans="1:158" x14ac:dyDescent="0.35">
      <c r="A25" s="21">
        <v>38411</v>
      </c>
      <c r="B25" s="23">
        <v>1278.5</v>
      </c>
      <c r="C25" s="23">
        <v>1.58</v>
      </c>
      <c r="D25" s="23">
        <v>27.592500000000001</v>
      </c>
      <c r="E25" s="23">
        <v>50.124600000000001</v>
      </c>
      <c r="F25" s="23">
        <v>51.561999999999998</v>
      </c>
      <c r="G25" s="23">
        <v>13.645799999999999</v>
      </c>
      <c r="H25" s="23">
        <v>7.5342000000000002</v>
      </c>
      <c r="I25" s="23">
        <f t="shared" si="12"/>
        <v>1.6040301320261303</v>
      </c>
      <c r="J25" s="23">
        <f t="shared" si="0"/>
        <v>48.664660194174758</v>
      </c>
      <c r="K25" s="23"/>
      <c r="L25" s="23"/>
      <c r="N25" s="21">
        <v>38411</v>
      </c>
      <c r="O25" s="23">
        <v>1623.23</v>
      </c>
      <c r="P25" s="23">
        <v>1.1399999999999999</v>
      </c>
      <c r="Q25" s="23">
        <v>17.884499999999999</v>
      </c>
      <c r="R25" s="23">
        <v>93.922399999999996</v>
      </c>
      <c r="S25" s="23">
        <v>23.285299999999999</v>
      </c>
      <c r="T25" s="23">
        <v>7.5202999999999998</v>
      </c>
      <c r="U25" s="23">
        <v>4.0907</v>
      </c>
      <c r="V25" s="23">
        <f t="shared" si="13"/>
        <v>1.1982711833675812</v>
      </c>
      <c r="W25" s="23">
        <f t="shared" si="1"/>
        <v>91.186796116504851</v>
      </c>
      <c r="X25" s="23"/>
      <c r="Y25" s="23"/>
      <c r="AA25" s="21">
        <v>38411</v>
      </c>
      <c r="AB25" s="23">
        <v>1320.62</v>
      </c>
      <c r="AC25" s="23">
        <v>1.93</v>
      </c>
      <c r="AD25" s="23">
        <v>19.805700000000002</v>
      </c>
      <c r="AE25" s="23">
        <v>66.700900000000004</v>
      </c>
      <c r="AF25" s="23">
        <v>30.106200000000001</v>
      </c>
      <c r="AG25" s="23">
        <v>9.9887999999999995</v>
      </c>
      <c r="AH25" s="23">
        <v>6.8777999999999997</v>
      </c>
      <c r="AI25" s="23">
        <f t="shared" si="14"/>
        <v>2.0195433016898878</v>
      </c>
      <c r="AJ25" s="23">
        <f t="shared" si="2"/>
        <v>64.758155339805825</v>
      </c>
      <c r="AK25" s="23"/>
      <c r="AL25" s="23"/>
      <c r="AN25" s="21">
        <v>38411</v>
      </c>
      <c r="AO25" s="23">
        <v>1918.29</v>
      </c>
      <c r="AP25" s="23">
        <v>1.53</v>
      </c>
      <c r="AQ25" s="23">
        <v>14.463800000000001</v>
      </c>
      <c r="AR25" s="23">
        <v>128.24420000000001</v>
      </c>
      <c r="AS25" s="23">
        <v>33.9116</v>
      </c>
      <c r="AT25" s="23">
        <v>13.122</v>
      </c>
      <c r="AU25" s="23">
        <v>8.7322000000000006</v>
      </c>
      <c r="AV25" s="23">
        <f t="shared" si="15"/>
        <v>1.9703519352297751</v>
      </c>
      <c r="AW25" s="23">
        <f t="shared" si="3"/>
        <v>124.50893203883496</v>
      </c>
      <c r="AX25" s="23"/>
      <c r="AY25" s="23"/>
      <c r="BA25" s="21">
        <v>38411</v>
      </c>
      <c r="BB25" s="23">
        <v>1425.22</v>
      </c>
      <c r="BC25" s="23">
        <v>2.38</v>
      </c>
      <c r="BD25" s="23">
        <v>13.3553</v>
      </c>
      <c r="BE25" s="23">
        <v>106.13330000000001</v>
      </c>
      <c r="BF25" s="23" t="s">
        <v>8</v>
      </c>
      <c r="BG25" s="23">
        <v>26.8934</v>
      </c>
      <c r="BH25" s="23">
        <v>16.7012</v>
      </c>
      <c r="BI25" s="23">
        <f t="shared" si="16"/>
        <v>2.4323558443001918</v>
      </c>
      <c r="BJ25" s="23">
        <f t="shared" si="4"/>
        <v>103.04203883495146</v>
      </c>
      <c r="BK25" s="23"/>
      <c r="BL25" s="23"/>
      <c r="BN25" s="21">
        <v>38411</v>
      </c>
      <c r="BO25" s="23">
        <v>1523.45</v>
      </c>
      <c r="BP25" s="23">
        <v>4.37</v>
      </c>
      <c r="BQ25" s="23">
        <v>35.287700000000001</v>
      </c>
      <c r="BR25" s="23">
        <v>102.6866</v>
      </c>
      <c r="BS25" s="23" t="s">
        <v>8</v>
      </c>
      <c r="BT25" s="23">
        <v>16.594000000000001</v>
      </c>
      <c r="BU25" s="23">
        <v>22.1097</v>
      </c>
      <c r="BV25" s="23">
        <f t="shared" si="17"/>
        <v>4.7170786719862168</v>
      </c>
      <c r="BW25" s="23">
        <f t="shared" si="5"/>
        <v>99.695728155339808</v>
      </c>
      <c r="BX25" s="23"/>
      <c r="BY25" s="23"/>
      <c r="CA25" s="21">
        <v>38411</v>
      </c>
      <c r="CB25" s="23">
        <v>1126.69</v>
      </c>
      <c r="CC25" s="23">
        <v>1.42</v>
      </c>
      <c r="CD25" s="23">
        <v>22.6432</v>
      </c>
      <c r="CE25" s="23">
        <v>57.522300000000001</v>
      </c>
      <c r="CF25" s="23">
        <v>36.224200000000003</v>
      </c>
      <c r="CG25" s="23">
        <v>13.1462</v>
      </c>
      <c r="CH25" s="23">
        <v>7.5408999999999997</v>
      </c>
      <c r="CI25" s="23">
        <f t="shared" si="18"/>
        <v>1.4368228062008774</v>
      </c>
      <c r="CJ25" s="23">
        <f t="shared" si="6"/>
        <v>55.846893203883496</v>
      </c>
      <c r="CK25" s="23"/>
      <c r="CL25" s="23"/>
      <c r="CN25" s="21">
        <v>38411</v>
      </c>
      <c r="CO25" s="23">
        <v>1592.83</v>
      </c>
      <c r="CP25" s="23">
        <v>1.7</v>
      </c>
      <c r="CQ25" s="23">
        <v>21.4771</v>
      </c>
      <c r="CR25" s="23">
        <v>73.916799999999995</v>
      </c>
      <c r="CS25" s="23">
        <v>31.316400000000002</v>
      </c>
      <c r="CT25" s="23">
        <v>12.5374</v>
      </c>
      <c r="CU25" s="23">
        <v>7.0267999999999997</v>
      </c>
      <c r="CV25" s="23">
        <f t="shared" si="19"/>
        <v>1.8213270899275755</v>
      </c>
      <c r="CW25" s="23">
        <f t="shared" si="7"/>
        <v>71.76388349514562</v>
      </c>
      <c r="CX25" s="23"/>
      <c r="CY25" s="23"/>
      <c r="DA25" s="21">
        <v>38411</v>
      </c>
      <c r="DB25" s="23">
        <v>1613.98</v>
      </c>
      <c r="DC25" s="23">
        <v>1.94</v>
      </c>
      <c r="DD25" s="23">
        <v>23.831900000000001</v>
      </c>
      <c r="DE25" s="23">
        <v>69.433700000000002</v>
      </c>
      <c r="DF25" s="23">
        <v>22.993500000000001</v>
      </c>
      <c r="DG25" s="23">
        <v>9.8446999999999996</v>
      </c>
      <c r="DH25" s="23">
        <v>5.2629000000000001</v>
      </c>
      <c r="DI25" s="23">
        <f t="shared" si="20"/>
        <v>2.1958552236328743</v>
      </c>
      <c r="DJ25" s="23">
        <f t="shared" si="8"/>
        <v>67.411359223300977</v>
      </c>
      <c r="DK25" s="23"/>
      <c r="DL25" s="23"/>
      <c r="DN25" s="21">
        <v>38411</v>
      </c>
      <c r="DO25" s="23">
        <v>1393.19</v>
      </c>
      <c r="DP25" s="23">
        <v>2.37</v>
      </c>
      <c r="DQ25" s="23">
        <v>22.946999999999999</v>
      </c>
      <c r="DR25" s="23">
        <v>60.814</v>
      </c>
      <c r="DS25" s="23">
        <v>38.031199999999998</v>
      </c>
      <c r="DT25" s="23">
        <v>13.8383</v>
      </c>
      <c r="DU25" s="23">
        <v>10.0837</v>
      </c>
      <c r="DV25" s="23">
        <f t="shared" si="21"/>
        <v>2.3991224885470115</v>
      </c>
      <c r="DW25" s="23">
        <f t="shared" si="9"/>
        <v>59.042718446601938</v>
      </c>
      <c r="DX25" s="23"/>
      <c r="DY25" s="23"/>
      <c r="EA25" s="21">
        <v>38411</v>
      </c>
      <c r="EB25" s="23">
        <v>1629.3</v>
      </c>
      <c r="EC25" s="23">
        <v>3.31</v>
      </c>
      <c r="ED25" s="23">
        <v>16.268000000000001</v>
      </c>
      <c r="EE25" s="23">
        <v>93.764799999999994</v>
      </c>
      <c r="EF25" s="23">
        <v>48.853299999999997</v>
      </c>
      <c r="EG25" s="23">
        <v>15.4084</v>
      </c>
      <c r="EH25" s="23">
        <v>11.101000000000001</v>
      </c>
      <c r="EI25" s="23">
        <f t="shared" si="22"/>
        <v>3.7950869431614809</v>
      </c>
      <c r="EJ25" s="23">
        <f t="shared" si="10"/>
        <v>91.033786407766982</v>
      </c>
      <c r="EK25" s="23"/>
      <c r="EL25" s="23"/>
      <c r="EP25" s="21">
        <v>38411</v>
      </c>
      <c r="EQ25" s="52">
        <v>1180.589965820312</v>
      </c>
      <c r="ER25" s="37">
        <v>19.572099999999999</v>
      </c>
      <c r="ES25" s="51">
        <v>100</v>
      </c>
      <c r="ET25" s="23">
        <f t="shared" si="11"/>
        <v>97.087378640776691</v>
      </c>
      <c r="EU25" s="23"/>
      <c r="EV25" s="23"/>
      <c r="EW25" s="37"/>
      <c r="EX25" s="37"/>
      <c r="EY25" s="37"/>
      <c r="FA25" s="21">
        <v>38411</v>
      </c>
      <c r="FB25" s="37">
        <f>VLOOKUP(FA25,'riskfree_rate and infl.'!$H:$I,2,0)</f>
        <v>3</v>
      </c>
    </row>
    <row r="26" spans="1:158" x14ac:dyDescent="0.35">
      <c r="A26" s="21">
        <v>38442</v>
      </c>
      <c r="B26" s="23">
        <v>1279.5899999999999</v>
      </c>
      <c r="C26" s="23">
        <v>1.55</v>
      </c>
      <c r="D26" s="23">
        <v>52.748899999999999</v>
      </c>
      <c r="E26" s="23">
        <v>6.9627999999999997</v>
      </c>
      <c r="F26" s="23">
        <v>51.55</v>
      </c>
      <c r="G26" s="23">
        <v>10.998799999999999</v>
      </c>
      <c r="H26" s="23">
        <v>0.41</v>
      </c>
      <c r="I26" s="23">
        <f t="shared" si="12"/>
        <v>1.5734380071861356</v>
      </c>
      <c r="J26" s="23">
        <f t="shared" si="0"/>
        <v>6.7534432589718723</v>
      </c>
      <c r="K26" s="23"/>
      <c r="L26" s="23"/>
      <c r="N26" s="21">
        <v>38442</v>
      </c>
      <c r="O26" s="23">
        <v>1580.51</v>
      </c>
      <c r="P26" s="23">
        <v>1.17</v>
      </c>
      <c r="Q26" s="23">
        <v>16.308399999999999</v>
      </c>
      <c r="R26" s="23">
        <v>94.994699999999995</v>
      </c>
      <c r="S26" s="23">
        <v>26.323599999999999</v>
      </c>
      <c r="T26" s="23">
        <v>7.2008999999999999</v>
      </c>
      <c r="U26" s="23">
        <v>4.4010999999999996</v>
      </c>
      <c r="V26" s="23">
        <f t="shared" si="13"/>
        <v>1.1933842946939093</v>
      </c>
      <c r="W26" s="23">
        <f t="shared" si="1"/>
        <v>92.138409311348212</v>
      </c>
      <c r="X26" s="23"/>
      <c r="Y26" s="23"/>
      <c r="AA26" s="21">
        <v>38442</v>
      </c>
      <c r="AB26" s="23">
        <v>1311.02</v>
      </c>
      <c r="AC26" s="23">
        <v>1.94</v>
      </c>
      <c r="AD26" s="23">
        <v>19.702300000000001</v>
      </c>
      <c r="AE26" s="23">
        <v>66.581199999999995</v>
      </c>
      <c r="AF26" s="23">
        <v>32.555599999999998</v>
      </c>
      <c r="AG26" s="23">
        <v>10.643000000000001</v>
      </c>
      <c r="AH26" s="23">
        <v>7.0795000000000003</v>
      </c>
      <c r="AI26" s="23">
        <f t="shared" si="14"/>
        <v>2.0086627362867784</v>
      </c>
      <c r="AJ26" s="23">
        <f t="shared" si="2"/>
        <v>64.579243452958295</v>
      </c>
      <c r="AK26" s="23"/>
      <c r="AL26" s="23"/>
      <c r="AN26" s="21">
        <v>38442</v>
      </c>
      <c r="AO26" s="23">
        <v>1857.24</v>
      </c>
      <c r="AP26" s="23">
        <v>1.58</v>
      </c>
      <c r="AQ26" s="23">
        <v>14.5578</v>
      </c>
      <c r="AR26" s="23">
        <v>125.22150000000001</v>
      </c>
      <c r="AS26" s="23">
        <v>19.985800000000001</v>
      </c>
      <c r="AT26" s="23">
        <v>14.313000000000001</v>
      </c>
      <c r="AU26" s="23">
        <v>8.4967000000000006</v>
      </c>
      <c r="AV26" s="23">
        <f t="shared" si="15"/>
        <v>1.9094756397721857</v>
      </c>
      <c r="AW26" s="23">
        <f t="shared" si="3"/>
        <v>121.45635305528614</v>
      </c>
      <c r="AX26" s="23"/>
      <c r="AY26" s="23"/>
      <c r="BA26" s="21">
        <v>38442</v>
      </c>
      <c r="BB26" s="23">
        <v>1367.28</v>
      </c>
      <c r="BC26" s="23">
        <v>2.61</v>
      </c>
      <c r="BD26" s="23">
        <v>12.964499999999999</v>
      </c>
      <c r="BE26" s="23">
        <v>104.68770000000001</v>
      </c>
      <c r="BF26" s="23" t="s">
        <v>8</v>
      </c>
      <c r="BG26" s="23">
        <v>24.553599999999999</v>
      </c>
      <c r="BH26" s="23">
        <v>15.3344</v>
      </c>
      <c r="BI26" s="23">
        <f t="shared" si="16"/>
        <v>2.5665155121109238</v>
      </c>
      <c r="BJ26" s="23">
        <f t="shared" si="4"/>
        <v>101.53996120271583</v>
      </c>
      <c r="BK26" s="23"/>
      <c r="BL26" s="23"/>
      <c r="BN26" s="21">
        <v>38442</v>
      </c>
      <c r="BO26" s="23">
        <v>1504.65</v>
      </c>
      <c r="BP26" s="23">
        <v>4.47</v>
      </c>
      <c r="BQ26" s="23">
        <v>33.704500000000003</v>
      </c>
      <c r="BR26" s="23">
        <v>107.2269</v>
      </c>
      <c r="BS26" s="23" t="s">
        <v>8</v>
      </c>
      <c r="BT26" s="23">
        <v>14.604699999999999</v>
      </c>
      <c r="BU26" s="23">
        <v>18.1221</v>
      </c>
      <c r="BV26" s="23">
        <f t="shared" si="17"/>
        <v>4.7367271805327409</v>
      </c>
      <c r="BW26" s="23">
        <f t="shared" si="5"/>
        <v>104.00281280310379</v>
      </c>
      <c r="BX26" s="23"/>
      <c r="BY26" s="23"/>
      <c r="CA26" s="21">
        <v>38442</v>
      </c>
      <c r="CB26" s="23">
        <v>1126.23</v>
      </c>
      <c r="CC26" s="23">
        <v>1.41</v>
      </c>
      <c r="CD26" s="23">
        <v>19.8643</v>
      </c>
      <c r="CE26" s="23">
        <v>57.117800000000003</v>
      </c>
      <c r="CF26" s="23">
        <v>36.484499999999997</v>
      </c>
      <c r="CG26" s="23">
        <v>13.5738</v>
      </c>
      <c r="CH26" s="23">
        <v>7.6890000000000001</v>
      </c>
      <c r="CI26" s="23">
        <f t="shared" si="18"/>
        <v>1.4261111743081913</v>
      </c>
      <c r="CJ26" s="23">
        <f t="shared" si="6"/>
        <v>55.400387972841905</v>
      </c>
      <c r="CK26" s="23"/>
      <c r="CL26" s="23"/>
      <c r="CN26" s="21">
        <v>38442</v>
      </c>
      <c r="CO26" s="23">
        <v>1598.13</v>
      </c>
      <c r="CP26" s="23">
        <v>1.72</v>
      </c>
      <c r="CQ26" s="23">
        <v>21.601299999999998</v>
      </c>
      <c r="CR26" s="23">
        <v>73.895600000000002</v>
      </c>
      <c r="CS26" s="23">
        <v>23.908000000000001</v>
      </c>
      <c r="CT26" s="23">
        <v>9.2911000000000001</v>
      </c>
      <c r="CU26" s="23">
        <v>5.6074000000000002</v>
      </c>
      <c r="CV26" s="23">
        <f t="shared" si="19"/>
        <v>1.8250972958347793</v>
      </c>
      <c r="CW26" s="23">
        <f t="shared" si="7"/>
        <v>71.673714839961207</v>
      </c>
      <c r="CX26" s="23"/>
      <c r="CY26" s="23"/>
      <c r="DA26" s="21">
        <v>38442</v>
      </c>
      <c r="DB26" s="23">
        <v>1574.28</v>
      </c>
      <c r="DC26" s="23">
        <v>2</v>
      </c>
      <c r="DD26" s="23">
        <v>23.245699999999999</v>
      </c>
      <c r="DE26" s="23">
        <v>69.433700000000002</v>
      </c>
      <c r="DF26" s="23">
        <v>24.5962</v>
      </c>
      <c r="DG26" s="23">
        <v>9.8446999999999996</v>
      </c>
      <c r="DH26" s="23">
        <v>5.0246000000000004</v>
      </c>
      <c r="DI26" s="23">
        <f t="shared" si="20"/>
        <v>2.1795451320266235</v>
      </c>
      <c r="DJ26" s="23">
        <f t="shared" si="8"/>
        <v>67.345974781765278</v>
      </c>
      <c r="DK26" s="23"/>
      <c r="DL26" s="23"/>
      <c r="DN26" s="21">
        <v>38442</v>
      </c>
      <c r="DO26" s="23">
        <v>1362.57</v>
      </c>
      <c r="DP26" s="23">
        <v>2.42</v>
      </c>
      <c r="DQ26" s="23">
        <v>22.382999999999999</v>
      </c>
      <c r="DR26" s="23">
        <v>60.7639</v>
      </c>
      <c r="DS26" s="23">
        <v>39.088099999999997</v>
      </c>
      <c r="DT26" s="23">
        <v>14.1957</v>
      </c>
      <c r="DU26" s="23">
        <v>10.169700000000001</v>
      </c>
      <c r="DV26" s="23">
        <f t="shared" si="21"/>
        <v>2.4027160280924869</v>
      </c>
      <c r="DW26" s="23">
        <f t="shared" si="9"/>
        <v>58.936857419980605</v>
      </c>
      <c r="DX26" s="23"/>
      <c r="DY26" s="23"/>
      <c r="EA26" s="21">
        <v>38442</v>
      </c>
      <c r="EB26" s="23">
        <v>1644.86</v>
      </c>
      <c r="EC26" s="23">
        <v>3.4</v>
      </c>
      <c r="ED26" s="23">
        <v>16.9559</v>
      </c>
      <c r="EE26" s="23">
        <v>94.065799999999996</v>
      </c>
      <c r="EF26" s="23">
        <v>55.063000000000002</v>
      </c>
      <c r="EG26" s="23">
        <v>17.056100000000001</v>
      </c>
      <c r="EH26" s="23">
        <v>9.4311000000000007</v>
      </c>
      <c r="EI26" s="23">
        <f t="shared" si="22"/>
        <v>3.8626849315068492</v>
      </c>
      <c r="EJ26" s="23">
        <f t="shared" si="10"/>
        <v>91.237439379243455</v>
      </c>
      <c r="EK26" s="23"/>
      <c r="EL26" s="23"/>
      <c r="EP26" s="21">
        <v>38442</v>
      </c>
      <c r="EQ26" s="52">
        <v>1156.849975585938</v>
      </c>
      <c r="ER26" s="37">
        <v>18.258400000000002</v>
      </c>
      <c r="ES26" s="51">
        <v>100.15</v>
      </c>
      <c r="ET26" s="23">
        <f t="shared" si="11"/>
        <v>97.138700290979642</v>
      </c>
      <c r="EU26" s="23"/>
      <c r="EV26" s="23"/>
      <c r="EW26" s="37"/>
      <c r="EX26" s="37"/>
      <c r="EY26" s="37"/>
      <c r="FA26" s="21">
        <v>38442</v>
      </c>
      <c r="FB26" s="37">
        <f>VLOOKUP(FA26,'riskfree_rate and infl.'!$H:$I,2,0)</f>
        <v>3.1</v>
      </c>
    </row>
    <row r="27" spans="1:158" x14ac:dyDescent="0.35">
      <c r="A27" s="21">
        <v>38472</v>
      </c>
      <c r="B27" s="23">
        <v>1255.69</v>
      </c>
      <c r="C27" s="23">
        <v>1.6</v>
      </c>
      <c r="D27" s="23">
        <v>51.687199999999997</v>
      </c>
      <c r="E27" s="23">
        <v>6.9276999999999997</v>
      </c>
      <c r="F27" s="23">
        <v>51.552</v>
      </c>
      <c r="G27" s="23">
        <v>10.9992</v>
      </c>
      <c r="H27" s="23">
        <v>0.41</v>
      </c>
      <c r="I27" s="23">
        <f t="shared" si="12"/>
        <v>1.5951663166586612</v>
      </c>
      <c r="J27" s="23">
        <f t="shared" si="0"/>
        <v>6.6934299516908213</v>
      </c>
      <c r="K27" s="23"/>
      <c r="L27" s="23"/>
      <c r="N27" s="21">
        <v>38472</v>
      </c>
      <c r="O27" s="23">
        <v>1470.45</v>
      </c>
      <c r="P27" s="23">
        <v>1.26</v>
      </c>
      <c r="Q27" s="23">
        <v>15.115399999999999</v>
      </c>
      <c r="R27" s="23">
        <v>94.994699999999995</v>
      </c>
      <c r="S27" s="23">
        <v>26.6875</v>
      </c>
      <c r="T27" s="23">
        <v>7.2354000000000003</v>
      </c>
      <c r="U27" s="23">
        <v>4.4227999999999996</v>
      </c>
      <c r="V27" s="23">
        <f t="shared" si="13"/>
        <v>1.1965835278465622</v>
      </c>
      <c r="W27" s="23">
        <f t="shared" si="1"/>
        <v>91.782318840579705</v>
      </c>
      <c r="X27" s="23"/>
      <c r="Y27" s="23"/>
      <c r="AA27" s="21">
        <v>38472</v>
      </c>
      <c r="AB27" s="23">
        <v>1300.22</v>
      </c>
      <c r="AC27" s="23">
        <v>1.97</v>
      </c>
      <c r="AD27" s="23">
        <v>19.489599999999999</v>
      </c>
      <c r="AE27" s="23">
        <v>65.668300000000002</v>
      </c>
      <c r="AF27" s="23">
        <v>32.1494</v>
      </c>
      <c r="AG27" s="23">
        <v>10.213200000000001</v>
      </c>
      <c r="AH27" s="23">
        <v>6.6651999999999996</v>
      </c>
      <c r="AI27" s="23">
        <f t="shared" si="14"/>
        <v>2.0203539819518763</v>
      </c>
      <c r="AJ27" s="23">
        <f t="shared" si="2"/>
        <v>63.447632850241554</v>
      </c>
      <c r="AK27" s="23"/>
      <c r="AL27" s="23"/>
      <c r="AN27" s="21">
        <v>38472</v>
      </c>
      <c r="AO27" s="23">
        <v>1757.28</v>
      </c>
      <c r="AP27" s="23">
        <v>1.67</v>
      </c>
      <c r="AQ27" s="23">
        <v>12.0311</v>
      </c>
      <c r="AR27" s="23">
        <v>145.8888</v>
      </c>
      <c r="AS27" s="23">
        <v>18.3596</v>
      </c>
      <c r="AT27" s="23">
        <v>13.143700000000001</v>
      </c>
      <c r="AU27" s="23">
        <v>9.2012</v>
      </c>
      <c r="AV27" s="23">
        <f t="shared" si="15"/>
        <v>1.8638831406866685</v>
      </c>
      <c r="AW27" s="23">
        <f t="shared" si="3"/>
        <v>140.9553623188406</v>
      </c>
      <c r="AX27" s="23"/>
      <c r="AY27" s="23"/>
      <c r="BA27" s="21">
        <v>38472</v>
      </c>
      <c r="BB27" s="23">
        <v>1362.89</v>
      </c>
      <c r="BC27" s="23">
        <v>2.62</v>
      </c>
      <c r="BD27" s="23">
        <v>12.9246</v>
      </c>
      <c r="BE27" s="23">
        <v>103.024</v>
      </c>
      <c r="BF27" s="23" t="s">
        <v>8</v>
      </c>
      <c r="BG27" s="23">
        <v>24.553599999999999</v>
      </c>
      <c r="BH27" s="23">
        <v>15.3344</v>
      </c>
      <c r="BI27" s="23">
        <f t="shared" si="16"/>
        <v>2.5659915287884063</v>
      </c>
      <c r="BJ27" s="23">
        <f t="shared" si="4"/>
        <v>99.540096618357495</v>
      </c>
      <c r="BK27" s="23"/>
      <c r="BL27" s="23"/>
      <c r="BN27" s="21">
        <v>38472</v>
      </c>
      <c r="BO27" s="23">
        <v>1590.78</v>
      </c>
      <c r="BP27" s="23">
        <v>4.25</v>
      </c>
      <c r="BQ27" s="23">
        <v>35.633800000000001</v>
      </c>
      <c r="BR27" s="23">
        <v>104.47239999999999</v>
      </c>
      <c r="BS27" s="23" t="s">
        <v>8</v>
      </c>
      <c r="BT27" s="23">
        <v>14.7128</v>
      </c>
      <c r="BU27" s="23">
        <v>18.2561</v>
      </c>
      <c r="BV27" s="23">
        <f t="shared" si="17"/>
        <v>4.6533964494597795</v>
      </c>
      <c r="BW27" s="23">
        <f t="shared" si="5"/>
        <v>100.93951690821257</v>
      </c>
      <c r="BX27" s="23"/>
      <c r="BY27" s="23"/>
      <c r="CA27" s="21">
        <v>38472</v>
      </c>
      <c r="CB27" s="23">
        <v>1168.55</v>
      </c>
      <c r="CC27" s="23">
        <v>1.36</v>
      </c>
      <c r="CD27" s="23">
        <v>19.851299999999998</v>
      </c>
      <c r="CE27" s="23">
        <v>60.325600000000001</v>
      </c>
      <c r="CF27" s="23">
        <v>42.603000000000002</v>
      </c>
      <c r="CG27" s="23">
        <v>15.450799999999999</v>
      </c>
      <c r="CH27" s="23">
        <v>9.1417999999999999</v>
      </c>
      <c r="CI27" s="23">
        <f t="shared" si="18"/>
        <v>1.4265949830977087</v>
      </c>
      <c r="CJ27" s="23">
        <f t="shared" si="6"/>
        <v>58.285603864734306</v>
      </c>
      <c r="CK27" s="23"/>
      <c r="CL27" s="23"/>
      <c r="CN27" s="21">
        <v>38472</v>
      </c>
      <c r="CO27" s="23">
        <v>1551.4</v>
      </c>
      <c r="CP27" s="23">
        <v>1.77</v>
      </c>
      <c r="CQ27" s="23">
        <v>19.48</v>
      </c>
      <c r="CR27" s="23">
        <v>78.260400000000004</v>
      </c>
      <c r="CS27" s="23">
        <v>25.036799999999999</v>
      </c>
      <c r="CT27" s="23">
        <v>9.7297999999999991</v>
      </c>
      <c r="CU27" s="23">
        <v>5.8722000000000003</v>
      </c>
      <c r="CV27" s="23">
        <f t="shared" si="19"/>
        <v>1.8039831162645554</v>
      </c>
      <c r="CW27" s="23">
        <f t="shared" si="7"/>
        <v>75.613913043478277</v>
      </c>
      <c r="CX27" s="23"/>
      <c r="CY27" s="23"/>
      <c r="DA27" s="21">
        <v>38472</v>
      </c>
      <c r="DB27" s="23">
        <v>1453.71</v>
      </c>
      <c r="DC27" s="23">
        <v>2.17</v>
      </c>
      <c r="DD27" s="23">
        <v>18.198499999999999</v>
      </c>
      <c r="DE27" s="23">
        <v>81.724100000000007</v>
      </c>
      <c r="DF27" s="23">
        <v>24.361599999999999</v>
      </c>
      <c r="DG27" s="23">
        <v>10.8896</v>
      </c>
      <c r="DH27" s="23">
        <v>5.1618000000000004</v>
      </c>
      <c r="DI27" s="23">
        <f t="shared" si="20"/>
        <v>2.1642916709785238</v>
      </c>
      <c r="DJ27" s="23">
        <f t="shared" si="8"/>
        <v>78.960483091787452</v>
      </c>
      <c r="DK27" s="23"/>
      <c r="DL27" s="23"/>
      <c r="DN27" s="21">
        <v>38472</v>
      </c>
      <c r="DO27" s="23">
        <v>1305.57</v>
      </c>
      <c r="DP27" s="23">
        <v>2.5299999999999998</v>
      </c>
      <c r="DQ27" s="23">
        <v>21.375599999999999</v>
      </c>
      <c r="DR27" s="23">
        <v>60.788200000000003</v>
      </c>
      <c r="DS27" s="23">
        <v>38.898899999999998</v>
      </c>
      <c r="DT27" s="23">
        <v>13.973000000000001</v>
      </c>
      <c r="DU27" s="23">
        <v>10.034700000000001</v>
      </c>
      <c r="DV27" s="23">
        <f t="shared" si="21"/>
        <v>2.4119697690692781</v>
      </c>
      <c r="DW27" s="23">
        <f t="shared" si="9"/>
        <v>58.732560386473438</v>
      </c>
      <c r="DX27" s="23"/>
      <c r="DY27" s="23"/>
      <c r="EA27" s="21">
        <v>38472</v>
      </c>
      <c r="EB27" s="23">
        <v>1700.63</v>
      </c>
      <c r="EC27" s="23">
        <v>3.3</v>
      </c>
      <c r="ED27" s="23">
        <v>17.495000000000001</v>
      </c>
      <c r="EE27" s="23">
        <v>94.065799999999996</v>
      </c>
      <c r="EF27" s="23">
        <v>55.063000000000002</v>
      </c>
      <c r="EG27" s="23">
        <v>17.056100000000001</v>
      </c>
      <c r="EH27" s="23">
        <v>9.4311000000000007</v>
      </c>
      <c r="EI27" s="23">
        <f t="shared" si="22"/>
        <v>3.7831583737097114</v>
      </c>
      <c r="EJ27" s="23">
        <f t="shared" si="10"/>
        <v>90.884830917874396</v>
      </c>
      <c r="EK27" s="23"/>
      <c r="EL27" s="23"/>
      <c r="EP27" s="21">
        <v>38472</v>
      </c>
      <c r="EQ27" s="52">
        <v>1191.5</v>
      </c>
      <c r="ER27" s="37">
        <v>18.805199999999999</v>
      </c>
      <c r="ES27" s="51">
        <v>101.15</v>
      </c>
      <c r="ET27" s="23">
        <f t="shared" si="11"/>
        <v>97.729468599033837</v>
      </c>
      <c r="EU27" s="23"/>
      <c r="EV27" s="23"/>
      <c r="EW27" s="37"/>
      <c r="EX27" s="37"/>
      <c r="EY27" s="37"/>
      <c r="FA27" s="21">
        <v>38472</v>
      </c>
      <c r="FB27" s="37">
        <f>VLOOKUP(FA27,'riskfree_rate and infl.'!$H:$I,2,0)</f>
        <v>3.5</v>
      </c>
    </row>
    <row r="28" spans="1:158" x14ac:dyDescent="0.35">
      <c r="A28" s="21">
        <v>38503</v>
      </c>
      <c r="B28" s="23">
        <v>1277.8599999999999</v>
      </c>
      <c r="C28" s="23">
        <v>1.57</v>
      </c>
      <c r="D28" s="23">
        <v>52.991999999999997</v>
      </c>
      <c r="E28" s="23">
        <v>10.111499999999999</v>
      </c>
      <c r="F28" s="23">
        <v>52.516599999999997</v>
      </c>
      <c r="G28" s="23">
        <v>11.7951</v>
      </c>
      <c r="H28" s="23">
        <v>0.73829999999999996</v>
      </c>
      <c r="I28" s="23">
        <f t="shared" si="12"/>
        <v>1.5873524414358042</v>
      </c>
      <c r="J28" s="23">
        <f t="shared" si="0"/>
        <v>9.8360894941634243</v>
      </c>
      <c r="K28" s="23"/>
      <c r="L28" s="23"/>
      <c r="N28" s="21">
        <v>38503</v>
      </c>
      <c r="O28" s="23">
        <v>1592.24</v>
      </c>
      <c r="P28" s="23">
        <v>1.18</v>
      </c>
      <c r="Q28" s="23">
        <v>17.246099999999998</v>
      </c>
      <c r="R28" s="23">
        <v>92.441999999999993</v>
      </c>
      <c r="S28" s="23">
        <v>22.793900000000001</v>
      </c>
      <c r="T28" s="23">
        <v>7.1226000000000003</v>
      </c>
      <c r="U28" s="23">
        <v>4.5015999999999998</v>
      </c>
      <c r="V28" s="23">
        <f t="shared" si="13"/>
        <v>1.2074627295712206</v>
      </c>
      <c r="W28" s="23">
        <f t="shared" si="1"/>
        <v>89.924124513618665</v>
      </c>
      <c r="X28" s="23"/>
      <c r="Y28" s="23"/>
      <c r="AA28" s="21">
        <v>38503</v>
      </c>
      <c r="AB28" s="23">
        <v>1332.59</v>
      </c>
      <c r="AC28" s="23">
        <v>1.93</v>
      </c>
      <c r="AD28" s="23">
        <v>19.729399999999998</v>
      </c>
      <c r="AE28" s="23">
        <v>67.805099999999996</v>
      </c>
      <c r="AF28" s="23">
        <v>30.2346</v>
      </c>
      <c r="AG28" s="23">
        <v>10.1896</v>
      </c>
      <c r="AH28" s="23">
        <v>6.7553000000000001</v>
      </c>
      <c r="AI28" s="23">
        <f t="shared" si="14"/>
        <v>2.0200391535451239</v>
      </c>
      <c r="AJ28" s="23">
        <f t="shared" si="2"/>
        <v>65.958268482490269</v>
      </c>
      <c r="AK28" s="23"/>
      <c r="AL28" s="23"/>
      <c r="AN28" s="21">
        <v>38503</v>
      </c>
      <c r="AO28" s="23">
        <v>1782.89</v>
      </c>
      <c r="AP28" s="23">
        <v>1.69</v>
      </c>
      <c r="AQ28" s="23">
        <v>12.5549</v>
      </c>
      <c r="AR28" s="23">
        <v>146.2011</v>
      </c>
      <c r="AS28" s="23">
        <v>24.1159</v>
      </c>
      <c r="AT28" s="23">
        <v>14.057700000000001</v>
      </c>
      <c r="AU28" s="23">
        <v>9.0099</v>
      </c>
      <c r="AV28" s="23">
        <f t="shared" si="15"/>
        <v>1.8659977488508148</v>
      </c>
      <c r="AW28" s="23">
        <f t="shared" si="3"/>
        <v>142.21896887159534</v>
      </c>
      <c r="AX28" s="23"/>
      <c r="AY28" s="23"/>
      <c r="BA28" s="21">
        <v>38503</v>
      </c>
      <c r="BB28" s="23">
        <v>1396.76</v>
      </c>
      <c r="BC28" s="23">
        <v>2.57</v>
      </c>
      <c r="BD28" s="23">
        <v>13.063800000000001</v>
      </c>
      <c r="BE28" s="23">
        <v>105.8796</v>
      </c>
      <c r="BF28" s="23" t="s">
        <v>8</v>
      </c>
      <c r="BG28" s="23">
        <v>22.323799999999999</v>
      </c>
      <c r="BH28" s="23">
        <v>13.888999999999999</v>
      </c>
      <c r="BI28" s="23">
        <f t="shared" si="16"/>
        <v>2.5757212227537969</v>
      </c>
      <c r="BJ28" s="23">
        <f t="shared" si="4"/>
        <v>102.99571984435796</v>
      </c>
      <c r="BK28" s="23"/>
      <c r="BL28" s="23"/>
      <c r="BN28" s="21">
        <v>38503</v>
      </c>
      <c r="BO28" s="23">
        <v>1632.17</v>
      </c>
      <c r="BP28" s="23">
        <v>4.16</v>
      </c>
      <c r="BQ28" s="23">
        <v>33.808700000000002</v>
      </c>
      <c r="BR28" s="23">
        <v>110.03230000000001</v>
      </c>
      <c r="BS28" s="23" t="s">
        <v>8</v>
      </c>
      <c r="BT28" s="23">
        <v>14.4876</v>
      </c>
      <c r="BU28" s="23">
        <v>19.258500000000002</v>
      </c>
      <c r="BV28" s="23">
        <f t="shared" si="17"/>
        <v>4.5818080720151704</v>
      </c>
      <c r="BW28" s="23">
        <f t="shared" si="5"/>
        <v>107.0353112840467</v>
      </c>
      <c r="BX28" s="23"/>
      <c r="BY28" s="23"/>
      <c r="CA28" s="21">
        <v>38503</v>
      </c>
      <c r="CB28" s="23">
        <v>1181.93</v>
      </c>
      <c r="CC28" s="23">
        <v>1.37</v>
      </c>
      <c r="CD28" s="23">
        <v>19.784099999999999</v>
      </c>
      <c r="CE28" s="23">
        <v>60.2729</v>
      </c>
      <c r="CF28" s="23">
        <v>36.279200000000003</v>
      </c>
      <c r="CG28" s="23">
        <v>13.4922</v>
      </c>
      <c r="CH28" s="23">
        <v>7.4367999999999999</v>
      </c>
      <c r="CI28" s="23">
        <f t="shared" si="18"/>
        <v>1.4511002742246732</v>
      </c>
      <c r="CJ28" s="23">
        <f t="shared" si="6"/>
        <v>58.631225680933852</v>
      </c>
      <c r="CK28" s="23"/>
      <c r="CL28" s="23"/>
      <c r="CN28" s="21">
        <v>38503</v>
      </c>
      <c r="CO28" s="23">
        <v>1584.74</v>
      </c>
      <c r="CP28" s="23">
        <v>1.76</v>
      </c>
      <c r="CQ28" s="23">
        <v>19.583400000000001</v>
      </c>
      <c r="CR28" s="23">
        <v>78.269800000000004</v>
      </c>
      <c r="CS28" s="23">
        <v>30.734400000000001</v>
      </c>
      <c r="CT28" s="23">
        <v>11.2136</v>
      </c>
      <c r="CU28" s="23">
        <v>7.3086000000000002</v>
      </c>
      <c r="CV28" s="23">
        <f t="shared" si="19"/>
        <v>1.8133991587965255</v>
      </c>
      <c r="CW28" s="23">
        <f t="shared" si="7"/>
        <v>76.137937743190662</v>
      </c>
      <c r="CX28" s="23"/>
      <c r="CY28" s="23"/>
      <c r="DA28" s="21">
        <v>38503</v>
      </c>
      <c r="DB28" s="23">
        <v>1437.86</v>
      </c>
      <c r="DC28" s="23">
        <v>2.23</v>
      </c>
      <c r="DD28" s="23">
        <v>18.0001</v>
      </c>
      <c r="DE28" s="23">
        <v>81.724100000000007</v>
      </c>
      <c r="DF28" s="23">
        <v>24.361599999999999</v>
      </c>
      <c r="DG28" s="23">
        <v>10.8896</v>
      </c>
      <c r="DH28" s="23">
        <v>5.1618000000000004</v>
      </c>
      <c r="DI28" s="23">
        <f t="shared" si="20"/>
        <v>2.185392425869749</v>
      </c>
      <c r="DJ28" s="23">
        <f t="shared" si="8"/>
        <v>79.498151750972767</v>
      </c>
      <c r="DK28" s="23"/>
      <c r="DL28" s="23"/>
      <c r="DN28" s="21">
        <v>38503</v>
      </c>
      <c r="DO28" s="23">
        <v>1406.13</v>
      </c>
      <c r="DP28" s="23">
        <v>2.38</v>
      </c>
      <c r="DQ28" s="23">
        <v>23.4787</v>
      </c>
      <c r="DR28" s="23">
        <v>63.052900000000001</v>
      </c>
      <c r="DS28" s="23">
        <v>39.234900000000003</v>
      </c>
      <c r="DT28" s="23">
        <v>13.9223</v>
      </c>
      <c r="DU28" s="23">
        <v>10.366400000000001</v>
      </c>
      <c r="DV28" s="23">
        <f t="shared" si="21"/>
        <v>2.4431612900870823</v>
      </c>
      <c r="DW28" s="23">
        <f t="shared" si="9"/>
        <v>61.335505836575877</v>
      </c>
      <c r="DX28" s="23"/>
      <c r="DY28" s="23"/>
      <c r="EA28" s="21">
        <v>38503</v>
      </c>
      <c r="EB28" s="23">
        <v>1702.54</v>
      </c>
      <c r="EC28" s="23">
        <v>3.35</v>
      </c>
      <c r="ED28" s="23">
        <v>15.6548</v>
      </c>
      <c r="EE28" s="23">
        <v>99.334800000000001</v>
      </c>
      <c r="EF28" s="23">
        <v>55.212200000000003</v>
      </c>
      <c r="EG28" s="23">
        <v>16.7013</v>
      </c>
      <c r="EH28" s="23">
        <v>8.3803000000000001</v>
      </c>
      <c r="EI28" s="23">
        <f t="shared" si="22"/>
        <v>3.7573678154356966</v>
      </c>
      <c r="EJ28" s="23">
        <f t="shared" si="10"/>
        <v>96.629182879377424</v>
      </c>
      <c r="EK28" s="23"/>
      <c r="EL28" s="23"/>
      <c r="EP28" s="21">
        <v>38503</v>
      </c>
      <c r="EQ28" s="52">
        <v>1191.329956054688</v>
      </c>
      <c r="ER28" s="37">
        <v>18.802600000000002</v>
      </c>
      <c r="ES28" s="51">
        <v>102.93</v>
      </c>
      <c r="ET28" s="23">
        <f t="shared" si="11"/>
        <v>100.12645914396887</v>
      </c>
      <c r="EU28" s="23"/>
      <c r="EV28" s="23"/>
      <c r="EW28" s="37"/>
      <c r="EX28" s="37"/>
      <c r="EY28" s="37"/>
      <c r="FA28" s="21">
        <v>38503</v>
      </c>
      <c r="FB28" s="37">
        <f>VLOOKUP(FA28,'riskfree_rate and infl.'!$H:$I,2,0)</f>
        <v>2.8</v>
      </c>
    </row>
    <row r="29" spans="1:158" x14ac:dyDescent="0.35">
      <c r="A29" s="21">
        <v>38533</v>
      </c>
      <c r="B29" s="23">
        <v>1257.33</v>
      </c>
      <c r="C29" s="23">
        <v>1.59</v>
      </c>
      <c r="D29" s="23">
        <v>52.058700000000002</v>
      </c>
      <c r="E29" s="23">
        <v>10.111499999999999</v>
      </c>
      <c r="F29" s="23">
        <v>51.898899999999998</v>
      </c>
      <c r="G29" s="23">
        <v>11.7311</v>
      </c>
      <c r="H29" s="23">
        <v>0.84609999999999996</v>
      </c>
      <c r="I29" s="23">
        <f t="shared" si="12"/>
        <v>1.5797860196990419</v>
      </c>
      <c r="J29" s="23">
        <f t="shared" si="0"/>
        <v>9.8648780487804881</v>
      </c>
      <c r="K29" s="23"/>
      <c r="L29" s="23"/>
      <c r="N29" s="21">
        <v>38533</v>
      </c>
      <c r="O29" s="23">
        <v>1616.21</v>
      </c>
      <c r="P29" s="23">
        <v>1.18</v>
      </c>
      <c r="Q29" s="23">
        <v>17.392499999999998</v>
      </c>
      <c r="R29" s="23">
        <v>92.441999999999993</v>
      </c>
      <c r="S29" s="23">
        <v>23.654</v>
      </c>
      <c r="T29" s="23">
        <v>7.2264999999999997</v>
      </c>
      <c r="U29" s="23">
        <v>4.5007999999999999</v>
      </c>
      <c r="V29" s="23">
        <f t="shared" si="13"/>
        <v>1.218834622084864</v>
      </c>
      <c r="W29" s="23">
        <f t="shared" si="1"/>
        <v>90.187317073170732</v>
      </c>
      <c r="X29" s="23"/>
      <c r="Y29" s="23"/>
      <c r="AA29" s="21">
        <v>38533</v>
      </c>
      <c r="AB29" s="23">
        <v>1309.32</v>
      </c>
      <c r="AC29" s="23">
        <v>2.04</v>
      </c>
      <c r="AD29" s="23">
        <v>19.4297</v>
      </c>
      <c r="AE29" s="23">
        <v>66.677199999999999</v>
      </c>
      <c r="AF29" s="23">
        <v>31.840900000000001</v>
      </c>
      <c r="AG29" s="23">
        <v>10.0852</v>
      </c>
      <c r="AH29" s="23">
        <v>6.5579000000000001</v>
      </c>
      <c r="AI29" s="23">
        <f t="shared" si="14"/>
        <v>2.0927904849397767</v>
      </c>
      <c r="AJ29" s="23">
        <f t="shared" si="2"/>
        <v>65.050926829268292</v>
      </c>
      <c r="AK29" s="23"/>
      <c r="AL29" s="23"/>
      <c r="AN29" s="21">
        <v>38533</v>
      </c>
      <c r="AO29" s="23">
        <v>1894.03</v>
      </c>
      <c r="AP29" s="23">
        <v>1.6</v>
      </c>
      <c r="AQ29" s="23">
        <v>13.3376</v>
      </c>
      <c r="AR29" s="23">
        <v>146.2011</v>
      </c>
      <c r="AS29" s="23">
        <v>24.1159</v>
      </c>
      <c r="AT29" s="23">
        <v>14.057700000000001</v>
      </c>
      <c r="AU29" s="23">
        <v>9.0099</v>
      </c>
      <c r="AV29" s="23">
        <f t="shared" si="15"/>
        <v>1.8273277774567422</v>
      </c>
      <c r="AW29" s="23">
        <f t="shared" si="3"/>
        <v>142.63521951219514</v>
      </c>
      <c r="AX29" s="23"/>
      <c r="AY29" s="23"/>
      <c r="BA29" s="21">
        <v>38533</v>
      </c>
      <c r="BB29" s="23">
        <v>1415.85</v>
      </c>
      <c r="BC29" s="23">
        <v>2.5499999999999998</v>
      </c>
      <c r="BD29" s="23">
        <v>13.3125</v>
      </c>
      <c r="BE29" s="23">
        <v>105.6264</v>
      </c>
      <c r="BF29" s="23" t="s">
        <v>8</v>
      </c>
      <c r="BG29" s="23">
        <v>22.436800000000002</v>
      </c>
      <c r="BH29" s="23">
        <v>13.847899999999999</v>
      </c>
      <c r="BI29" s="23">
        <f t="shared" si="16"/>
        <v>2.5842735434274169</v>
      </c>
      <c r="BJ29" s="23">
        <f t="shared" si="4"/>
        <v>103.05014634146343</v>
      </c>
      <c r="BK29" s="23"/>
      <c r="BL29" s="23"/>
      <c r="BN29" s="21">
        <v>38533</v>
      </c>
      <c r="BO29" s="23">
        <v>1684.2</v>
      </c>
      <c r="BP29" s="23">
        <v>4.07</v>
      </c>
      <c r="BQ29" s="23">
        <v>34.886400000000002</v>
      </c>
      <c r="BR29" s="23">
        <v>110.03230000000001</v>
      </c>
      <c r="BS29" s="23" t="s">
        <v>8</v>
      </c>
      <c r="BT29" s="23">
        <v>14.4876</v>
      </c>
      <c r="BU29" s="23">
        <v>19.258500000000002</v>
      </c>
      <c r="BV29" s="23">
        <f t="shared" si="17"/>
        <v>4.5282991695545549</v>
      </c>
      <c r="BW29" s="23">
        <f t="shared" si="5"/>
        <v>107.34858536585368</v>
      </c>
      <c r="BX29" s="23"/>
      <c r="BY29" s="23"/>
      <c r="CA29" s="21">
        <v>38533</v>
      </c>
      <c r="CB29" s="23">
        <v>1175.4100000000001</v>
      </c>
      <c r="CC29" s="23">
        <v>1.38</v>
      </c>
      <c r="CD29" s="23">
        <v>19.6629</v>
      </c>
      <c r="CE29" s="23">
        <v>60.2729</v>
      </c>
      <c r="CF29" s="23">
        <v>36.277900000000002</v>
      </c>
      <c r="CG29" s="23">
        <v>13.5251</v>
      </c>
      <c r="CH29" s="23">
        <v>7.4847000000000001</v>
      </c>
      <c r="CI29" s="23">
        <f t="shared" si="18"/>
        <v>1.4512165001334554</v>
      </c>
      <c r="CJ29" s="23">
        <f t="shared" si="6"/>
        <v>58.80282926829269</v>
      </c>
      <c r="CK29" s="23"/>
      <c r="CL29" s="23"/>
      <c r="CN29" s="21">
        <v>38533</v>
      </c>
      <c r="CO29" s="23">
        <v>1541.45</v>
      </c>
      <c r="CP29" s="23">
        <v>1.85</v>
      </c>
      <c r="CQ29" s="23">
        <v>19.0474</v>
      </c>
      <c r="CR29" s="23">
        <v>78.546800000000005</v>
      </c>
      <c r="CS29" s="23">
        <v>30.8597</v>
      </c>
      <c r="CT29" s="23">
        <v>11.1717</v>
      </c>
      <c r="CU29" s="23">
        <v>7.2885</v>
      </c>
      <c r="CV29" s="23">
        <f t="shared" si="19"/>
        <v>1.8480358113004982</v>
      </c>
      <c r="CW29" s="23">
        <f t="shared" si="7"/>
        <v>76.631024390243908</v>
      </c>
      <c r="CX29" s="23"/>
      <c r="CY29" s="23"/>
      <c r="DA29" s="21">
        <v>38533</v>
      </c>
      <c r="DB29" s="23">
        <v>1422.18</v>
      </c>
      <c r="DC29" s="23">
        <v>2.2799999999999998</v>
      </c>
      <c r="DD29" s="23">
        <v>17.803799999999999</v>
      </c>
      <c r="DE29" s="23">
        <v>81.724100000000007</v>
      </c>
      <c r="DF29" s="23">
        <v>24.361599999999999</v>
      </c>
      <c r="DG29" s="23">
        <v>10.8896</v>
      </c>
      <c r="DH29" s="23">
        <v>5.1618000000000004</v>
      </c>
      <c r="DI29" s="23">
        <f t="shared" si="20"/>
        <v>2.2052463888528373</v>
      </c>
      <c r="DJ29" s="23">
        <f t="shared" si="8"/>
        <v>79.730829268292695</v>
      </c>
      <c r="DK29" s="23"/>
      <c r="DL29" s="23"/>
      <c r="DN29" s="21">
        <v>38533</v>
      </c>
      <c r="DO29" s="23">
        <v>1381.85</v>
      </c>
      <c r="DP29" s="23">
        <v>2.42</v>
      </c>
      <c r="DQ29" s="23">
        <v>22.9984</v>
      </c>
      <c r="DR29" s="23">
        <v>63.050199999999997</v>
      </c>
      <c r="DS29" s="23">
        <v>39.499200000000002</v>
      </c>
      <c r="DT29" s="23">
        <v>14.0245</v>
      </c>
      <c r="DU29" s="23">
        <v>10.4536</v>
      </c>
      <c r="DV29" s="23">
        <f t="shared" si="21"/>
        <v>2.4484412657310317</v>
      </c>
      <c r="DW29" s="23">
        <f t="shared" si="9"/>
        <v>61.512390243902438</v>
      </c>
      <c r="DX29" s="23"/>
      <c r="DY29" s="23"/>
      <c r="EA29" s="21">
        <v>38533</v>
      </c>
      <c r="EB29" s="23">
        <v>1796.9</v>
      </c>
      <c r="EC29" s="23">
        <v>3.29</v>
      </c>
      <c r="ED29" s="23">
        <v>16.459900000000001</v>
      </c>
      <c r="EE29" s="23">
        <v>99.334800000000001</v>
      </c>
      <c r="EF29" s="23">
        <v>55.212200000000003</v>
      </c>
      <c r="EG29" s="23">
        <v>16.7013</v>
      </c>
      <c r="EH29" s="23">
        <v>8.3803000000000001</v>
      </c>
      <c r="EI29" s="23">
        <f t="shared" si="22"/>
        <v>3.7921096618556325</v>
      </c>
      <c r="EJ29" s="23">
        <f t="shared" si="10"/>
        <v>96.912000000000006</v>
      </c>
      <c r="EK29" s="23"/>
      <c r="EL29" s="23"/>
      <c r="EP29" s="21">
        <v>38533</v>
      </c>
      <c r="EQ29" s="52">
        <v>1234.180053710938</v>
      </c>
      <c r="ER29" s="37">
        <v>18.5396</v>
      </c>
      <c r="ES29" s="51">
        <v>104.55</v>
      </c>
      <c r="ET29" s="23">
        <f t="shared" si="11"/>
        <v>102</v>
      </c>
      <c r="EU29" s="23"/>
      <c r="EV29" s="23"/>
      <c r="EW29" s="37"/>
      <c r="EX29" s="37"/>
      <c r="EY29" s="37"/>
      <c r="FA29" s="21">
        <v>38533</v>
      </c>
      <c r="FB29" s="37">
        <f>VLOOKUP(FA29,'riskfree_rate and infl.'!$H:$I,2,0)</f>
        <v>2.5</v>
      </c>
    </row>
    <row r="30" spans="1:158" x14ac:dyDescent="0.35">
      <c r="A30" s="21">
        <v>38564</v>
      </c>
      <c r="B30" s="23">
        <v>1287.69</v>
      </c>
      <c r="C30" s="23">
        <v>1.57</v>
      </c>
      <c r="D30" s="23">
        <v>53.147399999999998</v>
      </c>
      <c r="E30" s="23">
        <v>10.111499999999999</v>
      </c>
      <c r="F30" s="23">
        <v>51.896000000000001</v>
      </c>
      <c r="G30" s="23">
        <v>11.730399999999999</v>
      </c>
      <c r="H30" s="23">
        <v>0.84599999999999997</v>
      </c>
      <c r="I30" s="23">
        <f t="shared" si="12"/>
        <v>1.5885176350415626</v>
      </c>
      <c r="J30" s="23">
        <f t="shared" si="0"/>
        <v>9.7979651162790695</v>
      </c>
      <c r="K30" s="23"/>
      <c r="L30" s="23"/>
      <c r="N30" s="21">
        <v>38564</v>
      </c>
      <c r="O30" s="23">
        <v>1733.89</v>
      </c>
      <c r="P30" s="23">
        <v>1.1000000000000001</v>
      </c>
      <c r="Q30" s="23">
        <v>18.658100000000001</v>
      </c>
      <c r="R30" s="23">
        <v>92.445499999999996</v>
      </c>
      <c r="S30" s="23">
        <v>23.657299999999999</v>
      </c>
      <c r="T30" s="23">
        <v>7.2275</v>
      </c>
      <c r="U30" s="23">
        <v>4.5014000000000003</v>
      </c>
      <c r="V30" s="23">
        <f t="shared" si="13"/>
        <v>1.2009841970157151</v>
      </c>
      <c r="W30" s="23">
        <f t="shared" si="1"/>
        <v>89.578972868217051</v>
      </c>
      <c r="X30" s="23"/>
      <c r="Y30" s="23"/>
      <c r="AA30" s="21">
        <v>38564</v>
      </c>
      <c r="AB30" s="23">
        <v>1343.65</v>
      </c>
      <c r="AC30" s="23">
        <v>2</v>
      </c>
      <c r="AD30" s="23">
        <v>19.938199999999998</v>
      </c>
      <c r="AE30" s="23">
        <v>66.677199999999999</v>
      </c>
      <c r="AF30" s="23">
        <v>31.8383</v>
      </c>
      <c r="AG30" s="23">
        <v>10.0844</v>
      </c>
      <c r="AH30" s="23">
        <v>6.5574000000000003</v>
      </c>
      <c r="AI30" s="23">
        <f t="shared" si="14"/>
        <v>2.0874935266701193</v>
      </c>
      <c r="AJ30" s="23">
        <f t="shared" si="2"/>
        <v>64.609689922480612</v>
      </c>
      <c r="AK30" s="23"/>
      <c r="AL30" s="23"/>
      <c r="AN30" s="21">
        <v>38564</v>
      </c>
      <c r="AO30" s="23">
        <v>1999.01</v>
      </c>
      <c r="AP30" s="23">
        <v>1.53</v>
      </c>
      <c r="AQ30" s="23">
        <v>12.660399999999999</v>
      </c>
      <c r="AR30" s="23">
        <v>157.62459999999999</v>
      </c>
      <c r="AS30" s="23">
        <v>22.127800000000001</v>
      </c>
      <c r="AT30" s="23">
        <v>12.8987</v>
      </c>
      <c r="AU30" s="23">
        <v>9.4822000000000006</v>
      </c>
      <c r="AV30" s="23">
        <f t="shared" si="15"/>
        <v>1.7918178822350819</v>
      </c>
      <c r="AW30" s="23">
        <f t="shared" si="3"/>
        <v>152.73701550387594</v>
      </c>
      <c r="AX30" s="23"/>
      <c r="AY30" s="23"/>
      <c r="BA30" s="21">
        <v>38564</v>
      </c>
      <c r="BB30" s="23">
        <v>1430.47</v>
      </c>
      <c r="BC30" s="23">
        <v>2.5299999999999998</v>
      </c>
      <c r="BD30" s="23">
        <v>13.4527</v>
      </c>
      <c r="BE30" s="23">
        <v>105.6323</v>
      </c>
      <c r="BF30" s="23" t="s">
        <v>8</v>
      </c>
      <c r="BG30" s="23">
        <v>22.6553</v>
      </c>
      <c r="BH30" s="23">
        <v>13.982699999999999</v>
      </c>
      <c r="BI30" s="23">
        <f t="shared" si="16"/>
        <v>2.5771114133530819</v>
      </c>
      <c r="BJ30" s="23">
        <f t="shared" si="4"/>
        <v>102.35687984496124</v>
      </c>
      <c r="BK30" s="23"/>
      <c r="BL30" s="23"/>
      <c r="BN30" s="21">
        <v>38564</v>
      </c>
      <c r="BO30" s="23">
        <v>1833.97</v>
      </c>
      <c r="BP30" s="23">
        <v>3.75</v>
      </c>
      <c r="BQ30" s="23">
        <v>37.988700000000001</v>
      </c>
      <c r="BR30" s="23">
        <v>107.13209999999999</v>
      </c>
      <c r="BS30" s="23" t="s">
        <v>8</v>
      </c>
      <c r="BT30" s="23">
        <v>14.290800000000001</v>
      </c>
      <c r="BU30" s="23">
        <v>18.997</v>
      </c>
      <c r="BV30" s="23">
        <f t="shared" si="17"/>
        <v>4.4145597804719525</v>
      </c>
      <c r="BW30" s="23">
        <f t="shared" si="5"/>
        <v>103.81017441860465</v>
      </c>
      <c r="BX30" s="23"/>
      <c r="BY30" s="23"/>
      <c r="CA30" s="21">
        <v>38564</v>
      </c>
      <c r="CB30" s="23">
        <v>1208.54</v>
      </c>
      <c r="CC30" s="23">
        <v>1.34</v>
      </c>
      <c r="CD30" s="23">
        <v>20.8443</v>
      </c>
      <c r="CE30" s="23">
        <v>62.320500000000003</v>
      </c>
      <c r="CF30" s="23">
        <v>40.610700000000001</v>
      </c>
      <c r="CG30" s="23">
        <v>14.500299999999999</v>
      </c>
      <c r="CH30" s="23">
        <v>9.0289000000000001</v>
      </c>
      <c r="CI30" s="23">
        <f t="shared" si="18"/>
        <v>1.4360450854348745</v>
      </c>
      <c r="CJ30" s="23">
        <f t="shared" si="6"/>
        <v>60.388081395348841</v>
      </c>
      <c r="CK30" s="23"/>
      <c r="CL30" s="23"/>
      <c r="CN30" s="21">
        <v>38564</v>
      </c>
      <c r="CO30" s="23">
        <v>1592.79</v>
      </c>
      <c r="CP30" s="23">
        <v>1.8</v>
      </c>
      <c r="CQ30" s="23">
        <v>19.025500000000001</v>
      </c>
      <c r="CR30" s="23">
        <v>82.845100000000002</v>
      </c>
      <c r="CS30" s="23">
        <v>29.7226</v>
      </c>
      <c r="CT30" s="23">
        <v>10.662599999999999</v>
      </c>
      <c r="CU30" s="23">
        <v>7.3034999999999997</v>
      </c>
      <c r="CV30" s="23">
        <f t="shared" si="19"/>
        <v>1.8437914801666924</v>
      </c>
      <c r="CW30" s="23">
        <f t="shared" si="7"/>
        <v>80.276259689922483</v>
      </c>
      <c r="CX30" s="23"/>
      <c r="CY30" s="23"/>
      <c r="DA30" s="21">
        <v>38564</v>
      </c>
      <c r="DB30" s="23">
        <v>1505.58</v>
      </c>
      <c r="DC30" s="23">
        <v>2.16</v>
      </c>
      <c r="DD30" s="23">
        <v>16.0379</v>
      </c>
      <c r="DE30" s="23">
        <v>94.487300000000005</v>
      </c>
      <c r="DF30" s="23">
        <v>24.5609</v>
      </c>
      <c r="DG30" s="23">
        <v>11.637700000000001</v>
      </c>
      <c r="DH30" s="23">
        <v>6.0206</v>
      </c>
      <c r="DI30" s="23">
        <f t="shared" si="20"/>
        <v>2.1925675952041166</v>
      </c>
      <c r="DJ30" s="23">
        <f t="shared" si="8"/>
        <v>91.557461240310076</v>
      </c>
      <c r="DK30" s="23"/>
      <c r="DL30" s="23"/>
      <c r="DN30" s="21">
        <v>38564</v>
      </c>
      <c r="DO30" s="23">
        <v>1466.03</v>
      </c>
      <c r="DP30" s="23">
        <v>2.2799999999999998</v>
      </c>
      <c r="DQ30" s="23">
        <v>24.390599999999999</v>
      </c>
      <c r="DR30" s="23">
        <v>63.050199999999997</v>
      </c>
      <c r="DS30" s="23">
        <v>39.359499999999997</v>
      </c>
      <c r="DT30" s="23">
        <v>13.9742</v>
      </c>
      <c r="DU30" s="23">
        <v>10.4253</v>
      </c>
      <c r="DV30" s="23">
        <f t="shared" si="21"/>
        <v>2.4271843616797253</v>
      </c>
      <c r="DW30" s="23">
        <f t="shared" si="9"/>
        <v>61.095155038759685</v>
      </c>
      <c r="DX30" s="23"/>
      <c r="DY30" s="23"/>
      <c r="EA30" s="21">
        <v>38564</v>
      </c>
      <c r="EB30" s="23">
        <v>1836.83</v>
      </c>
      <c r="EC30" s="23">
        <v>3.23</v>
      </c>
      <c r="ED30" s="23">
        <v>16.792899999999999</v>
      </c>
      <c r="EE30" s="23">
        <v>99.334800000000001</v>
      </c>
      <c r="EF30" s="23">
        <v>55.212200000000003</v>
      </c>
      <c r="EG30" s="23">
        <v>16.7013</v>
      </c>
      <c r="EH30" s="23">
        <v>8.3803000000000001</v>
      </c>
      <c r="EI30" s="23">
        <f t="shared" si="22"/>
        <v>3.7043672548759448</v>
      </c>
      <c r="EJ30" s="23">
        <f t="shared" si="10"/>
        <v>96.254651162790694</v>
      </c>
      <c r="EK30" s="23"/>
      <c r="EL30" s="23"/>
      <c r="EP30" s="21">
        <v>38564</v>
      </c>
      <c r="EQ30" s="52">
        <v>1220.329956054688</v>
      </c>
      <c r="ER30" s="37">
        <v>18.331499999999998</v>
      </c>
      <c r="ES30" s="51">
        <v>105.83</v>
      </c>
      <c r="ET30" s="23">
        <f t="shared" si="11"/>
        <v>102.54844961240309</v>
      </c>
      <c r="EU30" s="23"/>
      <c r="EV30" s="23"/>
      <c r="EW30" s="37"/>
      <c r="EX30" s="37"/>
      <c r="EY30" s="37"/>
      <c r="FA30" s="21">
        <v>38564</v>
      </c>
      <c r="FB30" s="37">
        <f>VLOOKUP(FA30,'riskfree_rate and infl.'!$H:$I,2,0)</f>
        <v>3.2</v>
      </c>
    </row>
    <row r="31" spans="1:158" x14ac:dyDescent="0.35">
      <c r="A31" s="21">
        <v>38595</v>
      </c>
      <c r="B31" s="23">
        <v>1273.4100000000001</v>
      </c>
      <c r="C31" s="23">
        <v>1.67</v>
      </c>
      <c r="D31" s="23">
        <v>44.747</v>
      </c>
      <c r="E31" s="23">
        <v>10.5655</v>
      </c>
      <c r="F31" s="23">
        <v>52.146000000000001</v>
      </c>
      <c r="G31" s="23">
        <v>12.417999999999999</v>
      </c>
      <c r="H31" s="23">
        <v>1.3132999999999999</v>
      </c>
      <c r="I31" s="23">
        <f t="shared" si="12"/>
        <v>1.6629502987807656</v>
      </c>
      <c r="J31" s="23">
        <f t="shared" si="0"/>
        <v>10.198359073359073</v>
      </c>
      <c r="K31" s="23"/>
      <c r="L31" s="23"/>
      <c r="N31" s="21">
        <v>38595</v>
      </c>
      <c r="O31" s="23">
        <v>1639.36</v>
      </c>
      <c r="P31" s="23">
        <v>1.1599999999999999</v>
      </c>
      <c r="Q31" s="23">
        <v>17.611899999999999</v>
      </c>
      <c r="R31" s="23">
        <v>89.127200000000002</v>
      </c>
      <c r="S31" s="23">
        <v>23.789899999999999</v>
      </c>
      <c r="T31" s="23">
        <v>7.242</v>
      </c>
      <c r="U31" s="23">
        <v>4.6557000000000004</v>
      </c>
      <c r="V31" s="23">
        <f t="shared" si="13"/>
        <v>1.1853522180268934</v>
      </c>
      <c r="W31" s="23">
        <f t="shared" si="1"/>
        <v>86.030115830115832</v>
      </c>
      <c r="X31" s="23"/>
      <c r="Y31" s="23"/>
      <c r="AA31" s="21">
        <v>38595</v>
      </c>
      <c r="AB31" s="23">
        <v>1319.18</v>
      </c>
      <c r="AC31" s="23">
        <v>2.0499999999999998</v>
      </c>
      <c r="AD31" s="23">
        <v>19.274799999999999</v>
      </c>
      <c r="AE31" s="23">
        <v>68.773700000000005</v>
      </c>
      <c r="AF31" s="23">
        <v>31.716699999999999</v>
      </c>
      <c r="AG31" s="23">
        <v>11.003500000000001</v>
      </c>
      <c r="AH31" s="23">
        <v>6.9828000000000001</v>
      </c>
      <c r="AI31" s="23">
        <f t="shared" si="14"/>
        <v>2.0896568777069033</v>
      </c>
      <c r="AJ31" s="23">
        <f t="shared" si="2"/>
        <v>66.383880308880308</v>
      </c>
      <c r="AK31" s="23"/>
      <c r="AL31" s="23"/>
      <c r="AN31" s="21">
        <v>38595</v>
      </c>
      <c r="AO31" s="23">
        <v>2104.15</v>
      </c>
      <c r="AP31" s="23">
        <v>1.49</v>
      </c>
      <c r="AQ31" s="23">
        <v>13.478300000000001</v>
      </c>
      <c r="AR31" s="23">
        <v>159.0292</v>
      </c>
      <c r="AS31" s="23">
        <v>22.9512</v>
      </c>
      <c r="AT31" s="23">
        <v>14.364599999999999</v>
      </c>
      <c r="AU31" s="23">
        <v>9.2743000000000002</v>
      </c>
      <c r="AV31" s="23">
        <f t="shared" si="15"/>
        <v>1.7754009519216343</v>
      </c>
      <c r="AW31" s="23">
        <f t="shared" si="3"/>
        <v>153.50308880308881</v>
      </c>
      <c r="AX31" s="23"/>
      <c r="AY31" s="23"/>
      <c r="BA31" s="21">
        <v>38595</v>
      </c>
      <c r="BB31" s="23">
        <v>1401.76</v>
      </c>
      <c r="BC31" s="23">
        <v>2.62</v>
      </c>
      <c r="BD31" s="23">
        <v>12.9937</v>
      </c>
      <c r="BE31" s="23">
        <v>109.7231</v>
      </c>
      <c r="BF31" s="23" t="s">
        <v>8</v>
      </c>
      <c r="BG31" s="23">
        <v>22.100899999999999</v>
      </c>
      <c r="BH31" s="23">
        <v>14.179</v>
      </c>
      <c r="BI31" s="23">
        <f t="shared" si="16"/>
        <v>2.6126657631989874</v>
      </c>
      <c r="BJ31" s="23">
        <f t="shared" si="4"/>
        <v>105.91032818532818</v>
      </c>
      <c r="BK31" s="23"/>
      <c r="BL31" s="23"/>
      <c r="BN31" s="21">
        <v>38595</v>
      </c>
      <c r="BO31" s="23">
        <v>1754.65</v>
      </c>
      <c r="BP31" s="23">
        <v>3.98</v>
      </c>
      <c r="BQ31" s="23">
        <v>34.426200000000001</v>
      </c>
      <c r="BR31" s="23">
        <v>111.0932</v>
      </c>
      <c r="BS31" s="23" t="s">
        <v>8</v>
      </c>
      <c r="BT31" s="23">
        <v>14.3942</v>
      </c>
      <c r="BU31" s="23">
        <v>18.532399999999999</v>
      </c>
      <c r="BV31" s="23">
        <f t="shared" si="17"/>
        <v>4.4031807198023136</v>
      </c>
      <c r="BW31" s="23">
        <f t="shared" si="5"/>
        <v>107.23281853281853</v>
      </c>
      <c r="BX31" s="23"/>
      <c r="BY31" s="23"/>
      <c r="CA31" s="21">
        <v>38595</v>
      </c>
      <c r="CB31" s="23">
        <v>1204.1300000000001</v>
      </c>
      <c r="CC31" s="23">
        <v>1.37</v>
      </c>
      <c r="CD31" s="23">
        <v>19.364899999999999</v>
      </c>
      <c r="CE31" s="23">
        <v>61.854799999999997</v>
      </c>
      <c r="CF31" s="23">
        <v>36.036700000000003</v>
      </c>
      <c r="CG31" s="23">
        <v>13.3401</v>
      </c>
      <c r="CH31" s="23">
        <v>7.8544</v>
      </c>
      <c r="CI31" s="23">
        <f t="shared" si="18"/>
        <v>1.4522522424707496</v>
      </c>
      <c r="CJ31" s="23">
        <f t="shared" si="6"/>
        <v>59.705405405405401</v>
      </c>
      <c r="CK31" s="23"/>
      <c r="CL31" s="23"/>
      <c r="CN31" s="21">
        <v>38595</v>
      </c>
      <c r="CO31" s="23">
        <v>1563</v>
      </c>
      <c r="CP31" s="23">
        <v>1.86</v>
      </c>
      <c r="CQ31" s="23">
        <v>18.426300000000001</v>
      </c>
      <c r="CR31" s="23">
        <v>82.584199999999996</v>
      </c>
      <c r="CS31" s="23">
        <v>30.2408</v>
      </c>
      <c r="CT31" s="23">
        <v>11.2349</v>
      </c>
      <c r="CU31" s="23">
        <v>7.4368999999999996</v>
      </c>
      <c r="CV31" s="23">
        <f t="shared" si="19"/>
        <v>1.8580098412395767</v>
      </c>
      <c r="CW31" s="23">
        <f t="shared" si="7"/>
        <v>79.714478764478756</v>
      </c>
      <c r="CX31" s="23"/>
      <c r="CY31" s="23"/>
      <c r="DA31" s="21">
        <v>38595</v>
      </c>
      <c r="DB31" s="23">
        <v>1445.08</v>
      </c>
      <c r="DC31" s="23">
        <v>2.2799999999999998</v>
      </c>
      <c r="DD31" s="23">
        <v>15.3935</v>
      </c>
      <c r="DE31" s="23">
        <v>94.487300000000005</v>
      </c>
      <c r="DF31" s="23">
        <v>24.5609</v>
      </c>
      <c r="DG31" s="23">
        <v>11.637700000000001</v>
      </c>
      <c r="DH31" s="23">
        <v>6.0206</v>
      </c>
      <c r="DI31" s="23">
        <f t="shared" si="20"/>
        <v>2.2123423056434679</v>
      </c>
      <c r="DJ31" s="23">
        <f t="shared" si="8"/>
        <v>91.203957528957531</v>
      </c>
      <c r="DK31" s="23"/>
      <c r="DL31" s="23"/>
      <c r="DN31" s="21">
        <v>38595</v>
      </c>
      <c r="DO31" s="23">
        <v>1459.48</v>
      </c>
      <c r="DP31" s="23">
        <v>2.34</v>
      </c>
      <c r="DQ31" s="23">
        <v>22.916799999999999</v>
      </c>
      <c r="DR31" s="23">
        <v>67.186999999999998</v>
      </c>
      <c r="DS31" s="23">
        <v>39.600299999999997</v>
      </c>
      <c r="DT31" s="23">
        <v>13.8865</v>
      </c>
      <c r="DU31" s="23">
        <v>10.6325</v>
      </c>
      <c r="DV31" s="23">
        <f t="shared" si="21"/>
        <v>2.4509799446675204</v>
      </c>
      <c r="DW31" s="23">
        <f t="shared" si="9"/>
        <v>64.852316602316591</v>
      </c>
      <c r="DX31" s="23"/>
      <c r="DY31" s="23"/>
      <c r="EA31" s="21">
        <v>38595</v>
      </c>
      <c r="EB31" s="23">
        <v>1858.45</v>
      </c>
      <c r="EC31" s="23">
        <v>3.27</v>
      </c>
      <c r="ED31" s="23">
        <v>16.4801</v>
      </c>
      <c r="EE31" s="23">
        <v>102.22920000000001</v>
      </c>
      <c r="EF31" s="23">
        <v>56.3797</v>
      </c>
      <c r="EG31" s="23">
        <v>16.043900000000001</v>
      </c>
      <c r="EH31" s="23">
        <v>8.4846000000000004</v>
      </c>
      <c r="EI31" s="23">
        <f t="shared" si="22"/>
        <v>3.7029356671756202</v>
      </c>
      <c r="EJ31" s="23">
        <f t="shared" si="10"/>
        <v>98.676833976833976</v>
      </c>
      <c r="EK31" s="23"/>
      <c r="EL31" s="23"/>
      <c r="EP31" s="21">
        <v>38595</v>
      </c>
      <c r="EQ31" s="52">
        <v>1228.81005859375</v>
      </c>
      <c r="ER31" s="37">
        <v>18.4589</v>
      </c>
      <c r="ES31" s="51">
        <v>107.05</v>
      </c>
      <c r="ET31" s="23">
        <f t="shared" si="11"/>
        <v>103.33011583011583</v>
      </c>
      <c r="EU31" s="23"/>
      <c r="EV31" s="23"/>
      <c r="EW31" s="37"/>
      <c r="EX31" s="37"/>
      <c r="EY31" s="37"/>
      <c r="FA31" s="21">
        <v>38595</v>
      </c>
      <c r="FB31" s="37">
        <f>VLOOKUP(FA31,'riskfree_rate and infl.'!$H:$I,2,0)</f>
        <v>3.6</v>
      </c>
    </row>
    <row r="32" spans="1:158" x14ac:dyDescent="0.35">
      <c r="A32" s="21">
        <v>38625</v>
      </c>
      <c r="B32" s="23">
        <v>1262.8800000000001</v>
      </c>
      <c r="C32" s="23">
        <v>1.7</v>
      </c>
      <c r="D32" s="23">
        <v>45.029000000000003</v>
      </c>
      <c r="E32" s="23">
        <v>10.2212</v>
      </c>
      <c r="F32" s="23">
        <v>51.658999999999999</v>
      </c>
      <c r="G32" s="23">
        <v>12.3383</v>
      </c>
      <c r="H32" s="23">
        <v>1.4813000000000001</v>
      </c>
      <c r="I32" s="23">
        <f t="shared" si="12"/>
        <v>1.6740082106010061</v>
      </c>
      <c r="J32" s="23">
        <f t="shared" si="0"/>
        <v>9.7623686723973258</v>
      </c>
      <c r="K32" s="23"/>
      <c r="L32" s="23"/>
      <c r="N32" s="21">
        <v>38625</v>
      </c>
      <c r="O32" s="23">
        <v>1598.21</v>
      </c>
      <c r="P32" s="23">
        <v>1.19</v>
      </c>
      <c r="Q32" s="23">
        <v>17.152200000000001</v>
      </c>
      <c r="R32" s="23">
        <v>89.5197</v>
      </c>
      <c r="S32" s="23">
        <v>24.2</v>
      </c>
      <c r="T32" s="23">
        <v>7.2342000000000004</v>
      </c>
      <c r="U32" s="23">
        <v>4.6246</v>
      </c>
      <c r="V32" s="23">
        <f t="shared" si="13"/>
        <v>1.1797248981161568</v>
      </c>
      <c r="W32" s="23">
        <f t="shared" si="1"/>
        <v>85.501146131805157</v>
      </c>
      <c r="X32" s="23"/>
      <c r="Y32" s="23"/>
      <c r="AA32" s="21">
        <v>38625</v>
      </c>
      <c r="AB32" s="23">
        <v>1326.77</v>
      </c>
      <c r="AC32" s="23">
        <v>2.06</v>
      </c>
      <c r="AD32" s="23">
        <v>19.163699999999999</v>
      </c>
      <c r="AE32" s="23">
        <v>68.272400000000005</v>
      </c>
      <c r="AF32" s="23">
        <v>31.950900000000001</v>
      </c>
      <c r="AG32" s="23">
        <v>10.3391</v>
      </c>
      <c r="AH32" s="23">
        <v>6.4985999999999997</v>
      </c>
      <c r="AI32" s="23">
        <f t="shared" si="14"/>
        <v>2.0954353692818812</v>
      </c>
      <c r="AJ32" s="23">
        <f t="shared" si="2"/>
        <v>65.207640878701056</v>
      </c>
      <c r="AK32" s="23"/>
      <c r="AL32" s="23"/>
      <c r="AN32" s="21">
        <v>38625</v>
      </c>
      <c r="AO32" s="23">
        <v>2241.38</v>
      </c>
      <c r="AP32" s="23">
        <v>1.36</v>
      </c>
      <c r="AQ32" s="23">
        <v>14.3573</v>
      </c>
      <c r="AR32" s="23">
        <v>159.0292</v>
      </c>
      <c r="AS32" s="23">
        <v>22.9512</v>
      </c>
      <c r="AT32" s="23">
        <v>14.364599999999999</v>
      </c>
      <c r="AU32" s="23">
        <v>9.2743000000000002</v>
      </c>
      <c r="AV32" s="23">
        <f t="shared" si="15"/>
        <v>1.6689900461011162</v>
      </c>
      <c r="AW32" s="23">
        <f t="shared" si="3"/>
        <v>151.89035339063994</v>
      </c>
      <c r="AX32" s="23"/>
      <c r="AY32" s="23"/>
      <c r="BA32" s="21">
        <v>38625</v>
      </c>
      <c r="BB32" s="23">
        <v>1413.18</v>
      </c>
      <c r="BC32" s="23">
        <v>2.61</v>
      </c>
      <c r="BD32" s="23">
        <v>13.098699999999999</v>
      </c>
      <c r="BE32" s="23">
        <v>109.72839999999999</v>
      </c>
      <c r="BF32" s="23" t="s">
        <v>8</v>
      </c>
      <c r="BG32" s="23">
        <v>22.098299999999998</v>
      </c>
      <c r="BH32" s="23">
        <v>14.1774</v>
      </c>
      <c r="BI32" s="23">
        <f t="shared" si="16"/>
        <v>2.617349747553892</v>
      </c>
      <c r="BJ32" s="23">
        <f t="shared" si="4"/>
        <v>104.80267430754537</v>
      </c>
      <c r="BK32" s="23"/>
      <c r="BL32" s="23"/>
      <c r="BN32" s="21">
        <v>38625</v>
      </c>
      <c r="BO32" s="23">
        <v>1753.43</v>
      </c>
      <c r="BP32" s="23">
        <v>3.92</v>
      </c>
      <c r="BQ32" s="23">
        <v>34.402200000000001</v>
      </c>
      <c r="BR32" s="23">
        <v>111.0932</v>
      </c>
      <c r="BS32" s="23" t="s">
        <v>8</v>
      </c>
      <c r="BT32" s="23">
        <v>14.3942</v>
      </c>
      <c r="BU32" s="23">
        <v>18.532399999999999</v>
      </c>
      <c r="BV32" s="23">
        <f t="shared" si="17"/>
        <v>4.2555906444576062</v>
      </c>
      <c r="BW32" s="23">
        <f t="shared" si="5"/>
        <v>106.10620821394461</v>
      </c>
      <c r="BX32" s="23"/>
      <c r="BY32" s="23"/>
      <c r="CA32" s="21">
        <v>38625</v>
      </c>
      <c r="CB32" s="23">
        <v>1198.47</v>
      </c>
      <c r="CC32" s="23">
        <v>1.35</v>
      </c>
      <c r="CD32" s="23">
        <v>19.385999999999999</v>
      </c>
      <c r="CE32" s="23">
        <v>61.848999999999997</v>
      </c>
      <c r="CF32" s="23">
        <v>36.034999999999997</v>
      </c>
      <c r="CG32" s="23">
        <v>13.365600000000001</v>
      </c>
      <c r="CH32" s="23">
        <v>7.5290999999999997</v>
      </c>
      <c r="CI32" s="23">
        <f t="shared" si="18"/>
        <v>1.4123832968874805</v>
      </c>
      <c r="CJ32" s="23">
        <f t="shared" si="6"/>
        <v>59.07258834765998</v>
      </c>
      <c r="CK32" s="23"/>
      <c r="CL32" s="23"/>
      <c r="CN32" s="21">
        <v>38625</v>
      </c>
      <c r="CO32" s="23">
        <v>1579.99</v>
      </c>
      <c r="CP32" s="23">
        <v>1.88</v>
      </c>
      <c r="CQ32" s="23">
        <v>18.6601</v>
      </c>
      <c r="CR32" s="23">
        <v>82.560299999999998</v>
      </c>
      <c r="CS32" s="23">
        <v>30.776599999999998</v>
      </c>
      <c r="CT32" s="23">
        <v>11.4956</v>
      </c>
      <c r="CU32" s="23">
        <v>7.5416999999999996</v>
      </c>
      <c r="CV32" s="23">
        <f t="shared" si="19"/>
        <v>1.8881471675865171</v>
      </c>
      <c r="CW32" s="23">
        <f t="shared" si="7"/>
        <v>78.854154727793698</v>
      </c>
      <c r="CX32" s="23"/>
      <c r="CY32" s="23"/>
      <c r="DA32" s="21">
        <v>38625</v>
      </c>
      <c r="DB32" s="23">
        <v>1474.58</v>
      </c>
      <c r="DC32" s="23">
        <v>2.41</v>
      </c>
      <c r="DD32" s="23">
        <v>15.707700000000001</v>
      </c>
      <c r="DE32" s="23">
        <v>94.487300000000005</v>
      </c>
      <c r="DF32" s="23">
        <v>24.5609</v>
      </c>
      <c r="DG32" s="23">
        <v>11.637700000000001</v>
      </c>
      <c r="DH32" s="23">
        <v>6.0206</v>
      </c>
      <c r="DI32" s="23">
        <f t="shared" si="20"/>
        <v>2.3804896641346129</v>
      </c>
      <c r="DJ32" s="23">
        <f t="shared" si="8"/>
        <v>90.245749761222555</v>
      </c>
      <c r="DK32" s="23"/>
      <c r="DL32" s="23"/>
      <c r="DN32" s="21">
        <v>38625</v>
      </c>
      <c r="DO32" s="23">
        <v>1461.14</v>
      </c>
      <c r="DP32" s="23">
        <v>2.3199999999999998</v>
      </c>
      <c r="DQ32" s="23">
        <v>22.6508</v>
      </c>
      <c r="DR32" s="23">
        <v>66.778700000000001</v>
      </c>
      <c r="DS32" s="23">
        <v>39.253700000000002</v>
      </c>
      <c r="DT32" s="23">
        <v>13.7776</v>
      </c>
      <c r="DU32" s="23">
        <v>10.5846</v>
      </c>
      <c r="DV32" s="23">
        <f t="shared" si="21"/>
        <v>2.4092442456522938</v>
      </c>
      <c r="DW32" s="23">
        <f t="shared" si="9"/>
        <v>63.780993314231139</v>
      </c>
      <c r="DX32" s="23"/>
      <c r="DY32" s="23"/>
      <c r="EA32" s="21">
        <v>38625</v>
      </c>
      <c r="EB32" s="23">
        <v>1941.93</v>
      </c>
      <c r="EC32" s="23">
        <v>3.13</v>
      </c>
      <c r="ED32" s="23">
        <v>17.170400000000001</v>
      </c>
      <c r="EE32" s="23">
        <v>102.2501</v>
      </c>
      <c r="EF32" s="23">
        <v>56.3797</v>
      </c>
      <c r="EG32" s="23">
        <v>16.043900000000001</v>
      </c>
      <c r="EH32" s="23">
        <v>8.4846000000000004</v>
      </c>
      <c r="EI32" s="23">
        <f t="shared" si="22"/>
        <v>3.6031767519935336</v>
      </c>
      <c r="EJ32" s="23">
        <f t="shared" si="10"/>
        <v>97.66007640878702</v>
      </c>
      <c r="EK32" s="23"/>
      <c r="EL32" s="23"/>
      <c r="EP32" s="21">
        <v>38625</v>
      </c>
      <c r="EQ32" s="52">
        <v>1207.010009765625</v>
      </c>
      <c r="ER32" s="37">
        <v>17.260300000000001</v>
      </c>
      <c r="ES32" s="51">
        <v>107.48</v>
      </c>
      <c r="ET32" s="23">
        <f t="shared" si="11"/>
        <v>102.6552053486151</v>
      </c>
      <c r="EU32" s="23"/>
      <c r="EV32" s="23"/>
      <c r="EW32" s="37"/>
      <c r="EX32" s="37"/>
      <c r="EY32" s="37"/>
      <c r="FA32" s="21">
        <v>38625</v>
      </c>
      <c r="FB32" s="37">
        <f>VLOOKUP(FA32,'riskfree_rate and infl.'!$H:$I,2,0)</f>
        <v>4.7</v>
      </c>
    </row>
    <row r="33" spans="1:158" x14ac:dyDescent="0.35">
      <c r="A33" s="21">
        <v>38656</v>
      </c>
      <c r="B33" s="23">
        <v>1243.8800000000001</v>
      </c>
      <c r="C33" s="23">
        <v>1.89</v>
      </c>
      <c r="D33" s="23">
        <v>44.2134</v>
      </c>
      <c r="E33" s="23">
        <v>10.2212</v>
      </c>
      <c r="F33" s="23">
        <v>51.658999999999999</v>
      </c>
      <c r="G33" s="23">
        <v>12.3383</v>
      </c>
      <c r="H33" s="23">
        <v>1.4813000000000001</v>
      </c>
      <c r="I33" s="23">
        <f t="shared" si="12"/>
        <v>1.8348150239016616</v>
      </c>
      <c r="J33" s="23">
        <f t="shared" si="0"/>
        <v>9.7998082454458295</v>
      </c>
      <c r="K33" s="23"/>
      <c r="L33" s="23"/>
      <c r="N33" s="21">
        <v>38656</v>
      </c>
      <c r="O33" s="23">
        <v>1566.47</v>
      </c>
      <c r="P33" s="23">
        <v>1.22</v>
      </c>
      <c r="Q33" s="23">
        <v>16.746400000000001</v>
      </c>
      <c r="R33" s="23">
        <v>89.5197</v>
      </c>
      <c r="S33" s="23">
        <v>24.203499999999998</v>
      </c>
      <c r="T33" s="23">
        <v>7.2508999999999997</v>
      </c>
      <c r="U33" s="23">
        <v>4.6292</v>
      </c>
      <c r="V33" s="23">
        <f t="shared" si="13"/>
        <v>1.183888138053649</v>
      </c>
      <c r="W33" s="23">
        <f t="shared" si="1"/>
        <v>85.829050814956858</v>
      </c>
      <c r="X33" s="23"/>
      <c r="Y33" s="23"/>
      <c r="AA33" s="21">
        <v>38656</v>
      </c>
      <c r="AB33" s="23">
        <v>1326.5</v>
      </c>
      <c r="AC33" s="23">
        <v>2.11</v>
      </c>
      <c r="AD33" s="23">
        <v>19.158200000000001</v>
      </c>
      <c r="AE33" s="23">
        <v>68.387200000000007</v>
      </c>
      <c r="AF33" s="23">
        <v>31.939299999999999</v>
      </c>
      <c r="AG33" s="23">
        <v>10.3352</v>
      </c>
      <c r="AH33" s="23">
        <v>6.4962</v>
      </c>
      <c r="AI33" s="23">
        <f t="shared" si="14"/>
        <v>2.1305438608621521</v>
      </c>
      <c r="AJ33" s="23">
        <f t="shared" si="2"/>
        <v>65.567785234899347</v>
      </c>
      <c r="AK33" s="23"/>
      <c r="AL33" s="23"/>
      <c r="AN33" s="21">
        <v>38656</v>
      </c>
      <c r="AO33" s="23">
        <v>2019.94</v>
      </c>
      <c r="AP33" s="23">
        <v>1.52</v>
      </c>
      <c r="AQ33" s="23">
        <v>11.3384</v>
      </c>
      <c r="AR33" s="23">
        <v>171.88</v>
      </c>
      <c r="AS33" s="23">
        <v>21.000499999999999</v>
      </c>
      <c r="AT33" s="23">
        <v>13.143700000000001</v>
      </c>
      <c r="AU33" s="23">
        <v>10.375500000000001</v>
      </c>
      <c r="AV33" s="23">
        <f t="shared" si="15"/>
        <v>1.644100001561827</v>
      </c>
      <c r="AW33" s="23">
        <f t="shared" si="3"/>
        <v>164.79386385426653</v>
      </c>
      <c r="AX33" s="23"/>
      <c r="AY33" s="23"/>
      <c r="BA33" s="21">
        <v>38656</v>
      </c>
      <c r="BB33" s="23">
        <v>1454.86</v>
      </c>
      <c r="BC33" s="23">
        <v>2.5299999999999998</v>
      </c>
      <c r="BD33" s="23">
        <v>12.8339</v>
      </c>
      <c r="BE33" s="23">
        <v>113.7988</v>
      </c>
      <c r="BF33" s="23" t="s">
        <v>8</v>
      </c>
      <c r="BG33" s="23">
        <v>21.902699999999999</v>
      </c>
      <c r="BH33" s="23">
        <v>14.696899999999999</v>
      </c>
      <c r="BI33" s="23">
        <f t="shared" si="16"/>
        <v>2.5996462514566878</v>
      </c>
      <c r="BJ33" s="23">
        <f t="shared" si="4"/>
        <v>109.10719079578141</v>
      </c>
      <c r="BK33" s="23"/>
      <c r="BL33" s="23"/>
      <c r="BN33" s="21">
        <v>38656</v>
      </c>
      <c r="BO33" s="23">
        <v>1706.18</v>
      </c>
      <c r="BP33" s="23">
        <v>4.05</v>
      </c>
      <c r="BQ33" s="23">
        <v>33.475200000000001</v>
      </c>
      <c r="BR33" s="23">
        <v>111.0932</v>
      </c>
      <c r="BS33" s="23" t="s">
        <v>8</v>
      </c>
      <c r="BT33" s="23">
        <v>14.3942</v>
      </c>
      <c r="BU33" s="23">
        <v>18.532399999999999</v>
      </c>
      <c r="BV33" s="23">
        <f t="shared" si="17"/>
        <v>4.2293870780831746</v>
      </c>
      <c r="BW33" s="23">
        <f t="shared" si="5"/>
        <v>106.5131351869607</v>
      </c>
      <c r="BX33" s="23"/>
      <c r="BY33" s="23"/>
      <c r="CA33" s="21">
        <v>38656</v>
      </c>
      <c r="CB33" s="23">
        <v>1165.52</v>
      </c>
      <c r="CC33" s="23">
        <v>1.39</v>
      </c>
      <c r="CD33" s="23">
        <v>18.87</v>
      </c>
      <c r="CE33" s="23">
        <v>62.955599999999997</v>
      </c>
      <c r="CF33" s="23">
        <v>39.071100000000001</v>
      </c>
      <c r="CG33" s="23">
        <v>13.8126</v>
      </c>
      <c r="CH33" s="23">
        <v>7.7584999999999997</v>
      </c>
      <c r="CI33" s="23">
        <f t="shared" si="18"/>
        <v>1.4031261168930527</v>
      </c>
      <c r="CJ33" s="23">
        <f t="shared" si="6"/>
        <v>60.360115052732503</v>
      </c>
      <c r="CK33" s="23"/>
      <c r="CL33" s="23"/>
      <c r="CN33" s="21">
        <v>38656</v>
      </c>
      <c r="CO33" s="23">
        <v>1566.01</v>
      </c>
      <c r="CP33" s="23">
        <v>1.9</v>
      </c>
      <c r="CQ33" s="23">
        <v>17.985700000000001</v>
      </c>
      <c r="CR33" s="23">
        <v>87.135499999999993</v>
      </c>
      <c r="CS33" s="23">
        <v>31.7075</v>
      </c>
      <c r="CT33" s="23">
        <v>11.526199999999999</v>
      </c>
      <c r="CU33" s="23">
        <v>7.9893000000000001</v>
      </c>
      <c r="CV33" s="23">
        <f t="shared" si="19"/>
        <v>1.88459599318474</v>
      </c>
      <c r="CW33" s="23">
        <f t="shared" si="7"/>
        <v>83.5431447746884</v>
      </c>
      <c r="CX33" s="23"/>
      <c r="CY33" s="23"/>
      <c r="DA33" s="21">
        <v>38656</v>
      </c>
      <c r="DB33" s="23">
        <v>1477.26</v>
      </c>
      <c r="DC33" s="23">
        <v>2.41</v>
      </c>
      <c r="DD33" s="23">
        <v>15.105</v>
      </c>
      <c r="DE33" s="23">
        <v>100.25660000000001</v>
      </c>
      <c r="DF33" s="23">
        <v>24.474699999999999</v>
      </c>
      <c r="DG33" s="23">
        <v>11.986599999999999</v>
      </c>
      <c r="DH33" s="23">
        <v>6.4230999999999998</v>
      </c>
      <c r="DI33" s="23">
        <f t="shared" si="20"/>
        <v>2.3770140743510306</v>
      </c>
      <c r="DJ33" s="23">
        <f t="shared" si="8"/>
        <v>96.123298178331751</v>
      </c>
      <c r="DK33" s="23"/>
      <c r="DL33" s="23"/>
      <c r="DN33" s="21">
        <v>38656</v>
      </c>
      <c r="DO33" s="23">
        <v>1430.97</v>
      </c>
      <c r="DP33" s="23">
        <v>2.37</v>
      </c>
      <c r="DQ33" s="23">
        <v>22.1768</v>
      </c>
      <c r="DR33" s="23">
        <v>66.778700000000001</v>
      </c>
      <c r="DS33" s="23">
        <v>39.177399999999999</v>
      </c>
      <c r="DT33" s="23">
        <v>13.7508</v>
      </c>
      <c r="DU33" s="23">
        <v>10.5641</v>
      </c>
      <c r="DV33" s="23">
        <f t="shared" si="21"/>
        <v>2.4006433760311934</v>
      </c>
      <c r="DW33" s="23">
        <f t="shared" si="9"/>
        <v>64.02559923298179</v>
      </c>
      <c r="DX33" s="23"/>
      <c r="DY33" s="23"/>
      <c r="EA33" s="21">
        <v>38656</v>
      </c>
      <c r="EB33" s="23">
        <v>1822.93</v>
      </c>
      <c r="EC33" s="23">
        <v>3.34</v>
      </c>
      <c r="ED33" s="23">
        <v>16.100300000000001</v>
      </c>
      <c r="EE33" s="23">
        <v>102.2501</v>
      </c>
      <c r="EF33" s="23">
        <v>56.3797</v>
      </c>
      <c r="EG33" s="23">
        <v>16.043900000000001</v>
      </c>
      <c r="EH33" s="23">
        <v>8.4846000000000004</v>
      </c>
      <c r="EI33" s="23">
        <f t="shared" si="22"/>
        <v>3.5456924198321467</v>
      </c>
      <c r="EJ33" s="23">
        <f t="shared" si="10"/>
        <v>98.034611697027813</v>
      </c>
      <c r="EK33" s="23"/>
      <c r="EL33" s="23"/>
      <c r="EP33" s="21">
        <v>38656</v>
      </c>
      <c r="EQ33" s="52">
        <v>1249.47998046875</v>
      </c>
      <c r="ER33" s="37">
        <v>17.867599999999999</v>
      </c>
      <c r="ES33" s="51">
        <v>109.08</v>
      </c>
      <c r="ET33" s="23">
        <f t="shared" si="11"/>
        <v>104.58293384467882</v>
      </c>
      <c r="EU33" s="23"/>
      <c r="EV33" s="23"/>
      <c r="EW33" s="37"/>
      <c r="EX33" s="37"/>
      <c r="EY33" s="37"/>
      <c r="FA33" s="21">
        <v>38656</v>
      </c>
      <c r="FB33" s="37">
        <f>VLOOKUP(FA33,'riskfree_rate and infl.'!$H:$I,2,0)</f>
        <v>4.3</v>
      </c>
    </row>
    <row r="34" spans="1:158" x14ac:dyDescent="0.35">
      <c r="A34" s="21">
        <v>38686</v>
      </c>
      <c r="B34" s="23">
        <v>1293.42</v>
      </c>
      <c r="C34" s="23">
        <v>1.86</v>
      </c>
      <c r="D34" s="23">
        <v>43.795699999999997</v>
      </c>
      <c r="E34" s="23">
        <v>27.453700000000001</v>
      </c>
      <c r="F34" s="23">
        <v>50.885100000000001</v>
      </c>
      <c r="G34" s="23">
        <v>12.039400000000001</v>
      </c>
      <c r="H34" s="23">
        <v>4.2305999999999999</v>
      </c>
      <c r="I34" s="23">
        <f t="shared" si="12"/>
        <v>1.8785702135855871</v>
      </c>
      <c r="J34" s="23">
        <f t="shared" si="0"/>
        <v>26.525314009661837</v>
      </c>
      <c r="K34" s="23"/>
      <c r="L34" s="23"/>
      <c r="N34" s="21">
        <v>38686</v>
      </c>
      <c r="O34" s="23">
        <v>1650.73</v>
      </c>
      <c r="P34" s="23">
        <v>1.2</v>
      </c>
      <c r="Q34" s="23">
        <v>17.282699999999998</v>
      </c>
      <c r="R34" s="23">
        <v>89.536799999999999</v>
      </c>
      <c r="S34" s="23">
        <v>24.292999999999999</v>
      </c>
      <c r="T34" s="23">
        <v>7.4733999999999998</v>
      </c>
      <c r="U34" s="23">
        <v>4.7704000000000004</v>
      </c>
      <c r="V34" s="23">
        <f t="shared" si="13"/>
        <v>1.2252683341709514</v>
      </c>
      <c r="W34" s="23">
        <f t="shared" si="1"/>
        <v>86.508985507246379</v>
      </c>
      <c r="X34" s="23"/>
      <c r="Y34" s="23"/>
      <c r="AA34" s="21">
        <v>38686</v>
      </c>
      <c r="AB34" s="23">
        <v>1324.02</v>
      </c>
      <c r="AC34" s="23">
        <v>2.13</v>
      </c>
      <c r="AD34" s="23">
        <v>19.088100000000001</v>
      </c>
      <c r="AE34" s="23">
        <v>68.448099999999997</v>
      </c>
      <c r="AF34" s="23">
        <v>32.033499999999997</v>
      </c>
      <c r="AG34" s="23">
        <v>10.3002</v>
      </c>
      <c r="AH34" s="23">
        <v>6.4870000000000001</v>
      </c>
      <c r="AI34" s="23">
        <f t="shared" si="14"/>
        <v>2.1371114915534024</v>
      </c>
      <c r="AJ34" s="23">
        <f t="shared" si="2"/>
        <v>66.133429951690829</v>
      </c>
      <c r="AK34" s="23"/>
      <c r="AL34" s="23"/>
      <c r="AN34" s="21">
        <v>38686</v>
      </c>
      <c r="AO34" s="23">
        <v>2046.2</v>
      </c>
      <c r="AP34" s="23">
        <v>1.53</v>
      </c>
      <c r="AQ34" s="23">
        <v>11.9282</v>
      </c>
      <c r="AR34" s="23">
        <v>171.149</v>
      </c>
      <c r="AS34" s="23">
        <v>21.864999999999998</v>
      </c>
      <c r="AT34" s="23">
        <v>14.6074</v>
      </c>
      <c r="AU34" s="23">
        <v>9.7852999999999994</v>
      </c>
      <c r="AV34" s="23">
        <f t="shared" si="15"/>
        <v>1.6449366886308376</v>
      </c>
      <c r="AW34" s="23">
        <f t="shared" si="3"/>
        <v>165.36135265700486</v>
      </c>
      <c r="AX34" s="23"/>
      <c r="AY34" s="23"/>
      <c r="BA34" s="21">
        <v>38686</v>
      </c>
      <c r="BB34" s="23">
        <v>1516.51</v>
      </c>
      <c r="BC34" s="23">
        <v>2.4700000000000002</v>
      </c>
      <c r="BD34" s="23">
        <v>13.7704</v>
      </c>
      <c r="BE34" s="23">
        <v>110.8524</v>
      </c>
      <c r="BF34" s="23" t="s">
        <v>8</v>
      </c>
      <c r="BG34" s="23">
        <v>21.532299999999999</v>
      </c>
      <c r="BH34" s="23">
        <v>14.010400000000001</v>
      </c>
      <c r="BI34" s="23">
        <f t="shared" si="16"/>
        <v>2.6296322791252762</v>
      </c>
      <c r="BJ34" s="23">
        <f t="shared" si="4"/>
        <v>107.10376811594205</v>
      </c>
      <c r="BK34" s="23"/>
      <c r="BL34" s="23"/>
      <c r="BN34" s="21">
        <v>38686</v>
      </c>
      <c r="BO34" s="23">
        <v>1802.2</v>
      </c>
      <c r="BP34" s="23">
        <v>4.03</v>
      </c>
      <c r="BQ34" s="23">
        <v>40.5916</v>
      </c>
      <c r="BR34" s="23">
        <v>114.7993</v>
      </c>
      <c r="BS34" s="23" t="s">
        <v>8</v>
      </c>
      <c r="BT34" s="23">
        <v>12.721</v>
      </c>
      <c r="BU34" s="23">
        <v>18.4526</v>
      </c>
      <c r="BV34" s="23">
        <f t="shared" si="17"/>
        <v>4.3855436818897502</v>
      </c>
      <c r="BW34" s="23">
        <f t="shared" si="5"/>
        <v>110.91719806763287</v>
      </c>
      <c r="BX34" s="23"/>
      <c r="BY34" s="23"/>
      <c r="CA34" s="21">
        <v>38686</v>
      </c>
      <c r="CB34" s="23">
        <v>1183.52</v>
      </c>
      <c r="CC34" s="23">
        <v>1.39</v>
      </c>
      <c r="CD34" s="23">
        <v>18.776599999999998</v>
      </c>
      <c r="CE34" s="23">
        <v>62.183900000000001</v>
      </c>
      <c r="CF34" s="23">
        <v>37.577599999999997</v>
      </c>
      <c r="CG34" s="23">
        <v>13.7553</v>
      </c>
      <c r="CH34" s="23">
        <v>7.5209000000000001</v>
      </c>
      <c r="CI34" s="23">
        <f t="shared" si="18"/>
        <v>1.4136226871494337</v>
      </c>
      <c r="CJ34" s="23">
        <f t="shared" si="6"/>
        <v>60.081062801932376</v>
      </c>
      <c r="CK34" s="23"/>
      <c r="CL34" s="23"/>
      <c r="CN34" s="21">
        <v>38686</v>
      </c>
      <c r="CO34" s="23">
        <v>1657.63</v>
      </c>
      <c r="CP34" s="23">
        <v>1.82</v>
      </c>
      <c r="CQ34" s="23">
        <v>18.9788</v>
      </c>
      <c r="CR34" s="23">
        <v>87.117400000000004</v>
      </c>
      <c r="CS34" s="23">
        <v>31.867999999999999</v>
      </c>
      <c r="CT34" s="23">
        <v>11.6633</v>
      </c>
      <c r="CU34" s="23">
        <v>7.9292999999999996</v>
      </c>
      <c r="CV34" s="23">
        <f t="shared" si="19"/>
        <v>1.9030342878649935</v>
      </c>
      <c r="CW34" s="23">
        <f t="shared" si="7"/>
        <v>84.171400966183583</v>
      </c>
      <c r="CX34" s="23"/>
      <c r="CY34" s="23"/>
      <c r="DA34" s="21">
        <v>38686</v>
      </c>
      <c r="DB34" s="23">
        <v>1568.35</v>
      </c>
      <c r="DC34" s="23">
        <v>2.4700000000000002</v>
      </c>
      <c r="DD34" s="23">
        <v>16.0364</v>
      </c>
      <c r="DE34" s="23">
        <v>100.25660000000001</v>
      </c>
      <c r="DF34" s="23">
        <v>24.474699999999999</v>
      </c>
      <c r="DG34" s="23">
        <v>11.986599999999999</v>
      </c>
      <c r="DH34" s="23">
        <v>6.4230999999999998</v>
      </c>
      <c r="DI34" s="23">
        <f t="shared" si="20"/>
        <v>2.579159504784267</v>
      </c>
      <c r="DJ34" s="23">
        <f t="shared" si="8"/>
        <v>96.866280193236733</v>
      </c>
      <c r="DK34" s="23"/>
      <c r="DL34" s="23"/>
      <c r="DN34" s="21">
        <v>38686</v>
      </c>
      <c r="DO34" s="23">
        <v>1520.24</v>
      </c>
      <c r="DP34" s="23">
        <v>0.63</v>
      </c>
      <c r="DQ34" s="23">
        <v>22.2181</v>
      </c>
      <c r="DR34" s="23">
        <v>68.090900000000005</v>
      </c>
      <c r="DS34" s="23">
        <v>39.6098</v>
      </c>
      <c r="DT34" s="23">
        <v>14.3284</v>
      </c>
      <c r="DU34" s="23">
        <v>10.6808</v>
      </c>
      <c r="DV34" s="23">
        <f t="shared" si="21"/>
        <v>0.67429816579159974</v>
      </c>
      <c r="DW34" s="23">
        <f t="shared" si="9"/>
        <v>65.788309178743972</v>
      </c>
      <c r="DX34" s="23"/>
      <c r="DY34" s="23"/>
      <c r="EA34" s="21">
        <v>38686</v>
      </c>
      <c r="EB34" s="23">
        <v>1819.79</v>
      </c>
      <c r="EC34" s="23">
        <v>3.38</v>
      </c>
      <c r="ED34" s="23">
        <v>15.520300000000001</v>
      </c>
      <c r="EE34" s="23">
        <v>102.9109</v>
      </c>
      <c r="EF34" s="23">
        <v>54.1738</v>
      </c>
      <c r="EG34" s="23">
        <v>15.541600000000001</v>
      </c>
      <c r="EH34" s="23">
        <v>8.2111999999999998</v>
      </c>
      <c r="EI34" s="23">
        <f t="shared" si="22"/>
        <v>3.5298146015616925</v>
      </c>
      <c r="EJ34" s="23">
        <f t="shared" si="10"/>
        <v>99.430821256038655</v>
      </c>
      <c r="EK34" s="23"/>
      <c r="EL34" s="23"/>
      <c r="EP34" s="21">
        <v>38686</v>
      </c>
      <c r="EQ34" s="52">
        <v>1248.2900390625</v>
      </c>
      <c r="ER34" s="37">
        <v>17.8506</v>
      </c>
      <c r="ES34" s="51">
        <v>111.78</v>
      </c>
      <c r="ET34" s="23">
        <f t="shared" si="11"/>
        <v>108.00000000000001</v>
      </c>
      <c r="EU34" s="23"/>
      <c r="EV34" s="23"/>
      <c r="EW34" s="37"/>
      <c r="EX34" s="37"/>
      <c r="EY34" s="37"/>
      <c r="FA34" s="21">
        <v>38686</v>
      </c>
      <c r="FB34" s="37">
        <f>VLOOKUP(FA34,'riskfree_rate and infl.'!$H:$I,2,0)</f>
        <v>3.5</v>
      </c>
    </row>
    <row r="35" spans="1:158" x14ac:dyDescent="0.35">
      <c r="A35" s="21">
        <v>38717</v>
      </c>
      <c r="B35" s="23">
        <v>1270.3599999999999</v>
      </c>
      <c r="C35" s="23">
        <v>1.84</v>
      </c>
      <c r="D35" s="23">
        <v>42.97</v>
      </c>
      <c r="E35" s="23">
        <v>27.453700000000001</v>
      </c>
      <c r="F35" s="23">
        <v>50.884999999999998</v>
      </c>
      <c r="G35" s="23">
        <v>12.039400000000001</v>
      </c>
      <c r="H35" s="23">
        <v>4.2305999999999999</v>
      </c>
      <c r="I35" s="23">
        <f t="shared" si="12"/>
        <v>1.83585604300881</v>
      </c>
      <c r="J35" s="23">
        <f t="shared" si="0"/>
        <v>26.550967117988396</v>
      </c>
      <c r="K35" s="23"/>
      <c r="L35" s="23"/>
      <c r="N35" s="21">
        <v>38717</v>
      </c>
      <c r="O35" s="23">
        <v>1633.49</v>
      </c>
      <c r="P35" s="23">
        <v>1.17</v>
      </c>
      <c r="Q35" s="23">
        <v>17.0671</v>
      </c>
      <c r="R35" s="23">
        <v>89.693100000000001</v>
      </c>
      <c r="S35" s="23">
        <v>24.264600000000002</v>
      </c>
      <c r="T35" s="23">
        <v>7.5275999999999996</v>
      </c>
      <c r="U35" s="23">
        <v>4.8404999999999996</v>
      </c>
      <c r="V35" s="23">
        <f t="shared" si="13"/>
        <v>1.186324314677881</v>
      </c>
      <c r="W35" s="23">
        <f t="shared" si="1"/>
        <v>86.743810444874271</v>
      </c>
      <c r="X35" s="23"/>
      <c r="Y35" s="23"/>
      <c r="AA35" s="21">
        <v>38717</v>
      </c>
      <c r="AB35" s="23">
        <v>1323.2</v>
      </c>
      <c r="AC35" s="23">
        <v>2.19</v>
      </c>
      <c r="AD35" s="23">
        <v>18.883099999999999</v>
      </c>
      <c r="AE35" s="23">
        <v>69.691500000000005</v>
      </c>
      <c r="AF35" s="23">
        <v>34.110999999999997</v>
      </c>
      <c r="AG35" s="23">
        <v>10.5067</v>
      </c>
      <c r="AH35" s="23">
        <v>6.4447999999999999</v>
      </c>
      <c r="AI35" s="23">
        <f t="shared" si="14"/>
        <v>2.1936001877325366</v>
      </c>
      <c r="AJ35" s="23">
        <f t="shared" si="2"/>
        <v>67.399903288201159</v>
      </c>
      <c r="AK35" s="23"/>
      <c r="AL35" s="23"/>
      <c r="AN35" s="21">
        <v>38717</v>
      </c>
      <c r="AO35" s="23">
        <v>2061.37</v>
      </c>
      <c r="AP35" s="23">
        <v>1.53</v>
      </c>
      <c r="AQ35" s="23">
        <v>12.0166</v>
      </c>
      <c r="AR35" s="23">
        <v>171.149</v>
      </c>
      <c r="AS35" s="23">
        <v>21.864999999999998</v>
      </c>
      <c r="AT35" s="23">
        <v>14.607699999999999</v>
      </c>
      <c r="AU35" s="23">
        <v>9.7852999999999994</v>
      </c>
      <c r="AV35" s="23">
        <f t="shared" si="15"/>
        <v>1.623313258567304</v>
      </c>
      <c r="AW35" s="23">
        <f t="shared" si="3"/>
        <v>165.52127659574467</v>
      </c>
      <c r="AX35" s="23"/>
      <c r="AY35" s="23"/>
      <c r="BA35" s="21">
        <v>38717</v>
      </c>
      <c r="BB35" s="23">
        <v>1518.93</v>
      </c>
      <c r="BC35" s="23">
        <v>2.5</v>
      </c>
      <c r="BD35" s="23">
        <v>13.844200000000001</v>
      </c>
      <c r="BE35" s="23">
        <v>110.1812</v>
      </c>
      <c r="BF35" s="23" t="s">
        <v>8</v>
      </c>
      <c r="BG35" s="23">
        <v>21.510999999999999</v>
      </c>
      <c r="BH35" s="23">
        <v>13.9953</v>
      </c>
      <c r="BI35" s="23">
        <f t="shared" si="16"/>
        <v>2.6583053849353422</v>
      </c>
      <c r="BJ35" s="23">
        <f t="shared" si="4"/>
        <v>106.55822050290135</v>
      </c>
      <c r="BK35" s="23"/>
      <c r="BL35" s="23"/>
      <c r="BN35" s="21">
        <v>38717</v>
      </c>
      <c r="BO35" s="23">
        <v>1786.59</v>
      </c>
      <c r="BP35" s="23">
        <v>4.1500000000000004</v>
      </c>
      <c r="BQ35" s="23">
        <v>40.24</v>
      </c>
      <c r="BR35" s="23">
        <v>114.7993</v>
      </c>
      <c r="BS35" s="23" t="s">
        <v>8</v>
      </c>
      <c r="BT35" s="23">
        <v>12.721</v>
      </c>
      <c r="BU35" s="23">
        <v>18.4526</v>
      </c>
      <c r="BV35" s="23">
        <f t="shared" si="17"/>
        <v>4.4389366570243434</v>
      </c>
      <c r="BW35" s="23">
        <f t="shared" si="5"/>
        <v>111.02446808510638</v>
      </c>
      <c r="BX35" s="23"/>
      <c r="BY35" s="23"/>
      <c r="CA35" s="21">
        <v>38717</v>
      </c>
      <c r="CB35" s="23">
        <v>1220.53</v>
      </c>
      <c r="CC35" s="23">
        <v>1.35</v>
      </c>
      <c r="CD35" s="23">
        <v>19.3735</v>
      </c>
      <c r="CE35" s="23">
        <v>62.184899999999999</v>
      </c>
      <c r="CF35" s="23">
        <v>35.207099999999997</v>
      </c>
      <c r="CG35" s="23">
        <v>12.879300000000001</v>
      </c>
      <c r="CH35" s="23">
        <v>7.0292000000000003</v>
      </c>
      <c r="CI35" s="23">
        <f t="shared" si="18"/>
        <v>1.4069740352245419</v>
      </c>
      <c r="CJ35" s="23">
        <f t="shared" si="6"/>
        <v>60.140135396518374</v>
      </c>
      <c r="CK35" s="23"/>
      <c r="CL35" s="23"/>
      <c r="CN35" s="21">
        <v>38717</v>
      </c>
      <c r="CO35" s="23">
        <v>1666.01</v>
      </c>
      <c r="CP35" s="23">
        <v>1.85</v>
      </c>
      <c r="CQ35" s="23">
        <v>19.3903</v>
      </c>
      <c r="CR35" s="23">
        <v>87.113399999999999</v>
      </c>
      <c r="CS35" s="23">
        <v>31.936</v>
      </c>
      <c r="CT35" s="23">
        <v>11.721399999999999</v>
      </c>
      <c r="CU35" s="23">
        <v>7.9283999999999999</v>
      </c>
      <c r="CV35" s="23">
        <f t="shared" si="19"/>
        <v>1.939274781902895</v>
      </c>
      <c r="CW35" s="23">
        <f t="shared" si="7"/>
        <v>84.248936170212758</v>
      </c>
      <c r="CX35" s="23"/>
      <c r="CY35" s="23"/>
      <c r="DA35" s="21">
        <v>38717</v>
      </c>
      <c r="DB35" s="23">
        <v>1600.47</v>
      </c>
      <c r="DC35" s="23">
        <v>2.52</v>
      </c>
      <c r="DD35" s="23">
        <v>16.364899999999999</v>
      </c>
      <c r="DE35" s="23">
        <v>100.25660000000001</v>
      </c>
      <c r="DF35" s="23">
        <v>24.474699999999999</v>
      </c>
      <c r="DG35" s="23">
        <v>11.986599999999999</v>
      </c>
      <c r="DH35" s="23">
        <v>6.4230999999999998</v>
      </c>
      <c r="DI35" s="23">
        <f t="shared" si="20"/>
        <v>2.6776283524840627</v>
      </c>
      <c r="DJ35" s="23">
        <f t="shared" si="8"/>
        <v>96.959961315280466</v>
      </c>
      <c r="DK35" s="23"/>
      <c r="DL35" s="23"/>
      <c r="DN35" s="21">
        <v>38717</v>
      </c>
      <c r="DO35" s="23">
        <v>1479.79</v>
      </c>
      <c r="DP35" s="23">
        <v>0.66</v>
      </c>
      <c r="DQ35" s="23">
        <v>21.527799999999999</v>
      </c>
      <c r="DR35" s="23">
        <v>68.141800000000003</v>
      </c>
      <c r="DS35" s="23">
        <v>39.392099999999999</v>
      </c>
      <c r="DT35" s="23">
        <v>14.248799999999999</v>
      </c>
      <c r="DU35" s="23">
        <v>10.756399999999999</v>
      </c>
      <c r="DV35" s="23">
        <f t="shared" si="21"/>
        <v>0.68706273819426988</v>
      </c>
      <c r="DW35" s="23">
        <f t="shared" si="9"/>
        <v>65.90116054158608</v>
      </c>
      <c r="DX35" s="23"/>
      <c r="DY35" s="23"/>
      <c r="EA35" s="21">
        <v>38717</v>
      </c>
      <c r="EB35" s="23">
        <v>1837.62</v>
      </c>
      <c r="EC35" s="23">
        <v>3.43</v>
      </c>
      <c r="ED35" s="23">
        <v>15.621</v>
      </c>
      <c r="EE35" s="23">
        <v>102.9109</v>
      </c>
      <c r="EF35" s="23">
        <v>54.1738</v>
      </c>
      <c r="EG35" s="23">
        <v>15.541600000000001</v>
      </c>
      <c r="EH35" s="23">
        <v>8.2111999999999998</v>
      </c>
      <c r="EI35" s="23">
        <f t="shared" si="22"/>
        <v>3.5700333042581871</v>
      </c>
      <c r="EJ35" s="23">
        <f t="shared" si="10"/>
        <v>99.526982591876205</v>
      </c>
      <c r="EK35" s="23"/>
      <c r="EL35" s="23"/>
      <c r="EP35" s="21">
        <v>38717</v>
      </c>
      <c r="EQ35" s="52">
        <v>1280.079956054688</v>
      </c>
      <c r="ER35" s="37">
        <v>17.614999999999998</v>
      </c>
      <c r="ES35" s="51">
        <v>114.06</v>
      </c>
      <c r="ET35" s="23">
        <f t="shared" si="11"/>
        <v>110.30947775628627</v>
      </c>
      <c r="EU35" s="23"/>
      <c r="EV35" s="23"/>
      <c r="EW35" s="37"/>
      <c r="EX35" s="37"/>
      <c r="EY35" s="37"/>
      <c r="FA35" s="21">
        <v>38717</v>
      </c>
      <c r="FB35" s="37">
        <f>VLOOKUP(FA35,'riskfree_rate and infl.'!$H:$I,2,0)</f>
        <v>3.4</v>
      </c>
    </row>
    <row r="36" spans="1:158" x14ac:dyDescent="0.35">
      <c r="A36" s="21">
        <v>38748</v>
      </c>
      <c r="B36" s="23">
        <v>1297.28</v>
      </c>
      <c r="C36" s="23">
        <v>1.69</v>
      </c>
      <c r="D36" s="23">
        <v>43.748699999999999</v>
      </c>
      <c r="E36" s="23">
        <v>27.374600000000001</v>
      </c>
      <c r="F36" s="23">
        <v>50.890700000000002</v>
      </c>
      <c r="G36" s="23">
        <v>12.040699999999999</v>
      </c>
      <c r="H36" s="23">
        <v>4.2309999999999999</v>
      </c>
      <c r="I36" s="23">
        <f t="shared" si="12"/>
        <v>1.7220204098864436</v>
      </c>
      <c r="J36" s="23">
        <f t="shared" si="0"/>
        <v>26.321730769230768</v>
      </c>
      <c r="K36" s="23"/>
      <c r="L36" s="23"/>
      <c r="N36" s="21">
        <v>38748</v>
      </c>
      <c r="O36" s="23">
        <v>1660.86</v>
      </c>
      <c r="P36" s="23">
        <v>1.1599999999999999</v>
      </c>
      <c r="Q36" s="23">
        <v>19.656600000000001</v>
      </c>
      <c r="R36" s="23">
        <v>89.6905</v>
      </c>
      <c r="S36" s="23">
        <v>23.729099999999999</v>
      </c>
      <c r="T36" s="23">
        <v>6.48</v>
      </c>
      <c r="U36" s="23">
        <v>4.0553999999999997</v>
      </c>
      <c r="V36" s="23">
        <f t="shared" si="13"/>
        <v>1.193823661999468</v>
      </c>
      <c r="W36" s="23">
        <f t="shared" si="1"/>
        <v>86.240865384615375</v>
      </c>
      <c r="X36" s="23"/>
      <c r="Y36" s="23"/>
      <c r="AA36" s="21">
        <v>38748</v>
      </c>
      <c r="AB36" s="23">
        <v>1325.61</v>
      </c>
      <c r="AC36" s="23">
        <v>2.23</v>
      </c>
      <c r="AD36" s="23">
        <v>18.901599999999998</v>
      </c>
      <c r="AE36" s="23">
        <v>69.722499999999997</v>
      </c>
      <c r="AF36" s="23">
        <v>32.820599999999999</v>
      </c>
      <c r="AG36" s="23">
        <v>10.1149</v>
      </c>
      <c r="AH36" s="23">
        <v>6.2045000000000003</v>
      </c>
      <c r="AI36" s="23">
        <f t="shared" si="14"/>
        <v>2.2362727404540208</v>
      </c>
      <c r="AJ36" s="23">
        <f t="shared" si="2"/>
        <v>67.040865384615373</v>
      </c>
      <c r="AK36" s="23"/>
      <c r="AL36" s="23"/>
      <c r="AN36" s="21">
        <v>38748</v>
      </c>
      <c r="AO36" s="23">
        <v>2342.66</v>
      </c>
      <c r="AP36" s="23">
        <v>1.35</v>
      </c>
      <c r="AQ36" s="23">
        <v>13.6515</v>
      </c>
      <c r="AR36" s="23">
        <v>171.2088</v>
      </c>
      <c r="AS36" s="23">
        <v>21.7469</v>
      </c>
      <c r="AT36" s="23">
        <v>14.3475</v>
      </c>
      <c r="AU36" s="23">
        <v>9.7545000000000002</v>
      </c>
      <c r="AV36" s="23">
        <f t="shared" si="15"/>
        <v>1.5796868522221537</v>
      </c>
      <c r="AW36" s="23">
        <f t="shared" si="3"/>
        <v>164.62384615384613</v>
      </c>
      <c r="AX36" s="23"/>
      <c r="AY36" s="23"/>
      <c r="BA36" s="21">
        <v>38748</v>
      </c>
      <c r="BB36" s="23">
        <v>1528.59</v>
      </c>
      <c r="BC36" s="23">
        <v>2.6</v>
      </c>
      <c r="BD36" s="23">
        <v>13.932399999999999</v>
      </c>
      <c r="BE36" s="23">
        <v>110.18040000000001</v>
      </c>
      <c r="BF36" s="23" t="s">
        <v>8</v>
      </c>
      <c r="BG36" s="23">
        <v>21.511299999999999</v>
      </c>
      <c r="BH36" s="23">
        <v>13.9955</v>
      </c>
      <c r="BI36" s="23">
        <f t="shared" si="16"/>
        <v>2.7675938789366481</v>
      </c>
      <c r="BJ36" s="23">
        <f t="shared" si="4"/>
        <v>105.94269230769231</v>
      </c>
      <c r="BK36" s="23"/>
      <c r="BL36" s="23"/>
      <c r="BN36" s="21">
        <v>38748</v>
      </c>
      <c r="BO36" s="23">
        <v>1928.49</v>
      </c>
      <c r="BP36" s="23">
        <v>3.86</v>
      </c>
      <c r="BQ36" s="23">
        <v>43.436100000000003</v>
      </c>
      <c r="BR36" s="23">
        <v>114.7993</v>
      </c>
      <c r="BS36" s="23" t="s">
        <v>8</v>
      </c>
      <c r="BT36" s="23">
        <v>12.721</v>
      </c>
      <c r="BU36" s="23">
        <v>18.4526</v>
      </c>
      <c r="BV36" s="23">
        <f t="shared" si="17"/>
        <v>4.3572851347950028</v>
      </c>
      <c r="BW36" s="23">
        <f t="shared" si="5"/>
        <v>110.38394230769231</v>
      </c>
      <c r="BX36" s="23"/>
      <c r="BY36" s="23"/>
      <c r="CA36" s="21">
        <v>38748</v>
      </c>
      <c r="CB36" s="23">
        <v>1231.45</v>
      </c>
      <c r="CC36" s="23">
        <v>1.34</v>
      </c>
      <c r="CD36" s="23">
        <v>19.729099999999999</v>
      </c>
      <c r="CE36" s="23">
        <v>63.139600000000002</v>
      </c>
      <c r="CF36" s="23">
        <v>38.869799999999998</v>
      </c>
      <c r="CG36" s="23">
        <v>13.327199999999999</v>
      </c>
      <c r="CH36" s="23">
        <v>8.7624999999999993</v>
      </c>
      <c r="CI36" s="23">
        <f t="shared" si="18"/>
        <v>1.3953743824417923</v>
      </c>
      <c r="CJ36" s="23">
        <f t="shared" si="6"/>
        <v>60.711153846153849</v>
      </c>
      <c r="CK36" s="23"/>
      <c r="CL36" s="23"/>
      <c r="CN36" s="21">
        <v>38748</v>
      </c>
      <c r="CO36" s="23">
        <v>1659.38</v>
      </c>
      <c r="CP36" s="23">
        <v>1.86</v>
      </c>
      <c r="CQ36" s="23">
        <v>18.190999999999999</v>
      </c>
      <c r="CR36" s="23">
        <v>89.076300000000003</v>
      </c>
      <c r="CS36" s="23">
        <v>28.819700000000001</v>
      </c>
      <c r="CT36" s="23">
        <v>12.306699999999999</v>
      </c>
      <c r="CU36" s="23">
        <v>8.1335999999999995</v>
      </c>
      <c r="CV36" s="23">
        <f t="shared" si="19"/>
        <v>1.9337265941850412</v>
      </c>
      <c r="CW36" s="23">
        <f t="shared" si="7"/>
        <v>85.650288461538466</v>
      </c>
      <c r="CX36" s="23"/>
      <c r="CY36" s="23"/>
      <c r="DA36" s="21">
        <v>38748</v>
      </c>
      <c r="DB36" s="23">
        <v>1678.38</v>
      </c>
      <c r="DC36" s="23">
        <v>2.41</v>
      </c>
      <c r="DD36" s="23">
        <v>17.598099999999999</v>
      </c>
      <c r="DE36" s="23">
        <v>100.17789999999999</v>
      </c>
      <c r="DF36" s="23">
        <v>24.2347</v>
      </c>
      <c r="DG36" s="23">
        <v>11.8352</v>
      </c>
      <c r="DH36" s="23">
        <v>6.8720999999999997</v>
      </c>
      <c r="DI36" s="23">
        <f t="shared" si="20"/>
        <v>2.6594083294113271</v>
      </c>
      <c r="DJ36" s="23">
        <f t="shared" si="8"/>
        <v>96.324903846153831</v>
      </c>
      <c r="DK36" s="23"/>
      <c r="DL36" s="23"/>
      <c r="DN36" s="21">
        <v>38748</v>
      </c>
      <c r="DO36" s="23">
        <v>1532.44</v>
      </c>
      <c r="DP36" s="23">
        <v>0.64</v>
      </c>
      <c r="DQ36" s="23">
        <v>22.293700000000001</v>
      </c>
      <c r="DR36" s="23">
        <v>68.141800000000003</v>
      </c>
      <c r="DS36" s="23">
        <v>39.392099999999999</v>
      </c>
      <c r="DT36" s="23">
        <v>14.248799999999999</v>
      </c>
      <c r="DU36" s="23">
        <v>10.756399999999999</v>
      </c>
      <c r="DV36" s="23">
        <f t="shared" si="21"/>
        <v>0.6842761491679944</v>
      </c>
      <c r="DW36" s="23">
        <f t="shared" si="9"/>
        <v>65.520961538461535</v>
      </c>
      <c r="DX36" s="23"/>
      <c r="DY36" s="23"/>
      <c r="EA36" s="21">
        <v>38748</v>
      </c>
      <c r="EB36" s="23">
        <v>1880.81</v>
      </c>
      <c r="EC36" s="23">
        <v>3.35</v>
      </c>
      <c r="ED36" s="23">
        <v>15.943199999999999</v>
      </c>
      <c r="EE36" s="23">
        <v>103.07080000000001</v>
      </c>
      <c r="EF36" s="23">
        <v>53.584200000000003</v>
      </c>
      <c r="EG36" s="23">
        <v>16.113499999999998</v>
      </c>
      <c r="EH36" s="23">
        <v>8.1919000000000004</v>
      </c>
      <c r="EI36" s="23">
        <f t="shared" si="22"/>
        <v>3.5211663800221586</v>
      </c>
      <c r="EJ36" s="23">
        <f t="shared" si="10"/>
        <v>99.106538461538463</v>
      </c>
      <c r="EK36" s="23"/>
      <c r="EL36" s="23"/>
      <c r="EP36" s="21">
        <v>38748</v>
      </c>
      <c r="EQ36" s="52">
        <v>1280.660034179688</v>
      </c>
      <c r="ER36" s="37">
        <v>17.623000000000001</v>
      </c>
      <c r="ES36" s="51">
        <v>114.74</v>
      </c>
      <c r="ET36" s="23">
        <f t="shared" si="11"/>
        <v>110.32692307692307</v>
      </c>
      <c r="EU36" s="23"/>
      <c r="EV36" s="23"/>
      <c r="EW36" s="37"/>
      <c r="EX36" s="37"/>
      <c r="EY36" s="37"/>
      <c r="FA36" s="21">
        <v>38748</v>
      </c>
      <c r="FB36" s="37">
        <f>VLOOKUP(FA36,'riskfree_rate and infl.'!$H:$I,2,0)</f>
        <v>4</v>
      </c>
    </row>
    <row r="37" spans="1:158" x14ac:dyDescent="0.35">
      <c r="A37" s="21">
        <v>38776</v>
      </c>
      <c r="B37" s="23">
        <v>1305.57</v>
      </c>
      <c r="C37" s="23">
        <v>1.7</v>
      </c>
      <c r="D37" s="23">
        <v>31.1373</v>
      </c>
      <c r="E37" s="23">
        <v>48.416899999999998</v>
      </c>
      <c r="F37" s="23">
        <v>52.468299999999999</v>
      </c>
      <c r="G37" s="23">
        <v>13.613300000000001</v>
      </c>
      <c r="H37" s="23">
        <v>6.8556999999999997</v>
      </c>
      <c r="I37" s="23">
        <f t="shared" si="12"/>
        <v>1.7401958580747676</v>
      </c>
      <c r="J37" s="23">
        <f t="shared" si="0"/>
        <v>46.734459459459458</v>
      </c>
      <c r="K37" s="23"/>
      <c r="L37" s="23"/>
      <c r="N37" s="21">
        <v>38776</v>
      </c>
      <c r="O37" s="23">
        <v>1678.95</v>
      </c>
      <c r="P37" s="23">
        <v>1.1399999999999999</v>
      </c>
      <c r="Q37" s="23">
        <v>20.059799999999999</v>
      </c>
      <c r="R37" s="23">
        <v>92.536199999999994</v>
      </c>
      <c r="S37" s="23">
        <v>24.969000000000001</v>
      </c>
      <c r="T37" s="23">
        <v>6.1395999999999997</v>
      </c>
      <c r="U37" s="23">
        <v>3.9291</v>
      </c>
      <c r="V37" s="23">
        <f t="shared" si="13"/>
        <v>1.1826166743128832</v>
      </c>
      <c r="W37" s="23">
        <f t="shared" si="1"/>
        <v>89.320656370656366</v>
      </c>
      <c r="X37" s="23"/>
      <c r="Y37" s="23"/>
      <c r="AA37" s="21">
        <v>38776</v>
      </c>
      <c r="AB37" s="23">
        <v>1337.67</v>
      </c>
      <c r="AC37" s="23">
        <v>2.2200000000000002</v>
      </c>
      <c r="AD37" s="23">
        <v>18.1021</v>
      </c>
      <c r="AE37" s="23">
        <v>75.339500000000001</v>
      </c>
      <c r="AF37" s="23">
        <v>30.388400000000001</v>
      </c>
      <c r="AG37" s="23">
        <v>10.0108</v>
      </c>
      <c r="AH37" s="23">
        <v>6.3018000000000001</v>
      </c>
      <c r="AI37" s="23">
        <f t="shared" si="14"/>
        <v>2.2440862608038539</v>
      </c>
      <c r="AJ37" s="23">
        <f t="shared" si="2"/>
        <v>72.721525096525099</v>
      </c>
      <c r="AK37" s="23"/>
      <c r="AL37" s="23"/>
      <c r="AN37" s="21">
        <v>38776</v>
      </c>
      <c r="AO37" s="23">
        <v>2141.1999999999998</v>
      </c>
      <c r="AP37" s="23">
        <v>1.55</v>
      </c>
      <c r="AQ37" s="23">
        <v>11.007899999999999</v>
      </c>
      <c r="AR37" s="23">
        <v>194.06290000000001</v>
      </c>
      <c r="AS37" s="23">
        <v>20.3902</v>
      </c>
      <c r="AT37" s="23">
        <v>14.164400000000001</v>
      </c>
      <c r="AU37" s="23">
        <v>10.5527</v>
      </c>
      <c r="AV37" s="23">
        <f t="shared" si="15"/>
        <v>1.6425019641321628</v>
      </c>
      <c r="AW37" s="23">
        <f t="shared" si="3"/>
        <v>187.31940154440156</v>
      </c>
      <c r="AX37" s="23"/>
      <c r="AY37" s="23"/>
      <c r="BA37" s="21">
        <v>38776</v>
      </c>
      <c r="BB37" s="23">
        <v>1552.59</v>
      </c>
      <c r="BC37" s="23">
        <v>2.58</v>
      </c>
      <c r="BD37" s="23">
        <v>13.219200000000001</v>
      </c>
      <c r="BE37" s="23">
        <v>115.0048</v>
      </c>
      <c r="BF37" s="23" t="s">
        <v>8</v>
      </c>
      <c r="BG37" s="23">
        <v>21.376799999999999</v>
      </c>
      <c r="BH37" s="23">
        <v>14.780099999999999</v>
      </c>
      <c r="BI37" s="23">
        <f t="shared" si="16"/>
        <v>2.7689573822543858</v>
      </c>
      <c r="BJ37" s="23">
        <f t="shared" si="4"/>
        <v>111.00849420849421</v>
      </c>
      <c r="BK37" s="23"/>
      <c r="BL37" s="23"/>
      <c r="BN37" s="21">
        <v>38776</v>
      </c>
      <c r="BO37" s="23">
        <v>1963.12</v>
      </c>
      <c r="BP37" s="23">
        <v>3.8</v>
      </c>
      <c r="BQ37" s="23">
        <v>41.046100000000003</v>
      </c>
      <c r="BR37" s="23">
        <v>115.2603</v>
      </c>
      <c r="BS37" s="23" t="s">
        <v>8</v>
      </c>
      <c r="BT37" s="23">
        <v>13.1174</v>
      </c>
      <c r="BU37" s="23">
        <v>20.412800000000001</v>
      </c>
      <c r="BV37" s="23">
        <f t="shared" si="17"/>
        <v>4.27490132724113</v>
      </c>
      <c r="BW37" s="23">
        <f t="shared" si="5"/>
        <v>111.25511583011583</v>
      </c>
      <c r="BX37" s="23"/>
      <c r="BY37" s="23"/>
      <c r="CA37" s="21">
        <v>38776</v>
      </c>
      <c r="CB37" s="23">
        <v>1239.54</v>
      </c>
      <c r="CC37" s="23">
        <v>1.37</v>
      </c>
      <c r="CD37" s="23">
        <v>19.259599999999999</v>
      </c>
      <c r="CE37" s="23">
        <v>63.381799999999998</v>
      </c>
      <c r="CF37" s="23">
        <v>34.801900000000003</v>
      </c>
      <c r="CG37" s="23">
        <v>14.6752</v>
      </c>
      <c r="CH37" s="23">
        <v>8.3914000000000009</v>
      </c>
      <c r="CI37" s="23">
        <f t="shared" si="18"/>
        <v>1.4246570216907091</v>
      </c>
      <c r="CJ37" s="23">
        <f t="shared" si="6"/>
        <v>61.179343629343627</v>
      </c>
      <c r="CK37" s="23"/>
      <c r="CL37" s="23"/>
      <c r="CN37" s="21">
        <v>38776</v>
      </c>
      <c r="CO37" s="23">
        <v>1701.71</v>
      </c>
      <c r="CP37" s="23">
        <v>1.86</v>
      </c>
      <c r="CQ37" s="23">
        <v>18.500599999999999</v>
      </c>
      <c r="CR37" s="23">
        <v>89.361699999999999</v>
      </c>
      <c r="CS37" s="23">
        <v>29.791899999999998</v>
      </c>
      <c r="CT37" s="23">
        <v>12.0563</v>
      </c>
      <c r="CU37" s="23">
        <v>8.1935000000000002</v>
      </c>
      <c r="CV37" s="23">
        <f t="shared" si="19"/>
        <v>1.9718458081718433</v>
      </c>
      <c r="CW37" s="23">
        <f t="shared" si="7"/>
        <v>86.256467181467173</v>
      </c>
      <c r="CX37" s="23"/>
      <c r="CY37" s="23"/>
      <c r="DA37" s="21">
        <v>38776</v>
      </c>
      <c r="DB37" s="23">
        <v>1638.94</v>
      </c>
      <c r="DC37" s="23">
        <v>2.65</v>
      </c>
      <c r="DD37" s="23">
        <v>17.1846</v>
      </c>
      <c r="DE37" s="23">
        <v>100.17789999999999</v>
      </c>
      <c r="DF37" s="23">
        <v>24.2347</v>
      </c>
      <c r="DG37" s="23">
        <v>11.8352</v>
      </c>
      <c r="DH37" s="23">
        <v>6.8720999999999997</v>
      </c>
      <c r="DI37" s="23">
        <f t="shared" si="20"/>
        <v>2.851629536452756</v>
      </c>
      <c r="DJ37" s="23">
        <f t="shared" si="8"/>
        <v>96.696814671814664</v>
      </c>
      <c r="DK37" s="23"/>
      <c r="DL37" s="23"/>
      <c r="DN37" s="21">
        <v>38776</v>
      </c>
      <c r="DO37" s="23">
        <v>1522.23</v>
      </c>
      <c r="DP37" s="23">
        <v>0.67</v>
      </c>
      <c r="DQ37" s="23">
        <v>20.9664</v>
      </c>
      <c r="DR37" s="23">
        <v>70.852999999999994</v>
      </c>
      <c r="DS37" s="23">
        <v>40.0244</v>
      </c>
      <c r="DT37" s="23">
        <v>14.3733</v>
      </c>
      <c r="DU37" s="23">
        <v>10.882099999999999</v>
      </c>
      <c r="DV37" s="23">
        <f t="shared" si="21"/>
        <v>0.70627991902329357</v>
      </c>
      <c r="DW37" s="23">
        <f t="shared" si="9"/>
        <v>68.390926640926637</v>
      </c>
      <c r="DX37" s="23"/>
      <c r="DY37" s="23"/>
      <c r="EA37" s="21">
        <v>38776</v>
      </c>
      <c r="EB37" s="23">
        <v>1898.54</v>
      </c>
      <c r="EC37" s="23">
        <v>3.35</v>
      </c>
      <c r="ED37" s="23">
        <v>15.9908</v>
      </c>
      <c r="EE37" s="23">
        <v>108.8545</v>
      </c>
      <c r="EF37" s="23">
        <v>52.226100000000002</v>
      </c>
      <c r="EG37" s="23">
        <v>15.919499999999999</v>
      </c>
      <c r="EH37" s="23">
        <v>7.5865999999999998</v>
      </c>
      <c r="EI37" s="23">
        <f t="shared" si="22"/>
        <v>3.5103442534506062</v>
      </c>
      <c r="EJ37" s="23">
        <f t="shared" si="10"/>
        <v>105.0719111969112</v>
      </c>
      <c r="EK37" s="23"/>
      <c r="EL37" s="23"/>
      <c r="EP37" s="21">
        <v>38776</v>
      </c>
      <c r="EQ37" s="52">
        <v>1294.869995117188</v>
      </c>
      <c r="ER37" s="37">
        <v>17.8185</v>
      </c>
      <c r="ES37" s="51">
        <v>116.04</v>
      </c>
      <c r="ET37" s="23">
        <f t="shared" si="11"/>
        <v>112.00772200772201</v>
      </c>
      <c r="EU37" s="23"/>
      <c r="EV37" s="23"/>
      <c r="EW37" s="37"/>
      <c r="EX37" s="37"/>
      <c r="EY37" s="37"/>
      <c r="FA37" s="21">
        <v>38776</v>
      </c>
      <c r="FB37" s="37">
        <f>VLOOKUP(FA37,'riskfree_rate and infl.'!$H:$I,2,0)</f>
        <v>3.6</v>
      </c>
    </row>
    <row r="38" spans="1:158" x14ac:dyDescent="0.35">
      <c r="A38" s="21">
        <v>38807</v>
      </c>
      <c r="B38" s="23">
        <v>1326.89</v>
      </c>
      <c r="C38" s="23">
        <v>1.75</v>
      </c>
      <c r="D38" s="23">
        <v>25.192900000000002</v>
      </c>
      <c r="E38" s="23">
        <v>47.160400000000003</v>
      </c>
      <c r="F38" s="23">
        <v>49.646000000000001</v>
      </c>
      <c r="G38" s="23">
        <v>15.254300000000001</v>
      </c>
      <c r="H38" s="23">
        <v>6.6332000000000004</v>
      </c>
      <c r="I38" s="23">
        <f t="shared" si="12"/>
        <v>1.8150220228161846</v>
      </c>
      <c r="J38" s="23">
        <f t="shared" si="0"/>
        <v>45.609671179883946</v>
      </c>
      <c r="K38" s="23"/>
      <c r="L38" s="23"/>
      <c r="N38" s="21">
        <v>38807</v>
      </c>
      <c r="O38" s="23">
        <v>1698.42</v>
      </c>
      <c r="P38" s="23">
        <v>1.1499999999999999</v>
      </c>
      <c r="Q38" s="23">
        <v>18.6572</v>
      </c>
      <c r="R38" s="23">
        <v>92.465299999999999</v>
      </c>
      <c r="S38" s="23">
        <v>25.043299999999999</v>
      </c>
      <c r="T38" s="23">
        <v>5.9295</v>
      </c>
      <c r="U38" s="23">
        <v>3.7909000000000002</v>
      </c>
      <c r="V38" s="23">
        <f t="shared" si="13"/>
        <v>1.1995424601111198</v>
      </c>
      <c r="W38" s="23">
        <f t="shared" si="1"/>
        <v>89.424854932301741</v>
      </c>
      <c r="X38" s="23"/>
      <c r="Y38" s="23"/>
      <c r="AA38" s="21">
        <v>38807</v>
      </c>
      <c r="AB38" s="23">
        <v>1337.55</v>
      </c>
      <c r="AC38" s="23">
        <v>2.2200000000000002</v>
      </c>
      <c r="AD38" s="23">
        <v>18.1282</v>
      </c>
      <c r="AE38" s="23">
        <v>75.340199999999996</v>
      </c>
      <c r="AF38" s="23">
        <v>32.178100000000001</v>
      </c>
      <c r="AG38" s="23">
        <v>10.0174</v>
      </c>
      <c r="AH38" s="23">
        <v>6.3352000000000004</v>
      </c>
      <c r="AI38" s="23">
        <f t="shared" si="14"/>
        <v>2.2401423840143639</v>
      </c>
      <c r="AJ38" s="23">
        <f t="shared" si="2"/>
        <v>72.862862669245644</v>
      </c>
      <c r="AK38" s="23"/>
      <c r="AL38" s="23"/>
      <c r="AN38" s="21">
        <v>38807</v>
      </c>
      <c r="AO38" s="23">
        <v>2236.5300000000002</v>
      </c>
      <c r="AP38" s="23">
        <v>1.48</v>
      </c>
      <c r="AQ38" s="23">
        <v>11.933400000000001</v>
      </c>
      <c r="AR38" s="23">
        <v>191.98500000000001</v>
      </c>
      <c r="AS38" s="23">
        <v>21.013300000000001</v>
      </c>
      <c r="AT38" s="23">
        <v>14.9901</v>
      </c>
      <c r="AU38" s="23">
        <v>10.4625</v>
      </c>
      <c r="AV38" s="23">
        <f t="shared" si="15"/>
        <v>1.6129188878385361</v>
      </c>
      <c r="AW38" s="23">
        <f t="shared" si="3"/>
        <v>185.67214700193423</v>
      </c>
      <c r="AX38" s="23"/>
      <c r="AY38" s="23"/>
      <c r="BA38" s="21">
        <v>38807</v>
      </c>
      <c r="BB38" s="23">
        <v>1551.95</v>
      </c>
      <c r="BC38" s="23">
        <v>2.52</v>
      </c>
      <c r="BD38" s="23">
        <v>13.8423</v>
      </c>
      <c r="BE38" s="23">
        <v>112.3805</v>
      </c>
      <c r="BF38" s="23" t="s">
        <v>8</v>
      </c>
      <c r="BG38" s="23">
        <v>20.695499999999999</v>
      </c>
      <c r="BH38" s="23">
        <v>13.8361</v>
      </c>
      <c r="BI38" s="23">
        <f t="shared" si="16"/>
        <v>2.6749919347208273</v>
      </c>
      <c r="BJ38" s="23">
        <f t="shared" si="4"/>
        <v>108.68520309477756</v>
      </c>
      <c r="BK38" s="23"/>
      <c r="BL38" s="23"/>
      <c r="BN38" s="21">
        <v>38807</v>
      </c>
      <c r="BO38" s="23">
        <v>2034.54</v>
      </c>
      <c r="BP38" s="23">
        <v>3.49</v>
      </c>
      <c r="BQ38" s="23">
        <v>49.108699999999999</v>
      </c>
      <c r="BR38" s="23">
        <v>111.39530000000001</v>
      </c>
      <c r="BS38" s="23" t="s">
        <v>8</v>
      </c>
      <c r="BT38" s="23">
        <v>11.3819</v>
      </c>
      <c r="BU38" s="23">
        <v>18.346599999999999</v>
      </c>
      <c r="BV38" s="23">
        <f t="shared" si="17"/>
        <v>3.9685731372424815</v>
      </c>
      <c r="BW38" s="23">
        <f t="shared" si="5"/>
        <v>107.73239845261122</v>
      </c>
      <c r="BX38" s="23"/>
      <c r="BY38" s="23"/>
      <c r="CA38" s="21">
        <v>38807</v>
      </c>
      <c r="CB38" s="23">
        <v>1224.3900000000001</v>
      </c>
      <c r="CC38" s="23">
        <v>1.4</v>
      </c>
      <c r="CD38" s="23">
        <v>19.222899999999999</v>
      </c>
      <c r="CE38" s="23">
        <v>63.167099999999998</v>
      </c>
      <c r="CF38" s="23">
        <v>34.449300000000001</v>
      </c>
      <c r="CG38" s="23">
        <v>14.629300000000001</v>
      </c>
      <c r="CH38" s="23">
        <v>8.1580999999999992</v>
      </c>
      <c r="CI38" s="23">
        <f t="shared" si="18"/>
        <v>1.4282586144405143</v>
      </c>
      <c r="CJ38" s="23">
        <f t="shared" si="6"/>
        <v>61.090038684719531</v>
      </c>
      <c r="CK38" s="23"/>
      <c r="CL38" s="23"/>
      <c r="CN38" s="21">
        <v>38807</v>
      </c>
      <c r="CO38" s="23">
        <v>1782.25</v>
      </c>
      <c r="CP38" s="23">
        <v>1.76</v>
      </c>
      <c r="CQ38" s="23">
        <v>19.363800000000001</v>
      </c>
      <c r="CR38" s="23">
        <v>89.361699999999999</v>
      </c>
      <c r="CS38" s="23">
        <v>29.6889</v>
      </c>
      <c r="CT38" s="23">
        <v>12.011699999999999</v>
      </c>
      <c r="CU38" s="23">
        <v>8.1310000000000002</v>
      </c>
      <c r="CV38" s="23">
        <f t="shared" si="19"/>
        <v>1.935638340542909</v>
      </c>
      <c r="CW38" s="23">
        <f t="shared" si="7"/>
        <v>86.423307543520309</v>
      </c>
      <c r="CX38" s="23"/>
      <c r="CY38" s="23"/>
      <c r="DA38" s="21">
        <v>38807</v>
      </c>
      <c r="DB38" s="23">
        <v>1704.49</v>
      </c>
      <c r="DC38" s="23">
        <v>2.58</v>
      </c>
      <c r="DD38" s="23">
        <v>17.8719</v>
      </c>
      <c r="DE38" s="23">
        <v>100.17789999999999</v>
      </c>
      <c r="DF38" s="23">
        <v>24.2347</v>
      </c>
      <c r="DG38" s="23">
        <v>11.8352</v>
      </c>
      <c r="DH38" s="23">
        <v>6.8720999999999997</v>
      </c>
      <c r="DI38" s="23">
        <f t="shared" si="20"/>
        <v>2.8669177177229388</v>
      </c>
      <c r="DJ38" s="23">
        <f t="shared" si="8"/>
        <v>96.883849129593798</v>
      </c>
      <c r="DK38" s="23"/>
      <c r="DL38" s="23"/>
      <c r="DN38" s="21">
        <v>38807</v>
      </c>
      <c r="DO38" s="23">
        <v>1548</v>
      </c>
      <c r="DP38" s="23">
        <v>0.67</v>
      </c>
      <c r="DQ38" s="23">
        <v>21.195</v>
      </c>
      <c r="DR38" s="23">
        <v>70.852999999999994</v>
      </c>
      <c r="DS38" s="23">
        <v>39.823099999999997</v>
      </c>
      <c r="DT38" s="23">
        <v>14.226900000000001</v>
      </c>
      <c r="DU38" s="23">
        <v>10.8636</v>
      </c>
      <c r="DV38" s="23">
        <f t="shared" si="21"/>
        <v>0.71063220179206554</v>
      </c>
      <c r="DW38" s="23">
        <f t="shared" si="9"/>
        <v>68.523210831721457</v>
      </c>
      <c r="DX38" s="23"/>
      <c r="DY38" s="23"/>
      <c r="EA38" s="21">
        <v>38807</v>
      </c>
      <c r="EB38" s="23">
        <v>1804.56</v>
      </c>
      <c r="EC38" s="23">
        <v>3.49</v>
      </c>
      <c r="ED38" s="23">
        <v>14.850300000000001</v>
      </c>
      <c r="EE38" s="23">
        <v>109.4122</v>
      </c>
      <c r="EF38" s="23">
        <v>52.546700000000001</v>
      </c>
      <c r="EG38" s="23">
        <v>15.5763</v>
      </c>
      <c r="EH38" s="23">
        <v>7.4264000000000001</v>
      </c>
      <c r="EI38" s="23">
        <f t="shared" si="22"/>
        <v>3.4506709257298462</v>
      </c>
      <c r="EJ38" s="23">
        <f t="shared" si="10"/>
        <v>105.81450676982591</v>
      </c>
      <c r="EK38" s="23"/>
      <c r="EL38" s="23"/>
      <c r="EP38" s="21">
        <v>38807</v>
      </c>
      <c r="EQ38" s="52">
        <v>1310.609985351562</v>
      </c>
      <c r="ER38" s="37">
        <v>17.5944</v>
      </c>
      <c r="ES38" s="51">
        <v>116.92</v>
      </c>
      <c r="ET38" s="23">
        <f t="shared" si="11"/>
        <v>113.07543520309477</v>
      </c>
      <c r="EU38" s="23"/>
      <c r="EV38" s="23"/>
      <c r="EW38" s="37"/>
      <c r="EX38" s="37"/>
      <c r="EY38" s="37"/>
      <c r="FA38" s="21">
        <v>38807</v>
      </c>
      <c r="FB38" s="37">
        <f>VLOOKUP(FA38,'riskfree_rate and infl.'!$H:$I,2,0)</f>
        <v>3.4</v>
      </c>
    </row>
    <row r="39" spans="1:158" x14ac:dyDescent="0.35">
      <c r="A39" s="21">
        <v>38837</v>
      </c>
      <c r="B39" s="23">
        <v>1346.32</v>
      </c>
      <c r="C39" s="23">
        <v>1.96</v>
      </c>
      <c r="D39" s="23">
        <v>25.479800000000001</v>
      </c>
      <c r="E39" s="23">
        <v>47.160400000000003</v>
      </c>
      <c r="F39" s="23">
        <v>49.644399999999997</v>
      </c>
      <c r="G39" s="23">
        <v>15.2538</v>
      </c>
      <c r="H39" s="23">
        <v>6.633</v>
      </c>
      <c r="I39" s="23">
        <f t="shared" si="12"/>
        <v>2.050487078519629</v>
      </c>
      <c r="J39" s="23">
        <f t="shared" si="0"/>
        <v>45.565603864734307</v>
      </c>
      <c r="K39" s="23"/>
      <c r="L39" s="23"/>
      <c r="N39" s="21">
        <v>38837</v>
      </c>
      <c r="O39" s="23">
        <v>1681.29</v>
      </c>
      <c r="P39" s="23">
        <v>1.19</v>
      </c>
      <c r="Q39" s="23">
        <v>18.3032</v>
      </c>
      <c r="R39" s="23">
        <v>92.465299999999999</v>
      </c>
      <c r="S39" s="23">
        <v>25.041399999999999</v>
      </c>
      <c r="T39" s="23">
        <v>5.9370000000000003</v>
      </c>
      <c r="U39" s="23">
        <v>3.7909000000000002</v>
      </c>
      <c r="V39" s="23">
        <f t="shared" si="13"/>
        <v>1.2156291303546509</v>
      </c>
      <c r="W39" s="23">
        <f t="shared" si="1"/>
        <v>89.338454106280196</v>
      </c>
      <c r="X39" s="23"/>
      <c r="Y39" s="23"/>
      <c r="AA39" s="21">
        <v>38837</v>
      </c>
      <c r="AB39" s="23">
        <v>1346.19</v>
      </c>
      <c r="AC39" s="23">
        <v>2.21</v>
      </c>
      <c r="AD39" s="23">
        <v>18.2348</v>
      </c>
      <c r="AE39" s="23">
        <v>75.340199999999996</v>
      </c>
      <c r="AF39" s="23">
        <v>33.393500000000003</v>
      </c>
      <c r="AG39" s="23">
        <v>10.013299999999999</v>
      </c>
      <c r="AH39" s="23">
        <v>6.3373999999999997</v>
      </c>
      <c r="AI39" s="23">
        <f t="shared" si="14"/>
        <v>2.2379889231926531</v>
      </c>
      <c r="AJ39" s="23">
        <f t="shared" si="2"/>
        <v>72.792463768115937</v>
      </c>
      <c r="AK39" s="23"/>
      <c r="AL39" s="23"/>
      <c r="AN39" s="21">
        <v>38837</v>
      </c>
      <c r="AO39" s="23">
        <v>2346.15</v>
      </c>
      <c r="AP39" s="23">
        <v>1.47</v>
      </c>
      <c r="AQ39" s="23">
        <v>11.3078</v>
      </c>
      <c r="AR39" s="23">
        <v>208.316</v>
      </c>
      <c r="AS39" s="23">
        <v>19.519200000000001</v>
      </c>
      <c r="AT39" s="23">
        <v>15.063499999999999</v>
      </c>
      <c r="AU39" s="23">
        <v>10.6845</v>
      </c>
      <c r="AV39" s="23">
        <f t="shared" si="15"/>
        <v>1.6412948221154362</v>
      </c>
      <c r="AW39" s="23">
        <f t="shared" si="3"/>
        <v>201.27149758454109</v>
      </c>
      <c r="AX39" s="23"/>
      <c r="AY39" s="23"/>
      <c r="BA39" s="21">
        <v>38837</v>
      </c>
      <c r="BB39" s="23">
        <v>1619.68</v>
      </c>
      <c r="BC39" s="23">
        <v>2.4300000000000002</v>
      </c>
      <c r="BD39" s="23">
        <v>14.446400000000001</v>
      </c>
      <c r="BE39" s="23">
        <v>112.3805</v>
      </c>
      <c r="BF39" s="23" t="s">
        <v>8</v>
      </c>
      <c r="BG39" s="23">
        <v>20.695499999999999</v>
      </c>
      <c r="BH39" s="23">
        <v>13.8361</v>
      </c>
      <c r="BI39" s="23">
        <f t="shared" si="16"/>
        <v>2.6531949825657137</v>
      </c>
      <c r="BJ39" s="23">
        <f t="shared" si="4"/>
        <v>108.58019323671498</v>
      </c>
      <c r="BK39" s="23"/>
      <c r="BL39" s="23"/>
      <c r="BN39" s="21">
        <v>38837</v>
      </c>
      <c r="BO39" s="23">
        <v>1989.01</v>
      </c>
      <c r="BP39" s="23">
        <v>3.55</v>
      </c>
      <c r="BQ39" s="23">
        <v>48.009700000000002</v>
      </c>
      <c r="BR39" s="23">
        <v>111.39530000000001</v>
      </c>
      <c r="BS39" s="23" t="s">
        <v>8</v>
      </c>
      <c r="BT39" s="23">
        <v>11.3819</v>
      </c>
      <c r="BU39" s="23">
        <v>18.346599999999999</v>
      </c>
      <c r="BV39" s="23">
        <f t="shared" si="17"/>
        <v>3.8745973555631257</v>
      </c>
      <c r="BW39" s="23">
        <f t="shared" si="5"/>
        <v>107.62830917874398</v>
      </c>
      <c r="BX39" s="23"/>
      <c r="BY39" s="23"/>
      <c r="CA39" s="21">
        <v>38837</v>
      </c>
      <c r="CB39" s="23">
        <v>1180.97</v>
      </c>
      <c r="CC39" s="23">
        <v>1.48</v>
      </c>
      <c r="CD39" s="23">
        <v>18.0669</v>
      </c>
      <c r="CE39" s="23">
        <v>64.967399999999998</v>
      </c>
      <c r="CF39" s="23">
        <v>36.923299999999998</v>
      </c>
      <c r="CG39" s="23">
        <v>13.311999999999999</v>
      </c>
      <c r="CH39" s="23">
        <v>9.0343999999999998</v>
      </c>
      <c r="CI39" s="23">
        <f t="shared" si="18"/>
        <v>1.4550745920745922</v>
      </c>
      <c r="CJ39" s="23">
        <f t="shared" si="6"/>
        <v>62.770434782608696</v>
      </c>
      <c r="CK39" s="23"/>
      <c r="CL39" s="23"/>
      <c r="CN39" s="21">
        <v>38837</v>
      </c>
      <c r="CO39" s="23">
        <v>1822.16</v>
      </c>
      <c r="CP39" s="23">
        <v>1.72</v>
      </c>
      <c r="CQ39" s="23">
        <v>18.9589</v>
      </c>
      <c r="CR39" s="23">
        <v>92.9024</v>
      </c>
      <c r="CS39" s="23">
        <v>28.7483</v>
      </c>
      <c r="CT39" s="23">
        <v>12.1404</v>
      </c>
      <c r="CU39" s="23">
        <v>8.2577999999999996</v>
      </c>
      <c r="CV39" s="23">
        <f t="shared" si="19"/>
        <v>1.907448065437549</v>
      </c>
      <c r="CW39" s="23">
        <f t="shared" si="7"/>
        <v>89.760772946859916</v>
      </c>
      <c r="CX39" s="23"/>
      <c r="CY39" s="23"/>
      <c r="DA39" s="21">
        <v>38837</v>
      </c>
      <c r="DB39" s="23">
        <v>1787.74</v>
      </c>
      <c r="DC39" s="23">
        <v>2.4700000000000002</v>
      </c>
      <c r="DD39" s="23">
        <v>17.6007</v>
      </c>
      <c r="DE39" s="23">
        <v>99.111199999999997</v>
      </c>
      <c r="DF39" s="23">
        <v>23.981300000000001</v>
      </c>
      <c r="DG39" s="23">
        <v>11.8292</v>
      </c>
      <c r="DH39" s="23">
        <v>6.9673999999999996</v>
      </c>
      <c r="DI39" s="23">
        <f t="shared" si="20"/>
        <v>2.8274301301270857</v>
      </c>
      <c r="DJ39" s="23">
        <f t="shared" si="8"/>
        <v>95.75961352657005</v>
      </c>
      <c r="DK39" s="23"/>
      <c r="DL39" s="23"/>
      <c r="DN39" s="21">
        <v>38837</v>
      </c>
      <c r="DO39" s="23">
        <v>1524.75</v>
      </c>
      <c r="DP39" s="23">
        <v>0.68</v>
      </c>
      <c r="DQ39" s="23">
        <v>20.895700000000001</v>
      </c>
      <c r="DR39" s="23">
        <v>70.852999999999994</v>
      </c>
      <c r="DS39" s="23">
        <v>39.823099999999997</v>
      </c>
      <c r="DT39" s="23">
        <v>14.226900000000001</v>
      </c>
      <c r="DU39" s="23">
        <v>10.8636</v>
      </c>
      <c r="DV39" s="23">
        <f t="shared" si="21"/>
        <v>0.70162549589608125</v>
      </c>
      <c r="DW39" s="23">
        <f t="shared" si="9"/>
        <v>68.457004830917867</v>
      </c>
      <c r="DX39" s="23"/>
      <c r="DY39" s="23"/>
      <c r="EA39" s="21">
        <v>38837</v>
      </c>
      <c r="EB39" s="23">
        <v>1837.67</v>
      </c>
      <c r="EC39" s="23">
        <v>3.42</v>
      </c>
      <c r="ED39" s="23">
        <v>15.0641</v>
      </c>
      <c r="EE39" s="23">
        <v>109.6438</v>
      </c>
      <c r="EF39" s="23">
        <v>51.956499999999998</v>
      </c>
      <c r="EG39" s="23">
        <v>16.149799999999999</v>
      </c>
      <c r="EH39" s="23">
        <v>7.4100999999999999</v>
      </c>
      <c r="EI39" s="23">
        <f t="shared" si="22"/>
        <v>3.4220903080372267</v>
      </c>
      <c r="EJ39" s="23">
        <f t="shared" si="10"/>
        <v>105.936038647343</v>
      </c>
      <c r="EK39" s="23"/>
      <c r="EL39" s="23"/>
      <c r="EP39" s="21">
        <v>38837</v>
      </c>
      <c r="EQ39" s="52">
        <v>1270.089965820312</v>
      </c>
      <c r="ER39" s="37">
        <v>17.0505</v>
      </c>
      <c r="ES39" s="51">
        <v>116.9</v>
      </c>
      <c r="ET39" s="23">
        <f t="shared" si="11"/>
        <v>112.94685990338165</v>
      </c>
      <c r="EU39" s="23"/>
      <c r="EV39" s="23"/>
      <c r="EW39" s="37"/>
      <c r="EX39" s="37"/>
      <c r="EY39" s="37"/>
      <c r="FA39" s="21">
        <v>38837</v>
      </c>
      <c r="FB39" s="37">
        <f>VLOOKUP(FA39,'riskfree_rate and infl.'!$H:$I,2,0)</f>
        <v>3.5</v>
      </c>
    </row>
    <row r="40" spans="1:158" x14ac:dyDescent="0.35">
      <c r="A40" s="21">
        <v>38868</v>
      </c>
      <c r="B40" s="23">
        <v>1326.64</v>
      </c>
      <c r="C40" s="23">
        <v>2.0299999999999998</v>
      </c>
      <c r="D40" s="23">
        <v>18.5732</v>
      </c>
      <c r="E40" s="23">
        <v>40.319499999999998</v>
      </c>
      <c r="F40" s="23">
        <v>51.099200000000003</v>
      </c>
      <c r="G40" s="23">
        <v>13.952199999999999</v>
      </c>
      <c r="H40" s="23">
        <v>6.5782999999999996</v>
      </c>
      <c r="I40" s="23">
        <f t="shared" si="12"/>
        <v>2.0860856447368166</v>
      </c>
      <c r="J40" s="23">
        <f t="shared" si="0"/>
        <v>38.694337811900191</v>
      </c>
      <c r="K40" s="23"/>
      <c r="L40" s="23"/>
      <c r="N40" s="21">
        <v>38868</v>
      </c>
      <c r="O40" s="23">
        <v>1612</v>
      </c>
      <c r="P40" s="23">
        <v>1.21</v>
      </c>
      <c r="Q40" s="23">
        <v>18.6891</v>
      </c>
      <c r="R40" s="23">
        <v>95.397499999999994</v>
      </c>
      <c r="S40" s="23">
        <v>25.014500000000002</v>
      </c>
      <c r="T40" s="23">
        <v>6.6195000000000004</v>
      </c>
      <c r="U40" s="23">
        <v>3.6899000000000002</v>
      </c>
      <c r="V40" s="23">
        <f t="shared" si="13"/>
        <v>1.1839343486151663</v>
      </c>
      <c r="W40" s="23">
        <f t="shared" si="1"/>
        <v>91.552303262955846</v>
      </c>
      <c r="X40" s="23"/>
      <c r="Y40" s="23"/>
      <c r="AA40" s="21">
        <v>38868</v>
      </c>
      <c r="AB40" s="23">
        <v>1349.98</v>
      </c>
      <c r="AC40" s="23">
        <v>2.2200000000000002</v>
      </c>
      <c r="AD40" s="23">
        <v>18.5213</v>
      </c>
      <c r="AE40" s="23">
        <v>72.909499999999994</v>
      </c>
      <c r="AF40" s="23">
        <v>32.816000000000003</v>
      </c>
      <c r="AG40" s="23">
        <v>9.8591999999999995</v>
      </c>
      <c r="AH40" s="23">
        <v>6.2275</v>
      </c>
      <c r="AI40" s="23">
        <f t="shared" si="14"/>
        <v>2.2519898507417824</v>
      </c>
      <c r="AJ40" s="23">
        <f t="shared" si="2"/>
        <v>69.970729366602683</v>
      </c>
      <c r="AK40" s="23"/>
      <c r="AL40" s="23"/>
      <c r="AN40" s="21">
        <v>38868</v>
      </c>
      <c r="AO40" s="23">
        <v>2273.11</v>
      </c>
      <c r="AP40" s="23">
        <v>1.56</v>
      </c>
      <c r="AQ40" s="23">
        <v>11.203099999999999</v>
      </c>
      <c r="AR40" s="23">
        <v>206.80959999999999</v>
      </c>
      <c r="AS40" s="23">
        <v>22.3599</v>
      </c>
      <c r="AT40" s="23">
        <v>15.9344</v>
      </c>
      <c r="AU40" s="23">
        <v>10.8636</v>
      </c>
      <c r="AV40" s="23">
        <f t="shared" si="15"/>
        <v>1.6553748600020306</v>
      </c>
      <c r="AW40" s="23">
        <f t="shared" si="3"/>
        <v>198.4737044145873</v>
      </c>
      <c r="AX40" s="23"/>
      <c r="AY40" s="23"/>
      <c r="BA40" s="21">
        <v>38868</v>
      </c>
      <c r="BB40" s="23">
        <v>1557.97</v>
      </c>
      <c r="BC40" s="23">
        <v>2.56</v>
      </c>
      <c r="BD40" s="23">
        <v>13.775399999999999</v>
      </c>
      <c r="BE40" s="23">
        <v>113.72839999999999</v>
      </c>
      <c r="BF40" s="23" t="s">
        <v>8</v>
      </c>
      <c r="BG40" s="23">
        <v>19.970500000000001</v>
      </c>
      <c r="BH40" s="23">
        <v>13.2577</v>
      </c>
      <c r="BI40" s="23">
        <f t="shared" si="16"/>
        <v>2.6645102141480455</v>
      </c>
      <c r="BJ40" s="23">
        <f t="shared" si="4"/>
        <v>109.14433781190019</v>
      </c>
      <c r="BK40" s="23"/>
      <c r="BL40" s="23"/>
      <c r="BN40" s="21">
        <v>38868</v>
      </c>
      <c r="BO40" s="23">
        <v>1922.8</v>
      </c>
      <c r="BP40" s="23">
        <v>3.7</v>
      </c>
      <c r="BQ40" s="23">
        <v>47.8384</v>
      </c>
      <c r="BR40" s="23">
        <v>111.59229999999999</v>
      </c>
      <c r="BS40" s="23" t="s">
        <v>8</v>
      </c>
      <c r="BT40" s="23">
        <v>12.048</v>
      </c>
      <c r="BU40" s="23">
        <v>20.501100000000001</v>
      </c>
      <c r="BV40" s="23">
        <f t="shared" si="17"/>
        <v>3.8526840794650346</v>
      </c>
      <c r="BW40" s="23">
        <f t="shared" si="5"/>
        <v>107.09433781190019</v>
      </c>
      <c r="BX40" s="23"/>
      <c r="BY40" s="23"/>
      <c r="CA40" s="21">
        <v>38868</v>
      </c>
      <c r="CB40" s="23">
        <v>1156.3900000000001</v>
      </c>
      <c r="CC40" s="23">
        <v>1.55</v>
      </c>
      <c r="CD40" s="23">
        <v>17.8263</v>
      </c>
      <c r="CE40" s="23">
        <v>64.991100000000003</v>
      </c>
      <c r="CF40" s="23">
        <v>35.016399999999997</v>
      </c>
      <c r="CG40" s="23">
        <v>13.1554</v>
      </c>
      <c r="CH40" s="23">
        <v>8.8180999999999994</v>
      </c>
      <c r="CI40" s="23">
        <f t="shared" si="18"/>
        <v>1.4948268313125568</v>
      </c>
      <c r="CJ40" s="23">
        <f t="shared" si="6"/>
        <v>62.371497120921305</v>
      </c>
      <c r="CK40" s="23"/>
      <c r="CL40" s="23"/>
      <c r="CN40" s="21">
        <v>38868</v>
      </c>
      <c r="CO40" s="23">
        <v>1791.19</v>
      </c>
      <c r="CP40" s="23">
        <v>1.78</v>
      </c>
      <c r="CQ40" s="23">
        <v>18.988299999999999</v>
      </c>
      <c r="CR40" s="23">
        <v>93.023899999999998</v>
      </c>
      <c r="CS40" s="23">
        <v>29.1938</v>
      </c>
      <c r="CT40" s="23">
        <v>12.1279</v>
      </c>
      <c r="CU40" s="23">
        <v>8.2126999999999999</v>
      </c>
      <c r="CV40" s="23">
        <f t="shared" si="19"/>
        <v>1.9203294590276745</v>
      </c>
      <c r="CW40" s="23">
        <f t="shared" si="7"/>
        <v>89.274376199616114</v>
      </c>
      <c r="CX40" s="23"/>
      <c r="CY40" s="23"/>
      <c r="DA40" s="21">
        <v>38868</v>
      </c>
      <c r="DB40" s="23">
        <v>1711.54</v>
      </c>
      <c r="DC40" s="23">
        <v>2.73</v>
      </c>
      <c r="DD40" s="23">
        <v>16.8504</v>
      </c>
      <c r="DE40" s="23">
        <v>99.111199999999997</v>
      </c>
      <c r="DF40" s="23">
        <v>23.981300000000001</v>
      </c>
      <c r="DG40" s="23">
        <v>11.8292</v>
      </c>
      <c r="DH40" s="23">
        <v>6.9673999999999996</v>
      </c>
      <c r="DI40" s="23">
        <f t="shared" si="20"/>
        <v>2.9487909231805682</v>
      </c>
      <c r="DJ40" s="23">
        <f t="shared" si="8"/>
        <v>95.116314779270624</v>
      </c>
      <c r="DK40" s="23"/>
      <c r="DL40" s="23"/>
      <c r="DN40" s="21">
        <v>38868</v>
      </c>
      <c r="DO40" s="23">
        <v>1418.11</v>
      </c>
      <c r="DP40" s="23">
        <v>0.76</v>
      </c>
      <c r="DQ40" s="23">
        <v>19.532</v>
      </c>
      <c r="DR40" s="23">
        <v>74.033500000000004</v>
      </c>
      <c r="DS40" s="23">
        <v>39.800199999999997</v>
      </c>
      <c r="DT40" s="23">
        <v>14.1068</v>
      </c>
      <c r="DU40" s="23">
        <v>10.7643</v>
      </c>
      <c r="DV40" s="23">
        <f t="shared" si="21"/>
        <v>0.72883298591211176</v>
      </c>
      <c r="DW40" s="23">
        <f t="shared" si="9"/>
        <v>71.049424184261042</v>
      </c>
      <c r="DX40" s="23"/>
      <c r="DY40" s="23"/>
      <c r="EA40" s="21">
        <v>38868</v>
      </c>
      <c r="EB40" s="23">
        <v>1871.15</v>
      </c>
      <c r="EC40" s="23">
        <v>3.4</v>
      </c>
      <c r="ED40" s="23">
        <v>15.077</v>
      </c>
      <c r="EE40" s="23">
        <v>110.1828</v>
      </c>
      <c r="EF40" s="23">
        <v>50.854799999999997</v>
      </c>
      <c r="EG40" s="23">
        <v>15.995200000000001</v>
      </c>
      <c r="EH40" s="23">
        <v>7.3128000000000002</v>
      </c>
      <c r="EI40" s="23">
        <f t="shared" si="22"/>
        <v>3.4377584186735999</v>
      </c>
      <c r="EJ40" s="23">
        <f t="shared" si="10"/>
        <v>105.74165067178502</v>
      </c>
      <c r="EK40" s="23"/>
      <c r="EL40" s="23"/>
      <c r="EP40" s="21">
        <v>38868</v>
      </c>
      <c r="EQ40" s="52">
        <v>1270.199951171875</v>
      </c>
      <c r="ER40" s="37">
        <v>17.052</v>
      </c>
      <c r="ES40" s="51">
        <v>117.29</v>
      </c>
      <c r="ET40" s="23">
        <f t="shared" si="11"/>
        <v>112.56238003838772</v>
      </c>
      <c r="EU40" s="23"/>
      <c r="EV40" s="23"/>
      <c r="EW40" s="37"/>
      <c r="EX40" s="37"/>
      <c r="EY40" s="37"/>
      <c r="FA40" s="21">
        <v>38868</v>
      </c>
      <c r="FB40" s="37">
        <f>VLOOKUP(FA40,'riskfree_rate and infl.'!$H:$I,2,0)</f>
        <v>4.2</v>
      </c>
    </row>
    <row r="41" spans="1:158" x14ac:dyDescent="0.35">
      <c r="A41" s="21">
        <v>38898</v>
      </c>
      <c r="B41" s="23">
        <v>1371.2</v>
      </c>
      <c r="C41" s="23">
        <v>2</v>
      </c>
      <c r="D41" s="23">
        <v>19.186299999999999</v>
      </c>
      <c r="E41" s="23">
        <v>40.319499999999998</v>
      </c>
      <c r="F41" s="23">
        <v>51.095100000000002</v>
      </c>
      <c r="G41" s="23">
        <v>13.951000000000001</v>
      </c>
      <c r="H41" s="23">
        <v>6.5755999999999997</v>
      </c>
      <c r="I41" s="23">
        <f t="shared" si="12"/>
        <v>2.108789570883161</v>
      </c>
      <c r="J41" s="23">
        <f t="shared" si="0"/>
        <v>38.657238734419941</v>
      </c>
      <c r="K41" s="23"/>
      <c r="L41" s="23"/>
      <c r="N41" s="21">
        <v>38898</v>
      </c>
      <c r="O41" s="23">
        <v>1597.27</v>
      </c>
      <c r="P41" s="23">
        <v>1.24</v>
      </c>
      <c r="Q41" s="23">
        <v>18.656400000000001</v>
      </c>
      <c r="R41" s="23">
        <v>95.399699999999996</v>
      </c>
      <c r="S41" s="23">
        <v>25.431000000000001</v>
      </c>
      <c r="T41" s="23">
        <v>6.6559999999999997</v>
      </c>
      <c r="U41" s="23">
        <v>3.7242999999999999</v>
      </c>
      <c r="V41" s="23">
        <f t="shared" si="13"/>
        <v>1.2033542504812429</v>
      </c>
      <c r="W41" s="23">
        <f t="shared" si="1"/>
        <v>91.4666347075743</v>
      </c>
      <c r="X41" s="23"/>
      <c r="Y41" s="23"/>
      <c r="AA41" s="21">
        <v>38898</v>
      </c>
      <c r="AB41" s="23">
        <v>1363.58</v>
      </c>
      <c r="AC41" s="23">
        <v>2.19</v>
      </c>
      <c r="AD41" s="23">
        <v>18.691099999999999</v>
      </c>
      <c r="AE41" s="23">
        <v>72.973399999999998</v>
      </c>
      <c r="AF41" s="23">
        <v>33.967300000000002</v>
      </c>
      <c r="AG41" s="23">
        <v>9.8376999999999999</v>
      </c>
      <c r="AH41" s="23">
        <v>6.2157</v>
      </c>
      <c r="AI41" s="23">
        <f t="shared" si="14"/>
        <v>2.2363396176960664</v>
      </c>
      <c r="AJ41" s="23">
        <f t="shared" si="2"/>
        <v>69.964908916586765</v>
      </c>
      <c r="AK41" s="23"/>
      <c r="AL41" s="23"/>
      <c r="AN41" s="21">
        <v>38898</v>
      </c>
      <c r="AO41" s="23">
        <v>2324.11</v>
      </c>
      <c r="AP41" s="23">
        <v>1.53</v>
      </c>
      <c r="AQ41" s="23">
        <v>11.4544</v>
      </c>
      <c r="AR41" s="23">
        <v>206.80959999999999</v>
      </c>
      <c r="AS41" s="23">
        <v>22.3599</v>
      </c>
      <c r="AT41" s="23">
        <v>15.9344</v>
      </c>
      <c r="AU41" s="23">
        <v>10.8636</v>
      </c>
      <c r="AV41" s="23">
        <f t="shared" si="15"/>
        <v>1.632651125027309</v>
      </c>
      <c r="AW41" s="23">
        <f t="shared" si="3"/>
        <v>198.28341323106423</v>
      </c>
      <c r="AX41" s="23"/>
      <c r="AY41" s="23"/>
      <c r="BA41" s="21">
        <v>38898</v>
      </c>
      <c r="BB41" s="23">
        <v>1543.42</v>
      </c>
      <c r="BC41" s="23">
        <v>2.54</v>
      </c>
      <c r="BD41" s="23">
        <v>13.646800000000001</v>
      </c>
      <c r="BE41" s="23">
        <v>113.72839999999999</v>
      </c>
      <c r="BF41" s="23" t="s">
        <v>8</v>
      </c>
      <c r="BG41" s="23">
        <v>19.970500000000001</v>
      </c>
      <c r="BH41" s="23">
        <v>13.2577</v>
      </c>
      <c r="BI41" s="23">
        <f t="shared" si="16"/>
        <v>2.6005348616991459</v>
      </c>
      <c r="BJ41" s="23">
        <f t="shared" si="4"/>
        <v>109.03969319271333</v>
      </c>
      <c r="BK41" s="23"/>
      <c r="BL41" s="23"/>
      <c r="BN41" s="21">
        <v>38898</v>
      </c>
      <c r="BO41" s="23">
        <v>2010.71</v>
      </c>
      <c r="BP41" s="23">
        <v>3.5</v>
      </c>
      <c r="BQ41" s="23">
        <v>50.025599999999997</v>
      </c>
      <c r="BR41" s="23">
        <v>111.59229999999999</v>
      </c>
      <c r="BS41" s="23" t="s">
        <v>8</v>
      </c>
      <c r="BT41" s="23">
        <v>12.048</v>
      </c>
      <c r="BU41" s="23">
        <v>20.501100000000001</v>
      </c>
      <c r="BV41" s="23">
        <f t="shared" si="17"/>
        <v>3.7557139674166109</v>
      </c>
      <c r="BW41" s="23">
        <f t="shared" si="5"/>
        <v>106.99165867689358</v>
      </c>
      <c r="BX41" s="23"/>
      <c r="BY41" s="23"/>
      <c r="CA41" s="21">
        <v>38898</v>
      </c>
      <c r="CB41" s="23">
        <v>1158.25</v>
      </c>
      <c r="CC41" s="23">
        <v>1.54</v>
      </c>
      <c r="CD41" s="23">
        <v>17.857800000000001</v>
      </c>
      <c r="CE41" s="23">
        <v>64.991100000000003</v>
      </c>
      <c r="CF41" s="23">
        <v>35.015500000000003</v>
      </c>
      <c r="CG41" s="23">
        <v>13.154500000000001</v>
      </c>
      <c r="CH41" s="23">
        <v>8.8173999999999992</v>
      </c>
      <c r="CI41" s="23">
        <f t="shared" si="18"/>
        <v>1.4893478154985147</v>
      </c>
      <c r="CJ41" s="23">
        <f t="shared" si="6"/>
        <v>62.311697027804421</v>
      </c>
      <c r="CK41" s="23"/>
      <c r="CL41" s="23"/>
      <c r="CN41" s="21">
        <v>38898</v>
      </c>
      <c r="CO41" s="23">
        <v>1786.29</v>
      </c>
      <c r="CP41" s="23">
        <v>1.82</v>
      </c>
      <c r="CQ41" s="23">
        <v>18.916599999999999</v>
      </c>
      <c r="CR41" s="23">
        <v>92.966399999999993</v>
      </c>
      <c r="CS41" s="23">
        <v>29.317799999999998</v>
      </c>
      <c r="CT41" s="23">
        <v>12.138400000000001</v>
      </c>
      <c r="CU41" s="23">
        <v>8.2116000000000007</v>
      </c>
      <c r="CV41" s="23">
        <f t="shared" si="19"/>
        <v>1.9343405652701429</v>
      </c>
      <c r="CW41" s="23">
        <f t="shared" si="7"/>
        <v>89.13365292425695</v>
      </c>
      <c r="CX41" s="23"/>
      <c r="CY41" s="23"/>
      <c r="DA41" s="21">
        <v>38898</v>
      </c>
      <c r="DB41" s="23">
        <v>1692.75</v>
      </c>
      <c r="DC41" s="23">
        <v>2.89</v>
      </c>
      <c r="DD41" s="23">
        <v>17.831900000000001</v>
      </c>
      <c r="DE41" s="23">
        <v>98.065399999999997</v>
      </c>
      <c r="DF41" s="23">
        <v>23.5779</v>
      </c>
      <c r="DG41" s="23">
        <v>11.4666</v>
      </c>
      <c r="DH41" s="23">
        <v>5.8959000000000001</v>
      </c>
      <c r="DI41" s="23">
        <f t="shared" si="20"/>
        <v>3.0440281542906562</v>
      </c>
      <c r="DJ41" s="23">
        <f t="shared" si="8"/>
        <v>94.022435282837975</v>
      </c>
      <c r="DK41" s="23"/>
      <c r="DL41" s="23"/>
      <c r="DN41" s="21">
        <v>38898</v>
      </c>
      <c r="DO41" s="23">
        <v>1389.96</v>
      </c>
      <c r="DP41" s="23">
        <v>0.78</v>
      </c>
      <c r="DQ41" s="23">
        <v>19.0242</v>
      </c>
      <c r="DR41" s="23">
        <v>74.517499999999998</v>
      </c>
      <c r="DS41" s="23">
        <v>39.800199999999997</v>
      </c>
      <c r="DT41" s="23">
        <v>14.1068</v>
      </c>
      <c r="DU41" s="23">
        <v>10.827</v>
      </c>
      <c r="DV41" s="23">
        <f t="shared" si="21"/>
        <v>0.73282955015281814</v>
      </c>
      <c r="DW41" s="23">
        <f t="shared" si="9"/>
        <v>71.445349952061363</v>
      </c>
      <c r="DX41" s="23"/>
      <c r="DY41" s="23"/>
      <c r="EA41" s="21">
        <v>38898</v>
      </c>
      <c r="EB41" s="23">
        <v>1918.45</v>
      </c>
      <c r="EC41" s="23">
        <v>3.35</v>
      </c>
      <c r="ED41" s="23">
        <v>15.4086</v>
      </c>
      <c r="EE41" s="23">
        <v>110.1828</v>
      </c>
      <c r="EF41" s="23">
        <v>50.854799999999997</v>
      </c>
      <c r="EG41" s="23">
        <v>15.995200000000001</v>
      </c>
      <c r="EH41" s="23">
        <v>7.3128000000000002</v>
      </c>
      <c r="EI41" s="23">
        <f t="shared" si="22"/>
        <v>3.453921920324174</v>
      </c>
      <c r="EJ41" s="23">
        <f t="shared" si="10"/>
        <v>105.64026845637585</v>
      </c>
      <c r="EK41" s="23"/>
      <c r="EL41" s="23"/>
      <c r="EP41" s="21">
        <v>38898</v>
      </c>
      <c r="EQ41" s="52">
        <v>1276.660034179688</v>
      </c>
      <c r="ER41" s="37">
        <v>16.248699999999999</v>
      </c>
      <c r="ES41" s="51">
        <v>118.02</v>
      </c>
      <c r="ET41" s="23">
        <f t="shared" si="11"/>
        <v>113.15436241610739</v>
      </c>
      <c r="EU41" s="23"/>
      <c r="EV41" s="23"/>
      <c r="EW41" s="37"/>
      <c r="EX41" s="37"/>
      <c r="EY41" s="37"/>
      <c r="FA41" s="21">
        <v>38898</v>
      </c>
      <c r="FB41" s="37">
        <f>VLOOKUP(FA41,'riskfree_rate and infl.'!$H:$I,2,0)</f>
        <v>4.3</v>
      </c>
    </row>
    <row r="42" spans="1:158" x14ac:dyDescent="0.35">
      <c r="A42" s="21">
        <v>38929</v>
      </c>
      <c r="B42" s="23">
        <v>1365.98</v>
      </c>
      <c r="C42" s="23">
        <v>2.0699999999999998</v>
      </c>
      <c r="D42" s="23">
        <v>19.057200000000002</v>
      </c>
      <c r="E42" s="23">
        <v>40.319499999999998</v>
      </c>
      <c r="F42" s="23">
        <v>51.119300000000003</v>
      </c>
      <c r="G42" s="23">
        <v>13.9495</v>
      </c>
      <c r="H42" s="23">
        <v>6.5730000000000004</v>
      </c>
      <c r="I42" s="23">
        <f t="shared" si="12"/>
        <v>2.1634347732664785</v>
      </c>
      <c r="J42" s="23">
        <f t="shared" si="0"/>
        <v>38.731508165225748</v>
      </c>
      <c r="K42" s="23"/>
      <c r="L42" s="23"/>
      <c r="N42" s="21">
        <v>38929</v>
      </c>
      <c r="O42" s="23">
        <v>1512.96</v>
      </c>
      <c r="P42" s="23">
        <v>1.31</v>
      </c>
      <c r="Q42" s="23">
        <v>17.651599999999998</v>
      </c>
      <c r="R42" s="23">
        <v>95.494200000000006</v>
      </c>
      <c r="S42" s="23">
        <v>25.4148</v>
      </c>
      <c r="T42" s="23">
        <v>6.6590999999999996</v>
      </c>
      <c r="U42" s="23">
        <v>3.7267000000000001</v>
      </c>
      <c r="V42" s="23">
        <f t="shared" si="13"/>
        <v>1.2178043534027889</v>
      </c>
      <c r="W42" s="23">
        <f t="shared" si="1"/>
        <v>91.733141210374654</v>
      </c>
      <c r="X42" s="23"/>
      <c r="Y42" s="23"/>
      <c r="AA42" s="21">
        <v>38929</v>
      </c>
      <c r="AB42" s="23">
        <v>1387.83</v>
      </c>
      <c r="AC42" s="23">
        <v>2.16</v>
      </c>
      <c r="AD42" s="23">
        <v>19.023900000000001</v>
      </c>
      <c r="AE42" s="23">
        <v>72.973399999999998</v>
      </c>
      <c r="AF42" s="23">
        <v>33.981999999999999</v>
      </c>
      <c r="AG42" s="23">
        <v>9.8376000000000001</v>
      </c>
      <c r="AH42" s="23">
        <v>6.2209000000000003</v>
      </c>
      <c r="AI42" s="23">
        <f t="shared" si="14"/>
        <v>2.2387586818089034</v>
      </c>
      <c r="AJ42" s="23">
        <f t="shared" si="2"/>
        <v>70.099327569644572</v>
      </c>
      <c r="AK42" s="23"/>
      <c r="AL42" s="23"/>
      <c r="AN42" s="21">
        <v>38929</v>
      </c>
      <c r="AO42" s="23">
        <v>2426.91</v>
      </c>
      <c r="AP42" s="23">
        <v>1.48</v>
      </c>
      <c r="AQ42" s="23">
        <v>10.865500000000001</v>
      </c>
      <c r="AR42" s="23">
        <v>222.16970000000001</v>
      </c>
      <c r="AS42" s="23">
        <v>21.646599999999999</v>
      </c>
      <c r="AT42" s="23">
        <v>16.890699999999999</v>
      </c>
      <c r="AU42" s="23">
        <v>11.263</v>
      </c>
      <c r="AV42" s="23">
        <f t="shared" si="15"/>
        <v>1.6225866642874807</v>
      </c>
      <c r="AW42" s="23">
        <f t="shared" si="3"/>
        <v>213.41950048030742</v>
      </c>
      <c r="AX42" s="23"/>
      <c r="AY42" s="23"/>
      <c r="BA42" s="21">
        <v>38929</v>
      </c>
      <c r="BB42" s="23">
        <v>1576.02</v>
      </c>
      <c r="BC42" s="23">
        <v>2.4900000000000002</v>
      </c>
      <c r="BD42" s="23">
        <v>13.3467</v>
      </c>
      <c r="BE42" s="23">
        <v>118.4165</v>
      </c>
      <c r="BF42" s="23" t="s">
        <v>8</v>
      </c>
      <c r="BG42" s="23">
        <v>21.0303</v>
      </c>
      <c r="BH42" s="23">
        <v>13.736499999999999</v>
      </c>
      <c r="BI42" s="23">
        <f t="shared" si="16"/>
        <v>2.582412376764831</v>
      </c>
      <c r="BJ42" s="23">
        <f t="shared" si="4"/>
        <v>113.75264169068204</v>
      </c>
      <c r="BK42" s="23"/>
      <c r="BL42" s="23"/>
      <c r="BN42" s="21">
        <v>38929</v>
      </c>
      <c r="BO42" s="23">
        <v>2097.84</v>
      </c>
      <c r="BP42" s="23">
        <v>3.36</v>
      </c>
      <c r="BQ42" s="23">
        <v>52.193300000000001</v>
      </c>
      <c r="BR42" s="23">
        <v>111.59229999999999</v>
      </c>
      <c r="BS42" s="23" t="s">
        <v>8</v>
      </c>
      <c r="BT42" s="23">
        <v>12.048</v>
      </c>
      <c r="BU42" s="23">
        <v>20.501100000000001</v>
      </c>
      <c r="BV42" s="23">
        <f t="shared" si="17"/>
        <v>3.7180898795405279</v>
      </c>
      <c r="BW42" s="23">
        <f t="shared" si="5"/>
        <v>107.19721421709895</v>
      </c>
      <c r="BX42" s="23"/>
      <c r="BY42" s="23"/>
      <c r="CA42" s="21">
        <v>38929</v>
      </c>
      <c r="CB42" s="23">
        <v>1216.49</v>
      </c>
      <c r="CC42" s="23">
        <v>1.47</v>
      </c>
      <c r="CD42" s="23">
        <v>18.182400000000001</v>
      </c>
      <c r="CE42" s="23">
        <v>67.244799999999998</v>
      </c>
      <c r="CF42" s="23">
        <v>35.360300000000002</v>
      </c>
      <c r="CG42" s="23">
        <v>12.903700000000001</v>
      </c>
      <c r="CH42" s="23">
        <v>8.1145999999999994</v>
      </c>
      <c r="CI42" s="23">
        <f t="shared" si="18"/>
        <v>1.4923091730327234</v>
      </c>
      <c r="CJ42" s="23">
        <f t="shared" si="6"/>
        <v>64.596349663784821</v>
      </c>
      <c r="CK42" s="23"/>
      <c r="CL42" s="23"/>
      <c r="CN42" s="21">
        <v>38929</v>
      </c>
      <c r="CO42" s="23">
        <v>1694.33</v>
      </c>
      <c r="CP42" s="23">
        <v>1.92</v>
      </c>
      <c r="CQ42" s="23">
        <v>16.514299999999999</v>
      </c>
      <c r="CR42" s="23">
        <v>95.773899999999998</v>
      </c>
      <c r="CS42" s="23">
        <v>28.525200000000002</v>
      </c>
      <c r="CT42" s="23">
        <v>12.3217</v>
      </c>
      <c r="CU42" s="23">
        <v>8.3229000000000006</v>
      </c>
      <c r="CV42" s="23">
        <f t="shared" si="19"/>
        <v>1.9258736800041443</v>
      </c>
      <c r="CW42" s="23">
        <f t="shared" si="7"/>
        <v>92.001825168107587</v>
      </c>
      <c r="CX42" s="23"/>
      <c r="CY42" s="23"/>
      <c r="DA42" s="21">
        <v>38929</v>
      </c>
      <c r="DB42" s="23">
        <v>1641.57</v>
      </c>
      <c r="DC42" s="23">
        <v>3</v>
      </c>
      <c r="DD42" s="23">
        <v>17.2928</v>
      </c>
      <c r="DE42" s="23">
        <v>98.065399999999997</v>
      </c>
      <c r="DF42" s="23">
        <v>23.5779</v>
      </c>
      <c r="DG42" s="23">
        <v>11.4666</v>
      </c>
      <c r="DH42" s="23">
        <v>5.8959000000000001</v>
      </c>
      <c r="DI42" s="23">
        <f t="shared" si="20"/>
        <v>3.0428949881958589</v>
      </c>
      <c r="DJ42" s="23">
        <f t="shared" si="8"/>
        <v>94.203073967339094</v>
      </c>
      <c r="DK42" s="23"/>
      <c r="DL42" s="23"/>
      <c r="DN42" s="21">
        <v>38929</v>
      </c>
      <c r="DO42" s="23">
        <v>1360.35</v>
      </c>
      <c r="DP42" s="23">
        <v>0.79</v>
      </c>
      <c r="DQ42" s="23">
        <v>18.623799999999999</v>
      </c>
      <c r="DR42" s="23">
        <v>74.517499999999998</v>
      </c>
      <c r="DS42" s="23">
        <v>39.802300000000002</v>
      </c>
      <c r="DT42" s="23">
        <v>14.1104</v>
      </c>
      <c r="DU42" s="23">
        <v>10.8238</v>
      </c>
      <c r="DV42" s="23">
        <f t="shared" si="21"/>
        <v>0.73076340731187373</v>
      </c>
      <c r="DW42" s="23">
        <f t="shared" si="9"/>
        <v>71.582612872238229</v>
      </c>
      <c r="DX42" s="23"/>
      <c r="DY42" s="23"/>
      <c r="EA42" s="21">
        <v>38929</v>
      </c>
      <c r="EB42" s="23">
        <v>2009.42</v>
      </c>
      <c r="EC42" s="23">
        <v>3.2</v>
      </c>
      <c r="ED42" s="23">
        <v>16.125499999999999</v>
      </c>
      <c r="EE42" s="23">
        <v>110.1828</v>
      </c>
      <c r="EF42" s="23">
        <v>50.854799999999997</v>
      </c>
      <c r="EG42" s="23">
        <v>15.995200000000001</v>
      </c>
      <c r="EH42" s="23">
        <v>7.3128000000000002</v>
      </c>
      <c r="EI42" s="23">
        <f t="shared" si="22"/>
        <v>3.4292089530747525</v>
      </c>
      <c r="EJ42" s="23">
        <f t="shared" si="10"/>
        <v>105.84322766570605</v>
      </c>
      <c r="EK42" s="23"/>
      <c r="EL42" s="23"/>
      <c r="EP42" s="21">
        <v>38929</v>
      </c>
      <c r="EQ42" s="52">
        <v>1303.819946289062</v>
      </c>
      <c r="ER42" s="37">
        <v>16.5944</v>
      </c>
      <c r="ES42" s="51">
        <v>119.82</v>
      </c>
      <c r="ET42" s="23">
        <f t="shared" si="11"/>
        <v>115.10086455331412</v>
      </c>
      <c r="EU42" s="23"/>
      <c r="EV42" s="23"/>
      <c r="EW42" s="37"/>
      <c r="EX42" s="37"/>
      <c r="EY42" s="37"/>
      <c r="FA42" s="21">
        <v>38929</v>
      </c>
      <c r="FB42" s="37">
        <f>VLOOKUP(FA42,'riskfree_rate and infl.'!$H:$I,2,0)</f>
        <v>4.0999999999999996</v>
      </c>
    </row>
    <row r="43" spans="1:158" x14ac:dyDescent="0.35">
      <c r="A43" s="21">
        <v>38960</v>
      </c>
      <c r="B43" s="23">
        <v>1390.35</v>
      </c>
      <c r="C43" s="23">
        <v>2.04</v>
      </c>
      <c r="D43" s="23">
        <v>18.357399999999998</v>
      </c>
      <c r="E43" s="23">
        <v>43.320999999999998</v>
      </c>
      <c r="F43" s="23">
        <v>52.146500000000003</v>
      </c>
      <c r="G43" s="23">
        <v>13.780099999999999</v>
      </c>
      <c r="H43" s="23">
        <v>6.6798999999999999</v>
      </c>
      <c r="I43" s="23">
        <f t="shared" si="12"/>
        <v>2.154057555422932</v>
      </c>
      <c r="J43" s="23">
        <f t="shared" si="0"/>
        <v>41.73506743737957</v>
      </c>
      <c r="K43" s="23"/>
      <c r="L43" s="23"/>
      <c r="N43" s="21">
        <v>38960</v>
      </c>
      <c r="O43" s="23">
        <v>1552.51</v>
      </c>
      <c r="P43" s="23">
        <v>1.27</v>
      </c>
      <c r="Q43" s="23">
        <v>14.842700000000001</v>
      </c>
      <c r="R43" s="23">
        <v>96.810400000000001</v>
      </c>
      <c r="S43" s="23">
        <v>25.171199999999999</v>
      </c>
      <c r="T43" s="23">
        <v>6.0080999999999998</v>
      </c>
      <c r="U43" s="23">
        <v>3.3193999999999999</v>
      </c>
      <c r="V43" s="23">
        <f t="shared" si="13"/>
        <v>1.2168933650702869</v>
      </c>
      <c r="W43" s="23">
        <f t="shared" si="1"/>
        <v>93.266281310211937</v>
      </c>
      <c r="X43" s="23"/>
      <c r="Y43" s="23"/>
      <c r="AA43" s="21">
        <v>38960</v>
      </c>
      <c r="AB43" s="23">
        <v>1436.11</v>
      </c>
      <c r="AC43" s="23">
        <v>2.1</v>
      </c>
      <c r="AD43" s="23">
        <v>19.516400000000001</v>
      </c>
      <c r="AE43" s="23">
        <v>73.668899999999994</v>
      </c>
      <c r="AF43" s="23">
        <v>31.043199999999999</v>
      </c>
      <c r="AG43" s="23">
        <v>9.9585000000000008</v>
      </c>
      <c r="AH43" s="23">
        <v>6.1779000000000002</v>
      </c>
      <c r="AI43" s="23">
        <f t="shared" si="14"/>
        <v>2.2360178955712726</v>
      </c>
      <c r="AJ43" s="23">
        <f t="shared" si="2"/>
        <v>70.971965317919071</v>
      </c>
      <c r="AK43" s="23"/>
      <c r="AL43" s="23"/>
      <c r="AN43" s="21">
        <v>38960</v>
      </c>
      <c r="AO43" s="23">
        <v>2330.9</v>
      </c>
      <c r="AP43" s="23">
        <v>1.59</v>
      </c>
      <c r="AQ43" s="23">
        <v>10.627800000000001</v>
      </c>
      <c r="AR43" s="23">
        <v>222.1086</v>
      </c>
      <c r="AS43" s="23">
        <v>22.572399999999998</v>
      </c>
      <c r="AT43" s="23">
        <v>16.428899999999999</v>
      </c>
      <c r="AU43" s="23">
        <v>11.1944</v>
      </c>
      <c r="AV43" s="23">
        <f t="shared" si="15"/>
        <v>1.6600525709524958</v>
      </c>
      <c r="AW43" s="23">
        <f t="shared" si="3"/>
        <v>213.97745664739884</v>
      </c>
      <c r="AX43" s="23"/>
      <c r="AY43" s="23"/>
      <c r="BA43" s="21">
        <v>38960</v>
      </c>
      <c r="BB43" s="23">
        <v>1587.56</v>
      </c>
      <c r="BC43" s="23">
        <v>2.5099999999999998</v>
      </c>
      <c r="BD43" s="23">
        <v>13.264099999999999</v>
      </c>
      <c r="BE43" s="23">
        <v>120.6611</v>
      </c>
      <c r="BF43" s="23" t="s">
        <v>8</v>
      </c>
      <c r="BG43" s="23">
        <v>19.866599999999998</v>
      </c>
      <c r="BH43" s="23">
        <v>13.177899999999999</v>
      </c>
      <c r="BI43" s="23">
        <f t="shared" si="16"/>
        <v>2.5957674556463566</v>
      </c>
      <c r="BJ43" s="23">
        <f t="shared" si="4"/>
        <v>116.24383429672447</v>
      </c>
      <c r="BK43" s="23"/>
      <c r="BL43" s="23"/>
      <c r="BN43" s="21">
        <v>38960</v>
      </c>
      <c r="BO43" s="23">
        <v>2156.02</v>
      </c>
      <c r="BP43" s="23">
        <v>3.27</v>
      </c>
      <c r="BQ43" s="23">
        <v>43.807099999999998</v>
      </c>
      <c r="BR43" s="23">
        <v>117.17959999999999</v>
      </c>
      <c r="BS43" s="23" t="s">
        <v>8</v>
      </c>
      <c r="BT43" s="23">
        <v>12.007400000000001</v>
      </c>
      <c r="BU43" s="23">
        <v>24.835899999999999</v>
      </c>
      <c r="BV43" s="23">
        <f t="shared" si="17"/>
        <v>3.6543769429565041</v>
      </c>
      <c r="BW43" s="23">
        <f t="shared" si="5"/>
        <v>112.8897880539499</v>
      </c>
      <c r="BX43" s="23"/>
      <c r="BY43" s="23"/>
      <c r="CA43" s="21">
        <v>38960</v>
      </c>
      <c r="CB43" s="23">
        <v>1247.54</v>
      </c>
      <c r="CC43" s="23">
        <v>1.47</v>
      </c>
      <c r="CD43" s="23">
        <v>18.608899999999998</v>
      </c>
      <c r="CE43" s="23">
        <v>67.2316</v>
      </c>
      <c r="CF43" s="23">
        <v>34.191699999999997</v>
      </c>
      <c r="CG43" s="23">
        <v>12.8962</v>
      </c>
      <c r="CH43" s="23">
        <v>8.0602999999999998</v>
      </c>
      <c r="CI43" s="23">
        <f t="shared" si="18"/>
        <v>1.5257931118639181</v>
      </c>
      <c r="CJ43" s="23">
        <f t="shared" si="6"/>
        <v>64.770327552986515</v>
      </c>
      <c r="CK43" s="23"/>
      <c r="CL43" s="23"/>
      <c r="CN43" s="21">
        <v>38960</v>
      </c>
      <c r="CO43" s="23">
        <v>1713.82</v>
      </c>
      <c r="CP43" s="23">
        <v>1.92</v>
      </c>
      <c r="CQ43" s="23">
        <v>17.0867</v>
      </c>
      <c r="CR43" s="23">
        <v>95.814499999999995</v>
      </c>
      <c r="CS43" s="23">
        <v>28.957999999999998</v>
      </c>
      <c r="CT43" s="23">
        <v>12.3109</v>
      </c>
      <c r="CU43" s="23">
        <v>8.3146000000000004</v>
      </c>
      <c r="CV43" s="23">
        <f t="shared" si="19"/>
        <v>1.9336397599111101</v>
      </c>
      <c r="CW43" s="23">
        <f t="shared" si="7"/>
        <v>92.306840077071286</v>
      </c>
      <c r="CX43" s="23"/>
      <c r="CY43" s="23"/>
      <c r="DA43" s="21">
        <v>38960</v>
      </c>
      <c r="DB43" s="23">
        <v>1689.73</v>
      </c>
      <c r="DC43" s="23">
        <v>2.93</v>
      </c>
      <c r="DD43" s="23">
        <v>17.8001</v>
      </c>
      <c r="DE43" s="23">
        <v>98.065399999999997</v>
      </c>
      <c r="DF43" s="23">
        <v>23.5779</v>
      </c>
      <c r="DG43" s="23">
        <v>11.4666</v>
      </c>
      <c r="DH43" s="23">
        <v>5.8959000000000001</v>
      </c>
      <c r="DI43" s="23">
        <f t="shared" si="20"/>
        <v>3.0210266960916927</v>
      </c>
      <c r="DJ43" s="23">
        <f t="shared" si="8"/>
        <v>94.475337186897875</v>
      </c>
      <c r="DK43" s="23"/>
      <c r="DL43" s="23"/>
      <c r="DN43" s="21">
        <v>38960</v>
      </c>
      <c r="DO43" s="23">
        <v>1471.28</v>
      </c>
      <c r="DP43" s="23">
        <v>0.77</v>
      </c>
      <c r="DQ43" s="23">
        <v>20.218</v>
      </c>
      <c r="DR43" s="23">
        <v>74.103700000000003</v>
      </c>
      <c r="DS43" s="23">
        <v>41.039099999999998</v>
      </c>
      <c r="DT43" s="23">
        <v>14.283200000000001</v>
      </c>
      <c r="DU43" s="23">
        <v>10.839700000000001</v>
      </c>
      <c r="DV43" s="23">
        <f t="shared" si="21"/>
        <v>0.76982994757424728</v>
      </c>
      <c r="DW43" s="23">
        <f t="shared" si="9"/>
        <v>71.390847784200389</v>
      </c>
      <c r="DX43" s="23"/>
      <c r="DY43" s="23"/>
      <c r="EA43" s="21">
        <v>38960</v>
      </c>
      <c r="EB43" s="23">
        <v>2071.7399999999998</v>
      </c>
      <c r="EC43" s="23">
        <v>3.15</v>
      </c>
      <c r="ED43" s="23">
        <v>16.083600000000001</v>
      </c>
      <c r="EE43" s="23">
        <v>113.2244</v>
      </c>
      <c r="EF43" s="23">
        <v>50.924599999999998</v>
      </c>
      <c r="EG43" s="23">
        <v>16.399999999999999</v>
      </c>
      <c r="EH43" s="23">
        <v>7.4187000000000003</v>
      </c>
      <c r="EI43" s="23">
        <f t="shared" si="22"/>
        <v>3.4476388544641527</v>
      </c>
      <c r="EJ43" s="23">
        <f t="shared" si="10"/>
        <v>109.07938342967245</v>
      </c>
      <c r="EK43" s="23"/>
      <c r="EL43" s="23"/>
      <c r="EP43" s="21">
        <v>38960</v>
      </c>
      <c r="EQ43" s="52">
        <v>1335.849975585938</v>
      </c>
      <c r="ER43" s="37">
        <v>17.001999999999999</v>
      </c>
      <c r="ES43" s="51">
        <v>121.73</v>
      </c>
      <c r="ET43" s="23">
        <f t="shared" si="11"/>
        <v>117.27360308285164</v>
      </c>
      <c r="EU43" s="23"/>
      <c r="EV43" s="23"/>
      <c r="EW43" s="37"/>
      <c r="EX43" s="37"/>
      <c r="EY43" s="37"/>
      <c r="FA43" s="21">
        <v>38960</v>
      </c>
      <c r="FB43" s="37">
        <f>VLOOKUP(FA43,'riskfree_rate and infl.'!$H:$I,2,0)</f>
        <v>3.8</v>
      </c>
    </row>
    <row r="44" spans="1:158" x14ac:dyDescent="0.35">
      <c r="A44" s="21">
        <v>38990</v>
      </c>
      <c r="B44" s="23">
        <v>1443.34</v>
      </c>
      <c r="C44" s="23">
        <v>1.87</v>
      </c>
      <c r="D44" s="23">
        <v>19.059699999999999</v>
      </c>
      <c r="E44" s="23">
        <v>43.374400000000001</v>
      </c>
      <c r="F44" s="23">
        <v>52.4101</v>
      </c>
      <c r="G44" s="23">
        <v>13.7691</v>
      </c>
      <c r="H44" s="23">
        <v>6.6825999999999999</v>
      </c>
      <c r="I44" s="23">
        <f t="shared" si="12"/>
        <v>2.0266618777152945</v>
      </c>
      <c r="J44" s="23">
        <f t="shared" si="0"/>
        <v>42.482272282076401</v>
      </c>
      <c r="K44" s="23"/>
      <c r="L44" s="23"/>
      <c r="N44" s="21">
        <v>38990</v>
      </c>
      <c r="O44" s="23">
        <v>1653.11</v>
      </c>
      <c r="P44" s="23">
        <v>1.1599999999999999</v>
      </c>
      <c r="Q44" s="23">
        <v>15.802199999999999</v>
      </c>
      <c r="R44" s="23">
        <v>96.803799999999995</v>
      </c>
      <c r="S44" s="23">
        <v>25.2455</v>
      </c>
      <c r="T44" s="23">
        <v>6.0098000000000003</v>
      </c>
      <c r="U44" s="23">
        <v>3.3178999999999998</v>
      </c>
      <c r="V44" s="23">
        <f t="shared" si="13"/>
        <v>1.1801836285250944</v>
      </c>
      <c r="W44" s="23">
        <f t="shared" si="1"/>
        <v>94.812732615083249</v>
      </c>
      <c r="X44" s="23"/>
      <c r="Y44" s="23"/>
      <c r="AA44" s="21">
        <v>38990</v>
      </c>
      <c r="AB44" s="23">
        <v>1440.59</v>
      </c>
      <c r="AC44" s="23">
        <v>2.15</v>
      </c>
      <c r="AD44" s="23">
        <v>19.568999999999999</v>
      </c>
      <c r="AE44" s="23">
        <v>73.628200000000007</v>
      </c>
      <c r="AF44" s="23">
        <v>32.039200000000001</v>
      </c>
      <c r="AG44" s="23">
        <v>9.9503000000000004</v>
      </c>
      <c r="AH44" s="23">
        <v>6.1748000000000003</v>
      </c>
      <c r="AI44" s="23">
        <f t="shared" si="14"/>
        <v>2.2803613510908449</v>
      </c>
      <c r="AJ44" s="23">
        <f t="shared" si="2"/>
        <v>72.113809990205695</v>
      </c>
      <c r="AK44" s="23"/>
      <c r="AL44" s="23"/>
      <c r="AN44" s="21">
        <v>38990</v>
      </c>
      <c r="AO44" s="23">
        <v>2260.5</v>
      </c>
      <c r="AP44" s="23">
        <v>1.65</v>
      </c>
      <c r="AQ44" s="23">
        <v>10.3104</v>
      </c>
      <c r="AR44" s="23">
        <v>222.1086</v>
      </c>
      <c r="AS44" s="23">
        <v>22.569500000000001</v>
      </c>
      <c r="AT44" s="23">
        <v>16.427</v>
      </c>
      <c r="AU44" s="23">
        <v>11.1875</v>
      </c>
      <c r="AV44" s="23">
        <f t="shared" si="15"/>
        <v>1.6694741208180059</v>
      </c>
      <c r="AW44" s="23">
        <f t="shared" si="3"/>
        <v>217.54025465230168</v>
      </c>
      <c r="AX44" s="23"/>
      <c r="AY44" s="23"/>
      <c r="BA44" s="21">
        <v>38990</v>
      </c>
      <c r="BB44" s="23">
        <v>1650.94</v>
      </c>
      <c r="BC44" s="23">
        <v>2.39</v>
      </c>
      <c r="BD44" s="23">
        <v>13.7979</v>
      </c>
      <c r="BE44" s="23">
        <v>120.6611</v>
      </c>
      <c r="BF44" s="23" t="s">
        <v>8</v>
      </c>
      <c r="BG44" s="23">
        <v>19.866599999999998</v>
      </c>
      <c r="BH44" s="23">
        <v>13.177899999999999</v>
      </c>
      <c r="BI44" s="23">
        <f t="shared" si="16"/>
        <v>2.5375908916974206</v>
      </c>
      <c r="BJ44" s="23">
        <f t="shared" si="4"/>
        <v>118.17933398628797</v>
      </c>
      <c r="BK44" s="23"/>
      <c r="BL44" s="23"/>
      <c r="BN44" s="21">
        <v>38990</v>
      </c>
      <c r="BO44" s="23">
        <v>2209.96</v>
      </c>
      <c r="BP44" s="23">
        <v>3.03</v>
      </c>
      <c r="BQ44" s="23">
        <v>44.902999999999999</v>
      </c>
      <c r="BR44" s="23">
        <v>117.17959999999999</v>
      </c>
      <c r="BS44" s="23" t="s">
        <v>8</v>
      </c>
      <c r="BT44" s="23">
        <v>12.007400000000001</v>
      </c>
      <c r="BU44" s="23">
        <v>24.835899999999999</v>
      </c>
      <c r="BV44" s="23">
        <f t="shared" si="17"/>
        <v>3.4037607434260182</v>
      </c>
      <c r="BW44" s="23">
        <f t="shared" si="5"/>
        <v>114.7694417238002</v>
      </c>
      <c r="BX44" s="23"/>
      <c r="BY44" s="23"/>
      <c r="CA44" s="21">
        <v>38990</v>
      </c>
      <c r="CB44" s="23">
        <v>1265.77</v>
      </c>
      <c r="CC44" s="23">
        <v>1.47</v>
      </c>
      <c r="CD44" s="23">
        <v>18.882300000000001</v>
      </c>
      <c r="CE44" s="23">
        <v>67.2316</v>
      </c>
      <c r="CF44" s="23">
        <v>34.191499999999998</v>
      </c>
      <c r="CG44" s="23">
        <v>12.8962</v>
      </c>
      <c r="CH44" s="23">
        <v>8.0602</v>
      </c>
      <c r="CI44" s="23">
        <f t="shared" si="18"/>
        <v>1.5408991080966936</v>
      </c>
      <c r="CJ44" s="23">
        <f t="shared" si="6"/>
        <v>65.848775710088148</v>
      </c>
      <c r="CK44" s="23"/>
      <c r="CL44" s="23"/>
      <c r="CN44" s="21">
        <v>38990</v>
      </c>
      <c r="CO44" s="23">
        <v>1778.21</v>
      </c>
      <c r="CP44" s="23">
        <v>1.89</v>
      </c>
      <c r="CQ44" s="23">
        <v>17.673200000000001</v>
      </c>
      <c r="CR44" s="23">
        <v>95.814499999999995</v>
      </c>
      <c r="CS44" s="23">
        <v>28.957999999999998</v>
      </c>
      <c r="CT44" s="23">
        <v>12.3109</v>
      </c>
      <c r="CU44" s="23">
        <v>8.3146000000000004</v>
      </c>
      <c r="CV44" s="23">
        <f t="shared" si="19"/>
        <v>1.9559543314197252</v>
      </c>
      <c r="CW44" s="23">
        <f t="shared" si="7"/>
        <v>93.843780607247794</v>
      </c>
      <c r="CX44" s="23"/>
      <c r="CY44" s="23"/>
      <c r="DA44" s="21">
        <v>38990</v>
      </c>
      <c r="DB44" s="23">
        <v>1678</v>
      </c>
      <c r="DC44" s="23">
        <v>3.02</v>
      </c>
      <c r="DD44" s="23">
        <v>17.676600000000001</v>
      </c>
      <c r="DE44" s="23">
        <v>98.065399999999997</v>
      </c>
      <c r="DF44" s="23">
        <v>23.5779</v>
      </c>
      <c r="DG44" s="23">
        <v>11.4666</v>
      </c>
      <c r="DH44" s="23">
        <v>5.8959000000000001</v>
      </c>
      <c r="DI44" s="23">
        <f t="shared" si="20"/>
        <v>3.0605489294496713</v>
      </c>
      <c r="DJ44" s="23">
        <f t="shared" si="8"/>
        <v>96.048383937316359</v>
      </c>
      <c r="DK44" s="23"/>
      <c r="DL44" s="23"/>
      <c r="DN44" s="21">
        <v>38990</v>
      </c>
      <c r="DO44" s="23">
        <v>1535.34</v>
      </c>
      <c r="DP44" s="23">
        <v>0.75</v>
      </c>
      <c r="DQ44" s="23">
        <v>21.144600000000001</v>
      </c>
      <c r="DR44" s="23">
        <v>74.102000000000004</v>
      </c>
      <c r="DS44" s="23">
        <v>40.882399999999997</v>
      </c>
      <c r="DT44" s="23">
        <v>14.2798</v>
      </c>
      <c r="DU44" s="23">
        <v>10.8398</v>
      </c>
      <c r="DV44" s="23">
        <f t="shared" si="21"/>
        <v>0.77920834400055017</v>
      </c>
      <c r="DW44" s="23">
        <f t="shared" si="9"/>
        <v>72.577864838393737</v>
      </c>
      <c r="DX44" s="23"/>
      <c r="DY44" s="23"/>
      <c r="EA44" s="21">
        <v>38990</v>
      </c>
      <c r="EB44" s="23">
        <v>2028.98</v>
      </c>
      <c r="EC44" s="23">
        <v>3.13</v>
      </c>
      <c r="ED44" s="23">
        <v>15.711399999999999</v>
      </c>
      <c r="EE44" s="23">
        <v>113.2244</v>
      </c>
      <c r="EF44" s="23">
        <v>50.924599999999998</v>
      </c>
      <c r="EG44" s="23">
        <v>16.399999999999999</v>
      </c>
      <c r="EH44" s="23">
        <v>7.4187000000000003</v>
      </c>
      <c r="EI44" s="23">
        <f t="shared" si="22"/>
        <v>3.3422342408403605</v>
      </c>
      <c r="EJ44" s="23">
        <f t="shared" si="10"/>
        <v>110.89559255631735</v>
      </c>
      <c r="EK44" s="23"/>
      <c r="EL44" s="23"/>
      <c r="EP44" s="21">
        <v>38990</v>
      </c>
      <c r="EQ44" s="52">
        <v>1377.93994140625</v>
      </c>
      <c r="ER44" s="37">
        <v>16.905200000000001</v>
      </c>
      <c r="ES44" s="51">
        <v>124.48</v>
      </c>
      <c r="ET44" s="23">
        <f t="shared" si="11"/>
        <v>121.91968658178259</v>
      </c>
      <c r="EU44" s="23"/>
      <c r="EV44" s="23"/>
      <c r="EW44" s="37"/>
      <c r="EX44" s="37"/>
      <c r="EY44" s="37"/>
      <c r="FA44" s="21">
        <v>38990</v>
      </c>
      <c r="FB44" s="37">
        <f>VLOOKUP(FA44,'riskfree_rate and infl.'!$H:$I,2,0)</f>
        <v>2.1</v>
      </c>
    </row>
    <row r="45" spans="1:158" x14ac:dyDescent="0.35">
      <c r="A45" s="21">
        <v>39021</v>
      </c>
      <c r="B45" s="23">
        <v>1540.38</v>
      </c>
      <c r="C45" s="23">
        <v>1.76</v>
      </c>
      <c r="D45" s="23">
        <v>20.281099999999999</v>
      </c>
      <c r="E45" s="23">
        <v>43.374400000000001</v>
      </c>
      <c r="F45" s="23">
        <v>52.410499999999999</v>
      </c>
      <c r="G45" s="23">
        <v>13.7682</v>
      </c>
      <c r="H45" s="23">
        <v>6.6806000000000001</v>
      </c>
      <c r="I45" s="23">
        <f t="shared" si="12"/>
        <v>1.9986094867036128</v>
      </c>
      <c r="J45" s="23">
        <f t="shared" si="0"/>
        <v>42.817769002961505</v>
      </c>
      <c r="K45" s="23"/>
      <c r="L45" s="23"/>
      <c r="N45" s="21">
        <v>39021</v>
      </c>
      <c r="O45" s="23">
        <v>1756.84</v>
      </c>
      <c r="P45" s="23">
        <v>1.1100000000000001</v>
      </c>
      <c r="Q45" s="23">
        <v>16.787800000000001</v>
      </c>
      <c r="R45" s="23">
        <v>96.840500000000006</v>
      </c>
      <c r="S45" s="23">
        <v>25.244499999999999</v>
      </c>
      <c r="T45" s="23">
        <v>6.0114999999999998</v>
      </c>
      <c r="U45" s="23">
        <v>3.3193999999999999</v>
      </c>
      <c r="V45" s="23">
        <f t="shared" si="13"/>
        <v>1.1885716027128626</v>
      </c>
      <c r="W45" s="23">
        <f t="shared" si="1"/>
        <v>95.597729516288268</v>
      </c>
      <c r="X45" s="23"/>
      <c r="Y45" s="23"/>
      <c r="AA45" s="21">
        <v>39021</v>
      </c>
      <c r="AB45" s="23">
        <v>1468.84</v>
      </c>
      <c r="AC45" s="23">
        <v>2.12</v>
      </c>
      <c r="AD45" s="23">
        <v>19.950099999999999</v>
      </c>
      <c r="AE45" s="23">
        <v>73.637900000000002</v>
      </c>
      <c r="AF45" s="23">
        <v>32.030500000000004</v>
      </c>
      <c r="AG45" s="23">
        <v>9.9370999999999992</v>
      </c>
      <c r="AH45" s="23">
        <v>6.1675000000000004</v>
      </c>
      <c r="AI45" s="23">
        <f t="shared" si="14"/>
        <v>2.2727877395586811</v>
      </c>
      <c r="AJ45" s="23">
        <f t="shared" si="2"/>
        <v>72.692892398815403</v>
      </c>
      <c r="AK45" s="23"/>
      <c r="AL45" s="23"/>
      <c r="AN45" s="21">
        <v>39021</v>
      </c>
      <c r="AO45" s="23">
        <v>2359.5</v>
      </c>
      <c r="AP45" s="23">
        <v>1.59</v>
      </c>
      <c r="AQ45" s="23">
        <v>9.9923000000000002</v>
      </c>
      <c r="AR45" s="23">
        <v>234.62350000000001</v>
      </c>
      <c r="AS45" s="23">
        <v>22.190300000000001</v>
      </c>
      <c r="AT45" s="23">
        <v>16.683700000000002</v>
      </c>
      <c r="AU45" s="23">
        <v>11.371600000000001</v>
      </c>
      <c r="AV45" s="23">
        <f t="shared" si="15"/>
        <v>1.6582204813854138</v>
      </c>
      <c r="AW45" s="23">
        <f t="shared" si="3"/>
        <v>231.6125370187562</v>
      </c>
      <c r="AX45" s="23"/>
      <c r="AY45" s="23"/>
      <c r="BA45" s="21">
        <v>39021</v>
      </c>
      <c r="BB45" s="23">
        <v>1685.14</v>
      </c>
      <c r="BC45" s="23">
        <v>2.38</v>
      </c>
      <c r="BD45" s="23">
        <v>14.0878</v>
      </c>
      <c r="BE45" s="23">
        <v>120.6311</v>
      </c>
      <c r="BF45" s="23" t="s">
        <v>8</v>
      </c>
      <c r="BG45" s="23">
        <v>19.866599999999998</v>
      </c>
      <c r="BH45" s="23">
        <v>13.177899999999999</v>
      </c>
      <c r="BI45" s="23">
        <f t="shared" si="16"/>
        <v>2.5478762262233117</v>
      </c>
      <c r="BJ45" s="23">
        <f t="shared" si="4"/>
        <v>119.08302073050346</v>
      </c>
      <c r="BK45" s="23"/>
      <c r="BL45" s="23"/>
      <c r="BN45" s="21">
        <v>39021</v>
      </c>
      <c r="BO45" s="23">
        <v>2348.3200000000002</v>
      </c>
      <c r="BP45" s="23">
        <v>2.86</v>
      </c>
      <c r="BQ45" s="23">
        <v>47.714300000000001</v>
      </c>
      <c r="BR45" s="23">
        <v>117.17959999999999</v>
      </c>
      <c r="BS45" s="23" t="s">
        <v>8</v>
      </c>
      <c r="BT45" s="23">
        <v>12.007400000000001</v>
      </c>
      <c r="BU45" s="23">
        <v>24.835899999999999</v>
      </c>
      <c r="BV45" s="23">
        <f t="shared" si="17"/>
        <v>3.3235328582739507</v>
      </c>
      <c r="BW45" s="23">
        <f t="shared" si="5"/>
        <v>115.67581441263575</v>
      </c>
      <c r="BX45" s="23"/>
      <c r="BY45" s="23"/>
      <c r="CA45" s="21">
        <v>39021</v>
      </c>
      <c r="CB45" s="23">
        <v>1274.07</v>
      </c>
      <c r="CC45" s="23">
        <v>1.46</v>
      </c>
      <c r="CD45" s="23">
        <v>18.635300000000001</v>
      </c>
      <c r="CE45" s="23">
        <v>69.362700000000004</v>
      </c>
      <c r="CF45" s="23">
        <v>35.182000000000002</v>
      </c>
      <c r="CG45" s="23">
        <v>12.7182</v>
      </c>
      <c r="CH45" s="23">
        <v>8.2385000000000002</v>
      </c>
      <c r="CI45" s="23">
        <f t="shared" si="18"/>
        <v>1.5289981512318385</v>
      </c>
      <c r="CJ45" s="23">
        <f t="shared" si="6"/>
        <v>68.472556762092808</v>
      </c>
      <c r="CK45" s="23"/>
      <c r="CL45" s="23"/>
      <c r="CN45" s="21">
        <v>39021</v>
      </c>
      <c r="CO45" s="23">
        <v>1814.84</v>
      </c>
      <c r="CP45" s="23">
        <v>1.85</v>
      </c>
      <c r="CQ45" s="23">
        <v>17.0365</v>
      </c>
      <c r="CR45" s="23">
        <v>99.750600000000006</v>
      </c>
      <c r="CS45" s="23">
        <v>27.315799999999999</v>
      </c>
      <c r="CT45" s="23">
        <v>12.693300000000001</v>
      </c>
      <c r="CU45" s="23">
        <v>15.891400000000001</v>
      </c>
      <c r="CV45" s="23">
        <f t="shared" si="19"/>
        <v>1.9306975045788206</v>
      </c>
      <c r="CW45" s="23">
        <f t="shared" si="7"/>
        <v>98.470483711747306</v>
      </c>
      <c r="CX45" s="23"/>
      <c r="CY45" s="23"/>
      <c r="DA45" s="21">
        <v>39021</v>
      </c>
      <c r="DB45" s="23">
        <v>1776.42</v>
      </c>
      <c r="DC45" s="23">
        <v>2.86</v>
      </c>
      <c r="DD45" s="23">
        <v>16.291499999999999</v>
      </c>
      <c r="DE45" s="23">
        <v>108.49890000000001</v>
      </c>
      <c r="DF45" s="23">
        <v>23.882000000000001</v>
      </c>
      <c r="DG45" s="23">
        <v>11.8605</v>
      </c>
      <c r="DH45" s="23">
        <v>6.1948999999999996</v>
      </c>
      <c r="DI45" s="23">
        <f t="shared" si="20"/>
        <v>3.0228870340602474</v>
      </c>
      <c r="DJ45" s="23">
        <f t="shared" si="8"/>
        <v>107.10651530108591</v>
      </c>
      <c r="DK45" s="23"/>
      <c r="DL45" s="23"/>
      <c r="DN45" s="21">
        <v>39021</v>
      </c>
      <c r="DO45" s="23">
        <v>1586.66</v>
      </c>
      <c r="DP45" s="23">
        <v>0.73</v>
      </c>
      <c r="DQ45" s="23">
        <v>21.8537</v>
      </c>
      <c r="DR45" s="23">
        <v>74.0535</v>
      </c>
      <c r="DS45" s="23">
        <v>40.825600000000001</v>
      </c>
      <c r="DT45" s="23">
        <v>14.2783</v>
      </c>
      <c r="DU45" s="23">
        <v>10.8405</v>
      </c>
      <c r="DV45" s="23">
        <f t="shared" si="21"/>
        <v>0.77695930773681254</v>
      </c>
      <c r="DW45" s="23">
        <f t="shared" si="9"/>
        <v>73.103158933859831</v>
      </c>
      <c r="DX45" s="23"/>
      <c r="DY45" s="23"/>
      <c r="EA45" s="21">
        <v>39021</v>
      </c>
      <c r="EB45" s="23">
        <v>2136.37</v>
      </c>
      <c r="EC45" s="23">
        <v>2.98</v>
      </c>
      <c r="ED45" s="23">
        <v>16.530100000000001</v>
      </c>
      <c r="EE45" s="23">
        <v>113.2244</v>
      </c>
      <c r="EF45" s="23">
        <v>50.924599999999998</v>
      </c>
      <c r="EG45" s="23">
        <v>16.399999999999999</v>
      </c>
      <c r="EH45" s="23">
        <v>7.4187000000000003</v>
      </c>
      <c r="EI45" s="23">
        <f t="shared" si="22"/>
        <v>3.3050512954735223</v>
      </c>
      <c r="EJ45" s="23">
        <f t="shared" si="10"/>
        <v>111.77137216189537</v>
      </c>
      <c r="EK45" s="23"/>
      <c r="EL45" s="23"/>
      <c r="EP45" s="21">
        <v>39021</v>
      </c>
      <c r="EQ45" s="52">
        <v>1400.630004882812</v>
      </c>
      <c r="ER45" s="37">
        <v>17.183499999999999</v>
      </c>
      <c r="ES45" s="51">
        <v>126.72</v>
      </c>
      <c r="ET45" s="23">
        <f t="shared" si="11"/>
        <v>125.09378084896349</v>
      </c>
      <c r="EU45" s="23"/>
      <c r="EV45" s="23"/>
      <c r="EW45" s="37"/>
      <c r="EX45" s="37"/>
      <c r="EY45" s="37"/>
      <c r="FA45" s="21">
        <v>39021</v>
      </c>
      <c r="FB45" s="37">
        <f>VLOOKUP(FA45,'riskfree_rate and infl.'!$H:$I,2,0)</f>
        <v>1.3</v>
      </c>
    </row>
    <row r="46" spans="1:158" x14ac:dyDescent="0.35">
      <c r="A46" s="21">
        <v>39051</v>
      </c>
      <c r="B46" s="23">
        <v>1551.43</v>
      </c>
      <c r="C46" s="23">
        <v>1.76</v>
      </c>
      <c r="D46" s="23">
        <v>18.9434</v>
      </c>
      <c r="E46" s="23">
        <v>47.094700000000003</v>
      </c>
      <c r="F46" s="23">
        <v>53.292200000000001</v>
      </c>
      <c r="G46" s="23">
        <v>14.2515</v>
      </c>
      <c r="H46" s="23">
        <v>7.8586999999999998</v>
      </c>
      <c r="I46" s="23">
        <f t="shared" si="12"/>
        <v>1.9815382680182441</v>
      </c>
      <c r="J46" s="23">
        <f t="shared" si="0"/>
        <v>46.171274509803922</v>
      </c>
      <c r="K46" s="23"/>
      <c r="L46" s="23"/>
      <c r="N46" s="21">
        <v>39051</v>
      </c>
      <c r="O46" s="23">
        <v>1785.12</v>
      </c>
      <c r="P46" s="23">
        <v>1.23</v>
      </c>
      <c r="Q46" s="23">
        <v>17.058299999999999</v>
      </c>
      <c r="R46" s="23">
        <v>96.839299999999994</v>
      </c>
      <c r="S46" s="23">
        <v>25.245000000000001</v>
      </c>
      <c r="T46" s="23">
        <v>6.0115999999999996</v>
      </c>
      <c r="U46" s="23">
        <v>3.3195999999999999</v>
      </c>
      <c r="V46" s="23">
        <f t="shared" si="13"/>
        <v>1.3291938886596357</v>
      </c>
      <c r="W46" s="23">
        <f t="shared" si="1"/>
        <v>94.940490196078429</v>
      </c>
      <c r="X46" s="23"/>
      <c r="Y46" s="23"/>
      <c r="AA46" s="21">
        <v>39051</v>
      </c>
      <c r="AB46" s="23">
        <v>1452.87</v>
      </c>
      <c r="AC46" s="23">
        <v>2.15</v>
      </c>
      <c r="AD46" s="23">
        <v>19.7331</v>
      </c>
      <c r="AE46" s="23">
        <v>73.637900000000002</v>
      </c>
      <c r="AF46" s="23">
        <v>32.030500000000004</v>
      </c>
      <c r="AG46" s="23">
        <v>9.9370999999999992</v>
      </c>
      <c r="AH46" s="23">
        <v>6.1675000000000004</v>
      </c>
      <c r="AI46" s="23">
        <f t="shared" si="14"/>
        <v>2.2621605767524722</v>
      </c>
      <c r="AJ46" s="23">
        <f t="shared" si="2"/>
        <v>72.194019607843131</v>
      </c>
      <c r="AK46" s="23"/>
      <c r="AL46" s="23"/>
      <c r="AN46" s="21">
        <v>39051</v>
      </c>
      <c r="AO46" s="23">
        <v>2546.08</v>
      </c>
      <c r="AP46" s="23">
        <v>1.5</v>
      </c>
      <c r="AQ46" s="23">
        <v>10.837999999999999</v>
      </c>
      <c r="AR46" s="23">
        <v>234.82380000000001</v>
      </c>
      <c r="AS46" s="23">
        <v>23.203099999999999</v>
      </c>
      <c r="AT46" s="23">
        <v>17.4526</v>
      </c>
      <c r="AU46" s="23">
        <v>11.5419</v>
      </c>
      <c r="AV46" s="23">
        <f t="shared" si="15"/>
        <v>1.6575430159911635</v>
      </c>
      <c r="AW46" s="23">
        <f t="shared" si="3"/>
        <v>230.21941176470588</v>
      </c>
      <c r="AX46" s="23"/>
      <c r="AY46" s="23"/>
      <c r="BA46" s="21">
        <v>39051</v>
      </c>
      <c r="BB46" s="23">
        <v>1687.74</v>
      </c>
      <c r="BC46" s="23">
        <v>2.41</v>
      </c>
      <c r="BD46" s="23">
        <v>13.0627</v>
      </c>
      <c r="BE46" s="23">
        <v>128.81639999999999</v>
      </c>
      <c r="BF46" s="23" t="s">
        <v>8</v>
      </c>
      <c r="BG46" s="23">
        <v>20.202300000000001</v>
      </c>
      <c r="BH46" s="23">
        <v>13.537000000000001</v>
      </c>
      <c r="BI46" s="23">
        <f t="shared" si="16"/>
        <v>2.5607598949242236</v>
      </c>
      <c r="BJ46" s="23">
        <f t="shared" si="4"/>
        <v>126.29058823529411</v>
      </c>
      <c r="BK46" s="23"/>
      <c r="BL46" s="23"/>
      <c r="BN46" s="21">
        <v>39051</v>
      </c>
      <c r="BO46" s="23">
        <v>2469.02</v>
      </c>
      <c r="BP46" s="23">
        <v>2.7</v>
      </c>
      <c r="BQ46" s="23">
        <v>53.6631</v>
      </c>
      <c r="BR46" s="23">
        <v>116.81310000000001</v>
      </c>
      <c r="BS46" s="23" t="s">
        <v>8</v>
      </c>
      <c r="BT46" s="23">
        <v>11.883699999999999</v>
      </c>
      <c r="BU46" s="23">
        <v>21.216100000000001</v>
      </c>
      <c r="BV46" s="23">
        <f t="shared" si="17"/>
        <v>3.2105835429006255</v>
      </c>
      <c r="BW46" s="23">
        <f t="shared" si="5"/>
        <v>114.52264705882354</v>
      </c>
      <c r="BX46" s="23"/>
      <c r="BY46" s="23"/>
      <c r="CA46" s="21">
        <v>39051</v>
      </c>
      <c r="CB46" s="23">
        <v>1266.6600000000001</v>
      </c>
      <c r="CC46" s="23">
        <v>1.51</v>
      </c>
      <c r="CD46" s="23">
        <v>18.293399999999998</v>
      </c>
      <c r="CE46" s="23">
        <v>69.468100000000007</v>
      </c>
      <c r="CF46" s="23">
        <v>33.907899999999998</v>
      </c>
      <c r="CG46" s="23">
        <v>12.671799999999999</v>
      </c>
      <c r="CH46" s="23">
        <v>8.1860999999999997</v>
      </c>
      <c r="CI46" s="23">
        <f t="shared" si="18"/>
        <v>1.563261206711597</v>
      </c>
      <c r="CJ46" s="23">
        <f t="shared" si="6"/>
        <v>68.105980392156866</v>
      </c>
      <c r="CK46" s="23"/>
      <c r="CL46" s="23"/>
      <c r="CN46" s="21">
        <v>39051</v>
      </c>
      <c r="CO46" s="23">
        <v>1856.86</v>
      </c>
      <c r="CP46" s="23">
        <v>1.84</v>
      </c>
      <c r="CQ46" s="23">
        <v>17.375499999999999</v>
      </c>
      <c r="CR46" s="23">
        <v>99.643199999999993</v>
      </c>
      <c r="CS46" s="23">
        <v>27.901700000000002</v>
      </c>
      <c r="CT46" s="23">
        <v>12.5212</v>
      </c>
      <c r="CU46" s="23">
        <v>8.4697999999999993</v>
      </c>
      <c r="CV46" s="23">
        <f t="shared" si="19"/>
        <v>1.9461419040634544</v>
      </c>
      <c r="CW46" s="23">
        <f t="shared" si="7"/>
        <v>97.689411764705881</v>
      </c>
      <c r="CX46" s="23"/>
      <c r="CY46" s="23"/>
      <c r="DA46" s="21">
        <v>39051</v>
      </c>
      <c r="DB46" s="23">
        <v>1845.54</v>
      </c>
      <c r="DC46" s="23">
        <v>2.63</v>
      </c>
      <c r="DD46" s="23">
        <v>16.9254</v>
      </c>
      <c r="DE46" s="23">
        <v>108.49890000000001</v>
      </c>
      <c r="DF46" s="23">
        <v>23.882000000000001</v>
      </c>
      <c r="DG46" s="23">
        <v>11.8605</v>
      </c>
      <c r="DH46" s="23">
        <v>6.1948999999999996</v>
      </c>
      <c r="DI46" s="23">
        <f t="shared" si="20"/>
        <v>2.8487952353492716</v>
      </c>
      <c r="DJ46" s="23">
        <f t="shared" si="8"/>
        <v>106.3714705882353</v>
      </c>
      <c r="DK46" s="23"/>
      <c r="DL46" s="23"/>
      <c r="DN46" s="21">
        <v>39051</v>
      </c>
      <c r="DO46" s="23">
        <v>1641.29</v>
      </c>
      <c r="DP46" s="23">
        <v>0.76</v>
      </c>
      <c r="DQ46" s="23">
        <v>22.059899999999999</v>
      </c>
      <c r="DR46" s="23">
        <v>77.228800000000007</v>
      </c>
      <c r="DS46" s="23">
        <v>39.954599999999999</v>
      </c>
      <c r="DT46" s="23">
        <v>14.0937</v>
      </c>
      <c r="DU46" s="23">
        <v>11.067299999999999</v>
      </c>
      <c r="DV46" s="23">
        <f t="shared" si="21"/>
        <v>0.83111596761834949</v>
      </c>
      <c r="DW46" s="23">
        <f t="shared" si="9"/>
        <v>75.714509803921572</v>
      </c>
      <c r="DX46" s="23"/>
      <c r="DY46" s="23"/>
      <c r="EA46" s="21">
        <v>39051</v>
      </c>
      <c r="EB46" s="23">
        <v>2192.92</v>
      </c>
      <c r="EC46" s="23">
        <v>2.93</v>
      </c>
      <c r="ED46" s="23">
        <v>15.8</v>
      </c>
      <c r="EE46" s="23">
        <v>120.44029999999999</v>
      </c>
      <c r="EF46" s="23">
        <v>51.616500000000002</v>
      </c>
      <c r="EG46" s="23">
        <v>17.962299999999999</v>
      </c>
      <c r="EH46" s="23">
        <v>7.8173000000000004</v>
      </c>
      <c r="EI46" s="23">
        <f t="shared" si="22"/>
        <v>3.2826256895474888</v>
      </c>
      <c r="EJ46" s="23">
        <f t="shared" si="10"/>
        <v>118.07872549019606</v>
      </c>
      <c r="EK46" s="23"/>
      <c r="EL46" s="23"/>
      <c r="EP46" s="21">
        <v>39051</v>
      </c>
      <c r="EQ46" s="52">
        <v>1418.300048828125</v>
      </c>
      <c r="ER46" s="37">
        <v>17.400300000000001</v>
      </c>
      <c r="ES46" s="51">
        <v>128.47</v>
      </c>
      <c r="ET46" s="23">
        <f t="shared" si="11"/>
        <v>125.95098039215686</v>
      </c>
      <c r="EU46" s="23"/>
      <c r="EV46" s="23"/>
      <c r="EW46" s="37"/>
      <c r="EX46" s="37"/>
      <c r="EY46" s="37"/>
      <c r="FA46" s="21">
        <v>39051</v>
      </c>
      <c r="FB46" s="37">
        <f>VLOOKUP(FA46,'riskfree_rate and infl.'!$H:$I,2,0)</f>
        <v>2</v>
      </c>
    </row>
    <row r="47" spans="1:158" x14ac:dyDescent="0.35">
      <c r="A47" s="21">
        <v>39082</v>
      </c>
      <c r="B47" s="23">
        <v>1602.11</v>
      </c>
      <c r="C47" s="23">
        <v>1.71</v>
      </c>
      <c r="D47" s="23">
        <v>19.5427</v>
      </c>
      <c r="E47" s="23">
        <v>47.094700000000003</v>
      </c>
      <c r="F47" s="23">
        <v>53.290900000000001</v>
      </c>
      <c r="G47" s="23">
        <v>14.2507</v>
      </c>
      <c r="H47" s="23">
        <v>7.8587999999999996</v>
      </c>
      <c r="I47" s="23">
        <f t="shared" si="12"/>
        <v>1.9490331519390258</v>
      </c>
      <c r="J47" s="23">
        <f t="shared" si="0"/>
        <v>45.946048780487814</v>
      </c>
      <c r="K47" s="23"/>
      <c r="L47" s="23"/>
      <c r="N47" s="21">
        <v>39082</v>
      </c>
      <c r="O47" s="23">
        <v>1799.18</v>
      </c>
      <c r="P47" s="23">
        <v>1.23</v>
      </c>
      <c r="Q47" s="23">
        <v>16.871500000000001</v>
      </c>
      <c r="R47" s="23">
        <v>98.063299999999998</v>
      </c>
      <c r="S47" s="23">
        <v>24.158200000000001</v>
      </c>
      <c r="T47" s="23">
        <v>5.7621000000000002</v>
      </c>
      <c r="U47" s="23">
        <v>2.9188999999999998</v>
      </c>
      <c r="V47" s="23">
        <f t="shared" si="13"/>
        <v>1.328558096626512</v>
      </c>
      <c r="W47" s="23">
        <f t="shared" si="1"/>
        <v>95.671512195121963</v>
      </c>
      <c r="X47" s="23"/>
      <c r="Y47" s="23"/>
      <c r="AA47" s="21">
        <v>39082</v>
      </c>
      <c r="AB47" s="23">
        <v>1483.95</v>
      </c>
      <c r="AC47" s="23">
        <v>2.13</v>
      </c>
      <c r="AD47" s="23">
        <v>19.315799999999999</v>
      </c>
      <c r="AE47" s="23">
        <v>76.744</v>
      </c>
      <c r="AF47" s="23">
        <v>31.966100000000001</v>
      </c>
      <c r="AG47" s="23">
        <v>9.9982000000000006</v>
      </c>
      <c r="AH47" s="23">
        <v>6.2657999999999996</v>
      </c>
      <c r="AI47" s="23">
        <f t="shared" si="14"/>
        <v>2.2670661302498329</v>
      </c>
      <c r="AJ47" s="23">
        <f t="shared" si="2"/>
        <v>74.872195121951222</v>
      </c>
      <c r="AK47" s="23"/>
      <c r="AL47" s="23"/>
      <c r="AN47" s="21">
        <v>39082</v>
      </c>
      <c r="AO47" s="23">
        <v>2495.85</v>
      </c>
      <c r="AP47" s="23">
        <v>1.54</v>
      </c>
      <c r="AQ47" s="23">
        <v>10.6242</v>
      </c>
      <c r="AR47" s="23">
        <v>234.82380000000001</v>
      </c>
      <c r="AS47" s="23">
        <v>23.203099999999999</v>
      </c>
      <c r="AT47" s="23">
        <v>17.4526</v>
      </c>
      <c r="AU47" s="23">
        <v>11.5419</v>
      </c>
      <c r="AV47" s="23">
        <f t="shared" si="15"/>
        <v>1.6423632382003668</v>
      </c>
      <c r="AW47" s="23">
        <f t="shared" si="3"/>
        <v>229.09639024390248</v>
      </c>
      <c r="AX47" s="23"/>
      <c r="AY47" s="23"/>
      <c r="BA47" s="21">
        <v>39082</v>
      </c>
      <c r="BB47" s="23">
        <v>1754.15</v>
      </c>
      <c r="BC47" s="23">
        <v>2.39</v>
      </c>
      <c r="BD47" s="23">
        <v>13.595599999999999</v>
      </c>
      <c r="BE47" s="23">
        <v>128.69919999999999</v>
      </c>
      <c r="BF47" s="23" t="s">
        <v>8</v>
      </c>
      <c r="BG47" s="23">
        <v>20.1968</v>
      </c>
      <c r="BH47" s="23">
        <v>13.5382</v>
      </c>
      <c r="BI47" s="23">
        <f t="shared" si="16"/>
        <v>2.6072592151121361</v>
      </c>
      <c r="BJ47" s="23">
        <f t="shared" si="4"/>
        <v>125.56019512195122</v>
      </c>
      <c r="BK47" s="23"/>
      <c r="BL47" s="23"/>
      <c r="BN47" s="21">
        <v>39082</v>
      </c>
      <c r="BO47" s="23">
        <v>2414.67</v>
      </c>
      <c r="BP47" s="23">
        <v>3.04</v>
      </c>
      <c r="BQ47" s="23">
        <v>52.4818</v>
      </c>
      <c r="BR47" s="23">
        <v>116.81310000000001</v>
      </c>
      <c r="BS47" s="23" t="s">
        <v>8</v>
      </c>
      <c r="BT47" s="23">
        <v>11.883699999999999</v>
      </c>
      <c r="BU47" s="23">
        <v>21.216100000000001</v>
      </c>
      <c r="BV47" s="23">
        <f t="shared" si="17"/>
        <v>3.4483807316643502</v>
      </c>
      <c r="BW47" s="23">
        <f t="shared" si="5"/>
        <v>113.96400000000001</v>
      </c>
      <c r="BX47" s="23"/>
      <c r="BY47" s="23"/>
      <c r="CA47" s="21">
        <v>39082</v>
      </c>
      <c r="CB47" s="23">
        <v>1278.81</v>
      </c>
      <c r="CC47" s="23">
        <v>1.5</v>
      </c>
      <c r="CD47" s="23">
        <v>18.468299999999999</v>
      </c>
      <c r="CE47" s="23">
        <v>69.468800000000002</v>
      </c>
      <c r="CF47" s="23">
        <v>33.906399999999998</v>
      </c>
      <c r="CG47" s="23">
        <v>12.6691</v>
      </c>
      <c r="CH47" s="23">
        <v>8.1822999999999997</v>
      </c>
      <c r="CI47" s="23">
        <f t="shared" si="18"/>
        <v>1.561605472876116</v>
      </c>
      <c r="CJ47" s="23">
        <f t="shared" si="6"/>
        <v>67.774439024390247</v>
      </c>
      <c r="CK47" s="23"/>
      <c r="CL47" s="23"/>
      <c r="CN47" s="21">
        <v>39082</v>
      </c>
      <c r="CO47" s="23">
        <v>1873.65</v>
      </c>
      <c r="CP47" s="23">
        <v>1.87</v>
      </c>
      <c r="CQ47" s="23">
        <v>17.4452</v>
      </c>
      <c r="CR47" s="23">
        <v>99.648499999999999</v>
      </c>
      <c r="CS47" s="23">
        <v>27.89</v>
      </c>
      <c r="CT47" s="23">
        <v>12.518599999999999</v>
      </c>
      <c r="CU47" s="23">
        <v>8.4784000000000006</v>
      </c>
      <c r="CV47" s="23">
        <f t="shared" si="19"/>
        <v>1.9762781972381265</v>
      </c>
      <c r="CW47" s="23">
        <f t="shared" si="7"/>
        <v>97.218048780487806</v>
      </c>
      <c r="CX47" s="23"/>
      <c r="CY47" s="23"/>
      <c r="DA47" s="21">
        <v>39082</v>
      </c>
      <c r="DB47" s="23">
        <v>1846.36</v>
      </c>
      <c r="DC47" s="23">
        <v>2.74</v>
      </c>
      <c r="DD47" s="23">
        <v>16.9329</v>
      </c>
      <c r="DE47" s="23">
        <v>108.49890000000001</v>
      </c>
      <c r="DF47" s="23">
        <v>23.882000000000001</v>
      </c>
      <c r="DG47" s="23">
        <v>11.8605</v>
      </c>
      <c r="DH47" s="23">
        <v>6.1948999999999996</v>
      </c>
      <c r="DI47" s="23">
        <f t="shared" si="20"/>
        <v>2.933979371199519</v>
      </c>
      <c r="DJ47" s="23">
        <f t="shared" si="8"/>
        <v>105.85258536585367</v>
      </c>
      <c r="DK47" s="23"/>
      <c r="DL47" s="23"/>
      <c r="DN47" s="21">
        <v>39082</v>
      </c>
      <c r="DO47" s="23">
        <v>1629.87</v>
      </c>
      <c r="DP47" s="23">
        <v>0.77</v>
      </c>
      <c r="DQ47" s="23">
        <v>21.979399999999998</v>
      </c>
      <c r="DR47" s="23">
        <v>77.218800000000002</v>
      </c>
      <c r="DS47" s="23">
        <v>39.945599999999999</v>
      </c>
      <c r="DT47" s="23">
        <v>14.0823</v>
      </c>
      <c r="DU47" s="23">
        <v>11.0649</v>
      </c>
      <c r="DV47" s="23">
        <f t="shared" si="21"/>
        <v>0.82928230181472973</v>
      </c>
      <c r="DW47" s="23">
        <f t="shared" si="9"/>
        <v>75.335414634146346</v>
      </c>
      <c r="DX47" s="23"/>
      <c r="DY47" s="23"/>
      <c r="EA47" s="21">
        <v>39082</v>
      </c>
      <c r="EB47" s="23">
        <v>2208.8000000000002</v>
      </c>
      <c r="EC47" s="23">
        <v>2.93</v>
      </c>
      <c r="ED47" s="23">
        <v>15.877000000000001</v>
      </c>
      <c r="EE47" s="23">
        <v>120.44029999999999</v>
      </c>
      <c r="EF47" s="23">
        <v>51.616500000000002</v>
      </c>
      <c r="EG47" s="23">
        <v>17.962299999999999</v>
      </c>
      <c r="EH47" s="23">
        <v>7.8173000000000004</v>
      </c>
      <c r="EI47" s="23">
        <f t="shared" si="22"/>
        <v>3.2549592802169047</v>
      </c>
      <c r="EJ47" s="23">
        <f t="shared" si="10"/>
        <v>117.50273170731708</v>
      </c>
      <c r="EK47" s="23"/>
      <c r="EL47" s="23"/>
      <c r="EP47" s="21">
        <v>39082</v>
      </c>
      <c r="EQ47" s="52">
        <v>1438.239990234375</v>
      </c>
      <c r="ER47" s="37">
        <v>17.296900000000001</v>
      </c>
      <c r="ES47" s="51">
        <v>129.84</v>
      </c>
      <c r="ET47" s="23">
        <f t="shared" si="11"/>
        <v>126.67317073170733</v>
      </c>
      <c r="EU47" s="23"/>
      <c r="EV47" s="23"/>
      <c r="EW47" s="37"/>
      <c r="EX47" s="37"/>
      <c r="EY47" s="37"/>
      <c r="FA47" s="21">
        <v>39082</v>
      </c>
      <c r="FB47" s="37">
        <f>VLOOKUP(FA47,'riskfree_rate and infl.'!$H:$I,2,0)</f>
        <v>2.5</v>
      </c>
    </row>
    <row r="48" spans="1:158" x14ac:dyDescent="0.35">
      <c r="A48" s="21">
        <v>39113</v>
      </c>
      <c r="B48" s="23">
        <v>1661.18</v>
      </c>
      <c r="C48" s="23">
        <v>1.76</v>
      </c>
      <c r="D48" s="23">
        <v>20.087700000000002</v>
      </c>
      <c r="E48" s="23">
        <v>47.005200000000002</v>
      </c>
      <c r="F48" s="23">
        <v>53.289400000000001</v>
      </c>
      <c r="G48" s="23">
        <v>14.2494</v>
      </c>
      <c r="H48" s="23">
        <v>7.9248000000000003</v>
      </c>
      <c r="I48" s="23">
        <f t="shared" si="12"/>
        <v>2.0360587044922083</v>
      </c>
      <c r="J48" s="23">
        <f t="shared" si="0"/>
        <v>46.038393731635658</v>
      </c>
      <c r="K48" s="23"/>
      <c r="L48" s="23"/>
      <c r="N48" s="21">
        <v>39113</v>
      </c>
      <c r="O48" s="23">
        <v>1864.68</v>
      </c>
      <c r="P48" s="23">
        <v>1.2</v>
      </c>
      <c r="Q48" s="23">
        <v>17.517199999999999</v>
      </c>
      <c r="R48" s="23">
        <v>97.870999999999995</v>
      </c>
      <c r="S48" s="23">
        <v>24.157299999999999</v>
      </c>
      <c r="T48" s="23">
        <v>5.7523</v>
      </c>
      <c r="U48" s="23">
        <v>2.915</v>
      </c>
      <c r="V48" s="23">
        <f t="shared" si="13"/>
        <v>1.3297817537649199</v>
      </c>
      <c r="W48" s="23">
        <f t="shared" si="1"/>
        <v>95.857982370225272</v>
      </c>
      <c r="X48" s="23"/>
      <c r="Y48" s="23"/>
      <c r="AA48" s="21">
        <v>39113</v>
      </c>
      <c r="AB48" s="23">
        <v>1520.31</v>
      </c>
      <c r="AC48" s="23">
        <v>2.0699999999999998</v>
      </c>
      <c r="AD48" s="23">
        <v>19.789100000000001</v>
      </c>
      <c r="AE48" s="23">
        <v>76.744</v>
      </c>
      <c r="AF48" s="23">
        <v>31.966100000000001</v>
      </c>
      <c r="AG48" s="23">
        <v>9.9982000000000006</v>
      </c>
      <c r="AH48" s="23">
        <v>6.2657999999999996</v>
      </c>
      <c r="AI48" s="23">
        <f t="shared" si="14"/>
        <v>2.2312231447634834</v>
      </c>
      <c r="AJ48" s="23">
        <f t="shared" si="2"/>
        <v>75.165523996082285</v>
      </c>
      <c r="AK48" s="23"/>
      <c r="AL48" s="23"/>
      <c r="AN48" s="21">
        <v>39113</v>
      </c>
      <c r="AO48" s="23">
        <v>2465.73</v>
      </c>
      <c r="AP48" s="23">
        <v>1.56</v>
      </c>
      <c r="AQ48" s="23">
        <v>10.496</v>
      </c>
      <c r="AR48" s="23">
        <v>234.82380000000001</v>
      </c>
      <c r="AS48" s="23">
        <v>23.203099999999999</v>
      </c>
      <c r="AT48" s="23">
        <v>17.4526</v>
      </c>
      <c r="AU48" s="23">
        <v>11.5419</v>
      </c>
      <c r="AV48" s="23">
        <f t="shared" si="15"/>
        <v>1.6364437646973737</v>
      </c>
      <c r="AW48" s="23">
        <f t="shared" si="3"/>
        <v>229.99392752203724</v>
      </c>
      <c r="AX48" s="23"/>
      <c r="AY48" s="23"/>
      <c r="BA48" s="21">
        <v>39113</v>
      </c>
      <c r="BB48" s="23">
        <v>1758.45</v>
      </c>
      <c r="BC48" s="23">
        <v>2.29</v>
      </c>
      <c r="BD48" s="23">
        <v>13.6195</v>
      </c>
      <c r="BE48" s="23">
        <v>128.73679999999999</v>
      </c>
      <c r="BF48" s="23" t="s">
        <v>8</v>
      </c>
      <c r="BG48" s="23">
        <v>20.2575</v>
      </c>
      <c r="BH48" s="23">
        <v>13.568</v>
      </c>
      <c r="BI48" s="23">
        <f t="shared" si="16"/>
        <v>2.4748115935942585</v>
      </c>
      <c r="BJ48" s="23">
        <f t="shared" si="4"/>
        <v>126.08893241919687</v>
      </c>
      <c r="BK48" s="23"/>
      <c r="BL48" s="23"/>
      <c r="BN48" s="21">
        <v>39113</v>
      </c>
      <c r="BO48" s="23">
        <v>2653.05</v>
      </c>
      <c r="BP48" s="23">
        <v>2.78</v>
      </c>
      <c r="BQ48" s="23">
        <v>57.6629</v>
      </c>
      <c r="BR48" s="23">
        <v>116.81310000000001</v>
      </c>
      <c r="BS48" s="23" t="s">
        <v>8</v>
      </c>
      <c r="BT48" s="23">
        <v>11.883699999999999</v>
      </c>
      <c r="BU48" s="23">
        <v>21.216100000000001</v>
      </c>
      <c r="BV48" s="23">
        <f t="shared" si="17"/>
        <v>3.3692011819227643</v>
      </c>
      <c r="BW48" s="23">
        <f t="shared" si="5"/>
        <v>114.41047992164546</v>
      </c>
      <c r="BX48" s="23"/>
      <c r="BY48" s="23"/>
      <c r="CA48" s="21">
        <v>39113</v>
      </c>
      <c r="CB48" s="23">
        <v>1313.04</v>
      </c>
      <c r="CC48" s="23">
        <v>1.46</v>
      </c>
      <c r="CD48" s="23">
        <v>18.8338</v>
      </c>
      <c r="CE48" s="23">
        <v>70.261700000000005</v>
      </c>
      <c r="CF48" s="23">
        <v>33.556199999999997</v>
      </c>
      <c r="CG48" s="23">
        <v>11.917899999999999</v>
      </c>
      <c r="CH48" s="23">
        <v>9.0561000000000007</v>
      </c>
      <c r="CI48" s="23">
        <f t="shared" si="18"/>
        <v>1.5520567375886523</v>
      </c>
      <c r="CJ48" s="23">
        <f t="shared" si="6"/>
        <v>68.816552399608241</v>
      </c>
      <c r="CK48" s="23"/>
      <c r="CL48" s="23"/>
      <c r="CN48" s="21">
        <v>39113</v>
      </c>
      <c r="CO48" s="23">
        <v>1905.67</v>
      </c>
      <c r="CP48" s="23">
        <v>1.84</v>
      </c>
      <c r="CQ48" s="23">
        <v>17.1159</v>
      </c>
      <c r="CR48" s="23">
        <v>104.2598</v>
      </c>
      <c r="CS48" s="23">
        <v>42.642400000000002</v>
      </c>
      <c r="CT48" s="23">
        <v>14.801500000000001</v>
      </c>
      <c r="CU48" s="23">
        <v>8.6822999999999997</v>
      </c>
      <c r="CV48" s="23">
        <f t="shared" si="19"/>
        <v>1.9551708890580262</v>
      </c>
      <c r="CW48" s="23">
        <f t="shared" si="7"/>
        <v>102.11537708129286</v>
      </c>
      <c r="CX48" s="23"/>
      <c r="CY48" s="23"/>
      <c r="DA48" s="21">
        <v>39113</v>
      </c>
      <c r="DB48" s="23">
        <v>1934.89</v>
      </c>
      <c r="DC48" s="23">
        <v>2.63</v>
      </c>
      <c r="DD48" s="23">
        <v>15.7842</v>
      </c>
      <c r="DE48" s="23">
        <v>122.1729</v>
      </c>
      <c r="DF48" s="23">
        <v>24.579499999999999</v>
      </c>
      <c r="DG48" s="23">
        <v>12.745200000000001</v>
      </c>
      <c r="DH48" s="23">
        <v>6.5087999999999999</v>
      </c>
      <c r="DI48" s="23">
        <f t="shared" si="20"/>
        <v>2.9150857290706447</v>
      </c>
      <c r="DJ48" s="23">
        <f t="shared" si="8"/>
        <v>119.66003917727718</v>
      </c>
      <c r="DK48" s="23"/>
      <c r="DL48" s="23"/>
      <c r="DN48" s="21">
        <v>39113</v>
      </c>
      <c r="DO48" s="23">
        <v>1645.04</v>
      </c>
      <c r="DP48" s="23">
        <v>0.76</v>
      </c>
      <c r="DQ48" s="23">
        <v>22.236499999999999</v>
      </c>
      <c r="DR48" s="23">
        <v>77.219200000000001</v>
      </c>
      <c r="DS48" s="23">
        <v>39.7791</v>
      </c>
      <c r="DT48" s="23">
        <v>13.9933</v>
      </c>
      <c r="DU48" s="23">
        <v>11.0352</v>
      </c>
      <c r="DV48" s="23">
        <f t="shared" si="21"/>
        <v>0.82103996742713792</v>
      </c>
      <c r="DW48" s="23">
        <f t="shared" si="9"/>
        <v>75.630950048971599</v>
      </c>
      <c r="DX48" s="23"/>
      <c r="DY48" s="23"/>
      <c r="EA48" s="21">
        <v>39113</v>
      </c>
      <c r="EB48" s="23">
        <v>2206.7800000000002</v>
      </c>
      <c r="EC48" s="23">
        <v>2.93</v>
      </c>
      <c r="ED48" s="23">
        <v>15.8505</v>
      </c>
      <c r="EE48" s="23">
        <v>120.44029999999999</v>
      </c>
      <c r="EF48" s="23">
        <v>51.616500000000002</v>
      </c>
      <c r="EG48" s="23">
        <v>17.962299999999999</v>
      </c>
      <c r="EH48" s="23">
        <v>7.8173000000000004</v>
      </c>
      <c r="EI48" s="23">
        <f t="shared" si="22"/>
        <v>3.2081523961996878</v>
      </c>
      <c r="EJ48" s="23">
        <f t="shared" si="10"/>
        <v>117.96307541625858</v>
      </c>
      <c r="EK48" s="23"/>
      <c r="EL48" s="23"/>
      <c r="EP48" s="21">
        <v>39113</v>
      </c>
      <c r="EQ48" s="52">
        <v>1406.819946289062</v>
      </c>
      <c r="ER48" s="37">
        <v>16.9191</v>
      </c>
      <c r="ES48" s="51">
        <v>130.32</v>
      </c>
      <c r="ET48" s="23">
        <f t="shared" si="11"/>
        <v>127.63956904995104</v>
      </c>
      <c r="EU48" s="23"/>
      <c r="EV48" s="23"/>
      <c r="EW48" s="37"/>
      <c r="EX48" s="37"/>
      <c r="EY48" s="37"/>
      <c r="FA48" s="21">
        <v>39113</v>
      </c>
      <c r="FB48" s="37">
        <f>VLOOKUP(FA48,'riskfree_rate and infl.'!$H:$I,2,0)</f>
        <v>2.1</v>
      </c>
    </row>
    <row r="49" spans="1:158" x14ac:dyDescent="0.35">
      <c r="A49" s="21">
        <v>39141</v>
      </c>
      <c r="B49" s="23">
        <v>1610.4</v>
      </c>
      <c r="C49" s="23">
        <v>1.81</v>
      </c>
      <c r="D49" s="23">
        <v>22.855</v>
      </c>
      <c r="E49" s="23">
        <v>67.822900000000004</v>
      </c>
      <c r="F49" s="23">
        <v>53.793900000000001</v>
      </c>
      <c r="G49" s="23">
        <v>16.390599999999999</v>
      </c>
      <c r="H49" s="23">
        <v>9.8874999999999993</v>
      </c>
      <c r="I49" s="23">
        <f t="shared" si="12"/>
        <v>1.994608188081582</v>
      </c>
      <c r="J49" s="23">
        <f t="shared" si="0"/>
        <v>66.233300781250009</v>
      </c>
      <c r="K49" s="23"/>
      <c r="L49" s="23"/>
      <c r="N49" s="21">
        <v>39141</v>
      </c>
      <c r="O49" s="23">
        <v>1817.63</v>
      </c>
      <c r="P49" s="23">
        <v>1.23</v>
      </c>
      <c r="Q49" s="23">
        <v>17.268599999999999</v>
      </c>
      <c r="R49" s="23">
        <v>96.660300000000007</v>
      </c>
      <c r="S49" s="23">
        <v>24.794699999999999</v>
      </c>
      <c r="T49" s="23">
        <v>5.6791999999999998</v>
      </c>
      <c r="U49" s="23">
        <v>2.8553999999999999</v>
      </c>
      <c r="V49" s="23">
        <f t="shared" si="13"/>
        <v>1.3195713739750263</v>
      </c>
      <c r="W49" s="23">
        <f t="shared" si="1"/>
        <v>94.394824218750003</v>
      </c>
      <c r="X49" s="23"/>
      <c r="Y49" s="23"/>
      <c r="AA49" s="21">
        <v>39141</v>
      </c>
      <c r="AB49" s="23">
        <v>1500.12</v>
      </c>
      <c r="AC49" s="23">
        <v>2.1</v>
      </c>
      <c r="AD49" s="23">
        <v>19.526299999999999</v>
      </c>
      <c r="AE49" s="23">
        <v>76.828999999999994</v>
      </c>
      <c r="AF49" s="23">
        <v>31.966100000000001</v>
      </c>
      <c r="AG49" s="23">
        <v>9.9982000000000006</v>
      </c>
      <c r="AH49" s="23">
        <v>6.2657999999999996</v>
      </c>
      <c r="AI49" s="23">
        <f t="shared" si="14"/>
        <v>2.2122659750279725</v>
      </c>
      <c r="AJ49" s="23">
        <f t="shared" si="2"/>
        <v>75.028320312499986</v>
      </c>
      <c r="AK49" s="23"/>
      <c r="AL49" s="23"/>
      <c r="AN49" s="21">
        <v>39141</v>
      </c>
      <c r="AO49" s="23">
        <v>2414.12</v>
      </c>
      <c r="AP49" s="23">
        <v>1.61</v>
      </c>
      <c r="AQ49" s="23">
        <v>10.397500000000001</v>
      </c>
      <c r="AR49" s="23">
        <v>229.03829999999999</v>
      </c>
      <c r="AS49" s="23">
        <v>22.7135</v>
      </c>
      <c r="AT49" s="23">
        <v>17.2378</v>
      </c>
      <c r="AU49" s="23">
        <v>11.7524</v>
      </c>
      <c r="AV49" s="23">
        <f t="shared" si="15"/>
        <v>1.637697809897579</v>
      </c>
      <c r="AW49" s="23">
        <f t="shared" si="3"/>
        <v>223.67021484374999</v>
      </c>
      <c r="AX49" s="23"/>
      <c r="AY49" s="23"/>
      <c r="BA49" s="21">
        <v>39141</v>
      </c>
      <c r="BB49" s="23">
        <v>1700.02</v>
      </c>
      <c r="BC49" s="23">
        <v>2.41</v>
      </c>
      <c r="BD49" s="23">
        <v>12.4366</v>
      </c>
      <c r="BE49" s="23">
        <v>138.3186</v>
      </c>
      <c r="BF49" s="23" t="s">
        <v>8</v>
      </c>
      <c r="BG49" s="23">
        <v>21.734200000000001</v>
      </c>
      <c r="BH49" s="23">
        <v>15.2789</v>
      </c>
      <c r="BI49" s="23">
        <f t="shared" si="16"/>
        <v>2.4990839443217725</v>
      </c>
      <c r="BJ49" s="23">
        <f t="shared" si="4"/>
        <v>135.07675781250001</v>
      </c>
      <c r="BK49" s="23"/>
      <c r="BL49" s="23"/>
      <c r="BN49" s="21">
        <v>39141</v>
      </c>
      <c r="BO49" s="23">
        <v>2579.4499999999998</v>
      </c>
      <c r="BP49" s="23">
        <v>2.91</v>
      </c>
      <c r="BQ49" s="23">
        <v>46.062600000000003</v>
      </c>
      <c r="BR49" s="23">
        <v>117.64019999999999</v>
      </c>
      <c r="BS49" s="23" t="s">
        <v>8</v>
      </c>
      <c r="BT49" s="23">
        <v>16.9818</v>
      </c>
      <c r="BU49" s="23">
        <v>24.723199999999999</v>
      </c>
      <c r="BV49" s="23">
        <f t="shared" si="17"/>
        <v>3.3503101126671404</v>
      </c>
      <c r="BW49" s="23">
        <f t="shared" si="5"/>
        <v>114.8830078125</v>
      </c>
      <c r="BX49" s="23"/>
      <c r="BY49" s="23"/>
      <c r="CA49" s="21">
        <v>39141</v>
      </c>
      <c r="CB49" s="23">
        <v>1277.03</v>
      </c>
      <c r="CC49" s="23">
        <v>1.54</v>
      </c>
      <c r="CD49" s="23">
        <v>18.362200000000001</v>
      </c>
      <c r="CE49" s="23">
        <v>70.520899999999997</v>
      </c>
      <c r="CF49" s="23">
        <v>33.447299999999998</v>
      </c>
      <c r="CG49" s="23">
        <v>12.0123</v>
      </c>
      <c r="CH49" s="23">
        <v>8.5810999999999993</v>
      </c>
      <c r="CI49" s="23">
        <f t="shared" si="18"/>
        <v>1.5881865026942523</v>
      </c>
      <c r="CJ49" s="23">
        <f t="shared" si="6"/>
        <v>68.868066406249994</v>
      </c>
      <c r="CK49" s="23"/>
      <c r="CL49" s="23"/>
      <c r="CN49" s="21">
        <v>39141</v>
      </c>
      <c r="CO49" s="23">
        <v>1882.64</v>
      </c>
      <c r="CP49" s="23">
        <v>1.92</v>
      </c>
      <c r="CQ49" s="23">
        <v>16.831399999999999</v>
      </c>
      <c r="CR49" s="23">
        <v>104.28619999999999</v>
      </c>
      <c r="CS49" s="23">
        <v>29.638400000000001</v>
      </c>
      <c r="CT49" s="23">
        <v>12.581899999999999</v>
      </c>
      <c r="CU49" s="23">
        <v>8.7954000000000008</v>
      </c>
      <c r="CV49" s="23">
        <f t="shared" si="19"/>
        <v>1.9987192648020378</v>
      </c>
      <c r="CW49" s="23">
        <f t="shared" si="7"/>
        <v>101.8419921875</v>
      </c>
      <c r="CX49" s="23"/>
      <c r="CY49" s="23"/>
      <c r="DA49" s="21">
        <v>39141</v>
      </c>
      <c r="DB49" s="23">
        <v>1973.38</v>
      </c>
      <c r="DC49" s="23">
        <v>2.48</v>
      </c>
      <c r="DD49" s="23">
        <v>16.098199999999999</v>
      </c>
      <c r="DE49" s="23">
        <v>122.1729</v>
      </c>
      <c r="DF49" s="23">
        <v>24.579499999999999</v>
      </c>
      <c r="DG49" s="23">
        <v>12.745200000000001</v>
      </c>
      <c r="DH49" s="23">
        <v>6.5087999999999999</v>
      </c>
      <c r="DI49" s="23">
        <f t="shared" si="20"/>
        <v>2.759451998152465</v>
      </c>
      <c r="DJ49" s="23">
        <f t="shared" si="8"/>
        <v>119.30947265624999</v>
      </c>
      <c r="DK49" s="23"/>
      <c r="DL49" s="23"/>
      <c r="DN49" s="21">
        <v>39141</v>
      </c>
      <c r="DO49" s="23">
        <v>1593.52</v>
      </c>
      <c r="DP49" s="23">
        <v>0.77</v>
      </c>
      <c r="DQ49" s="23">
        <v>21.540500000000002</v>
      </c>
      <c r="DR49" s="23">
        <v>77.3172</v>
      </c>
      <c r="DS49" s="23">
        <v>39.778500000000001</v>
      </c>
      <c r="DT49" s="23">
        <v>13.9947</v>
      </c>
      <c r="DU49" s="23">
        <v>11.0358</v>
      </c>
      <c r="DV49" s="23">
        <f t="shared" si="21"/>
        <v>0.80265963518654693</v>
      </c>
      <c r="DW49" s="23">
        <f t="shared" si="9"/>
        <v>75.505078124999997</v>
      </c>
      <c r="DX49" s="23"/>
      <c r="DY49" s="23"/>
      <c r="EA49" s="21">
        <v>39141</v>
      </c>
      <c r="EB49" s="23">
        <v>2334.87</v>
      </c>
      <c r="EC49" s="23">
        <v>2.81</v>
      </c>
      <c r="ED49" s="23">
        <v>16.953800000000001</v>
      </c>
      <c r="EE49" s="23">
        <v>117.821</v>
      </c>
      <c r="EF49" s="23">
        <v>56.241700000000002</v>
      </c>
      <c r="EG49" s="23">
        <v>19.4269</v>
      </c>
      <c r="EH49" s="23">
        <v>8.9617000000000004</v>
      </c>
      <c r="EI49" s="23">
        <f t="shared" si="22"/>
        <v>3.197658342982677</v>
      </c>
      <c r="EJ49" s="23">
        <f t="shared" si="10"/>
        <v>115.0595703125</v>
      </c>
      <c r="EK49" s="23"/>
      <c r="EL49" s="23"/>
      <c r="EP49" s="21">
        <v>39141</v>
      </c>
      <c r="EQ49" s="52">
        <v>1420.859985351562</v>
      </c>
      <c r="ER49" s="37">
        <v>17.087900000000001</v>
      </c>
      <c r="ES49" s="51">
        <v>130.49</v>
      </c>
      <c r="ET49" s="23">
        <f t="shared" si="11"/>
        <v>127.431640625</v>
      </c>
      <c r="EU49" s="23"/>
      <c r="EV49" s="23"/>
      <c r="EW49" s="37"/>
      <c r="EX49" s="37"/>
      <c r="EY49" s="37"/>
      <c r="FA49" s="21">
        <v>39141</v>
      </c>
      <c r="FB49" s="37">
        <f>VLOOKUP(FA49,'riskfree_rate and infl.'!$H:$I,2,0)</f>
        <v>2.4</v>
      </c>
    </row>
    <row r="50" spans="1:158" x14ac:dyDescent="0.35">
      <c r="A50" s="21">
        <v>39172</v>
      </c>
      <c r="B50" s="23">
        <v>1645.27</v>
      </c>
      <c r="C50" s="23">
        <v>1.75</v>
      </c>
      <c r="D50" s="23">
        <v>23.2806</v>
      </c>
      <c r="E50" s="23">
        <v>67.453800000000001</v>
      </c>
      <c r="F50" s="23">
        <v>54.101599999999998</v>
      </c>
      <c r="G50" s="23">
        <v>16.3978</v>
      </c>
      <c r="H50" s="23">
        <v>9.8976000000000006</v>
      </c>
      <c r="I50" s="23">
        <f t="shared" si="12"/>
        <v>1.9351130801026064</v>
      </c>
      <c r="J50" s="23">
        <f t="shared" si="0"/>
        <v>65.61653696498054</v>
      </c>
      <c r="K50" s="23"/>
      <c r="L50" s="23"/>
      <c r="N50" s="21">
        <v>39172</v>
      </c>
      <c r="O50" s="23">
        <v>1801.59</v>
      </c>
      <c r="P50" s="23">
        <v>1.23</v>
      </c>
      <c r="Q50" s="23">
        <v>18.3</v>
      </c>
      <c r="R50" s="23">
        <v>91.733800000000002</v>
      </c>
      <c r="S50" s="23">
        <v>24.001999999999999</v>
      </c>
      <c r="T50" s="23">
        <v>4.4970999999999997</v>
      </c>
      <c r="U50" s="23">
        <v>2.806</v>
      </c>
      <c r="V50" s="23">
        <f t="shared" si="13"/>
        <v>1.3013229990143962</v>
      </c>
      <c r="W50" s="23">
        <f t="shared" si="1"/>
        <v>89.235214007782105</v>
      </c>
      <c r="X50" s="23"/>
      <c r="Y50" s="23"/>
      <c r="AA50" s="21">
        <v>39172</v>
      </c>
      <c r="AB50" s="23">
        <v>1520.19</v>
      </c>
      <c r="AC50" s="23">
        <v>2.09</v>
      </c>
      <c r="AD50" s="23">
        <v>19.3155</v>
      </c>
      <c r="AE50" s="23">
        <v>77.985699999999994</v>
      </c>
      <c r="AF50" s="23">
        <v>31.936699999999998</v>
      </c>
      <c r="AG50" s="23">
        <v>9.9606999999999992</v>
      </c>
      <c r="AH50" s="23">
        <v>6.2122000000000002</v>
      </c>
      <c r="AI50" s="23">
        <f t="shared" si="14"/>
        <v>2.2075928748112394</v>
      </c>
      <c r="AJ50" s="23">
        <f t="shared" si="2"/>
        <v>75.86157587548638</v>
      </c>
      <c r="AK50" s="23"/>
      <c r="AL50" s="23"/>
      <c r="AN50" s="21">
        <v>39172</v>
      </c>
      <c r="AO50" s="23">
        <v>2560.6799999999998</v>
      </c>
      <c r="AP50" s="23">
        <v>1.53</v>
      </c>
      <c r="AQ50" s="23">
        <v>11.041700000000001</v>
      </c>
      <c r="AR50" s="23">
        <v>229.03829999999999</v>
      </c>
      <c r="AS50" s="23">
        <v>22.767399999999999</v>
      </c>
      <c r="AT50" s="23">
        <v>17.201499999999999</v>
      </c>
      <c r="AU50" s="23">
        <v>11.623900000000001</v>
      </c>
      <c r="AV50" s="23">
        <f t="shared" si="15"/>
        <v>1.6322272046171942</v>
      </c>
      <c r="AW50" s="23">
        <f t="shared" si="3"/>
        <v>222.79990272373539</v>
      </c>
      <c r="AX50" s="23"/>
      <c r="AY50" s="23"/>
      <c r="BA50" s="21">
        <v>39172</v>
      </c>
      <c r="BB50" s="23">
        <v>1689</v>
      </c>
      <c r="BC50" s="23">
        <v>2.41</v>
      </c>
      <c r="BD50" s="23">
        <v>12.4109</v>
      </c>
      <c r="BE50" s="23">
        <v>137.53569999999999</v>
      </c>
      <c r="BF50" s="23" t="s">
        <v>8</v>
      </c>
      <c r="BG50" s="23">
        <v>21.0457</v>
      </c>
      <c r="BH50" s="23">
        <v>14.3179</v>
      </c>
      <c r="BI50" s="23">
        <f t="shared" si="16"/>
        <v>2.4657071219767301</v>
      </c>
      <c r="BJ50" s="23">
        <f t="shared" si="4"/>
        <v>133.78959143968871</v>
      </c>
      <c r="BK50" s="23"/>
      <c r="BL50" s="23"/>
      <c r="BN50" s="21">
        <v>39172</v>
      </c>
      <c r="BO50" s="23">
        <v>2518.88</v>
      </c>
      <c r="BP50" s="23">
        <v>2.83</v>
      </c>
      <c r="BQ50" s="23">
        <v>49.683799999999998</v>
      </c>
      <c r="BR50" s="23">
        <v>107.2336</v>
      </c>
      <c r="BS50" s="23" t="s">
        <v>8</v>
      </c>
      <c r="BT50" s="23">
        <v>11.5501</v>
      </c>
      <c r="BU50" s="23">
        <v>23.544799999999999</v>
      </c>
      <c r="BV50" s="23">
        <f t="shared" si="17"/>
        <v>3.1253930820654787</v>
      </c>
      <c r="BW50" s="23">
        <f t="shared" si="5"/>
        <v>104.31284046692606</v>
      </c>
      <c r="BX50" s="23"/>
      <c r="BY50" s="23"/>
      <c r="CA50" s="21">
        <v>39172</v>
      </c>
      <c r="CB50" s="23">
        <v>1279.76</v>
      </c>
      <c r="CC50" s="23">
        <v>1.58</v>
      </c>
      <c r="CD50" s="23">
        <v>18.324300000000001</v>
      </c>
      <c r="CE50" s="23">
        <v>70.4983</v>
      </c>
      <c r="CF50" s="23">
        <v>34.6783</v>
      </c>
      <c r="CG50" s="23">
        <v>11.987500000000001</v>
      </c>
      <c r="CH50" s="23">
        <v>8.5793999999999997</v>
      </c>
      <c r="CI50" s="23">
        <f t="shared" si="18"/>
        <v>1.626859370369526</v>
      </c>
      <c r="CJ50" s="23">
        <f t="shared" si="6"/>
        <v>68.578112840466929</v>
      </c>
      <c r="CK50" s="23"/>
      <c r="CL50" s="23"/>
      <c r="CN50" s="21">
        <v>39172</v>
      </c>
      <c r="CO50" s="23">
        <v>1902.14</v>
      </c>
      <c r="CP50" s="23">
        <v>1.88</v>
      </c>
      <c r="CQ50" s="23">
        <v>16.986999999999998</v>
      </c>
      <c r="CR50" s="23">
        <v>104.31959999999999</v>
      </c>
      <c r="CS50" s="23">
        <v>29.2897</v>
      </c>
      <c r="CT50" s="23">
        <v>12.6029</v>
      </c>
      <c r="CU50" s="23">
        <v>8.7982999999999993</v>
      </c>
      <c r="CV50" s="23">
        <f t="shared" si="19"/>
        <v>1.9664866509637149</v>
      </c>
      <c r="CW50" s="23">
        <f t="shared" si="7"/>
        <v>101.4782101167315</v>
      </c>
      <c r="CX50" s="23"/>
      <c r="CY50" s="23"/>
      <c r="DA50" s="21">
        <v>39172</v>
      </c>
      <c r="DB50" s="23">
        <v>1998.18</v>
      </c>
      <c r="DC50" s="23">
        <v>2.5099999999999998</v>
      </c>
      <c r="DD50" s="23">
        <v>16.3005</v>
      </c>
      <c r="DE50" s="23">
        <v>122.1729</v>
      </c>
      <c r="DF50" s="23">
        <v>24.579499999999999</v>
      </c>
      <c r="DG50" s="23">
        <v>12.745200000000001</v>
      </c>
      <c r="DH50" s="23">
        <v>6.5087999999999999</v>
      </c>
      <c r="DI50" s="23">
        <f t="shared" si="20"/>
        <v>2.7894374608942298</v>
      </c>
      <c r="DJ50" s="23">
        <f t="shared" si="8"/>
        <v>118.84523346303502</v>
      </c>
      <c r="DK50" s="23"/>
      <c r="DL50" s="23"/>
      <c r="DN50" s="21">
        <v>39172</v>
      </c>
      <c r="DO50" s="23">
        <v>1594.94</v>
      </c>
      <c r="DP50" s="23">
        <v>0.77</v>
      </c>
      <c r="DQ50" s="23">
        <v>21.092099999999999</v>
      </c>
      <c r="DR50" s="23">
        <v>78.613100000000003</v>
      </c>
      <c r="DS50" s="23">
        <v>39.404699999999998</v>
      </c>
      <c r="DT50" s="23">
        <v>13.577999999999999</v>
      </c>
      <c r="DU50" s="23">
        <v>10.7049</v>
      </c>
      <c r="DV50" s="23">
        <f t="shared" si="21"/>
        <v>0.80132442250630886</v>
      </c>
      <c r="DW50" s="23">
        <f t="shared" si="9"/>
        <v>76.471887159533068</v>
      </c>
      <c r="DX50" s="23"/>
      <c r="DY50" s="23"/>
      <c r="EA50" s="21">
        <v>39172</v>
      </c>
      <c r="EB50" s="23">
        <v>2438.33</v>
      </c>
      <c r="EC50" s="23">
        <v>2.66</v>
      </c>
      <c r="ED50" s="23">
        <v>17.5762</v>
      </c>
      <c r="EE50" s="23">
        <v>119.1074</v>
      </c>
      <c r="EF50" s="23">
        <v>53.720199999999998</v>
      </c>
      <c r="EG50" s="23">
        <v>18.816700000000001</v>
      </c>
      <c r="EH50" s="23">
        <v>9.17</v>
      </c>
      <c r="EI50" s="23">
        <f t="shared" si="22"/>
        <v>3.0817665552189073</v>
      </c>
      <c r="EJ50" s="23">
        <f t="shared" si="10"/>
        <v>115.86322957198443</v>
      </c>
      <c r="EK50" s="23"/>
      <c r="EL50" s="23"/>
      <c r="EP50" s="21">
        <v>39172</v>
      </c>
      <c r="EQ50" s="52">
        <v>1482.369995117188</v>
      </c>
      <c r="ER50" s="37">
        <v>17.456099999999999</v>
      </c>
      <c r="ES50" s="51">
        <v>130.16999999999999</v>
      </c>
      <c r="ET50" s="23">
        <f t="shared" si="11"/>
        <v>126.62451361867703</v>
      </c>
      <c r="EU50" s="23"/>
      <c r="EV50" s="23"/>
      <c r="EW50" s="37"/>
      <c r="EX50" s="37"/>
      <c r="EY50" s="37"/>
      <c r="FA50" s="21">
        <v>39172</v>
      </c>
      <c r="FB50" s="37">
        <f>VLOOKUP(FA50,'riskfree_rate and infl.'!$H:$I,2,0)</f>
        <v>2.8</v>
      </c>
    </row>
    <row r="51" spans="1:158" x14ac:dyDescent="0.35">
      <c r="A51" s="21">
        <v>39202</v>
      </c>
      <c r="B51" s="23">
        <v>1673.02</v>
      </c>
      <c r="C51" s="23">
        <v>1.55</v>
      </c>
      <c r="D51" s="23">
        <v>23.604500000000002</v>
      </c>
      <c r="E51" s="23">
        <v>67.449600000000004</v>
      </c>
      <c r="F51" s="23">
        <v>54.1023</v>
      </c>
      <c r="G51" s="23">
        <v>16.396699999999999</v>
      </c>
      <c r="H51" s="23">
        <v>9.8975000000000009</v>
      </c>
      <c r="I51" s="23">
        <f t="shared" si="12"/>
        <v>1.7115482391248149</v>
      </c>
      <c r="J51" s="23">
        <f t="shared" si="0"/>
        <v>65.740350877192981</v>
      </c>
      <c r="K51" s="23"/>
      <c r="L51" s="23"/>
      <c r="N51" s="21">
        <v>39202</v>
      </c>
      <c r="O51" s="23">
        <v>1826.5</v>
      </c>
      <c r="P51" s="23">
        <v>1.21</v>
      </c>
      <c r="Q51" s="23">
        <v>18.544599999999999</v>
      </c>
      <c r="R51" s="23">
        <v>91.733800000000002</v>
      </c>
      <c r="S51" s="23">
        <v>24.001999999999999</v>
      </c>
      <c r="T51" s="23">
        <v>4.4970999999999997</v>
      </c>
      <c r="U51" s="23">
        <v>2.806</v>
      </c>
      <c r="V51" s="23">
        <f t="shared" si="13"/>
        <v>1.2887058362760022</v>
      </c>
      <c r="W51" s="23">
        <f t="shared" si="1"/>
        <v>89.40916179337232</v>
      </c>
      <c r="X51" s="23"/>
      <c r="Y51" s="23"/>
      <c r="AA51" s="21">
        <v>39202</v>
      </c>
      <c r="AB51" s="23">
        <v>1563.98</v>
      </c>
      <c r="AC51" s="23">
        <v>2.16</v>
      </c>
      <c r="AD51" s="23">
        <v>19.8719</v>
      </c>
      <c r="AE51" s="23">
        <v>77.985699999999994</v>
      </c>
      <c r="AF51" s="23">
        <v>31.936699999999998</v>
      </c>
      <c r="AG51" s="23">
        <v>9.9606999999999992</v>
      </c>
      <c r="AH51" s="23">
        <v>6.2122000000000002</v>
      </c>
      <c r="AI51" s="23">
        <f t="shared" si="14"/>
        <v>2.3180209453722052</v>
      </c>
      <c r="AJ51" s="23">
        <f t="shared" si="2"/>
        <v>76.009454191033129</v>
      </c>
      <c r="AK51" s="23"/>
      <c r="AL51" s="23"/>
      <c r="AN51" s="21">
        <v>39202</v>
      </c>
      <c r="AO51" s="23">
        <v>2684.24</v>
      </c>
      <c r="AP51" s="23">
        <v>1.46</v>
      </c>
      <c r="AQ51" s="23">
        <v>10.9758</v>
      </c>
      <c r="AR51" s="23">
        <v>237.98480000000001</v>
      </c>
      <c r="AS51" s="23">
        <v>22.123699999999999</v>
      </c>
      <c r="AT51" s="23">
        <v>16.875699999999998</v>
      </c>
      <c r="AU51" s="23">
        <v>10.719799999999999</v>
      </c>
      <c r="AV51" s="23">
        <f t="shared" si="15"/>
        <v>1.6137643441209566</v>
      </c>
      <c r="AW51" s="23">
        <f t="shared" si="3"/>
        <v>231.95399610136454</v>
      </c>
      <c r="AX51" s="23"/>
      <c r="AY51" s="23"/>
      <c r="BA51" s="21">
        <v>39202</v>
      </c>
      <c r="BB51" s="23">
        <v>1758.37</v>
      </c>
      <c r="BC51" s="23">
        <v>2.31</v>
      </c>
      <c r="BD51" s="23">
        <v>12.908200000000001</v>
      </c>
      <c r="BE51" s="23">
        <v>137.66759999999999</v>
      </c>
      <c r="BF51" s="23" t="s">
        <v>8</v>
      </c>
      <c r="BG51" s="23">
        <v>21.043700000000001</v>
      </c>
      <c r="BH51" s="23">
        <v>14.3165</v>
      </c>
      <c r="BI51" s="23">
        <f t="shared" si="16"/>
        <v>2.4433582605051538</v>
      </c>
      <c r="BJ51" s="23">
        <f t="shared" si="4"/>
        <v>134.17894736842103</v>
      </c>
      <c r="BK51" s="23"/>
      <c r="BL51" s="23"/>
      <c r="BN51" s="21">
        <v>39202</v>
      </c>
      <c r="BO51" s="23">
        <v>2501.81</v>
      </c>
      <c r="BP51" s="23">
        <v>2.94</v>
      </c>
      <c r="BQ51" s="23">
        <v>49.347099999999998</v>
      </c>
      <c r="BR51" s="23">
        <v>107.2336</v>
      </c>
      <c r="BS51" s="23" t="s">
        <v>8</v>
      </c>
      <c r="BT51" s="23">
        <v>11.5501</v>
      </c>
      <c r="BU51" s="23">
        <v>23.544799999999999</v>
      </c>
      <c r="BV51" s="23">
        <f t="shared" si="17"/>
        <v>3.1655612600434746</v>
      </c>
      <c r="BW51" s="23">
        <f t="shared" si="5"/>
        <v>104.51617933723196</v>
      </c>
      <c r="BX51" s="23"/>
      <c r="BY51" s="23"/>
      <c r="CA51" s="21">
        <v>39202</v>
      </c>
      <c r="CB51" s="23">
        <v>1372.58</v>
      </c>
      <c r="CC51" s="23">
        <v>1.48</v>
      </c>
      <c r="CD51" s="23">
        <v>18.945599999999999</v>
      </c>
      <c r="CE51" s="23">
        <v>74.064999999999998</v>
      </c>
      <c r="CF51" s="23">
        <v>36.119999999999997</v>
      </c>
      <c r="CG51" s="23">
        <v>12.403600000000001</v>
      </c>
      <c r="CH51" s="23">
        <v>8.6509</v>
      </c>
      <c r="CI51" s="23">
        <f t="shared" si="18"/>
        <v>1.6136893592711428</v>
      </c>
      <c r="CJ51" s="23">
        <f t="shared" si="6"/>
        <v>72.188109161793363</v>
      </c>
      <c r="CK51" s="23"/>
      <c r="CL51" s="23"/>
      <c r="CN51" s="21">
        <v>39202</v>
      </c>
      <c r="CO51" s="23">
        <v>1991.34</v>
      </c>
      <c r="CP51" s="23">
        <v>1.8</v>
      </c>
      <c r="CQ51" s="23">
        <v>17.579899999999999</v>
      </c>
      <c r="CR51" s="23">
        <v>107.0989</v>
      </c>
      <c r="CS51" s="23">
        <v>27.598500000000001</v>
      </c>
      <c r="CT51" s="23">
        <v>12.351800000000001</v>
      </c>
      <c r="CU51" s="23">
        <v>8.5728000000000009</v>
      </c>
      <c r="CV51" s="23">
        <f t="shared" si="19"/>
        <v>1.9559357518400724</v>
      </c>
      <c r="CW51" s="23">
        <f t="shared" si="7"/>
        <v>104.38489278752436</v>
      </c>
      <c r="CX51" s="23"/>
      <c r="CY51" s="23"/>
      <c r="DA51" s="21">
        <v>39202</v>
      </c>
      <c r="DB51" s="23">
        <v>2041.61</v>
      </c>
      <c r="DC51" s="23">
        <v>2.46</v>
      </c>
      <c r="DD51" s="23">
        <v>13.9756</v>
      </c>
      <c r="DE51" s="23">
        <v>118.31399999999999</v>
      </c>
      <c r="DF51" s="23">
        <v>25.081099999999999</v>
      </c>
      <c r="DG51" s="23">
        <v>13.340999999999999</v>
      </c>
      <c r="DH51" s="23">
        <v>8.7569999999999997</v>
      </c>
      <c r="DI51" s="23">
        <f t="shared" si="20"/>
        <v>2.7608066891525733</v>
      </c>
      <c r="DJ51" s="23">
        <f t="shared" si="8"/>
        <v>115.31578947368421</v>
      </c>
      <c r="DK51" s="23"/>
      <c r="DL51" s="23"/>
      <c r="DN51" s="21">
        <v>39202</v>
      </c>
      <c r="DO51" s="23">
        <v>1691.91</v>
      </c>
      <c r="DP51" s="23">
        <v>0.73</v>
      </c>
      <c r="DQ51" s="23">
        <v>22.380600000000001</v>
      </c>
      <c r="DR51" s="23">
        <v>78.578000000000003</v>
      </c>
      <c r="DS51" s="23">
        <v>39.364699999999999</v>
      </c>
      <c r="DT51" s="23">
        <v>13.5723</v>
      </c>
      <c r="DU51" s="23">
        <v>10.702999999999999</v>
      </c>
      <c r="DV51" s="23">
        <f t="shared" si="21"/>
        <v>0.79862679010489668</v>
      </c>
      <c r="DW51" s="23">
        <f t="shared" si="9"/>
        <v>76.586744639376221</v>
      </c>
      <c r="DX51" s="23"/>
      <c r="DY51" s="23"/>
      <c r="EA51" s="21">
        <v>39202</v>
      </c>
      <c r="EB51" s="23">
        <v>2555.37</v>
      </c>
      <c r="EC51" s="23">
        <v>2.54</v>
      </c>
      <c r="ED51" s="23">
        <v>18.407699999999998</v>
      </c>
      <c r="EE51" s="23">
        <v>119.1074</v>
      </c>
      <c r="EF51" s="23">
        <v>53.720199999999998</v>
      </c>
      <c r="EG51" s="23">
        <v>18.816700000000001</v>
      </c>
      <c r="EH51" s="23">
        <v>9.17</v>
      </c>
      <c r="EI51" s="23">
        <f t="shared" si="22"/>
        <v>2.9987732576450012</v>
      </c>
      <c r="EJ51" s="23">
        <f t="shared" si="10"/>
        <v>116.08908382066276</v>
      </c>
      <c r="EK51" s="23"/>
      <c r="EL51" s="23"/>
      <c r="EP51" s="21">
        <v>39202</v>
      </c>
      <c r="EQ51" s="52">
        <v>1530.619995117188</v>
      </c>
      <c r="ER51" s="37">
        <v>18.0243</v>
      </c>
      <c r="ES51" s="51">
        <v>130.24</v>
      </c>
      <c r="ET51" s="23">
        <f t="shared" si="11"/>
        <v>126.93957115009748</v>
      </c>
      <c r="EU51" s="23"/>
      <c r="EV51" s="23"/>
      <c r="EW51" s="37"/>
      <c r="EX51" s="37"/>
      <c r="EY51" s="37"/>
      <c r="FA51" s="21">
        <v>39202</v>
      </c>
      <c r="FB51" s="37">
        <f>VLOOKUP(FA51,'riskfree_rate and infl.'!$H:$I,2,0)</f>
        <v>2.6</v>
      </c>
    </row>
    <row r="52" spans="1:158" x14ac:dyDescent="0.35">
      <c r="A52" s="21">
        <v>39233</v>
      </c>
      <c r="B52" s="23">
        <v>1777.66</v>
      </c>
      <c r="C52" s="23">
        <v>1.46</v>
      </c>
      <c r="D52" s="23">
        <v>25.585599999999999</v>
      </c>
      <c r="E52" s="23">
        <v>63.263599999999997</v>
      </c>
      <c r="F52" s="23">
        <v>52.5319</v>
      </c>
      <c r="G52" s="23">
        <v>15.744400000000001</v>
      </c>
      <c r="H52" s="23">
        <v>9.0219000000000005</v>
      </c>
      <c r="I52" s="23">
        <f t="shared" si="12"/>
        <v>1.6715365128980182</v>
      </c>
      <c r="J52" s="23">
        <f t="shared" si="0"/>
        <v>61.600389483933789</v>
      </c>
      <c r="K52" s="23"/>
      <c r="L52" s="23"/>
      <c r="N52" s="21">
        <v>39233</v>
      </c>
      <c r="O52" s="23">
        <v>1862.05</v>
      </c>
      <c r="P52" s="23">
        <v>1.19</v>
      </c>
      <c r="Q52" s="23">
        <v>18.5212</v>
      </c>
      <c r="R52" s="23">
        <v>94.617699999999999</v>
      </c>
      <c r="S52" s="23">
        <v>24.575600000000001</v>
      </c>
      <c r="T52" s="23">
        <v>5.5942999999999996</v>
      </c>
      <c r="U52" s="23">
        <v>2.7446000000000002</v>
      </c>
      <c r="V52" s="23">
        <f t="shared" si="13"/>
        <v>1.2765621159282246</v>
      </c>
      <c r="W52" s="23">
        <f t="shared" si="1"/>
        <v>92.130185004868551</v>
      </c>
      <c r="X52" s="23"/>
      <c r="Y52" s="23"/>
      <c r="AA52" s="21">
        <v>39233</v>
      </c>
      <c r="AB52" s="23">
        <v>1582.6</v>
      </c>
      <c r="AC52" s="23">
        <v>2.15</v>
      </c>
      <c r="AD52" s="23">
        <v>20.1067</v>
      </c>
      <c r="AE52" s="23">
        <v>77.985699999999994</v>
      </c>
      <c r="AF52" s="23">
        <v>31.936699999999998</v>
      </c>
      <c r="AG52" s="23">
        <v>9.9618000000000002</v>
      </c>
      <c r="AH52" s="23">
        <v>6.2169999999999996</v>
      </c>
      <c r="AI52" s="23">
        <f t="shared" si="14"/>
        <v>2.3041108923495717</v>
      </c>
      <c r="AJ52" s="23">
        <f t="shared" si="2"/>
        <v>75.935443037974679</v>
      </c>
      <c r="AK52" s="23"/>
      <c r="AL52" s="23"/>
      <c r="AN52" s="21">
        <v>39233</v>
      </c>
      <c r="AO52" s="23">
        <v>2863.31</v>
      </c>
      <c r="AP52" s="23">
        <v>1.39</v>
      </c>
      <c r="AQ52" s="23">
        <v>11.9559</v>
      </c>
      <c r="AR52" s="23">
        <v>237.5822</v>
      </c>
      <c r="AS52" s="23">
        <v>21.513400000000001</v>
      </c>
      <c r="AT52" s="23">
        <v>16.392600000000002</v>
      </c>
      <c r="AU52" s="23">
        <v>11.0175</v>
      </c>
      <c r="AV52" s="23">
        <f t="shared" si="15"/>
        <v>1.6063542057310105</v>
      </c>
      <c r="AW52" s="23">
        <f t="shared" si="3"/>
        <v>231.33612463485883</v>
      </c>
      <c r="AX52" s="23"/>
      <c r="AY52" s="23"/>
      <c r="BA52" s="21">
        <v>39233</v>
      </c>
      <c r="BB52" s="23">
        <v>1794.41</v>
      </c>
      <c r="BC52" s="23">
        <v>2.31</v>
      </c>
      <c r="BD52" s="23">
        <v>12.864000000000001</v>
      </c>
      <c r="BE52" s="23">
        <v>140.0874</v>
      </c>
      <c r="BF52" s="23" t="s">
        <v>8</v>
      </c>
      <c r="BG52" s="23">
        <v>21.075900000000001</v>
      </c>
      <c r="BH52" s="23">
        <v>14.2912</v>
      </c>
      <c r="BI52" s="23">
        <f t="shared" si="16"/>
        <v>2.4642310165556784</v>
      </c>
      <c r="BJ52" s="23">
        <f t="shared" si="4"/>
        <v>136.40447906523858</v>
      </c>
      <c r="BK52" s="23"/>
      <c r="BL52" s="23"/>
      <c r="BN52" s="21">
        <v>39233</v>
      </c>
      <c r="BO52" s="23">
        <v>2525.13</v>
      </c>
      <c r="BP52" s="23">
        <v>2.93</v>
      </c>
      <c r="BQ52" s="23">
        <v>38.198500000000003</v>
      </c>
      <c r="BR52" s="23">
        <v>130.041</v>
      </c>
      <c r="BS52" s="23" t="s">
        <v>8</v>
      </c>
      <c r="BT52" s="23">
        <v>12.728199999999999</v>
      </c>
      <c r="BU52" s="23">
        <v>23.044799999999999</v>
      </c>
      <c r="BV52" s="23">
        <f t="shared" si="17"/>
        <v>3.1168687787126221</v>
      </c>
      <c r="BW52" s="23">
        <f t="shared" si="5"/>
        <v>126.62220058422591</v>
      </c>
      <c r="BX52" s="23"/>
      <c r="BY52" s="23"/>
      <c r="CA52" s="21">
        <v>39233</v>
      </c>
      <c r="CB52" s="23">
        <v>1390.03</v>
      </c>
      <c r="CC52" s="23">
        <v>1.5</v>
      </c>
      <c r="CD52" s="23">
        <v>18.8538</v>
      </c>
      <c r="CE52" s="23">
        <v>74.231399999999994</v>
      </c>
      <c r="CF52" s="23">
        <v>35.960500000000003</v>
      </c>
      <c r="CG52" s="23">
        <v>12.3743</v>
      </c>
      <c r="CH52" s="23">
        <v>8.6392000000000007</v>
      </c>
      <c r="CI52" s="23">
        <f t="shared" si="18"/>
        <v>1.6310619992268596</v>
      </c>
      <c r="CJ52" s="23">
        <f t="shared" si="6"/>
        <v>72.279844206426489</v>
      </c>
      <c r="CK52" s="23"/>
      <c r="CL52" s="23"/>
      <c r="CN52" s="21">
        <v>39233</v>
      </c>
      <c r="CO52" s="23">
        <v>2091.9899999999998</v>
      </c>
      <c r="CP52" s="23">
        <v>1.73</v>
      </c>
      <c r="CQ52" s="23">
        <v>18.348299999999998</v>
      </c>
      <c r="CR52" s="23">
        <v>107.31480000000001</v>
      </c>
      <c r="CS52" s="23">
        <v>27.753599999999999</v>
      </c>
      <c r="CT52" s="23">
        <v>12.375400000000001</v>
      </c>
      <c r="CU52" s="23">
        <v>8.5780999999999992</v>
      </c>
      <c r="CV52" s="23">
        <f t="shared" si="19"/>
        <v>1.9482388754958102</v>
      </c>
      <c r="CW52" s="23">
        <f t="shared" si="7"/>
        <v>104.49347614410907</v>
      </c>
      <c r="CX52" s="23"/>
      <c r="CY52" s="23"/>
      <c r="DA52" s="21">
        <v>39233</v>
      </c>
      <c r="DB52" s="23">
        <v>2156.23</v>
      </c>
      <c r="DC52" s="23">
        <v>2.34</v>
      </c>
      <c r="DD52" s="23">
        <v>14.760199999999999</v>
      </c>
      <c r="DE52" s="23">
        <v>118.31399999999999</v>
      </c>
      <c r="DF52" s="23">
        <v>25.081099999999999</v>
      </c>
      <c r="DG52" s="23">
        <v>13.340999999999999</v>
      </c>
      <c r="DH52" s="23">
        <v>8.7569999999999997</v>
      </c>
      <c r="DI52" s="23">
        <f t="shared" si="20"/>
        <v>2.718198095952979</v>
      </c>
      <c r="DJ52" s="23">
        <f t="shared" si="8"/>
        <v>115.20350535540409</v>
      </c>
      <c r="DK52" s="23"/>
      <c r="DL52" s="23"/>
      <c r="DN52" s="21">
        <v>39233</v>
      </c>
      <c r="DO52" s="23">
        <v>1760.58</v>
      </c>
      <c r="DP52" s="23">
        <v>0.72</v>
      </c>
      <c r="DQ52" s="23">
        <v>22.815999999999999</v>
      </c>
      <c r="DR52" s="23">
        <v>80.369500000000002</v>
      </c>
      <c r="DS52" s="23">
        <v>40.351599999999998</v>
      </c>
      <c r="DT52" s="23">
        <v>14.184200000000001</v>
      </c>
      <c r="DU52" s="23">
        <v>11.1243</v>
      </c>
      <c r="DV52" s="23">
        <f t="shared" si="21"/>
        <v>0.80480506054260303</v>
      </c>
      <c r="DW52" s="23">
        <f t="shared" si="9"/>
        <v>78.256572541382681</v>
      </c>
      <c r="DX52" s="23"/>
      <c r="DY52" s="23"/>
      <c r="EA52" s="21">
        <v>39233</v>
      </c>
      <c r="EB52" s="23">
        <v>2594.85</v>
      </c>
      <c r="EC52" s="23">
        <v>2.52</v>
      </c>
      <c r="ED52" s="23">
        <v>18.0047</v>
      </c>
      <c r="EE52" s="23">
        <v>121.68980000000001</v>
      </c>
      <c r="EF52" s="23">
        <v>52.442599999999999</v>
      </c>
      <c r="EG52" s="23">
        <v>18.191700000000001</v>
      </c>
      <c r="EH52" s="23">
        <v>8.6210000000000004</v>
      </c>
      <c r="EI52" s="23">
        <f t="shared" si="22"/>
        <v>2.9392297526902027</v>
      </c>
      <c r="EJ52" s="23">
        <f t="shared" si="10"/>
        <v>118.49055501460566</v>
      </c>
      <c r="EK52" s="23"/>
      <c r="EL52" s="23"/>
      <c r="EP52" s="21">
        <v>39233</v>
      </c>
      <c r="EQ52" s="52">
        <v>1503.349975585938</v>
      </c>
      <c r="ER52" s="37">
        <v>17.703099999999999</v>
      </c>
      <c r="ES52" s="51">
        <v>130.37</v>
      </c>
      <c r="ET52" s="23">
        <f t="shared" si="11"/>
        <v>126.94255111976632</v>
      </c>
      <c r="EU52" s="23"/>
      <c r="EV52" s="23"/>
      <c r="EW52" s="37"/>
      <c r="EX52" s="37"/>
      <c r="EY52" s="37"/>
      <c r="FA52" s="21">
        <v>39233</v>
      </c>
      <c r="FB52" s="37">
        <f>VLOOKUP(FA52,'riskfree_rate and infl.'!$H:$I,2,0)</f>
        <v>2.7</v>
      </c>
    </row>
    <row r="53" spans="1:158" x14ac:dyDescent="0.35">
      <c r="A53" s="21">
        <v>39263</v>
      </c>
      <c r="B53" s="23">
        <v>1755.8</v>
      </c>
      <c r="C53" s="23">
        <v>1.51</v>
      </c>
      <c r="D53" s="23">
        <v>25.038699999999999</v>
      </c>
      <c r="E53" s="23">
        <v>63.401499999999999</v>
      </c>
      <c r="F53" s="23">
        <v>52.703200000000002</v>
      </c>
      <c r="G53" s="23">
        <v>15.741300000000001</v>
      </c>
      <c r="H53" s="23">
        <v>9.0355000000000008</v>
      </c>
      <c r="I53" s="23">
        <f t="shared" si="12"/>
        <v>1.672988896204012</v>
      </c>
      <c r="J53" s="23">
        <f t="shared" si="0"/>
        <v>61.734664070107115</v>
      </c>
      <c r="K53" s="23"/>
      <c r="L53" s="23"/>
      <c r="N53" s="21">
        <v>39263</v>
      </c>
      <c r="O53" s="23">
        <v>1826.49</v>
      </c>
      <c r="P53" s="23">
        <v>1.19</v>
      </c>
      <c r="Q53" s="23">
        <v>18.1755</v>
      </c>
      <c r="R53" s="23">
        <v>94.617699999999999</v>
      </c>
      <c r="S53" s="23">
        <v>24.5776</v>
      </c>
      <c r="T53" s="23">
        <v>5.5937000000000001</v>
      </c>
      <c r="U53" s="23">
        <v>2.7456</v>
      </c>
      <c r="V53" s="23">
        <f t="shared" si="13"/>
        <v>1.2385535072032123</v>
      </c>
      <c r="W53" s="23">
        <f t="shared" si="1"/>
        <v>92.130185004868551</v>
      </c>
      <c r="X53" s="23"/>
      <c r="Y53" s="23"/>
      <c r="AA53" s="21">
        <v>39263</v>
      </c>
      <c r="AB53" s="23">
        <v>1547.82</v>
      </c>
      <c r="AC53" s="23">
        <v>2.2200000000000002</v>
      </c>
      <c r="AD53" s="23">
        <v>19.507000000000001</v>
      </c>
      <c r="AE53" s="23">
        <v>82.179199999999994</v>
      </c>
      <c r="AF53" s="23">
        <v>30.967500000000001</v>
      </c>
      <c r="AG53" s="23">
        <v>9.8867999999999991</v>
      </c>
      <c r="AH53" s="23">
        <v>6.0633999999999997</v>
      </c>
      <c r="AI53" s="23">
        <f t="shared" si="14"/>
        <v>2.3029009321867773</v>
      </c>
      <c r="AJ53" s="23">
        <f t="shared" si="2"/>
        <v>80.018695228821812</v>
      </c>
      <c r="AK53" s="23"/>
      <c r="AL53" s="23"/>
      <c r="AN53" s="21">
        <v>39263</v>
      </c>
      <c r="AO53" s="23">
        <v>2907.36</v>
      </c>
      <c r="AP53" s="23">
        <v>1.37</v>
      </c>
      <c r="AQ53" s="23">
        <v>12.139799999999999</v>
      </c>
      <c r="AR53" s="23">
        <v>237.5822</v>
      </c>
      <c r="AS53" s="23">
        <v>21.513400000000001</v>
      </c>
      <c r="AT53" s="23">
        <v>16.392600000000002</v>
      </c>
      <c r="AU53" s="23">
        <v>11.0175</v>
      </c>
      <c r="AV53" s="23">
        <f t="shared" si="15"/>
        <v>1.5766687976122855</v>
      </c>
      <c r="AW53" s="23">
        <f t="shared" si="3"/>
        <v>231.33612463485883</v>
      </c>
      <c r="AX53" s="23"/>
      <c r="AY53" s="23"/>
      <c r="BA53" s="21">
        <v>39263</v>
      </c>
      <c r="BB53" s="23">
        <v>1728.18</v>
      </c>
      <c r="BC53" s="23">
        <v>2.4</v>
      </c>
      <c r="BD53" s="23">
        <v>12.4034</v>
      </c>
      <c r="BE53" s="23">
        <v>140.0214</v>
      </c>
      <c r="BF53" s="23" t="s">
        <v>8</v>
      </c>
      <c r="BG53" s="23">
        <v>20.809100000000001</v>
      </c>
      <c r="BH53" s="23">
        <v>14.190899999999999</v>
      </c>
      <c r="BI53" s="23">
        <f t="shared" si="16"/>
        <v>2.4433791294836813</v>
      </c>
      <c r="BJ53" s="23">
        <f t="shared" si="4"/>
        <v>136.34021421616359</v>
      </c>
      <c r="BK53" s="23"/>
      <c r="BL53" s="23"/>
      <c r="BN53" s="21">
        <v>39263</v>
      </c>
      <c r="BO53" s="23">
        <v>2277.48</v>
      </c>
      <c r="BP53" s="23">
        <v>3.27</v>
      </c>
      <c r="BQ53" s="23">
        <v>34.924500000000002</v>
      </c>
      <c r="BR53" s="23">
        <v>130.07089999999999</v>
      </c>
      <c r="BS53" s="23" t="s">
        <v>8</v>
      </c>
      <c r="BT53" s="23">
        <v>12.475300000000001</v>
      </c>
      <c r="BU53" s="23">
        <v>22.7759</v>
      </c>
      <c r="BV53" s="23">
        <f t="shared" si="17"/>
        <v>3.1082869110377387</v>
      </c>
      <c r="BW53" s="23">
        <f t="shared" si="5"/>
        <v>126.65131450827654</v>
      </c>
      <c r="BX53" s="23"/>
      <c r="BY53" s="23"/>
      <c r="CA53" s="21">
        <v>39263</v>
      </c>
      <c r="CB53" s="23">
        <v>1339.69</v>
      </c>
      <c r="CC53" s="23">
        <v>1.56</v>
      </c>
      <c r="CD53" s="23">
        <v>18.174600000000002</v>
      </c>
      <c r="CE53" s="23">
        <v>74.203699999999998</v>
      </c>
      <c r="CF53" s="23">
        <v>35.888300000000001</v>
      </c>
      <c r="CG53" s="23">
        <v>12.3682</v>
      </c>
      <c r="CH53" s="23">
        <v>8.6363000000000003</v>
      </c>
      <c r="CI53" s="23">
        <f t="shared" si="18"/>
        <v>1.6157617029830293</v>
      </c>
      <c r="CJ53" s="23">
        <f t="shared" si="6"/>
        <v>72.252872444011686</v>
      </c>
      <c r="CK53" s="23"/>
      <c r="CL53" s="23"/>
      <c r="CN53" s="21">
        <v>39263</v>
      </c>
      <c r="CO53" s="23">
        <v>2093.44</v>
      </c>
      <c r="CP53" s="23">
        <v>1.76</v>
      </c>
      <c r="CQ53" s="23">
        <v>18.326699999999999</v>
      </c>
      <c r="CR53" s="23">
        <v>107.3218</v>
      </c>
      <c r="CS53" s="23">
        <v>27.779699999999998</v>
      </c>
      <c r="CT53" s="23">
        <v>12.3863</v>
      </c>
      <c r="CU53" s="23">
        <v>8.4984000000000002</v>
      </c>
      <c r="CV53" s="23">
        <f t="shared" si="19"/>
        <v>1.956440096942643</v>
      </c>
      <c r="CW53" s="23">
        <f t="shared" si="7"/>
        <v>104.50029211295035</v>
      </c>
      <c r="CX53" s="23"/>
      <c r="CY53" s="23"/>
      <c r="DA53" s="21">
        <v>39263</v>
      </c>
      <c r="DB53" s="23">
        <v>2141.85</v>
      </c>
      <c r="DC53" s="23">
        <v>2.33</v>
      </c>
      <c r="DD53" s="23">
        <v>20.397400000000001</v>
      </c>
      <c r="DE53" s="23">
        <v>132.14269999999999</v>
      </c>
      <c r="DF53" s="23">
        <v>23.9209</v>
      </c>
      <c r="DG53" s="23">
        <v>12.3668</v>
      </c>
      <c r="DH53" s="23">
        <v>9.3948999999999998</v>
      </c>
      <c r="DI53" s="23">
        <f t="shared" si="20"/>
        <v>2.6353968709403728</v>
      </c>
      <c r="DJ53" s="23">
        <f t="shared" si="8"/>
        <v>128.66864654333008</v>
      </c>
      <c r="DK53" s="23"/>
      <c r="DL53" s="23"/>
      <c r="DN53" s="21">
        <v>39263</v>
      </c>
      <c r="DO53" s="23">
        <v>1771.29</v>
      </c>
      <c r="DP53" s="23">
        <v>0.72</v>
      </c>
      <c r="DQ53" s="23">
        <v>22.947600000000001</v>
      </c>
      <c r="DR53" s="23">
        <v>80.302300000000002</v>
      </c>
      <c r="DS53" s="23">
        <v>40.462800000000001</v>
      </c>
      <c r="DT53" s="23">
        <v>14.226599999999999</v>
      </c>
      <c r="DU53" s="23">
        <v>11.0999</v>
      </c>
      <c r="DV53" s="23">
        <f t="shared" si="21"/>
        <v>0.79368789761680147</v>
      </c>
      <c r="DW53" s="23">
        <f t="shared" si="9"/>
        <v>78.191139240506345</v>
      </c>
      <c r="DX53" s="23"/>
      <c r="DY53" s="23"/>
      <c r="EA53" s="21">
        <v>39263</v>
      </c>
      <c r="EB53" s="23">
        <v>2471.36</v>
      </c>
      <c r="EC53" s="23">
        <v>2.67</v>
      </c>
      <c r="ED53" s="23">
        <v>17.1738</v>
      </c>
      <c r="EE53" s="23">
        <v>121.17010000000001</v>
      </c>
      <c r="EF53" s="23">
        <v>52.008800000000001</v>
      </c>
      <c r="EG53" s="23">
        <v>18.050799999999999</v>
      </c>
      <c r="EH53" s="23">
        <v>8.2955000000000005</v>
      </c>
      <c r="EI53" s="23">
        <f t="shared" si="22"/>
        <v>2.9057976006420603</v>
      </c>
      <c r="EJ53" s="23">
        <f t="shared" si="10"/>
        <v>117.98451801363196</v>
      </c>
      <c r="EK53" s="23"/>
      <c r="EL53" s="23"/>
      <c r="EP53" s="21">
        <v>39263</v>
      </c>
      <c r="EQ53" s="52">
        <v>1455.27001953125</v>
      </c>
      <c r="ER53" s="37">
        <v>18.514900000000001</v>
      </c>
      <c r="ES53" s="51">
        <v>131.02000000000001</v>
      </c>
      <c r="ET53" s="23">
        <f t="shared" si="11"/>
        <v>127.5754625121714</v>
      </c>
      <c r="EU53" s="23"/>
      <c r="EV53" s="23"/>
      <c r="EW53" s="37"/>
      <c r="EX53" s="37"/>
      <c r="EY53" s="37"/>
      <c r="FA53" s="21">
        <v>39263</v>
      </c>
      <c r="FB53" s="37">
        <f>VLOOKUP(FA53,'riskfree_rate and infl.'!$H:$I,2,0)</f>
        <v>2.7</v>
      </c>
    </row>
    <row r="54" spans="1:158" x14ac:dyDescent="0.35">
      <c r="A54" s="21">
        <v>39294</v>
      </c>
      <c r="B54" s="23">
        <v>1700.39</v>
      </c>
      <c r="C54" s="23">
        <v>1.58</v>
      </c>
      <c r="D54" s="23">
        <v>24.264900000000001</v>
      </c>
      <c r="E54" s="23">
        <v>63.633400000000002</v>
      </c>
      <c r="F54" s="23">
        <v>52.602600000000002</v>
      </c>
      <c r="G54" s="23">
        <v>15.700799999999999</v>
      </c>
      <c r="H54" s="23">
        <v>9.0187000000000008</v>
      </c>
      <c r="I54" s="23">
        <f t="shared" si="12"/>
        <v>1.666004062769846</v>
      </c>
      <c r="J54" s="23">
        <f t="shared" si="0"/>
        <v>62.141992187500001</v>
      </c>
      <c r="K54" s="23"/>
      <c r="L54" s="23"/>
      <c r="N54" s="21">
        <v>39294</v>
      </c>
      <c r="O54" s="23">
        <v>1726.01</v>
      </c>
      <c r="P54" s="23">
        <v>1.27</v>
      </c>
      <c r="Q54" s="23">
        <v>17.0946</v>
      </c>
      <c r="R54" s="23">
        <v>95.102599999999995</v>
      </c>
      <c r="S54" s="23">
        <v>24.490500000000001</v>
      </c>
      <c r="T54" s="23">
        <v>5.6108000000000002</v>
      </c>
      <c r="U54" s="23">
        <v>2.7572000000000001</v>
      </c>
      <c r="V54" s="23">
        <f t="shared" si="13"/>
        <v>1.236590401053794</v>
      </c>
      <c r="W54" s="23">
        <f t="shared" si="1"/>
        <v>92.873632812499991</v>
      </c>
      <c r="X54" s="23"/>
      <c r="Y54" s="23"/>
      <c r="AA54" s="21">
        <v>39294</v>
      </c>
      <c r="AB54" s="23">
        <v>1509.54</v>
      </c>
      <c r="AC54" s="23">
        <v>2.2999999999999998</v>
      </c>
      <c r="AD54" s="23">
        <v>19.353300000000001</v>
      </c>
      <c r="AE54" s="23">
        <v>82.179199999999994</v>
      </c>
      <c r="AF54" s="23">
        <v>32.039000000000001</v>
      </c>
      <c r="AG54" s="23">
        <v>10.0352</v>
      </c>
      <c r="AH54" s="23">
        <v>6.2732999999999999</v>
      </c>
      <c r="AI54" s="23">
        <f t="shared" si="14"/>
        <v>2.3111715146014959</v>
      </c>
      <c r="AJ54" s="23">
        <f t="shared" si="2"/>
        <v>80.253124999999997</v>
      </c>
      <c r="AK54" s="23"/>
      <c r="AL54" s="23"/>
      <c r="AN54" s="21">
        <v>39294</v>
      </c>
      <c r="AO54" s="23">
        <v>2925.22</v>
      </c>
      <c r="AP54" s="23">
        <v>1.37</v>
      </c>
      <c r="AQ54" s="23">
        <v>11.8185</v>
      </c>
      <c r="AR54" s="23">
        <v>244.29990000000001</v>
      </c>
      <c r="AS54" s="23">
        <v>21.1723</v>
      </c>
      <c r="AT54" s="23">
        <v>17.629100000000001</v>
      </c>
      <c r="AU54" s="23">
        <v>10.765700000000001</v>
      </c>
      <c r="AV54" s="23">
        <f t="shared" si="15"/>
        <v>1.5607000959644621</v>
      </c>
      <c r="AW54" s="23">
        <f t="shared" si="3"/>
        <v>238.57412109374999</v>
      </c>
      <c r="AX54" s="23"/>
      <c r="AY54" s="23"/>
      <c r="BA54" s="21">
        <v>39294</v>
      </c>
      <c r="BB54" s="23">
        <v>1597.83</v>
      </c>
      <c r="BC54" s="23">
        <v>2.65</v>
      </c>
      <c r="BD54" s="23">
        <v>11.468</v>
      </c>
      <c r="BE54" s="23">
        <v>140.0342</v>
      </c>
      <c r="BF54" s="23" t="s">
        <v>8</v>
      </c>
      <c r="BG54" s="23">
        <v>20.771100000000001</v>
      </c>
      <c r="BH54" s="23">
        <v>14.165699999999999</v>
      </c>
      <c r="BI54" s="23">
        <f t="shared" si="16"/>
        <v>2.4917378023214245</v>
      </c>
      <c r="BJ54" s="23">
        <f t="shared" si="4"/>
        <v>136.75214843749998</v>
      </c>
      <c r="BK54" s="23"/>
      <c r="BL54" s="23"/>
      <c r="BN54" s="21">
        <v>39294</v>
      </c>
      <c r="BO54" s="23">
        <v>2142.09</v>
      </c>
      <c r="BP54" s="23">
        <v>3.49</v>
      </c>
      <c r="BQ54" s="23">
        <v>27.984400000000001</v>
      </c>
      <c r="BR54" s="23">
        <v>138.0813</v>
      </c>
      <c r="BS54" s="23" t="s">
        <v>8</v>
      </c>
      <c r="BT54" s="23">
        <v>14.8544</v>
      </c>
      <c r="BU54" s="23">
        <v>25.3626</v>
      </c>
      <c r="BV54" s="23">
        <f t="shared" si="17"/>
        <v>3.1154015504995853</v>
      </c>
      <c r="BW54" s="23">
        <f t="shared" si="5"/>
        <v>134.84501953124999</v>
      </c>
      <c r="BX54" s="23"/>
      <c r="BY54" s="23"/>
      <c r="CA54" s="21">
        <v>39294</v>
      </c>
      <c r="CB54" s="23">
        <v>1283.74</v>
      </c>
      <c r="CC54" s="23">
        <v>1.63</v>
      </c>
      <c r="CD54" s="23">
        <v>17.021699999999999</v>
      </c>
      <c r="CE54" s="23">
        <v>76.684600000000003</v>
      </c>
      <c r="CF54" s="23">
        <v>35.6935</v>
      </c>
      <c r="CG54" s="23">
        <v>12.424799999999999</v>
      </c>
      <c r="CH54" s="23">
        <v>9.2164999999999999</v>
      </c>
      <c r="CI54" s="23">
        <f t="shared" si="18"/>
        <v>1.6107771773436175</v>
      </c>
      <c r="CJ54" s="23">
        <f t="shared" si="6"/>
        <v>74.887304687500006</v>
      </c>
      <c r="CK54" s="23"/>
      <c r="CL54" s="23"/>
      <c r="CN54" s="21">
        <v>39294</v>
      </c>
      <c r="CO54" s="23">
        <v>2106.8000000000002</v>
      </c>
      <c r="CP54" s="23">
        <v>1.75</v>
      </c>
      <c r="CQ54" s="23">
        <v>18.152699999999999</v>
      </c>
      <c r="CR54" s="23">
        <v>110.84139999999999</v>
      </c>
      <c r="CS54" s="23">
        <v>30.447800000000001</v>
      </c>
      <c r="CT54" s="23">
        <v>12.446999999999999</v>
      </c>
      <c r="CU54" s="23">
        <v>8.7847000000000008</v>
      </c>
      <c r="CV54" s="23">
        <f t="shared" si="19"/>
        <v>1.9226470358170302</v>
      </c>
      <c r="CW54" s="23">
        <f t="shared" si="7"/>
        <v>108.24355468749999</v>
      </c>
      <c r="CX54" s="23"/>
      <c r="CY54" s="23"/>
      <c r="DA54" s="21">
        <v>39294</v>
      </c>
      <c r="DB54" s="23">
        <v>2114.36</v>
      </c>
      <c r="DC54" s="23">
        <v>2.36</v>
      </c>
      <c r="DD54" s="23">
        <v>20.1356</v>
      </c>
      <c r="DE54" s="23">
        <v>132.14269999999999</v>
      </c>
      <c r="DF54" s="23">
        <v>23.9209</v>
      </c>
      <c r="DG54" s="23">
        <v>12.3668</v>
      </c>
      <c r="DH54" s="23">
        <v>9.3948999999999998</v>
      </c>
      <c r="DI54" s="23">
        <f t="shared" si="20"/>
        <v>2.5813612455300468</v>
      </c>
      <c r="DJ54" s="23">
        <f t="shared" si="8"/>
        <v>129.04560546874998</v>
      </c>
      <c r="DK54" s="23"/>
      <c r="DL54" s="23"/>
      <c r="DN54" s="21">
        <v>39294</v>
      </c>
      <c r="DO54" s="23">
        <v>1770.64</v>
      </c>
      <c r="DP54" s="23">
        <v>0.72</v>
      </c>
      <c r="DQ54" s="23">
        <v>22.991099999999999</v>
      </c>
      <c r="DR54" s="23">
        <v>80.270700000000005</v>
      </c>
      <c r="DS54" s="23">
        <v>40.395299999999999</v>
      </c>
      <c r="DT54" s="23">
        <v>14.1845</v>
      </c>
      <c r="DU54" s="23">
        <v>11.0571</v>
      </c>
      <c r="DV54" s="23">
        <f t="shared" si="21"/>
        <v>0.77686623644905939</v>
      </c>
      <c r="DW54" s="23">
        <f t="shared" si="9"/>
        <v>78.389355468749997</v>
      </c>
      <c r="DX54" s="23"/>
      <c r="DY54" s="23"/>
      <c r="EA54" s="21">
        <v>39294</v>
      </c>
      <c r="EB54" s="23">
        <v>2378.16</v>
      </c>
      <c r="EC54" s="23">
        <v>2.78</v>
      </c>
      <c r="ED54" s="23">
        <v>16.5151</v>
      </c>
      <c r="EE54" s="23">
        <v>121.17010000000001</v>
      </c>
      <c r="EF54" s="23">
        <v>52.008800000000001</v>
      </c>
      <c r="EG54" s="23">
        <v>18.050799999999999</v>
      </c>
      <c r="EH54" s="23">
        <v>8.2955000000000005</v>
      </c>
      <c r="EI54" s="23">
        <f t="shared" si="22"/>
        <v>2.8725430933507314</v>
      </c>
      <c r="EJ54" s="23">
        <f t="shared" si="10"/>
        <v>118.33017578125001</v>
      </c>
      <c r="EK54" s="23"/>
      <c r="EL54" s="23"/>
      <c r="EP54" s="21">
        <v>39294</v>
      </c>
      <c r="EQ54" s="52">
        <v>1473.989990234375</v>
      </c>
      <c r="ER54" s="37">
        <v>18.7531</v>
      </c>
      <c r="ES54" s="51">
        <v>127.81</v>
      </c>
      <c r="ET54" s="23">
        <f t="shared" si="11"/>
        <v>124.814453125</v>
      </c>
      <c r="EU54" s="23"/>
      <c r="EV54" s="23"/>
      <c r="EW54" s="37"/>
      <c r="EX54" s="37"/>
      <c r="EY54" s="37"/>
      <c r="FA54" s="21">
        <v>39294</v>
      </c>
      <c r="FB54" s="37">
        <f>VLOOKUP(FA54,'riskfree_rate and infl.'!$H:$I,2,0)</f>
        <v>2.4</v>
      </c>
    </row>
    <row r="55" spans="1:158" x14ac:dyDescent="0.35">
      <c r="A55" s="21">
        <v>39325</v>
      </c>
      <c r="B55" s="23">
        <v>1691.49</v>
      </c>
      <c r="C55" s="23">
        <v>1.59</v>
      </c>
      <c r="D55" s="23">
        <v>22.918299999999999</v>
      </c>
      <c r="E55" s="23">
        <v>67.726500000000001</v>
      </c>
      <c r="F55" s="23">
        <v>53.019500000000001</v>
      </c>
      <c r="G55" s="23">
        <v>15.84</v>
      </c>
      <c r="H55" s="23">
        <v>8.8420000000000005</v>
      </c>
      <c r="I55" s="23">
        <f t="shared" si="12"/>
        <v>1.6422174515468031</v>
      </c>
      <c r="J55" s="23">
        <f t="shared" si="0"/>
        <v>66.398529411764713</v>
      </c>
      <c r="K55" s="23"/>
      <c r="L55" s="23"/>
      <c r="N55" s="21">
        <v>39325</v>
      </c>
      <c r="O55" s="23">
        <v>1747.22</v>
      </c>
      <c r="P55" s="23">
        <v>1.28</v>
      </c>
      <c r="Q55" s="23">
        <v>18.841899999999999</v>
      </c>
      <c r="R55" s="23">
        <v>94.730800000000002</v>
      </c>
      <c r="S55" s="23">
        <v>25.919799999999999</v>
      </c>
      <c r="T55" s="23">
        <v>6.1166</v>
      </c>
      <c r="U55" s="23">
        <v>2.8765000000000001</v>
      </c>
      <c r="V55" s="23">
        <f t="shared" si="13"/>
        <v>1.2501991109835737</v>
      </c>
      <c r="W55" s="23">
        <f t="shared" si="1"/>
        <v>92.873333333333335</v>
      </c>
      <c r="X55" s="23"/>
      <c r="Y55" s="23"/>
      <c r="AA55" s="21">
        <v>39325</v>
      </c>
      <c r="AB55" s="23">
        <v>1550.21</v>
      </c>
      <c r="AC55" s="23">
        <v>2.2599999999999998</v>
      </c>
      <c r="AD55" s="23">
        <v>19.874700000000001</v>
      </c>
      <c r="AE55" s="23">
        <v>82.179199999999994</v>
      </c>
      <c r="AF55" s="23">
        <v>32.039000000000001</v>
      </c>
      <c r="AG55" s="23">
        <v>10.0352</v>
      </c>
      <c r="AH55" s="23">
        <v>6.2732999999999999</v>
      </c>
      <c r="AI55" s="23">
        <f t="shared" si="14"/>
        <v>2.3174934595739374</v>
      </c>
      <c r="AJ55" s="23">
        <f t="shared" si="2"/>
        <v>80.567843137254897</v>
      </c>
      <c r="AK55" s="23"/>
      <c r="AL55" s="23"/>
      <c r="AN55" s="21">
        <v>39325</v>
      </c>
      <c r="AO55" s="23">
        <v>2944.37</v>
      </c>
      <c r="AP55" s="23">
        <v>1.39</v>
      </c>
      <c r="AQ55" s="23">
        <v>11.916</v>
      </c>
      <c r="AR55" s="23">
        <v>245.4331</v>
      </c>
      <c r="AS55" s="23">
        <v>21.4922</v>
      </c>
      <c r="AT55" s="23">
        <v>16.459900000000001</v>
      </c>
      <c r="AU55" s="23">
        <v>11.0557</v>
      </c>
      <c r="AV55" s="23">
        <f t="shared" si="15"/>
        <v>1.5627375858180363</v>
      </c>
      <c r="AW55" s="23">
        <f t="shared" si="3"/>
        <v>240.62068627450981</v>
      </c>
      <c r="AX55" s="23"/>
      <c r="AY55" s="23"/>
      <c r="BA55" s="21">
        <v>39325</v>
      </c>
      <c r="BB55" s="23">
        <v>1617.66</v>
      </c>
      <c r="BC55" s="23">
        <v>2.71</v>
      </c>
      <c r="BD55" s="23">
        <v>11.3834</v>
      </c>
      <c r="BE55" s="23">
        <v>142.52010000000001</v>
      </c>
      <c r="BF55" s="23" t="s">
        <v>8</v>
      </c>
      <c r="BG55" s="23">
        <v>20.226700000000001</v>
      </c>
      <c r="BH55" s="23">
        <v>13.550599999999999</v>
      </c>
      <c r="BI55" s="23">
        <f t="shared" si="16"/>
        <v>2.5759762294283246</v>
      </c>
      <c r="BJ55" s="23">
        <f t="shared" si="4"/>
        <v>139.72558823529414</v>
      </c>
      <c r="BK55" s="23"/>
      <c r="BL55" s="23"/>
      <c r="BN55" s="21">
        <v>39325</v>
      </c>
      <c r="BO55" s="23">
        <v>2221.19</v>
      </c>
      <c r="BP55" s="23">
        <v>3.34</v>
      </c>
      <c r="BQ55" s="23">
        <v>35.190600000000003</v>
      </c>
      <c r="BR55" s="23">
        <v>138.90360000000001</v>
      </c>
      <c r="BS55" s="23" t="s">
        <v>8</v>
      </c>
      <c r="BT55" s="23">
        <v>13.143000000000001</v>
      </c>
      <c r="BU55" s="23">
        <v>24.585599999999999</v>
      </c>
      <c r="BV55" s="23">
        <f t="shared" si="17"/>
        <v>3.084617337207066</v>
      </c>
      <c r="BW55" s="23">
        <f t="shared" si="5"/>
        <v>136.18</v>
      </c>
      <c r="BX55" s="23"/>
      <c r="BY55" s="23"/>
      <c r="CA55" s="21">
        <v>39325</v>
      </c>
      <c r="CB55" s="23">
        <v>1315.59</v>
      </c>
      <c r="CC55" s="23">
        <v>1.63</v>
      </c>
      <c r="CD55" s="23">
        <v>17.389299999999999</v>
      </c>
      <c r="CE55" s="23">
        <v>76.719300000000004</v>
      </c>
      <c r="CF55" s="23">
        <v>35.9771</v>
      </c>
      <c r="CG55" s="23">
        <v>12.458500000000001</v>
      </c>
      <c r="CH55" s="23">
        <v>9.2631999999999994</v>
      </c>
      <c r="CI55" s="23">
        <f t="shared" si="18"/>
        <v>1.6435663550017019</v>
      </c>
      <c r="CJ55" s="23">
        <f t="shared" si="6"/>
        <v>75.215000000000003</v>
      </c>
      <c r="CK55" s="23"/>
      <c r="CL55" s="23"/>
      <c r="CN55" s="21">
        <v>39325</v>
      </c>
      <c r="CO55" s="23">
        <v>2105.11</v>
      </c>
      <c r="CP55" s="23">
        <v>1.78</v>
      </c>
      <c r="CQ55" s="23">
        <v>17.9618</v>
      </c>
      <c r="CR55" s="23">
        <v>110.4554</v>
      </c>
      <c r="CS55" s="23">
        <v>30.552700000000002</v>
      </c>
      <c r="CT55" s="23">
        <v>12.4183</v>
      </c>
      <c r="CU55" s="23">
        <v>8.3984000000000005</v>
      </c>
      <c r="CV55" s="23">
        <f t="shared" si="19"/>
        <v>1.9213667146810909</v>
      </c>
      <c r="CW55" s="23">
        <f t="shared" si="7"/>
        <v>108.28960784313725</v>
      </c>
      <c r="CX55" s="23"/>
      <c r="CY55" s="23"/>
      <c r="DA55" s="21">
        <v>39325</v>
      </c>
      <c r="DB55" s="23">
        <v>2111.09</v>
      </c>
      <c r="DC55" s="23">
        <v>2.39</v>
      </c>
      <c r="DD55" s="23">
        <v>20.104500000000002</v>
      </c>
      <c r="DE55" s="23">
        <v>132.14269999999999</v>
      </c>
      <c r="DF55" s="23">
        <v>23.9209</v>
      </c>
      <c r="DG55" s="23">
        <v>12.3668</v>
      </c>
      <c r="DH55" s="23">
        <v>9.3948999999999998</v>
      </c>
      <c r="DI55" s="23">
        <f t="shared" si="20"/>
        <v>2.5635655822212891</v>
      </c>
      <c r="DJ55" s="23">
        <f t="shared" si="8"/>
        <v>129.55166666666665</v>
      </c>
      <c r="DK55" s="23"/>
      <c r="DL55" s="23"/>
      <c r="DN55" s="21">
        <v>39325</v>
      </c>
      <c r="DO55" s="23">
        <v>1817.46</v>
      </c>
      <c r="DP55" s="23">
        <v>0.73</v>
      </c>
      <c r="DQ55" s="23">
        <v>22.677099999999999</v>
      </c>
      <c r="DR55" s="23">
        <v>83.345500000000001</v>
      </c>
      <c r="DS55" s="23">
        <v>39.914900000000003</v>
      </c>
      <c r="DT55" s="23">
        <v>14.0808</v>
      </c>
      <c r="DU55" s="23">
        <v>11.1456</v>
      </c>
      <c r="DV55" s="23">
        <f t="shared" si="21"/>
        <v>0.79451644680700284</v>
      </c>
      <c r="DW55" s="23">
        <f t="shared" si="9"/>
        <v>81.711274509803928</v>
      </c>
      <c r="DX55" s="23"/>
      <c r="DY55" s="23"/>
      <c r="EA55" s="21">
        <v>39325</v>
      </c>
      <c r="EB55" s="23">
        <v>2424.29</v>
      </c>
      <c r="EC55" s="23">
        <v>2.74</v>
      </c>
      <c r="ED55" s="23">
        <v>16.265899999999998</v>
      </c>
      <c r="EE55" s="23">
        <v>122.8265</v>
      </c>
      <c r="EF55" s="23">
        <v>51.736499999999999</v>
      </c>
      <c r="EG55" s="23">
        <v>17.278199999999998</v>
      </c>
      <c r="EH55" s="23">
        <v>8.4103999999999992</v>
      </c>
      <c r="EI55" s="23">
        <f t="shared" si="22"/>
        <v>2.8497525015122762</v>
      </c>
      <c r="EJ55" s="23">
        <f t="shared" si="10"/>
        <v>120.41813725490195</v>
      </c>
      <c r="EK55" s="23"/>
      <c r="EL55" s="23"/>
      <c r="EP55" s="21">
        <v>39325</v>
      </c>
      <c r="EQ55" s="52">
        <v>1526.75</v>
      </c>
      <c r="ER55" s="37">
        <v>19.424299999999999</v>
      </c>
      <c r="ES55" s="51">
        <v>124.78</v>
      </c>
      <c r="ET55" s="23">
        <f t="shared" si="11"/>
        <v>122.33333333333333</v>
      </c>
      <c r="EU55" s="23"/>
      <c r="EV55" s="23"/>
      <c r="EW55" s="37"/>
      <c r="EX55" s="37"/>
      <c r="EY55" s="37"/>
      <c r="FA55" s="21">
        <v>39325</v>
      </c>
      <c r="FB55" s="37">
        <f>VLOOKUP(FA55,'riskfree_rate and infl.'!$H:$I,2,0)</f>
        <v>2</v>
      </c>
    </row>
    <row r="56" spans="1:158" x14ac:dyDescent="0.35">
      <c r="A56" s="21">
        <v>39355</v>
      </c>
      <c r="B56" s="23">
        <v>1755.4</v>
      </c>
      <c r="C56" s="23">
        <v>1.54</v>
      </c>
      <c r="D56" s="23">
        <v>23.768799999999999</v>
      </c>
      <c r="E56" s="23">
        <v>67.717500000000001</v>
      </c>
      <c r="F56" s="23">
        <v>53.019799999999996</v>
      </c>
      <c r="G56" s="23">
        <v>15.838699999999999</v>
      </c>
      <c r="H56" s="23">
        <v>8.8423999999999996</v>
      </c>
      <c r="I56" s="23">
        <f t="shared" si="12"/>
        <v>1.6248713092669849</v>
      </c>
      <c r="J56" s="23">
        <f t="shared" si="0"/>
        <v>65.873054474708169</v>
      </c>
      <c r="K56" s="23"/>
      <c r="L56" s="23"/>
      <c r="N56" s="21">
        <v>39355</v>
      </c>
      <c r="O56" s="23">
        <v>1749.54</v>
      </c>
      <c r="P56" s="23">
        <v>1.27</v>
      </c>
      <c r="Q56" s="23">
        <v>18.869299999999999</v>
      </c>
      <c r="R56" s="23">
        <v>94.719499999999996</v>
      </c>
      <c r="S56" s="23">
        <v>25.938500000000001</v>
      </c>
      <c r="T56" s="23">
        <v>6.1189</v>
      </c>
      <c r="U56" s="23">
        <v>2.8755000000000002</v>
      </c>
      <c r="V56" s="23">
        <f t="shared" si="13"/>
        <v>1.2365243740971157</v>
      </c>
      <c r="W56" s="23">
        <f t="shared" si="1"/>
        <v>92.139591439688715</v>
      </c>
      <c r="X56" s="23"/>
      <c r="Y56" s="23"/>
      <c r="AA56" s="21">
        <v>39355</v>
      </c>
      <c r="AB56" s="23">
        <v>1611.73</v>
      </c>
      <c r="AC56" s="23">
        <v>2.17</v>
      </c>
      <c r="AD56" s="23">
        <v>19.401299999999999</v>
      </c>
      <c r="AE56" s="23">
        <v>86.697299999999998</v>
      </c>
      <c r="AF56" s="23">
        <v>31.971499999999999</v>
      </c>
      <c r="AG56" s="23">
        <v>10.193899999999999</v>
      </c>
      <c r="AH56" s="23">
        <v>6.4928999999999997</v>
      </c>
      <c r="AI56" s="23">
        <f t="shared" si="14"/>
        <v>2.2918896077797486</v>
      </c>
      <c r="AJ56" s="23">
        <f t="shared" si="2"/>
        <v>84.335894941634237</v>
      </c>
      <c r="AK56" s="23"/>
      <c r="AL56" s="23"/>
      <c r="AN56" s="21">
        <v>39355</v>
      </c>
      <c r="AO56" s="23">
        <v>3176.69</v>
      </c>
      <c r="AP56" s="23">
        <v>1.29</v>
      </c>
      <c r="AQ56" s="23">
        <v>12.856299999999999</v>
      </c>
      <c r="AR56" s="23">
        <v>245.4307</v>
      </c>
      <c r="AS56" s="23">
        <v>21.4923</v>
      </c>
      <c r="AT56" s="23">
        <v>16.455100000000002</v>
      </c>
      <c r="AU56" s="23">
        <v>11.0555</v>
      </c>
      <c r="AV56" s="23">
        <f t="shared" si="15"/>
        <v>1.520419662277793</v>
      </c>
      <c r="AW56" s="23">
        <f t="shared" si="3"/>
        <v>238.74581712062258</v>
      </c>
      <c r="AX56" s="23"/>
      <c r="AY56" s="23"/>
      <c r="BA56" s="21">
        <v>39355</v>
      </c>
      <c r="BB56" s="23">
        <v>1646.71</v>
      </c>
      <c r="BC56" s="23">
        <v>2.7</v>
      </c>
      <c r="BD56" s="23">
        <v>11.5877</v>
      </c>
      <c r="BE56" s="23">
        <v>142.52070000000001</v>
      </c>
      <c r="BF56" s="23" t="s">
        <v>8</v>
      </c>
      <c r="BG56" s="23">
        <v>20.237500000000001</v>
      </c>
      <c r="BH56" s="23">
        <v>13.542899999999999</v>
      </c>
      <c r="BI56" s="23">
        <f t="shared" si="16"/>
        <v>2.6131008156664381</v>
      </c>
      <c r="BJ56" s="23">
        <f t="shared" si="4"/>
        <v>138.63881322957198</v>
      </c>
      <c r="BK56" s="23"/>
      <c r="BL56" s="23"/>
      <c r="BN56" s="21">
        <v>39355</v>
      </c>
      <c r="BO56" s="23">
        <v>2330.6</v>
      </c>
      <c r="BP56" s="23">
        <v>3.19</v>
      </c>
      <c r="BQ56" s="23">
        <v>37.444800000000001</v>
      </c>
      <c r="BR56" s="23">
        <v>138.90360000000001</v>
      </c>
      <c r="BS56" s="23" t="s">
        <v>8</v>
      </c>
      <c r="BT56" s="23">
        <v>12.8513</v>
      </c>
      <c r="BU56" s="23">
        <v>24.333500000000001</v>
      </c>
      <c r="BV56" s="23">
        <f t="shared" si="17"/>
        <v>3.0783355974065003</v>
      </c>
      <c r="BW56" s="23">
        <f t="shared" si="5"/>
        <v>135.12023346303502</v>
      </c>
      <c r="BX56" s="23"/>
      <c r="BY56" s="23"/>
      <c r="CA56" s="21">
        <v>39355</v>
      </c>
      <c r="CB56" s="23">
        <v>1353.46</v>
      </c>
      <c r="CC56" s="23">
        <v>1.59</v>
      </c>
      <c r="CD56" s="23">
        <v>17.8904</v>
      </c>
      <c r="CE56" s="23">
        <v>76.718199999999996</v>
      </c>
      <c r="CF56" s="23">
        <v>35.9771</v>
      </c>
      <c r="CG56" s="23">
        <v>12.4582</v>
      </c>
      <c r="CH56" s="23">
        <v>9.2631999999999994</v>
      </c>
      <c r="CI56" s="23">
        <f t="shared" si="18"/>
        <v>1.6401970470883092</v>
      </c>
      <c r="CJ56" s="23">
        <f t="shared" si="6"/>
        <v>74.628599221789884</v>
      </c>
      <c r="CK56" s="23"/>
      <c r="CL56" s="23"/>
      <c r="CN56" s="21">
        <v>39355</v>
      </c>
      <c r="CO56" s="23">
        <v>2209.62</v>
      </c>
      <c r="CP56" s="23">
        <v>1.72</v>
      </c>
      <c r="CQ56" s="23">
        <v>18.822299999999998</v>
      </c>
      <c r="CR56" s="23">
        <v>110.4554</v>
      </c>
      <c r="CS56" s="23">
        <v>30.555199999999999</v>
      </c>
      <c r="CT56" s="23">
        <v>12.418699999999999</v>
      </c>
      <c r="CU56" s="23">
        <v>8.3977000000000004</v>
      </c>
      <c r="CV56" s="23">
        <f t="shared" si="19"/>
        <v>1.9135002706206652</v>
      </c>
      <c r="CW56" s="23">
        <f t="shared" si="7"/>
        <v>107.44688715953306</v>
      </c>
      <c r="CX56" s="23"/>
      <c r="CY56" s="23"/>
      <c r="DA56" s="21">
        <v>39355</v>
      </c>
      <c r="DB56" s="23">
        <v>2291.8200000000002</v>
      </c>
      <c r="DC56" s="23">
        <v>2.15</v>
      </c>
      <c r="DD56" s="23">
        <v>21.825600000000001</v>
      </c>
      <c r="DE56" s="23">
        <v>132.14269999999999</v>
      </c>
      <c r="DF56" s="23">
        <v>23.9209</v>
      </c>
      <c r="DG56" s="23">
        <v>12.3668</v>
      </c>
      <c r="DH56" s="23">
        <v>9.3948999999999998</v>
      </c>
      <c r="DI56" s="23">
        <f t="shared" si="20"/>
        <v>2.4401458748508675</v>
      </c>
      <c r="DJ56" s="23">
        <f t="shared" si="8"/>
        <v>128.54348249027237</v>
      </c>
      <c r="DK56" s="23"/>
      <c r="DL56" s="23"/>
      <c r="DN56" s="21">
        <v>39355</v>
      </c>
      <c r="DO56" s="23">
        <v>1872.5</v>
      </c>
      <c r="DP56" s="23">
        <v>0.72</v>
      </c>
      <c r="DQ56" s="23">
        <v>23.371099999999998</v>
      </c>
      <c r="DR56" s="23">
        <v>83.327299999999994</v>
      </c>
      <c r="DS56" s="23">
        <v>39.940300000000001</v>
      </c>
      <c r="DT56" s="23">
        <v>14.077</v>
      </c>
      <c r="DU56" s="23">
        <v>11.1472</v>
      </c>
      <c r="DV56" s="23">
        <f t="shared" si="21"/>
        <v>0.79400462315405107</v>
      </c>
      <c r="DW56" s="23">
        <f t="shared" si="9"/>
        <v>81.057684824902722</v>
      </c>
      <c r="DX56" s="23"/>
      <c r="DY56" s="23"/>
      <c r="EA56" s="21">
        <v>39355</v>
      </c>
      <c r="EB56" s="23">
        <v>2514.27</v>
      </c>
      <c r="EC56" s="23">
        <v>2.66</v>
      </c>
      <c r="ED56" s="23">
        <v>16.825399999999998</v>
      </c>
      <c r="EE56" s="23">
        <v>122.8265</v>
      </c>
      <c r="EF56" s="23">
        <v>51.736499999999999</v>
      </c>
      <c r="EG56" s="23">
        <v>17.278199999999998</v>
      </c>
      <c r="EH56" s="23">
        <v>8.4103999999999992</v>
      </c>
      <c r="EI56" s="23">
        <f t="shared" si="22"/>
        <v>2.8202999328445615</v>
      </c>
      <c r="EJ56" s="23">
        <f t="shared" si="10"/>
        <v>119.48103112840467</v>
      </c>
      <c r="EK56" s="23"/>
      <c r="EL56" s="23"/>
      <c r="EP56" s="21">
        <v>39355</v>
      </c>
      <c r="EQ56" s="52">
        <v>1549.380004882812</v>
      </c>
      <c r="ER56" s="37">
        <v>23.4116</v>
      </c>
      <c r="ES56" s="51">
        <v>121.19</v>
      </c>
      <c r="ET56" s="23">
        <f t="shared" si="11"/>
        <v>117.88910505836576</v>
      </c>
      <c r="EU56" s="23"/>
      <c r="EV56" s="23"/>
      <c r="EW56" s="37"/>
      <c r="EX56" s="37"/>
      <c r="EY56" s="37"/>
      <c r="FA56" s="21">
        <v>39355</v>
      </c>
      <c r="FB56" s="37">
        <f>VLOOKUP(FA56,'riskfree_rate and infl.'!$H:$I,2,0)</f>
        <v>2.8</v>
      </c>
    </row>
    <row r="57" spans="1:158" x14ac:dyDescent="0.35">
      <c r="A57" s="21">
        <v>39386</v>
      </c>
      <c r="B57" s="23">
        <v>1786.94</v>
      </c>
      <c r="C57" s="23">
        <v>1.49</v>
      </c>
      <c r="D57" s="23">
        <v>24.1296</v>
      </c>
      <c r="E57" s="23">
        <v>67.706500000000005</v>
      </c>
      <c r="F57" s="23">
        <v>53.0212</v>
      </c>
      <c r="G57" s="23">
        <v>15.8378</v>
      </c>
      <c r="H57" s="23">
        <v>8.8423999999999996</v>
      </c>
      <c r="I57" s="23">
        <f t="shared" si="12"/>
        <v>1.5808393906513698</v>
      </c>
      <c r="J57" s="23">
        <f t="shared" si="0"/>
        <v>65.416908212560401</v>
      </c>
      <c r="K57" s="23"/>
      <c r="L57" s="23"/>
      <c r="N57" s="21">
        <v>39386</v>
      </c>
      <c r="O57" s="23">
        <v>1775.57</v>
      </c>
      <c r="P57" s="23">
        <v>1.25</v>
      </c>
      <c r="Q57" s="23">
        <v>19.1449</v>
      </c>
      <c r="R57" s="23">
        <v>94.722499999999997</v>
      </c>
      <c r="S57" s="23">
        <v>25.934200000000001</v>
      </c>
      <c r="T57" s="23">
        <v>6.1208999999999998</v>
      </c>
      <c r="U57" s="23">
        <v>2.8751000000000002</v>
      </c>
      <c r="V57" s="23">
        <f t="shared" si="13"/>
        <v>1.234087124297665</v>
      </c>
      <c r="W57" s="23">
        <f t="shared" si="1"/>
        <v>91.519323671497588</v>
      </c>
      <c r="X57" s="23"/>
      <c r="Y57" s="23"/>
      <c r="AA57" s="21">
        <v>39386</v>
      </c>
      <c r="AB57" s="23">
        <v>1635.87</v>
      </c>
      <c r="AC57" s="23">
        <v>2.16</v>
      </c>
      <c r="AD57" s="23">
        <v>19.7166</v>
      </c>
      <c r="AE57" s="23">
        <v>86.697299999999998</v>
      </c>
      <c r="AF57" s="23">
        <v>31.977</v>
      </c>
      <c r="AG57" s="23">
        <v>10.198</v>
      </c>
      <c r="AH57" s="23">
        <v>6.4939999999999998</v>
      </c>
      <c r="AI57" s="23">
        <f t="shared" si="14"/>
        <v>2.2945675865662944</v>
      </c>
      <c r="AJ57" s="23">
        <f t="shared" si="2"/>
        <v>83.765507246376814</v>
      </c>
      <c r="AK57" s="23"/>
      <c r="AL57" s="23"/>
      <c r="AN57" s="21">
        <v>39386</v>
      </c>
      <c r="AO57" s="23">
        <v>3225.31</v>
      </c>
      <c r="AP57" s="23">
        <v>1.27</v>
      </c>
      <c r="AQ57" s="23">
        <v>13.052099999999999</v>
      </c>
      <c r="AR57" s="23">
        <v>245.44880000000001</v>
      </c>
      <c r="AS57" s="23">
        <v>21.4923</v>
      </c>
      <c r="AT57" s="23">
        <v>16.4541</v>
      </c>
      <c r="AU57" s="23">
        <v>11.056100000000001</v>
      </c>
      <c r="AV57" s="23">
        <f t="shared" si="15"/>
        <v>1.4801344095087587</v>
      </c>
      <c r="AW57" s="23">
        <f t="shared" si="3"/>
        <v>237.14859903381645</v>
      </c>
      <c r="AX57" s="23"/>
      <c r="AY57" s="23"/>
      <c r="BA57" s="21">
        <v>39386</v>
      </c>
      <c r="BB57" s="23">
        <v>1618.38</v>
      </c>
      <c r="BC57" s="23">
        <v>2.77</v>
      </c>
      <c r="BD57" s="23">
        <v>11.4131</v>
      </c>
      <c r="BE57" s="23">
        <v>142.21080000000001</v>
      </c>
      <c r="BF57" s="23" t="s">
        <v>8</v>
      </c>
      <c r="BG57" s="23">
        <v>20.089400000000001</v>
      </c>
      <c r="BH57" s="23">
        <v>13.488300000000001</v>
      </c>
      <c r="BI57" s="23">
        <f t="shared" si="16"/>
        <v>2.6433696396719562</v>
      </c>
      <c r="BJ57" s="23">
        <f t="shared" si="4"/>
        <v>137.40173913043481</v>
      </c>
      <c r="BK57" s="23"/>
      <c r="BL57" s="23"/>
      <c r="BN57" s="21">
        <v>39386</v>
      </c>
      <c r="BO57" s="23">
        <v>2348.9499999999998</v>
      </c>
      <c r="BP57" s="23">
        <v>3.18</v>
      </c>
      <c r="BQ57" s="23">
        <v>37.739600000000003</v>
      </c>
      <c r="BR57" s="23">
        <v>138.90360000000001</v>
      </c>
      <c r="BS57" s="23" t="s">
        <v>8</v>
      </c>
      <c r="BT57" s="23">
        <v>12.8513</v>
      </c>
      <c r="BU57" s="23">
        <v>24.333500000000001</v>
      </c>
      <c r="BV57" s="23">
        <f t="shared" si="17"/>
        <v>3.0927797360597773</v>
      </c>
      <c r="BW57" s="23">
        <f t="shared" si="5"/>
        <v>134.20637681159423</v>
      </c>
      <c r="BX57" s="23"/>
      <c r="BY57" s="23"/>
      <c r="CA57" s="21">
        <v>39386</v>
      </c>
      <c r="CB57" s="23">
        <v>1379.53</v>
      </c>
      <c r="CC57" s="23">
        <v>1.56</v>
      </c>
      <c r="CD57" s="23">
        <v>17.473299999999998</v>
      </c>
      <c r="CE57" s="23">
        <v>79.549000000000007</v>
      </c>
      <c r="CF57" s="23">
        <v>36.777999999999999</v>
      </c>
      <c r="CG57" s="23">
        <v>12.5524</v>
      </c>
      <c r="CH57" s="23">
        <v>8.9690999999999992</v>
      </c>
      <c r="CI57" s="23">
        <f t="shared" si="18"/>
        <v>1.6293332458460357</v>
      </c>
      <c r="CJ57" s="23">
        <f t="shared" si="6"/>
        <v>76.85893719806765</v>
      </c>
      <c r="CK57" s="23"/>
      <c r="CL57" s="23"/>
      <c r="CN57" s="21">
        <v>39386</v>
      </c>
      <c r="CO57" s="23">
        <v>2206.89</v>
      </c>
      <c r="CP57" s="23">
        <v>1.73</v>
      </c>
      <c r="CQ57" s="23">
        <v>18.574300000000001</v>
      </c>
      <c r="CR57" s="23">
        <v>114.3887</v>
      </c>
      <c r="CS57" s="23">
        <v>29.875900000000001</v>
      </c>
      <c r="CT57" s="23">
        <v>12.474399999999999</v>
      </c>
      <c r="CU57" s="23">
        <v>8.8359000000000005</v>
      </c>
      <c r="CV57" s="23">
        <f t="shared" si="19"/>
        <v>1.8911397972851651</v>
      </c>
      <c r="CW57" s="23">
        <f t="shared" si="7"/>
        <v>110.52048309178745</v>
      </c>
      <c r="CX57" s="23"/>
      <c r="CY57" s="23"/>
      <c r="DA57" s="21">
        <v>39386</v>
      </c>
      <c r="DB57" s="23">
        <v>2420.38</v>
      </c>
      <c r="DC57" s="23">
        <v>2.0499999999999998</v>
      </c>
      <c r="DD57" s="23">
        <v>22.03</v>
      </c>
      <c r="DE57" s="23">
        <v>138.3005</v>
      </c>
      <c r="DF57" s="23">
        <v>24.278700000000001</v>
      </c>
      <c r="DG57" s="23">
        <v>12.9788</v>
      </c>
      <c r="DH57" s="23">
        <v>8.4936000000000007</v>
      </c>
      <c r="DI57" s="23">
        <f t="shared" si="20"/>
        <v>2.3935556360446686</v>
      </c>
      <c r="DJ57" s="23">
        <f t="shared" si="8"/>
        <v>133.62367149758455</v>
      </c>
      <c r="DK57" s="23"/>
      <c r="DL57" s="23"/>
      <c r="DN57" s="21">
        <v>39386</v>
      </c>
      <c r="DO57" s="23">
        <v>1980.48</v>
      </c>
      <c r="DP57" s="23">
        <v>0.66</v>
      </c>
      <c r="DQ57" s="23">
        <v>24.7225</v>
      </c>
      <c r="DR57" s="23">
        <v>83.335999999999999</v>
      </c>
      <c r="DS57" s="23">
        <v>40.000300000000003</v>
      </c>
      <c r="DT57" s="23">
        <v>14.064500000000001</v>
      </c>
      <c r="DU57" s="23">
        <v>11.145899999999999</v>
      </c>
      <c r="DV57" s="23">
        <f t="shared" si="21"/>
        <v>0.755212522966347</v>
      </c>
      <c r="DW57" s="23">
        <f t="shared" si="9"/>
        <v>80.517874396135269</v>
      </c>
      <c r="DX57" s="23"/>
      <c r="DY57" s="23"/>
      <c r="EA57" s="21">
        <v>39386</v>
      </c>
      <c r="EB57" s="23">
        <v>2693.55</v>
      </c>
      <c r="EC57" s="23">
        <v>2.4500000000000002</v>
      </c>
      <c r="ED57" s="23">
        <v>18.016300000000001</v>
      </c>
      <c r="EE57" s="23">
        <v>122.8265</v>
      </c>
      <c r="EF57" s="23">
        <v>51.736499999999999</v>
      </c>
      <c r="EG57" s="23">
        <v>17.278199999999998</v>
      </c>
      <c r="EH57" s="23">
        <v>8.4103999999999992</v>
      </c>
      <c r="EI57" s="23">
        <f t="shared" si="22"/>
        <v>2.7294271125043301</v>
      </c>
      <c r="EJ57" s="23">
        <f t="shared" si="10"/>
        <v>118.67294685990339</v>
      </c>
      <c r="EK57" s="23"/>
      <c r="EL57" s="23"/>
      <c r="EP57" s="21">
        <v>39386</v>
      </c>
      <c r="EQ57" s="52">
        <v>1481.140014648438</v>
      </c>
      <c r="ER57" s="37">
        <v>22.380500000000001</v>
      </c>
      <c r="ES57" s="51">
        <v>114.56</v>
      </c>
      <c r="ET57" s="23">
        <f t="shared" si="11"/>
        <v>110.68599033816426</v>
      </c>
      <c r="EU57" s="23"/>
      <c r="EV57" s="23"/>
      <c r="EW57" s="37"/>
      <c r="EX57" s="37"/>
      <c r="EY57" s="37"/>
      <c r="FA57" s="21">
        <v>39386</v>
      </c>
      <c r="FB57" s="37">
        <f>VLOOKUP(FA57,'riskfree_rate and infl.'!$H:$I,2,0)</f>
        <v>3.5</v>
      </c>
    </row>
    <row r="58" spans="1:158" x14ac:dyDescent="0.35">
      <c r="A58" s="21">
        <v>39416</v>
      </c>
      <c r="B58" s="23">
        <v>1695.11</v>
      </c>
      <c r="C58" s="23">
        <v>1.6</v>
      </c>
      <c r="D58" s="23">
        <v>21.861499999999999</v>
      </c>
      <c r="E58" s="23">
        <v>71.427199999999999</v>
      </c>
      <c r="F58" s="23">
        <v>53.228000000000002</v>
      </c>
      <c r="G58" s="23">
        <v>15.907299999999999</v>
      </c>
      <c r="H58" s="23">
        <v>8.5096000000000007</v>
      </c>
      <c r="I58" s="23">
        <f t="shared" si="12"/>
        <v>1.5989427539589001</v>
      </c>
      <c r="J58" s="23">
        <f t="shared" si="0"/>
        <v>68.48245445829339</v>
      </c>
      <c r="K58" s="23"/>
      <c r="L58" s="23"/>
      <c r="N58" s="21">
        <v>39416</v>
      </c>
      <c r="O58" s="23">
        <v>1652.33</v>
      </c>
      <c r="P58" s="23">
        <v>1.44</v>
      </c>
      <c r="Q58" s="23">
        <v>20.644300000000001</v>
      </c>
      <c r="R58" s="23">
        <v>92.508300000000006</v>
      </c>
      <c r="S58" s="23">
        <v>26.414000000000001</v>
      </c>
      <c r="T58" s="23">
        <v>5.9596999999999998</v>
      </c>
      <c r="U58" s="23">
        <v>-0.85440000000000005</v>
      </c>
      <c r="V58" s="23">
        <f t="shared" si="13"/>
        <v>1.3311828965643282</v>
      </c>
      <c r="W58" s="23">
        <f t="shared" si="1"/>
        <v>88.694439117929065</v>
      </c>
      <c r="X58" s="23"/>
      <c r="Y58" s="23"/>
      <c r="AA58" s="21">
        <v>39416</v>
      </c>
      <c r="AB58" s="23">
        <v>1682.36</v>
      </c>
      <c r="AC58" s="23">
        <v>2.11</v>
      </c>
      <c r="AD58" s="23">
        <v>20.277000000000001</v>
      </c>
      <c r="AE58" s="23">
        <v>86.697299999999998</v>
      </c>
      <c r="AF58" s="23">
        <v>31.977</v>
      </c>
      <c r="AG58" s="23">
        <v>10.198</v>
      </c>
      <c r="AH58" s="23">
        <v>6.4939999999999998</v>
      </c>
      <c r="AI58" s="23">
        <f t="shared" si="14"/>
        <v>2.2768765727993636</v>
      </c>
      <c r="AJ58" s="23">
        <f t="shared" si="2"/>
        <v>83.123010546500481</v>
      </c>
      <c r="AK58" s="23"/>
      <c r="AL58" s="23"/>
      <c r="AN58" s="21">
        <v>39416</v>
      </c>
      <c r="AO58" s="23">
        <v>3110.19</v>
      </c>
      <c r="AP58" s="23">
        <v>1.34</v>
      </c>
      <c r="AQ58" s="23">
        <v>12.9527</v>
      </c>
      <c r="AR58" s="23">
        <v>238.9014</v>
      </c>
      <c r="AS58" s="23">
        <v>20.688800000000001</v>
      </c>
      <c r="AT58" s="23">
        <v>15.577199999999999</v>
      </c>
      <c r="AU58" s="23">
        <v>10.7021</v>
      </c>
      <c r="AV58" s="23">
        <f t="shared" si="15"/>
        <v>1.4808205235709992</v>
      </c>
      <c r="AW58" s="23">
        <f t="shared" si="3"/>
        <v>229.05215723873442</v>
      </c>
      <c r="AX58" s="23"/>
      <c r="AY58" s="23"/>
      <c r="BA58" s="21">
        <v>39416</v>
      </c>
      <c r="BB58" s="23">
        <v>1496.57</v>
      </c>
      <c r="BC58" s="23">
        <v>3.03</v>
      </c>
      <c r="BD58" s="23">
        <v>11.3195</v>
      </c>
      <c r="BE58" s="23">
        <v>133.1182</v>
      </c>
      <c r="BF58" s="23" t="s">
        <v>8</v>
      </c>
      <c r="BG58" s="23">
        <v>18.228200000000001</v>
      </c>
      <c r="BH58" s="23">
        <v>12.2813</v>
      </c>
      <c r="BI58" s="23">
        <f t="shared" si="16"/>
        <v>2.6992070429514672</v>
      </c>
      <c r="BJ58" s="23">
        <f t="shared" si="4"/>
        <v>127.6301054650048</v>
      </c>
      <c r="BK58" s="23"/>
      <c r="BL58" s="23"/>
      <c r="BN58" s="21">
        <v>39416</v>
      </c>
      <c r="BO58" s="23">
        <v>2151.7800000000002</v>
      </c>
      <c r="BP58" s="23">
        <v>3.46</v>
      </c>
      <c r="BQ58" s="23">
        <v>28.552900000000001</v>
      </c>
      <c r="BR58" s="23">
        <v>141.9307</v>
      </c>
      <c r="BS58" s="23" t="s">
        <v>8</v>
      </c>
      <c r="BT58" s="23">
        <v>13.0085</v>
      </c>
      <c r="BU58" s="23">
        <v>24.738199999999999</v>
      </c>
      <c r="BV58" s="23">
        <f t="shared" si="17"/>
        <v>3.1167506108477636</v>
      </c>
      <c r="BW58" s="23">
        <f t="shared" si="5"/>
        <v>136.07929050814957</v>
      </c>
      <c r="BX58" s="23"/>
      <c r="BY58" s="23"/>
      <c r="CA58" s="21">
        <v>39416</v>
      </c>
      <c r="CB58" s="23">
        <v>1389.01</v>
      </c>
      <c r="CC58" s="23">
        <v>1.58</v>
      </c>
      <c r="CD58" s="23">
        <v>17.515000000000001</v>
      </c>
      <c r="CE58" s="23">
        <v>79.563999999999993</v>
      </c>
      <c r="CF58" s="23">
        <v>36.362000000000002</v>
      </c>
      <c r="CG58" s="23">
        <v>12.5863</v>
      </c>
      <c r="CH58" s="23">
        <v>8.9568999999999992</v>
      </c>
      <c r="CI58" s="23">
        <f t="shared" si="18"/>
        <v>1.6488344862690147</v>
      </c>
      <c r="CJ58" s="23">
        <f t="shared" si="6"/>
        <v>76.283796740172576</v>
      </c>
      <c r="CK58" s="23"/>
      <c r="CL58" s="23"/>
      <c r="CN58" s="21">
        <v>39416</v>
      </c>
      <c r="CO58" s="23">
        <v>2129.9699999999998</v>
      </c>
      <c r="CP58" s="23">
        <v>1.82</v>
      </c>
      <c r="CQ58" s="23">
        <v>17.9651</v>
      </c>
      <c r="CR58" s="23">
        <v>114.05880000000001</v>
      </c>
      <c r="CS58" s="23">
        <v>28.534500000000001</v>
      </c>
      <c r="CT58" s="23">
        <v>12.418699999999999</v>
      </c>
      <c r="CU58" s="23">
        <v>8.5655999999999999</v>
      </c>
      <c r="CV58" s="23">
        <f t="shared" si="19"/>
        <v>1.898773464994453</v>
      </c>
      <c r="CW58" s="23">
        <f t="shared" si="7"/>
        <v>109.35647171620327</v>
      </c>
      <c r="CX58" s="23"/>
      <c r="CY58" s="23"/>
      <c r="DA58" s="21">
        <v>39416</v>
      </c>
      <c r="DB58" s="23">
        <v>2307.9699999999998</v>
      </c>
      <c r="DC58" s="23">
        <v>2.17</v>
      </c>
      <c r="DD58" s="23">
        <v>21.006900000000002</v>
      </c>
      <c r="DE58" s="23">
        <v>138.3005</v>
      </c>
      <c r="DF58" s="23">
        <v>24.278700000000001</v>
      </c>
      <c r="DG58" s="23">
        <v>12.9788</v>
      </c>
      <c r="DH58" s="23">
        <v>8.4936000000000007</v>
      </c>
      <c r="DI58" s="23">
        <f t="shared" si="20"/>
        <v>2.3719020511387576</v>
      </c>
      <c r="DJ58" s="23">
        <f t="shared" si="8"/>
        <v>132.59875359539791</v>
      </c>
      <c r="DK58" s="23"/>
      <c r="DL58" s="23"/>
      <c r="DN58" s="21">
        <v>39416</v>
      </c>
      <c r="DO58" s="23">
        <v>1809.41</v>
      </c>
      <c r="DP58" s="23">
        <v>0.75</v>
      </c>
      <c r="DQ58" s="23">
        <v>22.587199999999999</v>
      </c>
      <c r="DR58" s="23">
        <v>83.335599999999999</v>
      </c>
      <c r="DS58" s="23">
        <v>40.000300000000003</v>
      </c>
      <c r="DT58" s="23">
        <v>14.064500000000001</v>
      </c>
      <c r="DU58" s="23">
        <v>11.1456</v>
      </c>
      <c r="DV58" s="23">
        <f t="shared" si="21"/>
        <v>0.777771038187685</v>
      </c>
      <c r="DW58" s="23">
        <f t="shared" si="9"/>
        <v>79.899904122722916</v>
      </c>
      <c r="DX58" s="23"/>
      <c r="DY58" s="23"/>
      <c r="EA58" s="21">
        <v>39416</v>
      </c>
      <c r="EB58" s="23">
        <v>2682.37</v>
      </c>
      <c r="EC58" s="23">
        <v>2.5099999999999998</v>
      </c>
      <c r="ED58" s="23">
        <v>17.492100000000001</v>
      </c>
      <c r="EE58" s="23">
        <v>119.9866</v>
      </c>
      <c r="EF58" s="23">
        <v>51.432000000000002</v>
      </c>
      <c r="EG58" s="23">
        <v>17.180800000000001</v>
      </c>
      <c r="EH58" s="23">
        <v>10.0215</v>
      </c>
      <c r="EI58" s="23">
        <f t="shared" si="22"/>
        <v>2.7384667457546685</v>
      </c>
      <c r="EJ58" s="23">
        <f t="shared" si="10"/>
        <v>115.0398849472675</v>
      </c>
      <c r="EK58" s="23"/>
      <c r="EL58" s="23"/>
      <c r="EP58" s="21">
        <v>39416</v>
      </c>
      <c r="EQ58" s="52">
        <v>1468.359985351562</v>
      </c>
      <c r="ER58" s="37">
        <v>22.1874</v>
      </c>
      <c r="ES58" s="51">
        <v>107.56</v>
      </c>
      <c r="ET58" s="23">
        <f t="shared" si="11"/>
        <v>103.1255992329818</v>
      </c>
      <c r="EU58" s="23"/>
      <c r="EV58" s="23"/>
      <c r="EW58" s="37"/>
      <c r="EX58" s="37"/>
      <c r="EY58" s="37"/>
      <c r="FA58" s="21">
        <v>39416</v>
      </c>
      <c r="FB58" s="37">
        <f>VLOOKUP(FA58,'riskfree_rate and infl.'!$H:$I,2,0)</f>
        <v>4.3</v>
      </c>
    </row>
    <row r="59" spans="1:158" x14ac:dyDescent="0.35">
      <c r="A59" s="21">
        <v>39447</v>
      </c>
      <c r="B59" s="23">
        <v>1689.41</v>
      </c>
      <c r="C59" s="23">
        <v>1.62</v>
      </c>
      <c r="D59" s="23">
        <v>21.766300000000001</v>
      </c>
      <c r="E59" s="23">
        <v>71.4298</v>
      </c>
      <c r="F59" s="23">
        <v>53.228299999999997</v>
      </c>
      <c r="G59" s="23">
        <v>15.906499999999999</v>
      </c>
      <c r="H59" s="23">
        <v>8.5094999999999992</v>
      </c>
      <c r="I59" s="23">
        <f t="shared" si="12"/>
        <v>1.606595144229523</v>
      </c>
      <c r="J59" s="23">
        <f t="shared" si="0"/>
        <v>68.616522574447657</v>
      </c>
      <c r="K59" s="23"/>
      <c r="L59" s="23"/>
      <c r="N59" s="21">
        <v>39447</v>
      </c>
      <c r="O59" s="23">
        <v>1581.45</v>
      </c>
      <c r="P59" s="23">
        <v>1.51</v>
      </c>
      <c r="Q59" s="23">
        <v>19.753799999999998</v>
      </c>
      <c r="R59" s="23">
        <v>92.520600000000002</v>
      </c>
      <c r="S59" s="23">
        <v>26.475300000000001</v>
      </c>
      <c r="T59" s="23">
        <v>5.9629000000000003</v>
      </c>
      <c r="U59" s="23">
        <v>-0.78269999999999995</v>
      </c>
      <c r="V59" s="23">
        <f t="shared" si="13"/>
        <v>1.349714710428966</v>
      </c>
      <c r="W59" s="23">
        <f t="shared" si="1"/>
        <v>88.876657060518738</v>
      </c>
      <c r="X59" s="23"/>
      <c r="Y59" s="23"/>
      <c r="AA59" s="21">
        <v>39447</v>
      </c>
      <c r="AB59" s="23">
        <v>1650.93</v>
      </c>
      <c r="AC59" s="23">
        <v>2.16</v>
      </c>
      <c r="AD59" s="23">
        <v>19.898199999999999</v>
      </c>
      <c r="AE59" s="23">
        <v>86.697299999999998</v>
      </c>
      <c r="AF59" s="23">
        <v>31.977</v>
      </c>
      <c r="AG59" s="23">
        <v>10.198</v>
      </c>
      <c r="AH59" s="23">
        <v>6.4939999999999998</v>
      </c>
      <c r="AI59" s="23">
        <f t="shared" si="14"/>
        <v>2.2670521507592327</v>
      </c>
      <c r="AJ59" s="23">
        <f t="shared" si="2"/>
        <v>83.282708933717586</v>
      </c>
      <c r="AK59" s="23"/>
      <c r="AL59" s="23"/>
      <c r="AN59" s="21">
        <v>39447</v>
      </c>
      <c r="AO59" s="23">
        <v>3342.86</v>
      </c>
      <c r="AP59" s="23">
        <v>1.25</v>
      </c>
      <c r="AQ59" s="23">
        <v>13.921099999999999</v>
      </c>
      <c r="AR59" s="23">
        <v>238.91059999999999</v>
      </c>
      <c r="AS59" s="23">
        <v>20.688500000000001</v>
      </c>
      <c r="AT59" s="23">
        <v>15.578099999999999</v>
      </c>
      <c r="AU59" s="23">
        <v>10.702199999999999</v>
      </c>
      <c r="AV59" s="23">
        <f t="shared" si="15"/>
        <v>1.4483762024813345</v>
      </c>
      <c r="AW59" s="23">
        <f t="shared" si="3"/>
        <v>229.50105667627281</v>
      </c>
      <c r="AX59" s="23"/>
      <c r="AY59" s="23"/>
      <c r="BA59" s="21">
        <v>39447</v>
      </c>
      <c r="BB59" s="23">
        <v>1415.92</v>
      </c>
      <c r="BC59" s="23">
        <v>3.23</v>
      </c>
      <c r="BD59" s="23">
        <v>10.671799999999999</v>
      </c>
      <c r="BE59" s="23">
        <v>132.99619999999999</v>
      </c>
      <c r="BF59" s="23" t="s">
        <v>8</v>
      </c>
      <c r="BG59" s="23">
        <v>18.209499999999998</v>
      </c>
      <c r="BH59" s="23">
        <v>12.228999999999999</v>
      </c>
      <c r="BI59" s="23">
        <f t="shared" si="16"/>
        <v>2.7687641803092604</v>
      </c>
      <c r="BJ59" s="23">
        <f t="shared" si="4"/>
        <v>127.7581171950048</v>
      </c>
      <c r="BK59" s="23"/>
      <c r="BL59" s="23"/>
      <c r="BN59" s="21">
        <v>39447</v>
      </c>
      <c r="BO59" s="23">
        <v>2017.97</v>
      </c>
      <c r="BP59" s="23">
        <v>3.82</v>
      </c>
      <c r="BQ59" s="23">
        <v>27.157299999999999</v>
      </c>
      <c r="BR59" s="23">
        <v>141.9307</v>
      </c>
      <c r="BS59" s="23" t="s">
        <v>8</v>
      </c>
      <c r="BT59" s="23">
        <v>12.722</v>
      </c>
      <c r="BU59" s="23">
        <v>24.360299999999999</v>
      </c>
      <c r="BV59" s="23">
        <f t="shared" si="17"/>
        <v>3.272339794498305</v>
      </c>
      <c r="BW59" s="23">
        <f t="shared" si="5"/>
        <v>136.34073006724304</v>
      </c>
      <c r="BX59" s="23"/>
      <c r="BY59" s="23"/>
      <c r="CA59" s="21">
        <v>39447</v>
      </c>
      <c r="CB59" s="23">
        <v>1343.52</v>
      </c>
      <c r="CC59" s="23">
        <v>1.64</v>
      </c>
      <c r="CD59" s="23">
        <v>16.941500000000001</v>
      </c>
      <c r="CE59" s="23">
        <v>79.563500000000005</v>
      </c>
      <c r="CF59" s="23">
        <v>36.361699999999999</v>
      </c>
      <c r="CG59" s="23">
        <v>12.5862</v>
      </c>
      <c r="CH59" s="23">
        <v>8.9556000000000004</v>
      </c>
      <c r="CI59" s="23">
        <f t="shared" si="18"/>
        <v>1.6487189982153745</v>
      </c>
      <c r="CJ59" s="23">
        <f t="shared" si="6"/>
        <v>76.429875120076858</v>
      </c>
      <c r="CK59" s="23"/>
      <c r="CL59" s="23"/>
      <c r="CN59" s="21">
        <v>39447</v>
      </c>
      <c r="CO59" s="23">
        <v>2113.7399999999998</v>
      </c>
      <c r="CP59" s="23">
        <v>1.84</v>
      </c>
      <c r="CQ59" s="23">
        <v>17.602599999999999</v>
      </c>
      <c r="CR59" s="23">
        <v>117.2567</v>
      </c>
      <c r="CS59" s="23">
        <v>28.695499999999999</v>
      </c>
      <c r="CT59" s="23">
        <v>12.413500000000001</v>
      </c>
      <c r="CU59" s="23">
        <v>8.4344999999999999</v>
      </c>
      <c r="CV59" s="23">
        <f t="shared" si="19"/>
        <v>1.8865240679322615</v>
      </c>
      <c r="CW59" s="23">
        <f t="shared" si="7"/>
        <v>112.63852065321807</v>
      </c>
      <c r="CX59" s="23"/>
      <c r="CY59" s="23"/>
      <c r="DA59" s="21">
        <v>39447</v>
      </c>
      <c r="DB59" s="23">
        <v>2365.27</v>
      </c>
      <c r="DC59" s="23">
        <v>2.2799999999999998</v>
      </c>
      <c r="DD59" s="23">
        <v>21.528400000000001</v>
      </c>
      <c r="DE59" s="23">
        <v>138.3005</v>
      </c>
      <c r="DF59" s="23">
        <v>24.278700000000001</v>
      </c>
      <c r="DG59" s="23">
        <v>12.9788</v>
      </c>
      <c r="DH59" s="23">
        <v>8.4936000000000007</v>
      </c>
      <c r="DI59" s="23">
        <f t="shared" si="20"/>
        <v>2.5027540750039736</v>
      </c>
      <c r="DJ59" s="23">
        <f t="shared" si="8"/>
        <v>132.85350624399618</v>
      </c>
      <c r="DK59" s="23"/>
      <c r="DL59" s="23"/>
      <c r="DN59" s="21">
        <v>39447</v>
      </c>
      <c r="DO59" s="23">
        <v>1840.84</v>
      </c>
      <c r="DP59" s="23">
        <v>0.74</v>
      </c>
      <c r="DQ59" s="23">
        <v>22.008199999999999</v>
      </c>
      <c r="DR59" s="23">
        <v>86.749600000000001</v>
      </c>
      <c r="DS59" s="23">
        <v>40.813400000000001</v>
      </c>
      <c r="DT59" s="23">
        <v>14.336</v>
      </c>
      <c r="DU59" s="23">
        <v>11.277200000000001</v>
      </c>
      <c r="DV59" s="23">
        <f t="shared" si="21"/>
        <v>0.77294248652748332</v>
      </c>
      <c r="DW59" s="23">
        <f t="shared" si="9"/>
        <v>83.332949087415955</v>
      </c>
      <c r="DX59" s="23"/>
      <c r="DY59" s="23"/>
      <c r="EA59" s="21">
        <v>39447</v>
      </c>
      <c r="EB59" s="23">
        <v>2688.99</v>
      </c>
      <c r="EC59" s="23">
        <v>2.52</v>
      </c>
      <c r="ED59" s="23">
        <v>17.497299999999999</v>
      </c>
      <c r="EE59" s="23">
        <v>119.9866</v>
      </c>
      <c r="EF59" s="23">
        <v>51.432000000000002</v>
      </c>
      <c r="EG59" s="23">
        <v>17.180800000000001</v>
      </c>
      <c r="EH59" s="23">
        <v>10.0215</v>
      </c>
      <c r="EI59" s="23">
        <f t="shared" si="22"/>
        <v>2.7120215560785894</v>
      </c>
      <c r="EJ59" s="23">
        <f t="shared" si="10"/>
        <v>115.26090297790586</v>
      </c>
      <c r="EK59" s="23"/>
      <c r="EL59" s="23"/>
      <c r="EP59" s="21">
        <v>39447</v>
      </c>
      <c r="EQ59" s="52">
        <v>1378.550048828125</v>
      </c>
      <c r="ER59" s="37">
        <v>22.827500000000001</v>
      </c>
      <c r="ES59" s="51">
        <v>101.29</v>
      </c>
      <c r="ET59" s="23">
        <f t="shared" si="11"/>
        <v>97.300672430355434</v>
      </c>
      <c r="EU59" s="23"/>
      <c r="EV59" s="23"/>
      <c r="EW59" s="37"/>
      <c r="EX59" s="37"/>
      <c r="EY59" s="37"/>
      <c r="FA59" s="21">
        <v>39447</v>
      </c>
      <c r="FB59" s="37">
        <f>VLOOKUP(FA59,'riskfree_rate and infl.'!$H:$I,2,0)</f>
        <v>4.0999999999999996</v>
      </c>
    </row>
    <row r="60" spans="1:158" x14ac:dyDescent="0.35">
      <c r="A60" s="21">
        <v>39478</v>
      </c>
      <c r="B60" s="23">
        <v>1521.35</v>
      </c>
      <c r="C60" s="23">
        <v>1.89</v>
      </c>
      <c r="D60" s="23">
        <v>19.403600000000001</v>
      </c>
      <c r="E60" s="23">
        <v>71.95</v>
      </c>
      <c r="F60" s="23">
        <v>52.849200000000003</v>
      </c>
      <c r="G60" s="23">
        <v>15.889699999999999</v>
      </c>
      <c r="H60" s="23">
        <v>8.5963999999999992</v>
      </c>
      <c r="I60" s="23">
        <f t="shared" si="12"/>
        <v>1.6995276383295637</v>
      </c>
      <c r="J60" s="23">
        <f t="shared" si="0"/>
        <v>68.983700862895503</v>
      </c>
      <c r="K60" s="23"/>
      <c r="L60" s="23"/>
      <c r="N60" s="21">
        <v>39478</v>
      </c>
      <c r="O60" s="23">
        <v>1564.69</v>
      </c>
      <c r="P60" s="23">
        <v>1.54</v>
      </c>
      <c r="Q60" s="23">
        <v>18.785499999999999</v>
      </c>
      <c r="R60" s="23">
        <v>95.795900000000003</v>
      </c>
      <c r="S60" s="23">
        <v>26.328199999999999</v>
      </c>
      <c r="T60" s="23">
        <v>6.1851000000000003</v>
      </c>
      <c r="U60" s="23">
        <v>-0.59540000000000004</v>
      </c>
      <c r="V60" s="23">
        <f t="shared" si="13"/>
        <v>1.3814616835164188</v>
      </c>
      <c r="W60" s="23">
        <f t="shared" si="1"/>
        <v>91.846500479386393</v>
      </c>
      <c r="X60" s="23"/>
      <c r="Y60" s="23"/>
      <c r="AA60" s="21">
        <v>39478</v>
      </c>
      <c r="AB60" s="23">
        <v>1577.82</v>
      </c>
      <c r="AC60" s="23">
        <v>2.2799999999999998</v>
      </c>
      <c r="AD60" s="23">
        <v>18.3185</v>
      </c>
      <c r="AE60" s="23">
        <v>89.636600000000001</v>
      </c>
      <c r="AF60" s="23">
        <v>31.573</v>
      </c>
      <c r="AG60" s="23">
        <v>10.0923</v>
      </c>
      <c r="AH60" s="23">
        <v>6.4745999999999997</v>
      </c>
      <c r="AI60" s="23">
        <f t="shared" si="14"/>
        <v>2.280080683794631</v>
      </c>
      <c r="AJ60" s="23">
        <f t="shared" si="2"/>
        <v>85.941131351869615</v>
      </c>
      <c r="AK60" s="23"/>
      <c r="AL60" s="23"/>
      <c r="AN60" s="21">
        <v>39478</v>
      </c>
      <c r="AO60" s="23">
        <v>2971.29</v>
      </c>
      <c r="AP60" s="23">
        <v>1.41</v>
      </c>
      <c r="AQ60" s="23">
        <v>12.2974</v>
      </c>
      <c r="AR60" s="23">
        <v>240.6044</v>
      </c>
      <c r="AS60" s="23">
        <v>20.552600000000002</v>
      </c>
      <c r="AT60" s="23">
        <v>15.5718</v>
      </c>
      <c r="AU60" s="23">
        <v>10.696</v>
      </c>
      <c r="AV60" s="23">
        <f t="shared" si="15"/>
        <v>1.4312686345359116</v>
      </c>
      <c r="AW60" s="23">
        <f t="shared" si="3"/>
        <v>230.68494726749762</v>
      </c>
      <c r="AX60" s="23"/>
      <c r="AY60" s="23"/>
      <c r="BA60" s="21">
        <v>39478</v>
      </c>
      <c r="BB60" s="23">
        <v>1407.71</v>
      </c>
      <c r="BC60" s="23">
        <v>3.21</v>
      </c>
      <c r="BD60" s="23">
        <v>10.7134</v>
      </c>
      <c r="BE60" s="23">
        <v>133.4786</v>
      </c>
      <c r="BF60" s="23" t="s">
        <v>8</v>
      </c>
      <c r="BG60" s="23">
        <v>18.123999999999999</v>
      </c>
      <c r="BH60" s="23">
        <v>12.0871</v>
      </c>
      <c r="BI60" s="23">
        <f t="shared" si="16"/>
        <v>2.7849446657449426</v>
      </c>
      <c r="BJ60" s="23">
        <f t="shared" si="4"/>
        <v>127.97564717162034</v>
      </c>
      <c r="BK60" s="23"/>
      <c r="BL60" s="23"/>
      <c r="BN60" s="21">
        <v>39478</v>
      </c>
      <c r="BO60" s="23">
        <v>1957.17</v>
      </c>
      <c r="BP60" s="23">
        <v>3.95</v>
      </c>
      <c r="BQ60" s="23">
        <v>26.339099999999998</v>
      </c>
      <c r="BR60" s="23">
        <v>141.93510000000001</v>
      </c>
      <c r="BS60" s="23" t="s">
        <v>8</v>
      </c>
      <c r="BT60" s="23">
        <v>12.722</v>
      </c>
      <c r="BU60" s="23">
        <v>24.360299999999999</v>
      </c>
      <c r="BV60" s="23">
        <f t="shared" si="17"/>
        <v>3.3645791277541037</v>
      </c>
      <c r="BW60" s="23">
        <f t="shared" si="5"/>
        <v>136.08350910834133</v>
      </c>
      <c r="BX60" s="23"/>
      <c r="BY60" s="23"/>
      <c r="CA60" s="21">
        <v>39478</v>
      </c>
      <c r="CB60" s="23">
        <v>1274.8599999999999</v>
      </c>
      <c r="CC60" s="23">
        <v>1.74</v>
      </c>
      <c r="CD60" s="23">
        <v>15.873900000000001</v>
      </c>
      <c r="CE60" s="23">
        <v>80.599999999999994</v>
      </c>
      <c r="CF60" s="23">
        <v>35.644599999999997</v>
      </c>
      <c r="CG60" s="23">
        <v>12.5023</v>
      </c>
      <c r="CH60" s="23">
        <v>8.8930000000000007</v>
      </c>
      <c r="CI60" s="23">
        <f t="shared" si="18"/>
        <v>1.663817086281471</v>
      </c>
      <c r="CJ60" s="23">
        <f t="shared" si="6"/>
        <v>77.2770853307766</v>
      </c>
      <c r="CK60" s="23"/>
      <c r="CL60" s="23"/>
      <c r="CN60" s="21">
        <v>39478</v>
      </c>
      <c r="CO60" s="23">
        <v>2009.75</v>
      </c>
      <c r="CP60" s="23">
        <v>1.95</v>
      </c>
      <c r="CQ60" s="23">
        <v>16.869499999999999</v>
      </c>
      <c r="CR60" s="23">
        <v>117.89190000000001</v>
      </c>
      <c r="CS60" s="23">
        <v>26.511600000000001</v>
      </c>
      <c r="CT60" s="23">
        <v>14.515000000000001</v>
      </c>
      <c r="CU60" s="23">
        <v>7.9664999999999999</v>
      </c>
      <c r="CV60" s="23">
        <f t="shared" si="19"/>
        <v>1.892981363684483</v>
      </c>
      <c r="CW60" s="23">
        <f t="shared" si="7"/>
        <v>113.03154362416109</v>
      </c>
      <c r="CX60" s="23"/>
      <c r="CY60" s="23"/>
      <c r="DA60" s="21">
        <v>39478</v>
      </c>
      <c r="DB60" s="23">
        <v>2267.33</v>
      </c>
      <c r="DC60" s="23">
        <v>2.39</v>
      </c>
      <c r="DD60" s="23">
        <v>19.988199999999999</v>
      </c>
      <c r="DE60" s="23">
        <v>140.93440000000001</v>
      </c>
      <c r="DF60" s="23">
        <v>24.310500000000001</v>
      </c>
      <c r="DG60" s="23">
        <v>13.0809</v>
      </c>
      <c r="DH60" s="23">
        <v>8.5419999999999998</v>
      </c>
      <c r="DI60" s="23">
        <f t="shared" si="20"/>
        <v>2.482945412793768</v>
      </c>
      <c r="DJ60" s="23">
        <f t="shared" si="8"/>
        <v>135.12406519654843</v>
      </c>
      <c r="DK60" s="23"/>
      <c r="DL60" s="23"/>
      <c r="DN60" s="21">
        <v>39478</v>
      </c>
      <c r="DO60" s="23">
        <v>1626.96</v>
      </c>
      <c r="DP60" s="23">
        <v>0.85</v>
      </c>
      <c r="DQ60" s="23">
        <v>19.114000000000001</v>
      </c>
      <c r="DR60" s="23">
        <v>88.178100000000001</v>
      </c>
      <c r="DS60" s="23">
        <v>40.327500000000001</v>
      </c>
      <c r="DT60" s="23">
        <v>14.3475</v>
      </c>
      <c r="DU60" s="23">
        <v>11.2491</v>
      </c>
      <c r="DV60" s="23">
        <f t="shared" si="21"/>
        <v>0.78535616475308478</v>
      </c>
      <c r="DW60" s="23">
        <f t="shared" si="9"/>
        <v>84.542761265580069</v>
      </c>
      <c r="DX60" s="23"/>
      <c r="DY60" s="23"/>
      <c r="EA60" s="21">
        <v>39478</v>
      </c>
      <c r="EB60" s="23">
        <v>2499.6999999999998</v>
      </c>
      <c r="EC60" s="23">
        <v>2.72</v>
      </c>
      <c r="ED60" s="23">
        <v>16.244599999999998</v>
      </c>
      <c r="EE60" s="23">
        <v>119.9866</v>
      </c>
      <c r="EF60" s="23">
        <v>51.432000000000002</v>
      </c>
      <c r="EG60" s="23">
        <v>17.180800000000001</v>
      </c>
      <c r="EH60" s="23">
        <v>10.0215</v>
      </c>
      <c r="EI60" s="23">
        <f t="shared" si="22"/>
        <v>2.6948709064671781</v>
      </c>
      <c r="EJ60" s="23">
        <f t="shared" si="10"/>
        <v>115.0398849472675</v>
      </c>
      <c r="EK60" s="23"/>
      <c r="EL60" s="23"/>
      <c r="EP60" s="21">
        <v>39478</v>
      </c>
      <c r="EQ60" s="52">
        <v>1330.630004882812</v>
      </c>
      <c r="ER60" s="37">
        <v>22.033899999999999</v>
      </c>
      <c r="ES60" s="51">
        <v>97.85</v>
      </c>
      <c r="ET60" s="23">
        <f t="shared" si="11"/>
        <v>93.815915627996162</v>
      </c>
      <c r="EU60" s="23"/>
      <c r="EV60" s="23"/>
      <c r="EW60" s="37"/>
      <c r="EX60" s="37"/>
      <c r="EY60" s="37"/>
      <c r="FA60" s="21">
        <v>39478</v>
      </c>
      <c r="FB60" s="37">
        <f>VLOOKUP(FA60,'riskfree_rate and infl.'!$H:$I,2,0)</f>
        <v>4.3</v>
      </c>
    </row>
    <row r="61" spans="1:158" x14ac:dyDescent="0.35">
      <c r="A61" s="21">
        <v>39507</v>
      </c>
      <c r="B61" s="23">
        <v>1444.05</v>
      </c>
      <c r="C61" s="23">
        <v>1.99</v>
      </c>
      <c r="D61" s="23">
        <v>17.743400000000001</v>
      </c>
      <c r="E61" s="23">
        <v>79.475899999999996</v>
      </c>
      <c r="F61" s="23">
        <v>53.446199999999997</v>
      </c>
      <c r="G61" s="23">
        <v>10.789300000000001</v>
      </c>
      <c r="H61" s="23">
        <v>3.1888999999999998</v>
      </c>
      <c r="I61" s="23">
        <f t="shared" si="12"/>
        <v>1.7125597130298191</v>
      </c>
      <c r="J61" s="23">
        <f t="shared" si="0"/>
        <v>76.419134615384607</v>
      </c>
      <c r="K61" s="23"/>
      <c r="L61" s="23"/>
      <c r="N61" s="21">
        <v>39507</v>
      </c>
      <c r="O61" s="23">
        <v>1463.2</v>
      </c>
      <c r="P61" s="23">
        <v>1.65</v>
      </c>
      <c r="Q61" s="23">
        <v>17.566400000000002</v>
      </c>
      <c r="R61" s="23">
        <v>96.440100000000001</v>
      </c>
      <c r="S61" s="23">
        <v>26.328199999999999</v>
      </c>
      <c r="T61" s="23">
        <v>6.1851000000000003</v>
      </c>
      <c r="U61" s="23">
        <v>-0.62119999999999997</v>
      </c>
      <c r="V61" s="23">
        <f t="shared" si="13"/>
        <v>1.4079733134272649</v>
      </c>
      <c r="W61" s="23">
        <f t="shared" si="1"/>
        <v>92.730865384615385</v>
      </c>
      <c r="X61" s="23"/>
      <c r="Y61" s="23"/>
      <c r="AA61" s="21">
        <v>39507</v>
      </c>
      <c r="AB61" s="23">
        <v>1565.69</v>
      </c>
      <c r="AC61" s="23">
        <v>2.31</v>
      </c>
      <c r="AD61" s="23">
        <v>18.353999999999999</v>
      </c>
      <c r="AE61" s="23">
        <v>89.570300000000003</v>
      </c>
      <c r="AF61" s="23">
        <v>31.5535</v>
      </c>
      <c r="AG61" s="23">
        <v>10.042899999999999</v>
      </c>
      <c r="AH61" s="23">
        <v>6.5088999999999997</v>
      </c>
      <c r="AI61" s="23">
        <f t="shared" si="14"/>
        <v>2.2844107977686945</v>
      </c>
      <c r="AJ61" s="23">
        <f t="shared" si="2"/>
        <v>86.12528846153846</v>
      </c>
      <c r="AK61" s="23"/>
      <c r="AL61" s="23"/>
      <c r="AN61" s="21">
        <v>39507</v>
      </c>
      <c r="AO61" s="23">
        <v>3163.79</v>
      </c>
      <c r="AP61" s="23">
        <v>1.36</v>
      </c>
      <c r="AQ61" s="23">
        <v>12.6503</v>
      </c>
      <c r="AR61" s="23">
        <v>251.8646</v>
      </c>
      <c r="AS61" s="23">
        <v>20.3627</v>
      </c>
      <c r="AT61" s="23">
        <v>15.557600000000001</v>
      </c>
      <c r="AU61" s="23">
        <v>10.8194</v>
      </c>
      <c r="AV61" s="23">
        <f t="shared" si="15"/>
        <v>1.4392364219291762</v>
      </c>
      <c r="AW61" s="23">
        <f t="shared" si="3"/>
        <v>242.17749999999998</v>
      </c>
      <c r="AX61" s="23"/>
      <c r="AY61" s="23"/>
      <c r="BA61" s="21">
        <v>39507</v>
      </c>
      <c r="BB61" s="23">
        <v>1245.1500000000001</v>
      </c>
      <c r="BC61" s="23">
        <v>3.66</v>
      </c>
      <c r="BD61" s="23">
        <v>13.6959</v>
      </c>
      <c r="BE61" s="23">
        <v>89.633300000000006</v>
      </c>
      <c r="BF61" s="23" t="s">
        <v>8</v>
      </c>
      <c r="BG61" s="23">
        <v>12.1602</v>
      </c>
      <c r="BH61" s="23">
        <v>7.7666000000000004</v>
      </c>
      <c r="BI61" s="23">
        <f t="shared" si="16"/>
        <v>2.8758574013627554</v>
      </c>
      <c r="BJ61" s="23">
        <f t="shared" si="4"/>
        <v>86.185865384615383</v>
      </c>
      <c r="BK61" s="23"/>
      <c r="BL61" s="23"/>
      <c r="BN61" s="21">
        <v>39507</v>
      </c>
      <c r="BO61" s="23">
        <v>1887.44</v>
      </c>
      <c r="BP61" s="23">
        <v>4.12</v>
      </c>
      <c r="BQ61" s="23">
        <v>22.720800000000001</v>
      </c>
      <c r="BR61" s="23">
        <v>162.95240000000001</v>
      </c>
      <c r="BS61" s="23" t="s">
        <v>8</v>
      </c>
      <c r="BT61" s="23">
        <v>11.686199999999999</v>
      </c>
      <c r="BU61" s="23">
        <v>22.372499999999999</v>
      </c>
      <c r="BV61" s="23">
        <f t="shared" si="17"/>
        <v>3.4714781464177182</v>
      </c>
      <c r="BW61" s="23">
        <f t="shared" si="5"/>
        <v>156.685</v>
      </c>
      <c r="BX61" s="23"/>
      <c r="BY61" s="23"/>
      <c r="CA61" s="21">
        <v>39507</v>
      </c>
      <c r="CB61" s="23">
        <v>1248.0999999999999</v>
      </c>
      <c r="CC61" s="23">
        <v>1.81</v>
      </c>
      <c r="CD61" s="23">
        <v>15.400600000000001</v>
      </c>
      <c r="CE61" s="23">
        <v>80.204400000000007</v>
      </c>
      <c r="CF61" s="23">
        <v>35.650199999999998</v>
      </c>
      <c r="CG61" s="23">
        <v>14.4533</v>
      </c>
      <c r="CH61" s="23">
        <v>7.5068999999999999</v>
      </c>
      <c r="CI61" s="23">
        <f t="shared" si="18"/>
        <v>1.6974923402632578</v>
      </c>
      <c r="CJ61" s="23">
        <f t="shared" si="6"/>
        <v>77.119615384615386</v>
      </c>
      <c r="CK61" s="23"/>
      <c r="CL61" s="23"/>
      <c r="CN61" s="21">
        <v>39507</v>
      </c>
      <c r="CO61" s="23">
        <v>1958.24</v>
      </c>
      <c r="CP61" s="23">
        <v>2.0499999999999998</v>
      </c>
      <c r="CQ61" s="23">
        <v>15.4133</v>
      </c>
      <c r="CR61" s="23">
        <v>117.8189</v>
      </c>
      <c r="CS61" s="23">
        <v>30.126799999999999</v>
      </c>
      <c r="CT61" s="23">
        <v>11.7944</v>
      </c>
      <c r="CU61" s="23">
        <v>7.9950000000000001</v>
      </c>
      <c r="CV61" s="23">
        <f t="shared" si="19"/>
        <v>1.9331693087572031</v>
      </c>
      <c r="CW61" s="23">
        <f t="shared" si="7"/>
        <v>113.28740384615384</v>
      </c>
      <c r="CX61" s="23"/>
      <c r="CY61" s="23"/>
      <c r="DA61" s="21">
        <v>39507</v>
      </c>
      <c r="DB61" s="23">
        <v>2324.29</v>
      </c>
      <c r="DC61" s="23">
        <v>2.34</v>
      </c>
      <c r="DD61" s="23">
        <v>20.490400000000001</v>
      </c>
      <c r="DE61" s="23">
        <v>140.93440000000001</v>
      </c>
      <c r="DF61" s="23">
        <v>24.310500000000001</v>
      </c>
      <c r="DG61" s="23">
        <v>13.0809</v>
      </c>
      <c r="DH61" s="23">
        <v>8.5419999999999998</v>
      </c>
      <c r="DI61" s="23">
        <f t="shared" si="20"/>
        <v>2.4591231625168883</v>
      </c>
      <c r="DJ61" s="23">
        <f t="shared" si="8"/>
        <v>135.51384615384615</v>
      </c>
      <c r="DK61" s="23"/>
      <c r="DL61" s="23"/>
      <c r="DN61" s="21">
        <v>39507</v>
      </c>
      <c r="DO61" s="23">
        <v>1558.62</v>
      </c>
      <c r="DP61" s="23">
        <v>0.92</v>
      </c>
      <c r="DQ61" s="23">
        <v>18.3447</v>
      </c>
      <c r="DR61" s="23">
        <v>88.119</v>
      </c>
      <c r="DS61" s="23">
        <v>40.464300000000001</v>
      </c>
      <c r="DT61" s="23">
        <v>14.359299999999999</v>
      </c>
      <c r="DU61" s="23">
        <v>11.2591</v>
      </c>
      <c r="DV61" s="23">
        <f t="shared" si="21"/>
        <v>0.81567437426613953</v>
      </c>
      <c r="DW61" s="23">
        <f t="shared" si="9"/>
        <v>84.729807692307688</v>
      </c>
      <c r="DX61" s="23"/>
      <c r="DY61" s="23"/>
      <c r="EA61" s="21">
        <v>39507</v>
      </c>
      <c r="EB61" s="23">
        <v>2394.91</v>
      </c>
      <c r="EC61" s="23">
        <v>2.89</v>
      </c>
      <c r="ED61" s="23">
        <v>15.674300000000001</v>
      </c>
      <c r="EE61" s="23">
        <v>135.36770000000001</v>
      </c>
      <c r="EF61" s="23">
        <v>50.344700000000003</v>
      </c>
      <c r="EG61" s="23">
        <v>16.8293</v>
      </c>
      <c r="EH61" s="23">
        <v>9.7393000000000001</v>
      </c>
      <c r="EI61" s="23">
        <f t="shared" si="22"/>
        <v>2.7378384798334663</v>
      </c>
      <c r="EJ61" s="23">
        <f t="shared" si="10"/>
        <v>130.16125</v>
      </c>
      <c r="EK61" s="23"/>
      <c r="EL61" s="23"/>
      <c r="EP61" s="21">
        <v>39507</v>
      </c>
      <c r="EQ61" s="52">
        <v>1322.699951171875</v>
      </c>
      <c r="ER61" s="37">
        <v>21.9026</v>
      </c>
      <c r="ES61" s="51">
        <v>94.64</v>
      </c>
      <c r="ET61" s="23">
        <f t="shared" si="11"/>
        <v>91</v>
      </c>
      <c r="EU61" s="23"/>
      <c r="EV61" s="23"/>
      <c r="EW61" s="37"/>
      <c r="EX61" s="37"/>
      <c r="EY61" s="37"/>
      <c r="FA61" s="21">
        <v>39507</v>
      </c>
      <c r="FB61" s="37">
        <f>VLOOKUP(FA61,'riskfree_rate and infl.'!$H:$I,2,0)</f>
        <v>4</v>
      </c>
    </row>
    <row r="62" spans="1:158" x14ac:dyDescent="0.35">
      <c r="A62" s="21">
        <v>39538</v>
      </c>
      <c r="B62" s="23">
        <v>1440.61</v>
      </c>
      <c r="C62" s="23">
        <v>2</v>
      </c>
      <c r="D62" s="23">
        <v>17.6875</v>
      </c>
      <c r="E62" s="23">
        <v>79.475899999999996</v>
      </c>
      <c r="F62" s="23">
        <v>53.446199999999997</v>
      </c>
      <c r="G62" s="23">
        <v>10.789300000000001</v>
      </c>
      <c r="H62" s="23">
        <v>3.1888999999999998</v>
      </c>
      <c r="I62" s="23">
        <f t="shared" si="12"/>
        <v>1.7346967547913501</v>
      </c>
      <c r="J62" s="23">
        <f t="shared" si="0"/>
        <v>76.419134615384607</v>
      </c>
      <c r="K62" s="23">
        <f>AVERAGE(J3:J62)</f>
        <v>38.803786771367953</v>
      </c>
      <c r="L62" s="23">
        <f>B62/K62</f>
        <v>37.125500366448229</v>
      </c>
      <c r="N62" s="21">
        <v>39538</v>
      </c>
      <c r="O62" s="23">
        <v>1470.75</v>
      </c>
      <c r="P62" s="23">
        <v>1.65</v>
      </c>
      <c r="Q62" s="23">
        <v>16.010999999999999</v>
      </c>
      <c r="R62" s="23">
        <v>89.693600000000004</v>
      </c>
      <c r="S62" s="23">
        <v>25.986899999999999</v>
      </c>
      <c r="T62" s="23">
        <v>6.1184000000000003</v>
      </c>
      <c r="U62" s="23">
        <v>-0.41299999999999998</v>
      </c>
      <c r="V62" s="23">
        <f t="shared" si="13"/>
        <v>1.4383649942210237</v>
      </c>
      <c r="W62" s="23">
        <f t="shared" si="1"/>
        <v>86.24384615384615</v>
      </c>
      <c r="X62" s="23">
        <f>AVERAGE(W3:W62)</f>
        <v>86.523161301794488</v>
      </c>
      <c r="Y62" s="23">
        <f>O62/X62</f>
        <v>16.998338686100421</v>
      </c>
      <c r="AA62" s="21">
        <v>39538</v>
      </c>
      <c r="AB62" s="23">
        <v>1605.6</v>
      </c>
      <c r="AC62" s="23">
        <v>2.2599999999999998</v>
      </c>
      <c r="AD62" s="23">
        <v>18.119399999999999</v>
      </c>
      <c r="AE62" s="23">
        <v>83.392300000000006</v>
      </c>
      <c r="AF62" s="23">
        <v>31.383900000000001</v>
      </c>
      <c r="AG62" s="23">
        <v>9.9497</v>
      </c>
      <c r="AH62" s="23">
        <v>6.5293000000000001</v>
      </c>
      <c r="AI62" s="23">
        <f t="shared" si="14"/>
        <v>2.2816773081326653</v>
      </c>
      <c r="AJ62" s="23">
        <f t="shared" si="2"/>
        <v>80.184903846153844</v>
      </c>
      <c r="AK62" s="23">
        <f>AVERAGE(AJ3:AJ62)</f>
        <v>68.272485858176097</v>
      </c>
      <c r="AL62" s="23">
        <f>AB62/AK62</f>
        <v>23.517526567515752</v>
      </c>
      <c r="AN62" s="21">
        <v>39538</v>
      </c>
      <c r="AO62" s="23">
        <v>3083.1</v>
      </c>
      <c r="AP62" s="23">
        <v>1.31</v>
      </c>
      <c r="AQ62" s="23">
        <v>12.3277</v>
      </c>
      <c r="AR62" s="23">
        <v>251.8646</v>
      </c>
      <c r="AS62" s="23">
        <v>20.3627</v>
      </c>
      <c r="AT62" s="23">
        <v>15.557600000000001</v>
      </c>
      <c r="AU62" s="23">
        <v>10.8194</v>
      </c>
      <c r="AV62" s="23">
        <f t="shared" si="15"/>
        <v>1.3315756779337613</v>
      </c>
      <c r="AW62" s="23">
        <f t="shared" si="3"/>
        <v>242.17749999999998</v>
      </c>
      <c r="AX62" s="23">
        <f>AVERAGE(AW3:AW62)</f>
        <v>158.08747009589655</v>
      </c>
      <c r="AY62" s="23">
        <f>AO62/AX62</f>
        <v>19.502494398384503</v>
      </c>
      <c r="BA62" s="21">
        <v>39538</v>
      </c>
      <c r="BB62" s="23">
        <v>1201.56</v>
      </c>
      <c r="BC62" s="23">
        <v>3.79</v>
      </c>
      <c r="BD62" s="23">
        <v>13.2235</v>
      </c>
      <c r="BE62" s="23">
        <v>89.640500000000003</v>
      </c>
      <c r="BF62" s="23" t="s">
        <v>8</v>
      </c>
      <c r="BG62" s="23">
        <v>12.149900000000001</v>
      </c>
      <c r="BH62" s="23">
        <v>7.7668999999999997</v>
      </c>
      <c r="BI62" s="23">
        <f t="shared" si="16"/>
        <v>2.9493534969196014</v>
      </c>
      <c r="BJ62" s="23">
        <f t="shared" si="4"/>
        <v>86.192788461538456</v>
      </c>
      <c r="BK62" s="23">
        <f>AVERAGE(BJ3:BJ62)</f>
        <v>107.1609412531695</v>
      </c>
      <c r="BL62" s="23">
        <f>BB62/BK62</f>
        <v>11.212667469589451</v>
      </c>
      <c r="BN62" s="21">
        <v>39538</v>
      </c>
      <c r="BO62" s="23">
        <v>2008.78</v>
      </c>
      <c r="BP62" s="23">
        <v>4.0599999999999996</v>
      </c>
      <c r="BQ62" s="23">
        <v>27.083500000000001</v>
      </c>
      <c r="BR62" s="23">
        <v>153.21610000000001</v>
      </c>
      <c r="BS62" s="23" t="s">
        <v>8</v>
      </c>
      <c r="BT62" s="23">
        <v>11.2889</v>
      </c>
      <c r="BU62" s="23">
        <v>21.325199999999999</v>
      </c>
      <c r="BV62" s="23">
        <f t="shared" si="17"/>
        <v>3.7112747137983164</v>
      </c>
      <c r="BW62" s="23">
        <f t="shared" si="5"/>
        <v>147.32317307692307</v>
      </c>
      <c r="BX62" s="23">
        <f>AVERAGE(BW3:BW62)</f>
        <v>111.05800435454078</v>
      </c>
      <c r="BY62" s="23">
        <f>BO62/BX62</f>
        <v>18.087665195091972</v>
      </c>
      <c r="CA62" s="21">
        <v>39538</v>
      </c>
      <c r="CB62" s="23">
        <v>1185.26</v>
      </c>
      <c r="CC62" s="23">
        <v>1.88</v>
      </c>
      <c r="CD62" s="23">
        <v>14.6251</v>
      </c>
      <c r="CE62" s="23">
        <v>80.204800000000006</v>
      </c>
      <c r="CF62" s="23">
        <v>35.6492</v>
      </c>
      <c r="CG62" s="23">
        <v>14.4551</v>
      </c>
      <c r="CH62" s="23">
        <v>7.5067000000000004</v>
      </c>
      <c r="CI62" s="23">
        <f t="shared" si="18"/>
        <v>1.6843365288494063</v>
      </c>
      <c r="CJ62" s="23">
        <f t="shared" si="6"/>
        <v>77.12</v>
      </c>
      <c r="CK62" s="23">
        <f>AVERAGE(CJ3:CJ62)</f>
        <v>60.159097791419789</v>
      </c>
      <c r="CL62" s="23">
        <f>CB62/CK62</f>
        <v>19.702090681437181</v>
      </c>
      <c r="CN62" s="21">
        <v>39538</v>
      </c>
      <c r="CO62" s="23">
        <v>2015.46</v>
      </c>
      <c r="CP62" s="23">
        <v>1.99</v>
      </c>
      <c r="CQ62" s="23">
        <v>15.644399999999999</v>
      </c>
      <c r="CR62" s="23">
        <v>117.8022</v>
      </c>
      <c r="CS62" s="23">
        <v>30.146899999999999</v>
      </c>
      <c r="CT62" s="23">
        <v>11.7994</v>
      </c>
      <c r="CU62" s="23">
        <v>7.9863</v>
      </c>
      <c r="CV62" s="23">
        <f t="shared" si="19"/>
        <v>1.922679444798431</v>
      </c>
      <c r="CW62" s="23">
        <f t="shared" si="7"/>
        <v>113.27134615384615</v>
      </c>
      <c r="CX62" s="23">
        <f>AVERAGE(CW3:CW62)</f>
        <v>81.864830434261521</v>
      </c>
      <c r="CY62" s="23">
        <f>CO62/CX62</f>
        <v>24.619363276131619</v>
      </c>
      <c r="DA62" s="21">
        <v>39538</v>
      </c>
      <c r="DB62" s="23">
        <v>2268.14</v>
      </c>
      <c r="DC62" s="23">
        <v>1.95</v>
      </c>
      <c r="DD62" s="23">
        <v>19.9953</v>
      </c>
      <c r="DE62" s="23">
        <v>140.93440000000001</v>
      </c>
      <c r="DF62" s="23">
        <v>24.310500000000001</v>
      </c>
      <c r="DG62" s="23">
        <v>13.0809</v>
      </c>
      <c r="DH62" s="23">
        <v>8.5419999999999998</v>
      </c>
      <c r="DI62" s="23">
        <f t="shared" si="20"/>
        <v>1.9796271140164574</v>
      </c>
      <c r="DJ62" s="23">
        <f t="shared" si="8"/>
        <v>135.51384615384615</v>
      </c>
      <c r="DK62" s="23">
        <f>AVERAGE(DJ3:DJ62)</f>
        <v>83.545366263827631</v>
      </c>
      <c r="DL62" s="23">
        <f>DB62/DK62</f>
        <v>27.148603225192026</v>
      </c>
      <c r="DN62" s="21">
        <v>39538</v>
      </c>
      <c r="DO62" s="23">
        <v>1574.37</v>
      </c>
      <c r="DP62" s="23">
        <v>0.9</v>
      </c>
      <c r="DQ62" s="23">
        <v>18.552299999999999</v>
      </c>
      <c r="DR62" s="23">
        <v>88.073099999999997</v>
      </c>
      <c r="DS62" s="23">
        <v>40.4495</v>
      </c>
      <c r="DT62" s="23">
        <v>14.3269</v>
      </c>
      <c r="DU62" s="23">
        <v>11.261699999999999</v>
      </c>
      <c r="DV62" s="23">
        <f t="shared" si="21"/>
        <v>0.80679229382976847</v>
      </c>
      <c r="DW62" s="23">
        <f t="shared" si="9"/>
        <v>84.685673076923067</v>
      </c>
      <c r="DX62" s="23">
        <f>AVERAGE(DW3:DW62)</f>
        <v>60.963184625673797</v>
      </c>
      <c r="DY62" s="23">
        <f>DO62/DX62</f>
        <v>25.824930401306101</v>
      </c>
      <c r="EA62" s="21">
        <v>39538</v>
      </c>
      <c r="EB62" s="23">
        <v>2432.64</v>
      </c>
      <c r="EC62" s="23">
        <v>2.95</v>
      </c>
      <c r="ED62" s="23">
        <v>15.8772</v>
      </c>
      <c r="EE62" s="23">
        <v>135.55279999999999</v>
      </c>
      <c r="EF62" s="23">
        <v>49.749099999999999</v>
      </c>
      <c r="EG62" s="23">
        <v>16.873200000000001</v>
      </c>
      <c r="EH62" s="23">
        <v>9.4146999999999998</v>
      </c>
      <c r="EI62" s="23">
        <f t="shared" si="22"/>
        <v>2.8392400247144289</v>
      </c>
      <c r="EJ62" s="23">
        <f t="shared" si="10"/>
        <v>130.33923076923077</v>
      </c>
      <c r="EK62" s="23">
        <f>AVERAGE(EJ3:EJ62)</f>
        <v>100.90171374604445</v>
      </c>
      <c r="EL62" s="23">
        <f>EB62/EK62</f>
        <v>24.109005780839517</v>
      </c>
      <c r="EP62" s="21">
        <v>39538</v>
      </c>
      <c r="EQ62" s="52">
        <v>1385.589965820312</v>
      </c>
      <c r="ER62" s="37">
        <v>26.9727</v>
      </c>
      <c r="ES62" s="51">
        <v>90.92</v>
      </c>
      <c r="ET62" s="23">
        <f t="shared" si="11"/>
        <v>87.42307692307692</v>
      </c>
      <c r="EU62" s="23">
        <f>AVERAGE(ET3:ET62)</f>
        <v>100.53991910887819</v>
      </c>
      <c r="EV62" s="23">
        <f>EQ62/EU62</f>
        <v>13.781490756122533</v>
      </c>
      <c r="EW62" s="37"/>
      <c r="EX62" s="37"/>
      <c r="EY62" s="37"/>
      <c r="FA62" s="21">
        <v>39538</v>
      </c>
      <c r="FB62" s="37">
        <f>VLOOKUP(FA62,'riskfree_rate and infl.'!$H:$I,2,0)</f>
        <v>4</v>
      </c>
    </row>
    <row r="63" spans="1:158" x14ac:dyDescent="0.35">
      <c r="A63" s="21">
        <v>39568</v>
      </c>
      <c r="B63" s="23">
        <v>1541.8</v>
      </c>
      <c r="C63" s="23">
        <v>1.93</v>
      </c>
      <c r="D63" s="23">
        <v>18.857299999999999</v>
      </c>
      <c r="E63" s="23">
        <v>79.475899999999996</v>
      </c>
      <c r="F63" s="23">
        <v>53.388100000000001</v>
      </c>
      <c r="G63" s="23">
        <v>10.7843</v>
      </c>
      <c r="H63" s="23">
        <v>3.1888999999999998</v>
      </c>
      <c r="I63" s="23">
        <f t="shared" si="12"/>
        <v>1.8034378770515771</v>
      </c>
      <c r="J63" s="23">
        <f t="shared" si="0"/>
        <v>76.492685274302218</v>
      </c>
      <c r="K63" s="23">
        <f t="shared" ref="K63:K126" si="23">AVERAGE(J4:J63)</f>
        <v>39.794010586605019</v>
      </c>
      <c r="L63" s="23">
        <f t="shared" ref="L63:L126" si="24">B63/K63</f>
        <v>38.744524044504878</v>
      </c>
      <c r="N63" s="21">
        <v>39568</v>
      </c>
      <c r="O63" s="23">
        <v>1529.34</v>
      </c>
      <c r="P63" s="23">
        <v>1.6</v>
      </c>
      <c r="Q63" s="23">
        <v>16.660599999999999</v>
      </c>
      <c r="R63" s="23">
        <v>89.693600000000004</v>
      </c>
      <c r="S63" s="23">
        <v>25.986899999999999</v>
      </c>
      <c r="T63" s="23">
        <v>6.1184000000000003</v>
      </c>
      <c r="U63" s="23">
        <v>-0.41299999999999998</v>
      </c>
      <c r="V63" s="23">
        <f t="shared" si="13"/>
        <v>1.4719463582479806</v>
      </c>
      <c r="W63" s="23">
        <f t="shared" si="1"/>
        <v>86.326852743022144</v>
      </c>
      <c r="X63" s="23">
        <f t="shared" ref="X63:X126" si="25">AVERAGE(W4:W63)</f>
        <v>86.842682559187963</v>
      </c>
      <c r="Y63" s="23">
        <f t="shared" ref="Y63:Y126" si="26">O63/X63</f>
        <v>17.610464749953714</v>
      </c>
      <c r="AA63" s="21">
        <v>39568</v>
      </c>
      <c r="AB63" s="23">
        <v>1600.06</v>
      </c>
      <c r="AC63" s="23">
        <v>2.2799999999999998</v>
      </c>
      <c r="AD63" s="23">
        <v>18.056699999999999</v>
      </c>
      <c r="AE63" s="23">
        <v>83.392300000000006</v>
      </c>
      <c r="AF63" s="23">
        <v>31.383900000000001</v>
      </c>
      <c r="AG63" s="23">
        <v>9.9497</v>
      </c>
      <c r="AH63" s="23">
        <v>6.5293999999999999</v>
      </c>
      <c r="AI63" s="23">
        <f t="shared" si="14"/>
        <v>2.2895980644584299</v>
      </c>
      <c r="AJ63" s="23">
        <f t="shared" si="2"/>
        <v>80.26207892204043</v>
      </c>
      <c r="AK63" s="23">
        <f t="shared" ref="AK63:AK126" si="27">AVERAGE(AJ4:AJ63)</f>
        <v>68.67590961320424</v>
      </c>
      <c r="AL63" s="23">
        <f t="shared" ref="AL63:AL126" si="28">AB63/AK63</f>
        <v>23.298708513827361</v>
      </c>
      <c r="AN63" s="21">
        <v>39568</v>
      </c>
      <c r="AO63" s="23">
        <v>3420.7</v>
      </c>
      <c r="AP63" s="23">
        <v>1.2</v>
      </c>
      <c r="AQ63" s="23">
        <v>13.6776</v>
      </c>
      <c r="AR63" s="23">
        <v>251.8646</v>
      </c>
      <c r="AS63" s="23">
        <v>20.3627</v>
      </c>
      <c r="AT63" s="23">
        <v>15.557600000000001</v>
      </c>
      <c r="AU63" s="23">
        <v>10.8194</v>
      </c>
      <c r="AV63" s="23">
        <f t="shared" si="15"/>
        <v>1.3264886079378599</v>
      </c>
      <c r="AW63" s="23">
        <f t="shared" si="3"/>
        <v>242.41058710298364</v>
      </c>
      <c r="AX63" s="23">
        <f t="shared" ref="AX63:AX126" si="29">AVERAGE(AW4:AW63)</f>
        <v>161.34879788486018</v>
      </c>
      <c r="AY63" s="23">
        <f t="shared" ref="AY63:AY126" si="30">AO63/AX63</f>
        <v>21.200653768992066</v>
      </c>
      <c r="BA63" s="21">
        <v>39568</v>
      </c>
      <c r="BB63" s="23">
        <v>1275.1500000000001</v>
      </c>
      <c r="BC63" s="23">
        <v>3.54</v>
      </c>
      <c r="BD63" s="23">
        <v>14.0334</v>
      </c>
      <c r="BE63" s="23">
        <v>89.640500000000003</v>
      </c>
      <c r="BF63" s="23" t="s">
        <v>8</v>
      </c>
      <c r="BG63" s="23">
        <v>12.149900000000001</v>
      </c>
      <c r="BH63" s="23">
        <v>7.7668999999999997</v>
      </c>
      <c r="BI63" s="23">
        <f t="shared" si="16"/>
        <v>3.0018111157352934</v>
      </c>
      <c r="BJ63" s="23">
        <f t="shared" si="4"/>
        <v>86.275745909528396</v>
      </c>
      <c r="BK63" s="23">
        <f t="shared" ref="BK63:BK126" si="31">AVERAGE(BJ4:BJ63)</f>
        <v>107.03821803594082</v>
      </c>
      <c r="BL63" s="23">
        <f t="shared" ref="BL63:BL126" si="32">BB63/BK63</f>
        <v>11.913034646857032</v>
      </c>
      <c r="BN63" s="21">
        <v>39568</v>
      </c>
      <c r="BO63" s="23">
        <v>2131.0300000000002</v>
      </c>
      <c r="BP63" s="23">
        <v>3.84</v>
      </c>
      <c r="BQ63" s="23">
        <v>28.7318</v>
      </c>
      <c r="BR63" s="23">
        <v>153.21610000000001</v>
      </c>
      <c r="BS63" s="23" t="s">
        <v>8</v>
      </c>
      <c r="BT63" s="23">
        <v>11.2889</v>
      </c>
      <c r="BU63" s="23">
        <v>21.325199999999999</v>
      </c>
      <c r="BV63" s="23">
        <f t="shared" si="17"/>
        <v>3.7768975150011874</v>
      </c>
      <c r="BW63" s="23">
        <f t="shared" si="5"/>
        <v>147.46496631376326</v>
      </c>
      <c r="BX63" s="23">
        <f t="shared" ref="BX63:BX126" si="33">AVERAGE(BW4:BW63)</f>
        <v>111.66558745259471</v>
      </c>
      <c r="BY63" s="23">
        <f t="shared" ref="BY63:BY126" si="34">BO63/BX63</f>
        <v>19.08403518590438</v>
      </c>
      <c r="CA63" s="21">
        <v>39568</v>
      </c>
      <c r="CB63" s="23">
        <v>1198.23</v>
      </c>
      <c r="CC63" s="23">
        <v>1.87</v>
      </c>
      <c r="CD63" s="23">
        <v>14.7529</v>
      </c>
      <c r="CE63" s="23">
        <v>80.258600000000001</v>
      </c>
      <c r="CF63" s="23">
        <v>35.7044</v>
      </c>
      <c r="CG63" s="23">
        <v>14.437099999999999</v>
      </c>
      <c r="CH63" s="23">
        <v>7.5</v>
      </c>
      <c r="CI63" s="23">
        <f t="shared" si="18"/>
        <v>1.7125181166573891</v>
      </c>
      <c r="CJ63" s="23">
        <f t="shared" si="6"/>
        <v>77.246005774783455</v>
      </c>
      <c r="CK63" s="23">
        <f t="shared" ref="CK63:CK126" si="35">AVERAGE(CJ4:CJ63)</f>
        <v>60.706147985513553</v>
      </c>
      <c r="CL63" s="23">
        <f t="shared" ref="CL63:CL126" si="36">CB63/CK63</f>
        <v>19.738198514686459</v>
      </c>
      <c r="CN63" s="21">
        <v>39568</v>
      </c>
      <c r="CO63" s="23">
        <v>2052.7199999999998</v>
      </c>
      <c r="CP63" s="23">
        <v>1.97</v>
      </c>
      <c r="CQ63" s="23">
        <v>15.9277</v>
      </c>
      <c r="CR63" s="23">
        <v>117.8022</v>
      </c>
      <c r="CS63" s="23">
        <v>30.146899999999999</v>
      </c>
      <c r="CT63" s="23">
        <v>11.7994</v>
      </c>
      <c r="CU63" s="23">
        <v>7.9863</v>
      </c>
      <c r="CV63" s="23">
        <f t="shared" si="19"/>
        <v>1.9338018222081772</v>
      </c>
      <c r="CW63" s="23">
        <f t="shared" si="7"/>
        <v>113.3803657362849</v>
      </c>
      <c r="CX63" s="23">
        <f t="shared" ref="CX63:CX126" si="37">AVERAGE(CW4:CW63)</f>
        <v>82.828055055632746</v>
      </c>
      <c r="CY63" s="23">
        <f t="shared" ref="CY63:CY126" si="38">CO63/CX63</f>
        <v>24.782907175850728</v>
      </c>
      <c r="DA63" s="21">
        <v>39568</v>
      </c>
      <c r="DB63" s="23">
        <v>2443.14</v>
      </c>
      <c r="DC63" s="23">
        <v>1.82</v>
      </c>
      <c r="DD63" s="23">
        <v>19.5945</v>
      </c>
      <c r="DE63" s="23">
        <v>114.4415</v>
      </c>
      <c r="DF63" s="23">
        <v>27.459499999999998</v>
      </c>
      <c r="DG63" s="23">
        <v>14.7141</v>
      </c>
      <c r="DH63" s="23">
        <v>9.6801999999999992</v>
      </c>
      <c r="DI63" s="23">
        <f t="shared" si="20"/>
        <v>1.9608420002006475</v>
      </c>
      <c r="DJ63" s="23">
        <f t="shared" si="8"/>
        <v>110.14581328200194</v>
      </c>
      <c r="DK63" s="23">
        <f t="shared" ref="DK63:DK126" si="39">AVERAGE(DJ4:DJ63)</f>
        <v>84.761336928769012</v>
      </c>
      <c r="DL63" s="23">
        <f t="shared" ref="DL63:DL126" si="40">DB63/DK63</f>
        <v>28.823754892553715</v>
      </c>
      <c r="DN63" s="21">
        <v>39568</v>
      </c>
      <c r="DO63" s="23">
        <v>1677.11</v>
      </c>
      <c r="DP63" s="23">
        <v>0.84</v>
      </c>
      <c r="DQ63" s="23">
        <v>18.785599999999999</v>
      </c>
      <c r="DR63" s="23">
        <v>92.868499999999997</v>
      </c>
      <c r="DS63" s="23">
        <v>41.002000000000002</v>
      </c>
      <c r="DT63" s="23">
        <v>14.795400000000001</v>
      </c>
      <c r="DU63" s="23">
        <v>11.345700000000001</v>
      </c>
      <c r="DV63" s="23">
        <f t="shared" si="21"/>
        <v>0.80270940624664644</v>
      </c>
      <c r="DW63" s="23">
        <f t="shared" si="9"/>
        <v>89.382579403272388</v>
      </c>
      <c r="DX63" s="23">
        <f t="shared" ref="DX63:DX126" si="41">AVERAGE(DW4:DW63)</f>
        <v>61.86377653940739</v>
      </c>
      <c r="DY63" s="23">
        <f t="shared" ref="DY63:DY126" si="42">DO63/DX63</f>
        <v>27.109725493911228</v>
      </c>
      <c r="EA63" s="21">
        <v>39568</v>
      </c>
      <c r="EB63" s="23">
        <v>2574.2199999999998</v>
      </c>
      <c r="EC63" s="23">
        <v>2.79</v>
      </c>
      <c r="ED63" s="23">
        <v>16.7928</v>
      </c>
      <c r="EE63" s="23">
        <v>135.55279999999999</v>
      </c>
      <c r="EF63" s="23">
        <v>49.749099999999999</v>
      </c>
      <c r="EG63" s="23">
        <v>16.873200000000001</v>
      </c>
      <c r="EH63" s="23">
        <v>9.4146999999999998</v>
      </c>
      <c r="EI63" s="23">
        <f t="shared" si="22"/>
        <v>2.8397642516419648</v>
      </c>
      <c r="EJ63" s="23">
        <f t="shared" si="10"/>
        <v>130.46467757459095</v>
      </c>
      <c r="EK63" s="23">
        <f t="shared" ref="EK63:EK126" si="43">AVERAGE(EJ4:EJ63)</f>
        <v>101.48941271018718</v>
      </c>
      <c r="EL63" s="23">
        <f t="shared" ref="EL63:EL126" si="44">EB63/EK63</f>
        <v>25.364419117794419</v>
      </c>
      <c r="EP63" s="21">
        <v>39568</v>
      </c>
      <c r="EQ63" s="52">
        <v>1400.380004882812</v>
      </c>
      <c r="ER63" s="37">
        <v>27.2607</v>
      </c>
      <c r="ES63" s="51">
        <v>85.87</v>
      </c>
      <c r="ET63" s="23">
        <f t="shared" si="11"/>
        <v>82.646775745909537</v>
      </c>
      <c r="EU63" s="23">
        <f t="shared" ref="EU63:EU126" si="45">AVERAGE(ET4:ET63)</f>
        <v>101.01227730868773</v>
      </c>
      <c r="EV63" s="23">
        <f t="shared" ref="EV63:EV126" si="46">EQ63/EU63</f>
        <v>13.863463355086344</v>
      </c>
      <c r="EW63" s="37"/>
      <c r="EX63" s="37"/>
      <c r="EY63" s="37"/>
      <c r="FA63" s="21">
        <v>39568</v>
      </c>
      <c r="FB63" s="37">
        <f>VLOOKUP(FA63,'riskfree_rate and infl.'!$H:$I,2,0)</f>
        <v>3.9</v>
      </c>
    </row>
    <row r="64" spans="1:158" x14ac:dyDescent="0.35">
      <c r="A64" s="21">
        <v>39599</v>
      </c>
      <c r="B64" s="23">
        <v>1602.18</v>
      </c>
      <c r="C64" s="23">
        <v>1.9</v>
      </c>
      <c r="D64" s="23">
        <v>18.5154</v>
      </c>
      <c r="E64" s="23">
        <v>81.166499999999999</v>
      </c>
      <c r="F64" s="23">
        <v>54.356299999999997</v>
      </c>
      <c r="G64" s="23">
        <v>11.2898</v>
      </c>
      <c r="H64" s="23">
        <v>4.0789</v>
      </c>
      <c r="I64" s="23">
        <f t="shared" si="12"/>
        <v>1.8614307705713202</v>
      </c>
      <c r="J64" s="23">
        <f t="shared" si="0"/>
        <v>77.894913627639156</v>
      </c>
      <c r="K64" s="23">
        <f t="shared" si="23"/>
        <v>41.3524958431153</v>
      </c>
      <c r="L64" s="23">
        <f t="shared" si="24"/>
        <v>38.744457071670176</v>
      </c>
      <c r="N64" s="21">
        <v>39599</v>
      </c>
      <c r="O64" s="23">
        <v>1499.84</v>
      </c>
      <c r="P64" s="23">
        <v>1.63</v>
      </c>
      <c r="Q64" s="23">
        <v>17.4404</v>
      </c>
      <c r="R64" s="23">
        <v>90.543899999999994</v>
      </c>
      <c r="S64" s="23">
        <v>25.253599999999999</v>
      </c>
      <c r="T64" s="23">
        <v>5.7706999999999997</v>
      </c>
      <c r="U64" s="23">
        <v>-0.92069999999999996</v>
      </c>
      <c r="V64" s="23">
        <f t="shared" si="13"/>
        <v>1.4978161104397276</v>
      </c>
      <c r="W64" s="23">
        <f t="shared" si="1"/>
        <v>86.894337811900186</v>
      </c>
      <c r="X64" s="23">
        <f t="shared" si="25"/>
        <v>87.170565662451921</v>
      </c>
      <c r="Y64" s="23">
        <f t="shared" si="26"/>
        <v>17.205807815998202</v>
      </c>
      <c r="AA64" s="21">
        <v>39599</v>
      </c>
      <c r="AB64" s="23">
        <v>1625.85</v>
      </c>
      <c r="AC64" s="23">
        <v>2.2400000000000002</v>
      </c>
      <c r="AD64" s="23">
        <v>18.347799999999999</v>
      </c>
      <c r="AE64" s="23">
        <v>83.392300000000006</v>
      </c>
      <c r="AF64" s="23">
        <v>31.383900000000001</v>
      </c>
      <c r="AG64" s="23">
        <v>9.9497</v>
      </c>
      <c r="AH64" s="23">
        <v>6.5293999999999999</v>
      </c>
      <c r="AI64" s="23">
        <f t="shared" si="14"/>
        <v>2.280527753831767</v>
      </c>
      <c r="AJ64" s="23">
        <f t="shared" si="2"/>
        <v>80.030998080614211</v>
      </c>
      <c r="AK64" s="23">
        <f t="shared" si="27"/>
        <v>69.063362258328411</v>
      </c>
      <c r="AL64" s="23">
        <f t="shared" si="28"/>
        <v>23.541425537878983</v>
      </c>
      <c r="AN64" s="21">
        <v>39599</v>
      </c>
      <c r="AO64" s="23">
        <v>3530.31</v>
      </c>
      <c r="AP64" s="23">
        <v>1.19</v>
      </c>
      <c r="AQ64" s="23">
        <v>13.425800000000001</v>
      </c>
      <c r="AR64" s="23">
        <v>263.79939999999999</v>
      </c>
      <c r="AS64" s="23">
        <v>19.7517</v>
      </c>
      <c r="AT64" s="23">
        <v>16.113199999999999</v>
      </c>
      <c r="AU64" s="23">
        <v>10.417299999999999</v>
      </c>
      <c r="AV64" s="23">
        <f t="shared" si="15"/>
        <v>1.333630681997048</v>
      </c>
      <c r="AW64" s="23">
        <f t="shared" si="3"/>
        <v>253.16641074856045</v>
      </c>
      <c r="AX64" s="23">
        <f t="shared" si="29"/>
        <v>164.49251165198848</v>
      </c>
      <c r="AY64" s="23">
        <f t="shared" si="30"/>
        <v>21.461828046427812</v>
      </c>
      <c r="BA64" s="21">
        <v>39599</v>
      </c>
      <c r="BB64" s="23">
        <v>1195.98</v>
      </c>
      <c r="BC64" s="23">
        <v>3.71</v>
      </c>
      <c r="BD64" s="23">
        <v>19.771799999999999</v>
      </c>
      <c r="BE64" s="23">
        <v>65.83</v>
      </c>
      <c r="BF64" s="23" t="s">
        <v>8</v>
      </c>
      <c r="BG64" s="23">
        <v>8.2105999999999995</v>
      </c>
      <c r="BH64" s="23">
        <v>5.4184000000000001</v>
      </c>
      <c r="BI64" s="23">
        <f t="shared" si="16"/>
        <v>3.051850746268657</v>
      </c>
      <c r="BJ64" s="23">
        <f t="shared" si="4"/>
        <v>63.176583493282145</v>
      </c>
      <c r="BK64" s="23">
        <f t="shared" si="31"/>
        <v>106.80848724499471</v>
      </c>
      <c r="BL64" s="23">
        <f t="shared" si="32"/>
        <v>11.19742476322776</v>
      </c>
      <c r="BN64" s="21">
        <v>39599</v>
      </c>
      <c r="BO64" s="23">
        <v>2148.7199999999998</v>
      </c>
      <c r="BP64" s="23">
        <v>3.83</v>
      </c>
      <c r="BQ64" s="23">
        <v>33.794899999999998</v>
      </c>
      <c r="BR64" s="23">
        <v>149.1772</v>
      </c>
      <c r="BS64" s="23" t="s">
        <v>8</v>
      </c>
      <c r="BT64" s="23">
        <v>13.4702</v>
      </c>
      <c r="BU64" s="23">
        <v>23.579899999999999</v>
      </c>
      <c r="BV64" s="23">
        <f t="shared" si="17"/>
        <v>3.8541310687189743</v>
      </c>
      <c r="BW64" s="23">
        <f t="shared" si="5"/>
        <v>143.16429942418426</v>
      </c>
      <c r="BX64" s="23">
        <f t="shared" si="33"/>
        <v>112.31429378155475</v>
      </c>
      <c r="BY64" s="23">
        <f t="shared" si="34"/>
        <v>19.13131381281838</v>
      </c>
      <c r="CA64" s="21">
        <v>39599</v>
      </c>
      <c r="CB64" s="23">
        <v>1214.5</v>
      </c>
      <c r="CC64" s="23">
        <v>1.88</v>
      </c>
      <c r="CD64" s="23">
        <v>14.953200000000001</v>
      </c>
      <c r="CE64" s="23">
        <v>80.258600000000001</v>
      </c>
      <c r="CF64" s="23">
        <v>35.7044</v>
      </c>
      <c r="CG64" s="23">
        <v>14.437099999999999</v>
      </c>
      <c r="CH64" s="23">
        <v>7.5</v>
      </c>
      <c r="CI64" s="23">
        <f t="shared" si="18"/>
        <v>1.7647829472692969</v>
      </c>
      <c r="CJ64" s="23">
        <f t="shared" si="6"/>
        <v>77.023608445297498</v>
      </c>
      <c r="CK64" s="23">
        <f t="shared" si="35"/>
        <v>61.240029869657342</v>
      </c>
      <c r="CL64" s="23">
        <f t="shared" si="36"/>
        <v>19.831799602072852</v>
      </c>
      <c r="CN64" s="21">
        <v>39599</v>
      </c>
      <c r="CO64" s="23">
        <v>2088.7199999999998</v>
      </c>
      <c r="CP64" s="23">
        <v>1.96</v>
      </c>
      <c r="CQ64" s="23">
        <v>16.529800000000002</v>
      </c>
      <c r="CR64" s="23">
        <v>119.4849</v>
      </c>
      <c r="CS64" s="23">
        <v>29.160900000000002</v>
      </c>
      <c r="CT64" s="23">
        <v>12.0166</v>
      </c>
      <c r="CU64" s="23">
        <v>8.2898999999999994</v>
      </c>
      <c r="CV64" s="23">
        <f t="shared" si="19"/>
        <v>1.9579830102756186</v>
      </c>
      <c r="CW64" s="23">
        <f t="shared" si="7"/>
        <v>114.66880998080613</v>
      </c>
      <c r="CX64" s="23">
        <f t="shared" si="37"/>
        <v>83.825440870036985</v>
      </c>
      <c r="CY64" s="23">
        <f t="shared" si="38"/>
        <v>24.917494955241004</v>
      </c>
      <c r="DA64" s="21">
        <v>39599</v>
      </c>
      <c r="DB64" s="23">
        <v>2557.9</v>
      </c>
      <c r="DC64" s="23">
        <v>1.76</v>
      </c>
      <c r="DD64" s="23">
        <v>20.514900000000001</v>
      </c>
      <c r="DE64" s="23">
        <v>114.4415</v>
      </c>
      <c r="DF64" s="23">
        <v>27.459499999999998</v>
      </c>
      <c r="DG64" s="23">
        <v>14.7141</v>
      </c>
      <c r="DH64" s="23">
        <v>9.6801999999999992</v>
      </c>
      <c r="DI64" s="23">
        <f t="shared" si="20"/>
        <v>1.9563898000763393</v>
      </c>
      <c r="DJ64" s="23">
        <f t="shared" si="8"/>
        <v>109.82869481765835</v>
      </c>
      <c r="DK64" s="23">
        <f t="shared" si="39"/>
        <v>85.97141524102544</v>
      </c>
      <c r="DL64" s="23">
        <f t="shared" si="40"/>
        <v>29.752912556211751</v>
      </c>
      <c r="DN64" s="21">
        <v>39599</v>
      </c>
      <c r="DO64" s="23">
        <v>1779.21</v>
      </c>
      <c r="DP64" s="23">
        <v>0.82</v>
      </c>
      <c r="DQ64" s="23">
        <v>19.929200000000002</v>
      </c>
      <c r="DR64" s="23">
        <v>92.868499999999997</v>
      </c>
      <c r="DS64" s="23">
        <v>41.002000000000002</v>
      </c>
      <c r="DT64" s="23">
        <v>14.795500000000001</v>
      </c>
      <c r="DU64" s="23">
        <v>11.345700000000001</v>
      </c>
      <c r="DV64" s="23">
        <f t="shared" si="21"/>
        <v>0.83056680878357447</v>
      </c>
      <c r="DW64" s="23">
        <f t="shared" si="9"/>
        <v>89.125239923224569</v>
      </c>
      <c r="DX64" s="23">
        <f t="shared" si="41"/>
        <v>62.823661782006361</v>
      </c>
      <c r="DY64" s="23">
        <f t="shared" si="42"/>
        <v>28.320698754773833</v>
      </c>
      <c r="EA64" s="21">
        <v>39599</v>
      </c>
      <c r="EB64" s="23">
        <v>2645.77</v>
      </c>
      <c r="EC64" s="23">
        <v>2.76</v>
      </c>
      <c r="ED64" s="23">
        <v>15.764200000000001</v>
      </c>
      <c r="EE64" s="23">
        <v>130.4726</v>
      </c>
      <c r="EF64" s="23">
        <v>51.393900000000002</v>
      </c>
      <c r="EG64" s="23">
        <v>16.7803</v>
      </c>
      <c r="EH64" s="23">
        <v>10.867699999999999</v>
      </c>
      <c r="EI64" s="23">
        <f t="shared" si="22"/>
        <v>2.8824749812748118</v>
      </c>
      <c r="EJ64" s="23">
        <f t="shared" si="10"/>
        <v>125.21362763915546</v>
      </c>
      <c r="EK64" s="23">
        <f t="shared" si="43"/>
        <v>102.19643709509704</v>
      </c>
      <c r="EL64" s="23">
        <f t="shared" si="44"/>
        <v>25.889063016336145</v>
      </c>
      <c r="EP64" s="21">
        <v>39599</v>
      </c>
      <c r="EQ64" s="52">
        <v>1280</v>
      </c>
      <c r="ER64" s="37">
        <v>24.917300000000001</v>
      </c>
      <c r="ES64" s="51">
        <v>80.69</v>
      </c>
      <c r="ET64" s="23">
        <f t="shared" si="11"/>
        <v>77.437619961612285</v>
      </c>
      <c r="EU64" s="23">
        <f t="shared" si="45"/>
        <v>101.35514067762026</v>
      </c>
      <c r="EV64" s="23">
        <f t="shared" si="46"/>
        <v>12.628861165229784</v>
      </c>
      <c r="EW64" s="37"/>
      <c r="EX64" s="37"/>
      <c r="EY64" s="37"/>
      <c r="FA64" s="21">
        <v>39599</v>
      </c>
      <c r="FB64" s="37">
        <f>VLOOKUP(FA64,'riskfree_rate and infl.'!$H:$I,2,0)</f>
        <v>4.2</v>
      </c>
    </row>
    <row r="65" spans="1:158" x14ac:dyDescent="0.35">
      <c r="A65" s="21">
        <v>39629</v>
      </c>
      <c r="B65" s="23">
        <v>1418.26</v>
      </c>
      <c r="C65" s="23">
        <v>2.14</v>
      </c>
      <c r="D65" s="23">
        <v>16.320699999999999</v>
      </c>
      <c r="E65" s="23">
        <v>81.473799999999997</v>
      </c>
      <c r="F65" s="23">
        <v>54.356000000000002</v>
      </c>
      <c r="G65" s="23">
        <v>11.289099999999999</v>
      </c>
      <c r="H65" s="23">
        <v>4.0789</v>
      </c>
      <c r="I65" s="23">
        <f t="shared" si="12"/>
        <v>1.8883670702375022</v>
      </c>
      <c r="J65" s="23">
        <f t="shared" si="0"/>
        <v>77.594095238095235</v>
      </c>
      <c r="K65" s="23">
        <f t="shared" si="23"/>
        <v>42.905915223430263</v>
      </c>
      <c r="L65" s="23">
        <f t="shared" si="24"/>
        <v>33.055115888205314</v>
      </c>
      <c r="N65" s="21">
        <v>39629</v>
      </c>
      <c r="O65" s="23">
        <v>1301.02</v>
      </c>
      <c r="P65" s="23">
        <v>1.9</v>
      </c>
      <c r="Q65" s="23">
        <v>15.1365</v>
      </c>
      <c r="R65" s="23">
        <v>91.078999999999994</v>
      </c>
      <c r="S65" s="23">
        <v>25.254300000000001</v>
      </c>
      <c r="T65" s="23">
        <v>5.7698999999999998</v>
      </c>
      <c r="U65" s="23">
        <v>-0.92110000000000003</v>
      </c>
      <c r="V65" s="23">
        <f t="shared" si="13"/>
        <v>1.5562309558385301</v>
      </c>
      <c r="W65" s="23">
        <f t="shared" si="1"/>
        <v>86.741904761904749</v>
      </c>
      <c r="X65" s="23">
        <f t="shared" si="25"/>
        <v>87.472091695130757</v>
      </c>
      <c r="Y65" s="23">
        <f t="shared" si="26"/>
        <v>14.873543947416806</v>
      </c>
      <c r="AA65" s="21">
        <v>39629</v>
      </c>
      <c r="AB65" s="23">
        <v>1516.3</v>
      </c>
      <c r="AC65" s="23">
        <v>2.42</v>
      </c>
      <c r="AD65" s="23">
        <v>17.111499999999999</v>
      </c>
      <c r="AE65" s="23">
        <v>83.392300000000006</v>
      </c>
      <c r="AF65" s="23">
        <v>31.383900000000001</v>
      </c>
      <c r="AG65" s="23">
        <v>9.9497</v>
      </c>
      <c r="AH65" s="23">
        <v>6.5293999999999999</v>
      </c>
      <c r="AI65" s="23">
        <f t="shared" si="14"/>
        <v>2.301559902905923</v>
      </c>
      <c r="AJ65" s="23">
        <f t="shared" si="2"/>
        <v>79.421238095238095</v>
      </c>
      <c r="AK65" s="23">
        <f t="shared" si="27"/>
        <v>69.434506301672158</v>
      </c>
      <c r="AL65" s="23">
        <f t="shared" si="28"/>
        <v>21.83784519777717</v>
      </c>
      <c r="AN65" s="21">
        <v>39629</v>
      </c>
      <c r="AO65" s="23">
        <v>3602.5</v>
      </c>
      <c r="AP65" s="23">
        <v>1.17</v>
      </c>
      <c r="AQ65" s="23">
        <v>13.700100000000001</v>
      </c>
      <c r="AR65" s="23">
        <v>263.80239999999998</v>
      </c>
      <c r="AS65" s="23">
        <v>19.7517</v>
      </c>
      <c r="AT65" s="23">
        <v>16.113299999999999</v>
      </c>
      <c r="AU65" s="23">
        <v>10.417199999999999</v>
      </c>
      <c r="AV65" s="23">
        <f t="shared" si="15"/>
        <v>1.3138681011930231</v>
      </c>
      <c r="AW65" s="23">
        <f t="shared" si="3"/>
        <v>251.24038095238092</v>
      </c>
      <c r="AX65" s="23">
        <f t="shared" si="29"/>
        <v>167.60412492251376</v>
      </c>
      <c r="AY65" s="23">
        <f t="shared" si="30"/>
        <v>21.494101065027468</v>
      </c>
      <c r="BA65" s="21">
        <v>39629</v>
      </c>
      <c r="BB65" s="23">
        <v>971.91</v>
      </c>
      <c r="BC65" s="23">
        <v>4.62</v>
      </c>
      <c r="BD65" s="23">
        <v>16.0688</v>
      </c>
      <c r="BE65" s="23">
        <v>65.825900000000004</v>
      </c>
      <c r="BF65" s="23" t="s">
        <v>8</v>
      </c>
      <c r="BG65" s="23">
        <v>8.2098999999999993</v>
      </c>
      <c r="BH65" s="23">
        <v>5.4608999999999996</v>
      </c>
      <c r="BI65" s="23">
        <f t="shared" si="16"/>
        <v>3.2283390880936675</v>
      </c>
      <c r="BJ65" s="23">
        <f t="shared" si="4"/>
        <v>62.691333333333333</v>
      </c>
      <c r="BK65" s="23">
        <f t="shared" si="31"/>
        <v>106.57067548092897</v>
      </c>
      <c r="BL65" s="23">
        <f t="shared" si="32"/>
        <v>9.1198633734279486</v>
      </c>
      <c r="BN65" s="21">
        <v>39629</v>
      </c>
      <c r="BO65" s="23">
        <v>1915.29</v>
      </c>
      <c r="BP65" s="23">
        <v>4.34</v>
      </c>
      <c r="BQ65" s="23">
        <v>30.1235</v>
      </c>
      <c r="BR65" s="23">
        <v>149.1772</v>
      </c>
      <c r="BS65" s="23" t="s">
        <v>8</v>
      </c>
      <c r="BT65" s="23">
        <v>13.4702</v>
      </c>
      <c r="BU65" s="23">
        <v>23.579899999999999</v>
      </c>
      <c r="BV65" s="23">
        <f t="shared" si="17"/>
        <v>3.9487060572795785</v>
      </c>
      <c r="BW65" s="23">
        <f t="shared" si="5"/>
        <v>142.07352380952381</v>
      </c>
      <c r="BX65" s="23">
        <f t="shared" si="33"/>
        <v>112.94482051693713</v>
      </c>
      <c r="BY65" s="23">
        <f t="shared" si="34"/>
        <v>16.957749733311449</v>
      </c>
      <c r="CA65" s="21">
        <v>39629</v>
      </c>
      <c r="CB65" s="23">
        <v>1162.19</v>
      </c>
      <c r="CC65" s="23">
        <v>1.97</v>
      </c>
      <c r="CD65" s="23">
        <v>14.309100000000001</v>
      </c>
      <c r="CE65" s="23">
        <v>80.258600000000001</v>
      </c>
      <c r="CF65" s="23">
        <v>35.7044</v>
      </c>
      <c r="CG65" s="23">
        <v>14.437099999999999</v>
      </c>
      <c r="CH65" s="23">
        <v>7.5</v>
      </c>
      <c r="CI65" s="23">
        <f t="shared" si="18"/>
        <v>1.7900827144140701</v>
      </c>
      <c r="CJ65" s="23">
        <f t="shared" si="6"/>
        <v>76.436761904761909</v>
      </c>
      <c r="CK65" s="23">
        <f t="shared" si="35"/>
        <v>61.764130978125557</v>
      </c>
      <c r="CL65" s="23">
        <f t="shared" si="36"/>
        <v>18.816584668075429</v>
      </c>
      <c r="CN65" s="21">
        <v>39629</v>
      </c>
      <c r="CO65" s="23">
        <v>1835.06</v>
      </c>
      <c r="CP65" s="23">
        <v>2.2599999999999998</v>
      </c>
      <c r="CQ65" s="23">
        <v>14.477600000000001</v>
      </c>
      <c r="CR65" s="23">
        <v>119.5093</v>
      </c>
      <c r="CS65" s="23">
        <v>29.1568</v>
      </c>
      <c r="CT65" s="23">
        <v>11.998900000000001</v>
      </c>
      <c r="CU65" s="23">
        <v>8.2219999999999995</v>
      </c>
      <c r="CV65" s="23">
        <f t="shared" si="19"/>
        <v>2.0041344583297085</v>
      </c>
      <c r="CW65" s="23">
        <f t="shared" si="7"/>
        <v>113.81838095238095</v>
      </c>
      <c r="CX65" s="23">
        <f t="shared" si="37"/>
        <v>84.805587245361522</v>
      </c>
      <c r="CY65" s="23">
        <f t="shared" si="38"/>
        <v>21.638432792060755</v>
      </c>
      <c r="DA65" s="21">
        <v>39629</v>
      </c>
      <c r="DB65" s="23">
        <v>2488.77</v>
      </c>
      <c r="DC65" s="23">
        <v>1.81</v>
      </c>
      <c r="DD65" s="23">
        <v>19.9605</v>
      </c>
      <c r="DE65" s="23">
        <v>114.4415</v>
      </c>
      <c r="DF65" s="23">
        <v>27.459499999999998</v>
      </c>
      <c r="DG65" s="23">
        <v>14.7141</v>
      </c>
      <c r="DH65" s="23">
        <v>9.6801999999999992</v>
      </c>
      <c r="DI65" s="23">
        <f t="shared" si="20"/>
        <v>1.9333045450611328</v>
      </c>
      <c r="DJ65" s="23">
        <f t="shared" si="8"/>
        <v>108.99190476190476</v>
      </c>
      <c r="DK65" s="23">
        <f t="shared" si="39"/>
        <v>87.167547052352646</v>
      </c>
      <c r="DL65" s="23">
        <f t="shared" si="40"/>
        <v>28.551566312922056</v>
      </c>
      <c r="DN65" s="21">
        <v>39629</v>
      </c>
      <c r="DO65" s="23">
        <v>1625.44</v>
      </c>
      <c r="DP65" s="23">
        <v>0.9</v>
      </c>
      <c r="DQ65" s="23">
        <v>17.434100000000001</v>
      </c>
      <c r="DR65" s="23">
        <v>96.723399999999998</v>
      </c>
      <c r="DS65" s="23">
        <v>41.115900000000003</v>
      </c>
      <c r="DT65" s="23">
        <v>14.926</v>
      </c>
      <c r="DU65" s="23">
        <v>11.6738</v>
      </c>
      <c r="DV65" s="23">
        <f t="shared" si="21"/>
        <v>0.83861455383451255</v>
      </c>
      <c r="DW65" s="23">
        <f t="shared" si="9"/>
        <v>92.117523809523803</v>
      </c>
      <c r="DX65" s="23">
        <f t="shared" si="41"/>
        <v>63.835277710989772</v>
      </c>
      <c r="DY65" s="23">
        <f t="shared" si="42"/>
        <v>25.463036400641634</v>
      </c>
      <c r="EA65" s="21">
        <v>39629</v>
      </c>
      <c r="EB65" s="23">
        <v>2620.23</v>
      </c>
      <c r="EC65" s="23">
        <v>2.81</v>
      </c>
      <c r="ED65" s="23">
        <v>15.57</v>
      </c>
      <c r="EE65" s="23">
        <v>130.4726</v>
      </c>
      <c r="EF65" s="23">
        <v>51.393900000000002</v>
      </c>
      <c r="EG65" s="23">
        <v>16.7803</v>
      </c>
      <c r="EH65" s="23">
        <v>10.867699999999999</v>
      </c>
      <c r="EI65" s="23">
        <f t="shared" si="22"/>
        <v>2.8922015902268803</v>
      </c>
      <c r="EJ65" s="23">
        <f t="shared" si="10"/>
        <v>124.25961904761904</v>
      </c>
      <c r="EK65" s="23">
        <f t="shared" si="43"/>
        <v>102.88756133681461</v>
      </c>
      <c r="EL65" s="23">
        <f t="shared" si="44"/>
        <v>25.466926866138529</v>
      </c>
      <c r="EP65" s="21">
        <v>39629</v>
      </c>
      <c r="EQ65" s="52">
        <v>1267.380004882812</v>
      </c>
      <c r="ER65" s="37">
        <v>27.581700000000001</v>
      </c>
      <c r="ES65" s="51">
        <v>75.47</v>
      </c>
      <c r="ET65" s="23">
        <f t="shared" si="11"/>
        <v>71.876190476190473</v>
      </c>
      <c r="EU65" s="23">
        <f t="shared" si="45"/>
        <v>101.56613627794984</v>
      </c>
      <c r="EV65" s="23">
        <f t="shared" si="46"/>
        <v>12.478371742077996</v>
      </c>
      <c r="EW65" s="37"/>
      <c r="EX65" s="37"/>
      <c r="EY65" s="37"/>
      <c r="FA65" s="21">
        <v>39629</v>
      </c>
      <c r="FB65" s="37">
        <f>VLOOKUP(FA65,'riskfree_rate and infl.'!$H:$I,2,0)</f>
        <v>5</v>
      </c>
    </row>
    <row r="66" spans="1:158" x14ac:dyDescent="0.35">
      <c r="A66" s="21">
        <v>39660</v>
      </c>
      <c r="B66" s="23">
        <v>1352.31</v>
      </c>
      <c r="C66" s="23">
        <v>2.3199999999999998</v>
      </c>
      <c r="D66" s="23">
        <v>15.3025</v>
      </c>
      <c r="E66" s="23">
        <v>82.481899999999996</v>
      </c>
      <c r="F66" s="23">
        <v>54.3553</v>
      </c>
      <c r="G66" s="23">
        <v>11.290800000000001</v>
      </c>
      <c r="H66" s="23">
        <v>4.2068000000000003</v>
      </c>
      <c r="I66" s="23">
        <f t="shared" si="12"/>
        <v>1.9878815834702206</v>
      </c>
      <c r="J66" s="23">
        <f t="shared" si="0"/>
        <v>78.107859848484836</v>
      </c>
      <c r="K66" s="23">
        <f t="shared" si="23"/>
        <v>44.46691465054915</v>
      </c>
      <c r="L66" s="23">
        <f t="shared" si="24"/>
        <v>30.411599514546023</v>
      </c>
      <c r="N66" s="21">
        <v>39660</v>
      </c>
      <c r="O66" s="23">
        <v>1305.72</v>
      </c>
      <c r="P66" s="23">
        <v>1.88</v>
      </c>
      <c r="Q66" s="23">
        <v>15.196999999999999</v>
      </c>
      <c r="R66" s="23">
        <v>91.046300000000002</v>
      </c>
      <c r="S66" s="23">
        <v>25.256</v>
      </c>
      <c r="T66" s="23">
        <v>5.7683</v>
      </c>
      <c r="U66" s="23">
        <v>-0.92190000000000005</v>
      </c>
      <c r="V66" s="23">
        <f t="shared" si="13"/>
        <v>1.5802566753233653</v>
      </c>
      <c r="W66" s="23">
        <f t="shared" si="1"/>
        <v>86.218087121212122</v>
      </c>
      <c r="X66" s="23">
        <f t="shared" si="25"/>
        <v>87.764887433798037</v>
      </c>
      <c r="Y66" s="23">
        <f t="shared" si="26"/>
        <v>14.877475926633167</v>
      </c>
      <c r="AA66" s="21">
        <v>39660</v>
      </c>
      <c r="AB66" s="23">
        <v>1564.09</v>
      </c>
      <c r="AC66" s="23">
        <v>2.37</v>
      </c>
      <c r="AD66" s="23">
        <v>16.2408</v>
      </c>
      <c r="AE66" s="23">
        <v>97.642600000000002</v>
      </c>
      <c r="AF66" s="23">
        <v>32.8155</v>
      </c>
      <c r="AG66" s="23">
        <v>10.377000000000001</v>
      </c>
      <c r="AH66" s="23">
        <v>6.8506</v>
      </c>
      <c r="AI66" s="23">
        <f t="shared" si="14"/>
        <v>2.3184372561763449</v>
      </c>
      <c r="AJ66" s="23">
        <f t="shared" si="2"/>
        <v>92.464583333333337</v>
      </c>
      <c r="AK66" s="23">
        <f t="shared" si="27"/>
        <v>70.016088730391274</v>
      </c>
      <c r="AL66" s="23">
        <f t="shared" si="28"/>
        <v>22.339008481647575</v>
      </c>
      <c r="AN66" s="21">
        <v>39660</v>
      </c>
      <c r="AO66" s="23">
        <v>3091.12</v>
      </c>
      <c r="AP66" s="23">
        <v>1.38</v>
      </c>
      <c r="AQ66" s="23">
        <v>11.758100000000001</v>
      </c>
      <c r="AR66" s="23">
        <v>263.76119999999997</v>
      </c>
      <c r="AS66" s="23">
        <v>19.751799999999999</v>
      </c>
      <c r="AT66" s="23">
        <v>16.1249</v>
      </c>
      <c r="AU66" s="23">
        <v>10.417</v>
      </c>
      <c r="AV66" s="23">
        <f t="shared" si="15"/>
        <v>1.3240040008038849</v>
      </c>
      <c r="AW66" s="23">
        <f t="shared" si="3"/>
        <v>249.77386363636359</v>
      </c>
      <c r="AX66" s="23">
        <f t="shared" si="29"/>
        <v>170.49066287179105</v>
      </c>
      <c r="AY66" s="23">
        <f t="shared" si="30"/>
        <v>18.13072896739525</v>
      </c>
      <c r="BA66" s="21">
        <v>39660</v>
      </c>
      <c r="BB66" s="23">
        <v>1041</v>
      </c>
      <c r="BC66" s="23">
        <v>4.1399999999999997</v>
      </c>
      <c r="BD66" s="23">
        <v>37.942799999999998</v>
      </c>
      <c r="BE66" s="23">
        <v>36.016599999999997</v>
      </c>
      <c r="BF66" s="23" t="s">
        <v>8</v>
      </c>
      <c r="BG66" s="23">
        <v>4.8981000000000003</v>
      </c>
      <c r="BH66" s="23">
        <v>2.1059000000000001</v>
      </c>
      <c r="BI66" s="23">
        <f t="shared" si="16"/>
        <v>3.2055188828353076</v>
      </c>
      <c r="BJ66" s="23">
        <f t="shared" si="4"/>
        <v>34.106628787878783</v>
      </c>
      <c r="BK66" s="23">
        <f t="shared" si="31"/>
        <v>105.85611570280986</v>
      </c>
      <c r="BL66" s="23">
        <f t="shared" si="32"/>
        <v>9.8341035195604434</v>
      </c>
      <c r="BN66" s="21">
        <v>39660</v>
      </c>
      <c r="BO66" s="23">
        <v>1947.42</v>
      </c>
      <c r="BP66" s="23">
        <v>4.29</v>
      </c>
      <c r="BQ66" s="23">
        <v>30.628799999999998</v>
      </c>
      <c r="BR66" s="23">
        <v>149.1772</v>
      </c>
      <c r="BS66" s="23" t="s">
        <v>8</v>
      </c>
      <c r="BT66" s="23">
        <v>13.4702</v>
      </c>
      <c r="BU66" s="23">
        <v>23.579899999999999</v>
      </c>
      <c r="BV66" s="23">
        <f t="shared" si="17"/>
        <v>3.9995141532429548</v>
      </c>
      <c r="BW66" s="23">
        <f t="shared" si="5"/>
        <v>141.26628787878786</v>
      </c>
      <c r="BX66" s="23">
        <f t="shared" si="33"/>
        <v>113.69676436160314</v>
      </c>
      <c r="BY66" s="23">
        <f t="shared" si="34"/>
        <v>17.128191914119842</v>
      </c>
      <c r="CA66" s="21">
        <v>39660</v>
      </c>
      <c r="CB66" s="23">
        <v>1222.1099999999999</v>
      </c>
      <c r="CC66" s="23">
        <v>1.89</v>
      </c>
      <c r="CD66" s="23">
        <v>14.5966</v>
      </c>
      <c r="CE66" s="23">
        <v>83.632999999999996</v>
      </c>
      <c r="CF66" s="23">
        <v>35.613700000000001</v>
      </c>
      <c r="CG66" s="23">
        <v>13.1576</v>
      </c>
      <c r="CH66" s="23">
        <v>7.5265000000000004</v>
      </c>
      <c r="CI66" s="23">
        <f t="shared" si="18"/>
        <v>1.8132148398964825</v>
      </c>
      <c r="CJ66" s="23">
        <f t="shared" si="6"/>
        <v>79.197916666666657</v>
      </c>
      <c r="CK66" s="23">
        <f t="shared" si="35"/>
        <v>62.295772716889289</v>
      </c>
      <c r="CL66" s="23">
        <f t="shared" si="36"/>
        <v>19.617864049203263</v>
      </c>
      <c r="CN66" s="21">
        <v>39660</v>
      </c>
      <c r="CO66" s="23">
        <v>1861.92</v>
      </c>
      <c r="CP66" s="23">
        <v>2.2400000000000002</v>
      </c>
      <c r="CQ66" s="23">
        <v>14.683199999999999</v>
      </c>
      <c r="CR66" s="23">
        <v>119.5093</v>
      </c>
      <c r="CS66" s="23">
        <v>29.1568</v>
      </c>
      <c r="CT66" s="23">
        <v>11.998900000000001</v>
      </c>
      <c r="CU66" s="23">
        <v>8.2219999999999995</v>
      </c>
      <c r="CV66" s="23">
        <f t="shared" si="19"/>
        <v>2.0355473417062537</v>
      </c>
      <c r="CW66" s="23">
        <f t="shared" si="7"/>
        <v>113.17168560606059</v>
      </c>
      <c r="CX66" s="23">
        <f t="shared" si="37"/>
        <v>85.780157780846139</v>
      </c>
      <c r="CY66" s="23">
        <f t="shared" si="38"/>
        <v>21.705718993393464</v>
      </c>
      <c r="DA66" s="21">
        <v>39660</v>
      </c>
      <c r="DB66" s="23">
        <v>2337.9499999999998</v>
      </c>
      <c r="DC66" s="23">
        <v>1.95</v>
      </c>
      <c r="DD66" s="23">
        <v>17.287600000000001</v>
      </c>
      <c r="DE66" s="23">
        <v>135.38470000000001</v>
      </c>
      <c r="DF66" s="23">
        <v>27.135999999999999</v>
      </c>
      <c r="DG66" s="23">
        <v>15.189500000000001</v>
      </c>
      <c r="DH66" s="23">
        <v>9.7736000000000001</v>
      </c>
      <c r="DI66" s="23">
        <f t="shared" si="20"/>
        <v>1.941098954905345</v>
      </c>
      <c r="DJ66" s="23">
        <f t="shared" si="8"/>
        <v>128.20520833333333</v>
      </c>
      <c r="DK66" s="23">
        <f t="shared" si="39"/>
        <v>88.61862308415698</v>
      </c>
      <c r="DL66" s="23">
        <f t="shared" si="40"/>
        <v>26.38215217787527</v>
      </c>
      <c r="DN66" s="21">
        <v>39660</v>
      </c>
      <c r="DO66" s="23">
        <v>1614.88</v>
      </c>
      <c r="DP66" s="23">
        <v>0.92</v>
      </c>
      <c r="DQ66" s="23">
        <v>17.320900000000002</v>
      </c>
      <c r="DR66" s="23">
        <v>96.725200000000001</v>
      </c>
      <c r="DS66" s="23">
        <v>41.116</v>
      </c>
      <c r="DT66" s="23">
        <v>14.926</v>
      </c>
      <c r="DU66" s="23">
        <v>11.6737</v>
      </c>
      <c r="DV66" s="23">
        <f t="shared" si="21"/>
        <v>0.85806588735387912</v>
      </c>
      <c r="DW66" s="23">
        <f t="shared" si="9"/>
        <v>91.595833333333331</v>
      </c>
      <c r="DX66" s="23">
        <f t="shared" si="41"/>
        <v>64.836093020054946</v>
      </c>
      <c r="DY66" s="23">
        <f t="shared" si="42"/>
        <v>24.907114614393702</v>
      </c>
      <c r="EA66" s="21">
        <v>39660</v>
      </c>
      <c r="EB66" s="23">
        <v>2429.35</v>
      </c>
      <c r="EC66" s="23">
        <v>3.04</v>
      </c>
      <c r="ED66" s="23">
        <v>14.4232</v>
      </c>
      <c r="EE66" s="23">
        <v>130.41560000000001</v>
      </c>
      <c r="EF66" s="23">
        <v>51.197099999999999</v>
      </c>
      <c r="EG66" s="23">
        <v>16.716100000000001</v>
      </c>
      <c r="EH66" s="23">
        <v>10.826000000000001</v>
      </c>
      <c r="EI66" s="23">
        <f t="shared" si="22"/>
        <v>2.8961388274424853</v>
      </c>
      <c r="EJ66" s="23">
        <f t="shared" si="10"/>
        <v>123.49962121212121</v>
      </c>
      <c r="EK66" s="23">
        <f t="shared" si="43"/>
        <v>103.48080510530265</v>
      </c>
      <c r="EL66" s="23">
        <f t="shared" si="44"/>
        <v>23.476334548497952</v>
      </c>
      <c r="EP66" s="21">
        <v>39660</v>
      </c>
      <c r="EQ66" s="52">
        <v>1282.829956054688</v>
      </c>
      <c r="ER66" s="37">
        <v>27.917999999999999</v>
      </c>
      <c r="ES66" s="51">
        <v>72.430000000000007</v>
      </c>
      <c r="ET66" s="23">
        <f t="shared" si="11"/>
        <v>68.589015151515156</v>
      </c>
      <c r="EU66" s="23">
        <f t="shared" si="45"/>
        <v>101.68512720954787</v>
      </c>
      <c r="EV66" s="23">
        <f t="shared" si="46"/>
        <v>12.615708818567862</v>
      </c>
      <c r="EW66" s="37"/>
      <c r="EX66" s="37"/>
      <c r="EY66" s="37"/>
      <c r="FA66" s="21">
        <v>39660</v>
      </c>
      <c r="FB66" s="37">
        <f>VLOOKUP(FA66,'riskfree_rate and infl.'!$H:$I,2,0)</f>
        <v>5.6</v>
      </c>
    </row>
    <row r="67" spans="1:158" x14ac:dyDescent="0.35">
      <c r="A67" s="21">
        <v>39691</v>
      </c>
      <c r="B67" s="23">
        <v>1399.53</v>
      </c>
      <c r="C67" s="23">
        <v>2.2599999999999998</v>
      </c>
      <c r="D67" s="23">
        <v>14.9703</v>
      </c>
      <c r="E67" s="23">
        <v>87.027000000000001</v>
      </c>
      <c r="F67" s="23">
        <v>52.9953</v>
      </c>
      <c r="G67" s="23">
        <v>11.3748</v>
      </c>
      <c r="H67" s="23">
        <v>3.7115999999999998</v>
      </c>
      <c r="I67" s="23">
        <f t="shared" si="12"/>
        <v>2.0354671192876044</v>
      </c>
      <c r="J67" s="23">
        <f t="shared" ref="J67:J130" si="47">E67/(1+$FB67/100)</f>
        <v>82.568311195445915</v>
      </c>
      <c r="K67" s="23">
        <f t="shared" si="23"/>
        <v>45.041738754295821</v>
      </c>
      <c r="L67" s="23">
        <f t="shared" si="24"/>
        <v>31.071846662813851</v>
      </c>
      <c r="N67" s="21">
        <v>39691</v>
      </c>
      <c r="O67" s="23">
        <v>1400</v>
      </c>
      <c r="P67" s="23">
        <v>1.75</v>
      </c>
      <c r="Q67" s="23">
        <v>16.294899999999998</v>
      </c>
      <c r="R67" s="23">
        <v>91.043000000000006</v>
      </c>
      <c r="S67" s="23">
        <v>25.256</v>
      </c>
      <c r="T67" s="23">
        <v>5.7683</v>
      </c>
      <c r="U67" s="23">
        <v>-0.92090000000000005</v>
      </c>
      <c r="V67" s="23">
        <f t="shared" si="13"/>
        <v>1.6071326075726557</v>
      </c>
      <c r="W67" s="23">
        <f t="shared" ref="W67:W130" si="48">R67/(1+$FB67/100)</f>
        <v>86.378557874762805</v>
      </c>
      <c r="X67" s="23">
        <f t="shared" si="25"/>
        <v>88.061477227470704</v>
      </c>
      <c r="Y67" s="23">
        <f t="shared" si="26"/>
        <v>15.897984499892891</v>
      </c>
      <c r="AA67" s="21">
        <v>39691</v>
      </c>
      <c r="AB67" s="23">
        <v>1608.31</v>
      </c>
      <c r="AC67" s="23">
        <v>2.3199999999999998</v>
      </c>
      <c r="AD67" s="23">
        <v>16.7</v>
      </c>
      <c r="AE67" s="23">
        <v>97.601799999999997</v>
      </c>
      <c r="AF67" s="23">
        <v>32.789700000000003</v>
      </c>
      <c r="AG67" s="23">
        <v>10.3688</v>
      </c>
      <c r="AH67" s="23">
        <v>6.8451000000000004</v>
      </c>
      <c r="AI67" s="23">
        <f t="shared" si="14"/>
        <v>2.3266436888042934</v>
      </c>
      <c r="AJ67" s="23">
        <f t="shared" ref="AJ67:AJ130" si="49">AE67/(1+$FB67/100)</f>
        <v>92.601328273244775</v>
      </c>
      <c r="AK67" s="23">
        <f t="shared" si="27"/>
        <v>70.600890711722911</v>
      </c>
      <c r="AL67" s="23">
        <f t="shared" si="28"/>
        <v>22.780307497352133</v>
      </c>
      <c r="AN67" s="21">
        <v>39691</v>
      </c>
      <c r="AO67" s="23">
        <v>3055.9</v>
      </c>
      <c r="AP67" s="23">
        <v>1.43</v>
      </c>
      <c r="AQ67" s="23">
        <v>11.0487</v>
      </c>
      <c r="AR67" s="23">
        <v>277.25229999999999</v>
      </c>
      <c r="AS67" s="23">
        <v>18.860199999999999</v>
      </c>
      <c r="AT67" s="23">
        <v>15.398300000000001</v>
      </c>
      <c r="AU67" s="23">
        <v>9.7285000000000004</v>
      </c>
      <c r="AV67" s="23">
        <f t="shared" si="15"/>
        <v>1.3524415480985077</v>
      </c>
      <c r="AW67" s="23">
        <f t="shared" ref="AW67:AW130" si="50">AR67/(1+$FB67/100)</f>
        <v>263.04772296015176</v>
      </c>
      <c r="AX67" s="23">
        <f t="shared" si="29"/>
        <v>173.65078800005713</v>
      </c>
      <c r="AY67" s="23">
        <f t="shared" si="30"/>
        <v>17.597962181426983</v>
      </c>
      <c r="BA67" s="21">
        <v>39691</v>
      </c>
      <c r="BB67" s="23">
        <v>1027.57</v>
      </c>
      <c r="BC67" s="23">
        <v>4.0199999999999996</v>
      </c>
      <c r="BD67" s="23">
        <v>37.999600000000001</v>
      </c>
      <c r="BE67" s="23">
        <v>33.350299999999997</v>
      </c>
      <c r="BF67" s="23" t="s">
        <v>8</v>
      </c>
      <c r="BG67" s="23">
        <v>3.7844000000000002</v>
      </c>
      <c r="BH67" s="23">
        <v>1.5552999999999999</v>
      </c>
      <c r="BI67" s="23">
        <f t="shared" si="16"/>
        <v>3.1890903593180728</v>
      </c>
      <c r="BJ67" s="23">
        <f t="shared" ref="BJ67:BJ130" si="51">BE67/(1+$FB67/100)</f>
        <v>31.641650853889939</v>
      </c>
      <c r="BK67" s="23">
        <f t="shared" si="31"/>
        <v>105.03793675911571</v>
      </c>
      <c r="BL67" s="23">
        <f t="shared" si="32"/>
        <v>9.7828463858399459</v>
      </c>
      <c r="BN67" s="21">
        <v>39691</v>
      </c>
      <c r="BO67" s="23">
        <v>1976.9</v>
      </c>
      <c r="BP67" s="23">
        <v>4.25</v>
      </c>
      <c r="BQ67" s="23">
        <v>31.8277</v>
      </c>
      <c r="BR67" s="23">
        <v>149.11340000000001</v>
      </c>
      <c r="BS67" s="23" t="s">
        <v>8</v>
      </c>
      <c r="BT67" s="23">
        <v>13.435</v>
      </c>
      <c r="BU67" s="23">
        <v>22.596</v>
      </c>
      <c r="BV67" s="23">
        <f t="shared" si="17"/>
        <v>4.0617878056002619</v>
      </c>
      <c r="BW67" s="23">
        <f t="shared" ref="BW67:BW130" si="52">BR67/(1+$FB67/100)</f>
        <v>141.47381404174573</v>
      </c>
      <c r="BX67" s="23">
        <f t="shared" si="33"/>
        <v>114.35567887482338</v>
      </c>
      <c r="BY67" s="23">
        <f t="shared" si="34"/>
        <v>17.287291890103376</v>
      </c>
      <c r="CA67" s="21">
        <v>39691</v>
      </c>
      <c r="CB67" s="23">
        <v>1243.9000000000001</v>
      </c>
      <c r="CC67" s="23">
        <v>1.88</v>
      </c>
      <c r="CD67" s="23">
        <v>14.8569</v>
      </c>
      <c r="CE67" s="23">
        <v>83.632999999999996</v>
      </c>
      <c r="CF67" s="23">
        <v>35.613700000000001</v>
      </c>
      <c r="CG67" s="23">
        <v>13.1576</v>
      </c>
      <c r="CH67" s="23">
        <v>7.5265000000000004</v>
      </c>
      <c r="CI67" s="23">
        <f t="shared" si="18"/>
        <v>1.8444293566669538</v>
      </c>
      <c r="CJ67" s="23">
        <f t="shared" ref="CJ67:CJ130" si="53">CE67/(1+$FB67/100)</f>
        <v>79.348197343453506</v>
      </c>
      <c r="CK67" s="23">
        <f t="shared" si="35"/>
        <v>62.830690487355852</v>
      </c>
      <c r="CL67" s="23">
        <f t="shared" si="36"/>
        <v>19.797649689212385</v>
      </c>
      <c r="CN67" s="21">
        <v>39691</v>
      </c>
      <c r="CO67" s="23">
        <v>1889.62</v>
      </c>
      <c r="CP67" s="23">
        <v>2.2400000000000002</v>
      </c>
      <c r="CQ67" s="23">
        <v>14.718299999999999</v>
      </c>
      <c r="CR67" s="23">
        <v>122.79430000000001</v>
      </c>
      <c r="CS67" s="23">
        <v>29.203299999999999</v>
      </c>
      <c r="CT67" s="23">
        <v>11.962300000000001</v>
      </c>
      <c r="CU67" s="23">
        <v>8.3040000000000003</v>
      </c>
      <c r="CV67" s="23">
        <f t="shared" si="19"/>
        <v>2.0840960933803991</v>
      </c>
      <c r="CW67" s="23">
        <f t="shared" ref="CW67:CW130" si="54">CR67/(1+$FB67/100)</f>
        <v>116.50313092979127</v>
      </c>
      <c r="CX67" s="23">
        <f t="shared" si="37"/>
        <v>86.817481652507027</v>
      </c>
      <c r="CY67" s="23">
        <f t="shared" si="38"/>
        <v>21.765432076955822</v>
      </c>
      <c r="DA67" s="21">
        <v>39691</v>
      </c>
      <c r="DB67" s="23">
        <v>2247.54</v>
      </c>
      <c r="DC67" s="23">
        <v>2.06</v>
      </c>
      <c r="DD67" s="23">
        <v>16.6191</v>
      </c>
      <c r="DE67" s="23">
        <v>135.38470000000001</v>
      </c>
      <c r="DF67" s="23">
        <v>27.135999999999999</v>
      </c>
      <c r="DG67" s="23">
        <v>15.189500000000001</v>
      </c>
      <c r="DH67" s="23">
        <v>9.7736000000000001</v>
      </c>
      <c r="DI67" s="23">
        <f t="shared" si="20"/>
        <v>1.9618011263925421</v>
      </c>
      <c r="DJ67" s="23">
        <f t="shared" ref="DJ67:DJ130" si="55">DE67/(1+$FB67/100)</f>
        <v>128.44848197343453</v>
      </c>
      <c r="DK67" s="23">
        <f t="shared" si="39"/>
        <v>90.074424593890342</v>
      </c>
      <c r="DL67" s="23">
        <f t="shared" si="40"/>
        <v>24.952032834328516</v>
      </c>
      <c r="DN67" s="21">
        <v>39691</v>
      </c>
      <c r="DO67" s="23">
        <v>1654.18</v>
      </c>
      <c r="DP67" s="23">
        <v>0.92</v>
      </c>
      <c r="DQ67" s="23">
        <v>17.742000000000001</v>
      </c>
      <c r="DR67" s="23">
        <v>96.727999999999994</v>
      </c>
      <c r="DS67" s="23">
        <v>41.116300000000003</v>
      </c>
      <c r="DT67" s="23">
        <v>14.926399999999999</v>
      </c>
      <c r="DU67" s="23">
        <v>11.6744</v>
      </c>
      <c r="DV67" s="23">
        <f t="shared" si="21"/>
        <v>0.88590992529349011</v>
      </c>
      <c r="DW67" s="23">
        <f t="shared" ref="DW67:DW130" si="56">DR67/(1+$FB67/100)</f>
        <v>91.77229601518026</v>
      </c>
      <c r="DX67" s="23">
        <f t="shared" si="41"/>
        <v>65.818917327418191</v>
      </c>
      <c r="DY67" s="23">
        <f t="shared" si="42"/>
        <v>25.132288210868492</v>
      </c>
      <c r="EA67" s="21">
        <v>39691</v>
      </c>
      <c r="EB67" s="23">
        <v>2391.64</v>
      </c>
      <c r="EC67" s="23">
        <v>3.13</v>
      </c>
      <c r="ED67" s="23">
        <v>14.2203</v>
      </c>
      <c r="EE67" s="23">
        <v>133.24760000000001</v>
      </c>
      <c r="EF67" s="23">
        <v>51.484999999999999</v>
      </c>
      <c r="EG67" s="23">
        <v>16.9101</v>
      </c>
      <c r="EH67" s="23">
        <v>10.234999999999999</v>
      </c>
      <c r="EI67" s="23">
        <f t="shared" si="22"/>
        <v>2.9387286162752502</v>
      </c>
      <c r="EJ67" s="23">
        <f t="shared" ref="EJ67:EJ130" si="57">EE67/(1+$FB67/100)</f>
        <v>126.42087286527514</v>
      </c>
      <c r="EK67" s="23">
        <f t="shared" si="43"/>
        <v>104.27113341691891</v>
      </c>
      <c r="EL67" s="23">
        <f t="shared" si="44"/>
        <v>22.93674118259786</v>
      </c>
      <c r="EP67" s="21">
        <v>39691</v>
      </c>
      <c r="EQ67" s="52">
        <v>1166.359985351562</v>
      </c>
      <c r="ER67" s="37">
        <v>25.383199999999999</v>
      </c>
      <c r="ES67" s="51">
        <v>70.069999999999993</v>
      </c>
      <c r="ET67" s="23">
        <f t="shared" si="11"/>
        <v>66.480075901328263</v>
      </c>
      <c r="EU67" s="23">
        <f t="shared" si="45"/>
        <v>101.73572469113883</v>
      </c>
      <c r="EV67" s="23">
        <f t="shared" si="46"/>
        <v>11.464605858881269</v>
      </c>
      <c r="EW67" s="37"/>
      <c r="EX67" s="37"/>
      <c r="EY67" s="37"/>
      <c r="FA67" s="21">
        <v>39691</v>
      </c>
      <c r="FB67" s="37">
        <f>VLOOKUP(FA67,'riskfree_rate and infl.'!$H:$I,2,0)</f>
        <v>5.4</v>
      </c>
    </row>
    <row r="68" spans="1:158" x14ac:dyDescent="0.35">
      <c r="A68" s="21">
        <v>39721</v>
      </c>
      <c r="B68" s="23">
        <v>1224.33</v>
      </c>
      <c r="C68" s="23">
        <v>2.46</v>
      </c>
      <c r="D68" s="23">
        <v>13.0939</v>
      </c>
      <c r="E68" s="23">
        <v>86.990899999999996</v>
      </c>
      <c r="F68" s="23">
        <v>52.981900000000003</v>
      </c>
      <c r="G68" s="23">
        <v>11.4183</v>
      </c>
      <c r="H68" s="23">
        <v>3.6819000000000002</v>
      </c>
      <c r="I68" s="23">
        <f t="shared" si="12"/>
        <v>1.9950574633967548</v>
      </c>
      <c r="J68" s="23">
        <f t="shared" si="47"/>
        <v>82.927454718779785</v>
      </c>
      <c r="K68" s="23">
        <f t="shared" si="23"/>
        <v>45.971111288953878</v>
      </c>
      <c r="L68" s="23">
        <f t="shared" si="24"/>
        <v>26.632595246706313</v>
      </c>
      <c r="N68" s="21">
        <v>39721</v>
      </c>
      <c r="O68" s="23">
        <v>1307.7</v>
      </c>
      <c r="P68" s="23">
        <v>1.88</v>
      </c>
      <c r="Q68" s="23">
        <v>21.938600000000001</v>
      </c>
      <c r="R68" s="23">
        <v>69.508399999999995</v>
      </c>
      <c r="S68" s="23">
        <v>23.714700000000001</v>
      </c>
      <c r="T68" s="23">
        <v>3.3311000000000002</v>
      </c>
      <c r="U68" s="23">
        <v>-3.8477999999999999</v>
      </c>
      <c r="V68" s="23">
        <f t="shared" si="13"/>
        <v>1.6526079160367049</v>
      </c>
      <c r="W68" s="23">
        <f t="shared" si="48"/>
        <v>66.261582459485226</v>
      </c>
      <c r="X68" s="23">
        <f t="shared" si="25"/>
        <v>88.02929082890526</v>
      </c>
      <c r="Y68" s="23">
        <f t="shared" si="26"/>
        <v>14.855282687005406</v>
      </c>
      <c r="AA68" s="21">
        <v>39721</v>
      </c>
      <c r="AB68" s="23">
        <v>1584.21</v>
      </c>
      <c r="AC68" s="23">
        <v>2.42</v>
      </c>
      <c r="AD68" s="23">
        <v>16.450299999999999</v>
      </c>
      <c r="AE68" s="23">
        <v>97.598500000000001</v>
      </c>
      <c r="AF68" s="23">
        <v>32.792000000000002</v>
      </c>
      <c r="AG68" s="23">
        <v>10.3687</v>
      </c>
      <c r="AH68" s="23">
        <v>6.8456000000000001</v>
      </c>
      <c r="AI68" s="23">
        <f t="shared" si="14"/>
        <v>2.3939867274389619</v>
      </c>
      <c r="AJ68" s="23">
        <f t="shared" si="49"/>
        <v>93.039561487130612</v>
      </c>
      <c r="AK68" s="23">
        <f t="shared" si="27"/>
        <v>71.190409633217456</v>
      </c>
      <c r="AL68" s="23">
        <f t="shared" si="28"/>
        <v>22.253137861715679</v>
      </c>
      <c r="AN68" s="21">
        <v>39721</v>
      </c>
      <c r="AO68" s="23">
        <v>2677.3</v>
      </c>
      <c r="AP68" s="23">
        <v>1.62</v>
      </c>
      <c r="AQ68" s="23">
        <v>9.6798999999999999</v>
      </c>
      <c r="AR68" s="23">
        <v>277.25229999999999</v>
      </c>
      <c r="AS68" s="23">
        <v>18.860199999999999</v>
      </c>
      <c r="AT68" s="23">
        <v>15.398300000000001</v>
      </c>
      <c r="AU68" s="23">
        <v>9.7285000000000004</v>
      </c>
      <c r="AV68" s="23">
        <f t="shared" si="15"/>
        <v>1.3598319711075584</v>
      </c>
      <c r="AW68" s="23">
        <f t="shared" si="50"/>
        <v>264.30152526215443</v>
      </c>
      <c r="AX68" s="23">
        <f t="shared" si="29"/>
        <v>176.83300631780202</v>
      </c>
      <c r="AY68" s="23">
        <f t="shared" si="30"/>
        <v>15.140273050543465</v>
      </c>
      <c r="BA68" s="21">
        <v>39721</v>
      </c>
      <c r="BB68" s="23">
        <v>985.25</v>
      </c>
      <c r="BC68" s="23">
        <v>4</v>
      </c>
      <c r="BD68" s="23">
        <v>36.452800000000003</v>
      </c>
      <c r="BE68" s="23">
        <v>33.342300000000002</v>
      </c>
      <c r="BF68" s="23" t="s">
        <v>8</v>
      </c>
      <c r="BG68" s="23">
        <v>3.7839</v>
      </c>
      <c r="BH68" s="23">
        <v>1.6067</v>
      </c>
      <c r="BI68" s="23">
        <f t="shared" si="16"/>
        <v>3.1777666533397393</v>
      </c>
      <c r="BJ68" s="23">
        <f t="shared" si="51"/>
        <v>31.784842707340328</v>
      </c>
      <c r="BK68" s="23">
        <f t="shared" si="31"/>
        <v>104.20274930537852</v>
      </c>
      <c r="BL68" s="23">
        <f t="shared" si="32"/>
        <v>9.4551248078168069</v>
      </c>
      <c r="BN68" s="21">
        <v>39721</v>
      </c>
      <c r="BO68" s="23">
        <v>1910.53</v>
      </c>
      <c r="BP68" s="23">
        <v>4.42</v>
      </c>
      <c r="BQ68" s="23">
        <v>30.7592</v>
      </c>
      <c r="BR68" s="23">
        <v>149.11340000000001</v>
      </c>
      <c r="BS68" s="23" t="s">
        <v>8</v>
      </c>
      <c r="BT68" s="23">
        <v>13.435</v>
      </c>
      <c r="BU68" s="23">
        <v>22.596</v>
      </c>
      <c r="BV68" s="23">
        <f t="shared" si="17"/>
        <v>4.1527167549518511</v>
      </c>
      <c r="BW68" s="23">
        <f t="shared" si="52"/>
        <v>142.14814108674932</v>
      </c>
      <c r="BX68" s="23">
        <f t="shared" si="33"/>
        <v>115.02749295647449</v>
      </c>
      <c r="BY68" s="23">
        <f t="shared" si="34"/>
        <v>16.60933356795779</v>
      </c>
      <c r="CA68" s="21">
        <v>39721</v>
      </c>
      <c r="CB68" s="23">
        <v>1158.95</v>
      </c>
      <c r="CC68" s="23">
        <v>1.96</v>
      </c>
      <c r="CD68" s="23">
        <v>13.8422</v>
      </c>
      <c r="CE68" s="23">
        <v>83.632999999999996</v>
      </c>
      <c r="CF68" s="23">
        <v>35.613700000000001</v>
      </c>
      <c r="CG68" s="23">
        <v>13.1576</v>
      </c>
      <c r="CH68" s="23">
        <v>7.5265000000000004</v>
      </c>
      <c r="CI68" s="23">
        <f t="shared" si="18"/>
        <v>1.814794516170267</v>
      </c>
      <c r="CJ68" s="23">
        <f t="shared" si="53"/>
        <v>79.726406101048624</v>
      </c>
      <c r="CK68" s="23">
        <f t="shared" si="35"/>
        <v>63.372681582849054</v>
      </c>
      <c r="CL68" s="23">
        <f t="shared" si="36"/>
        <v>18.287848502747497</v>
      </c>
      <c r="CN68" s="21">
        <v>39721</v>
      </c>
      <c r="CO68" s="23">
        <v>1647.64</v>
      </c>
      <c r="CP68" s="23">
        <v>2.58</v>
      </c>
      <c r="CQ68" s="23">
        <v>12.7097</v>
      </c>
      <c r="CR68" s="23">
        <v>122.7676</v>
      </c>
      <c r="CS68" s="23">
        <v>29.091799999999999</v>
      </c>
      <c r="CT68" s="23">
        <v>11.9765</v>
      </c>
      <c r="CU68" s="23">
        <v>8.3041999999999998</v>
      </c>
      <c r="CV68" s="23">
        <f t="shared" si="19"/>
        <v>2.142440691263614</v>
      </c>
      <c r="CW68" s="23">
        <f t="shared" si="54"/>
        <v>117.03298379408962</v>
      </c>
      <c r="CX68" s="23">
        <f t="shared" si="37"/>
        <v>87.864520466800826</v>
      </c>
      <c r="CY68" s="23">
        <f t="shared" si="38"/>
        <v>18.752051354136199</v>
      </c>
      <c r="DA68" s="21">
        <v>39721</v>
      </c>
      <c r="DB68" s="23">
        <v>1827.12</v>
      </c>
      <c r="DC68" s="23">
        <v>2.5</v>
      </c>
      <c r="DD68" s="23">
        <v>13.510400000000001</v>
      </c>
      <c r="DE68" s="23">
        <v>135.38470000000001</v>
      </c>
      <c r="DF68" s="23">
        <v>27.135999999999999</v>
      </c>
      <c r="DG68" s="23">
        <v>15.189500000000001</v>
      </c>
      <c r="DH68" s="23">
        <v>9.7736000000000001</v>
      </c>
      <c r="DI68" s="23">
        <f t="shared" si="20"/>
        <v>1.9677625485536219</v>
      </c>
      <c r="DJ68" s="23">
        <f t="shared" si="55"/>
        <v>129.06072449952336</v>
      </c>
      <c r="DK68" s="23">
        <f t="shared" si="39"/>
        <v>91.541099751319678</v>
      </c>
      <c r="DL68" s="23">
        <f t="shared" si="40"/>
        <v>19.959559203063428</v>
      </c>
      <c r="DN68" s="21">
        <v>39721</v>
      </c>
      <c r="DO68" s="23">
        <v>1449.18</v>
      </c>
      <c r="DP68" s="23">
        <v>1.06</v>
      </c>
      <c r="DQ68" s="23">
        <v>15.1836</v>
      </c>
      <c r="DR68" s="23">
        <v>98.652000000000001</v>
      </c>
      <c r="DS68" s="23">
        <v>42.528300000000002</v>
      </c>
      <c r="DT68" s="23">
        <v>15.195</v>
      </c>
      <c r="DU68" s="23">
        <v>11.8216</v>
      </c>
      <c r="DV68" s="23">
        <f t="shared" si="21"/>
        <v>0.91297418412851894</v>
      </c>
      <c r="DW68" s="23">
        <f t="shared" si="56"/>
        <v>94.043851286939955</v>
      </c>
      <c r="DX68" s="23">
        <f t="shared" si="41"/>
        <v>66.854535767733267</v>
      </c>
      <c r="DY68" s="23">
        <f t="shared" si="42"/>
        <v>21.676614508771049</v>
      </c>
      <c r="EA68" s="21">
        <v>39721</v>
      </c>
      <c r="EB68" s="23">
        <v>2069.66</v>
      </c>
      <c r="EC68" s="23">
        <v>3.64</v>
      </c>
      <c r="ED68" s="23">
        <v>12.2697</v>
      </c>
      <c r="EE68" s="23">
        <v>133.27500000000001</v>
      </c>
      <c r="EF68" s="23">
        <v>51.436300000000003</v>
      </c>
      <c r="EG68" s="23">
        <v>16.894100000000002</v>
      </c>
      <c r="EH68" s="23">
        <v>10.2254</v>
      </c>
      <c r="EI68" s="23">
        <f t="shared" si="22"/>
        <v>3.0011173776343214</v>
      </c>
      <c r="EJ68" s="23">
        <f t="shared" si="57"/>
        <v>127.04957102001907</v>
      </c>
      <c r="EK68" s="23">
        <f t="shared" si="43"/>
        <v>105.07322711443408</v>
      </c>
      <c r="EL68" s="23">
        <f t="shared" si="44"/>
        <v>19.697310693103166</v>
      </c>
      <c r="EP68" s="21">
        <v>39721</v>
      </c>
      <c r="EQ68" s="52">
        <v>968.75</v>
      </c>
      <c r="ER68" s="37">
        <v>65.104200000000006</v>
      </c>
      <c r="ES68" s="51">
        <v>67.52</v>
      </c>
      <c r="ET68" s="23">
        <f t="shared" ref="ET68:ET131" si="58">ES68/(1+$FB68/100)</f>
        <v>64.366062917063871</v>
      </c>
      <c r="EU68" s="23">
        <f t="shared" si="45"/>
        <v>101.71742039599638</v>
      </c>
      <c r="EV68" s="23">
        <f t="shared" si="46"/>
        <v>9.5239340147297931</v>
      </c>
      <c r="EW68" s="37"/>
      <c r="EX68" s="37"/>
      <c r="EY68" s="37"/>
      <c r="FA68" s="21">
        <v>39721</v>
      </c>
      <c r="FB68" s="37">
        <f>VLOOKUP(FA68,'riskfree_rate and infl.'!$H:$I,2,0)</f>
        <v>4.9000000000000004</v>
      </c>
    </row>
    <row r="69" spans="1:158" x14ac:dyDescent="0.35">
      <c r="A69" s="21">
        <v>39752</v>
      </c>
      <c r="B69" s="23">
        <v>1037.3699999999999</v>
      </c>
      <c r="C69" s="23">
        <v>3</v>
      </c>
      <c r="D69" s="23">
        <v>11.0334</v>
      </c>
      <c r="E69" s="23">
        <v>86.963800000000006</v>
      </c>
      <c r="F69" s="23">
        <v>52.983899999999998</v>
      </c>
      <c r="G69" s="23">
        <v>11.418699999999999</v>
      </c>
      <c r="H69" s="23">
        <v>3.7039</v>
      </c>
      <c r="I69" s="23">
        <f t="shared" si="12"/>
        <v>2.1504464679025079</v>
      </c>
      <c r="J69" s="23">
        <f t="shared" si="47"/>
        <v>83.860945033751221</v>
      </c>
      <c r="K69" s="23">
        <f t="shared" si="23"/>
        <v>46.914710372849733</v>
      </c>
      <c r="L69" s="23">
        <f t="shared" si="24"/>
        <v>22.111827862851776</v>
      </c>
      <c r="N69" s="21">
        <v>39752</v>
      </c>
      <c r="O69" s="23">
        <v>1043.3800000000001</v>
      </c>
      <c r="P69" s="23">
        <v>2.37</v>
      </c>
      <c r="Q69" s="23">
        <v>17.518599999999999</v>
      </c>
      <c r="R69" s="23">
        <v>69.459599999999995</v>
      </c>
      <c r="S69" s="23">
        <v>23.718</v>
      </c>
      <c r="T69" s="23">
        <v>3.3260000000000001</v>
      </c>
      <c r="U69" s="23">
        <v>-3.8462999999999998</v>
      </c>
      <c r="V69" s="23">
        <f t="shared" si="13"/>
        <v>1.7333371808157056</v>
      </c>
      <c r="W69" s="23">
        <f t="shared" si="48"/>
        <v>66.981292189006751</v>
      </c>
      <c r="X69" s="23">
        <f t="shared" si="25"/>
        <v>88.005756809833159</v>
      </c>
      <c r="Y69" s="23">
        <f t="shared" si="26"/>
        <v>11.855815321883806</v>
      </c>
      <c r="AA69" s="21">
        <v>39752</v>
      </c>
      <c r="AB69" s="23">
        <v>1412.7</v>
      </c>
      <c r="AC69" s="23">
        <v>2.75</v>
      </c>
      <c r="AD69" s="23">
        <v>14.3087</v>
      </c>
      <c r="AE69" s="23">
        <v>99.220699999999994</v>
      </c>
      <c r="AF69" s="23">
        <v>32.727600000000002</v>
      </c>
      <c r="AG69" s="23">
        <v>10.3239</v>
      </c>
      <c r="AH69" s="23">
        <v>6.6708999999999996</v>
      </c>
      <c r="AI69" s="23">
        <f t="shared" si="14"/>
        <v>2.4544222572275762</v>
      </c>
      <c r="AJ69" s="23">
        <f t="shared" si="49"/>
        <v>95.680520732883323</v>
      </c>
      <c r="AK69" s="23">
        <f t="shared" si="27"/>
        <v>71.821130730399503</v>
      </c>
      <c r="AL69" s="23">
        <f t="shared" si="28"/>
        <v>19.669698675490931</v>
      </c>
      <c r="AN69" s="21">
        <v>39752</v>
      </c>
      <c r="AO69" s="23">
        <v>2195.0500000000002</v>
      </c>
      <c r="AP69" s="23">
        <v>1.99</v>
      </c>
      <c r="AQ69" s="23">
        <v>7.1478999999999999</v>
      </c>
      <c r="AR69" s="23">
        <v>311.45030000000003</v>
      </c>
      <c r="AS69" s="23">
        <v>17.136399999999998</v>
      </c>
      <c r="AT69" s="23">
        <v>15.081300000000001</v>
      </c>
      <c r="AU69" s="23">
        <v>10.1861</v>
      </c>
      <c r="AV69" s="23">
        <f t="shared" si="15"/>
        <v>1.4074116417334179</v>
      </c>
      <c r="AW69" s="23">
        <f t="shared" si="50"/>
        <v>300.33780135004827</v>
      </c>
      <c r="AX69" s="23">
        <f t="shared" si="29"/>
        <v>180.52023437951854</v>
      </c>
      <c r="AY69" s="23">
        <f t="shared" si="30"/>
        <v>12.159578717282267</v>
      </c>
      <c r="BA69" s="21">
        <v>39752</v>
      </c>
      <c r="BB69" s="23">
        <v>779.79</v>
      </c>
      <c r="BC69" s="23">
        <v>4.9000000000000004</v>
      </c>
      <c r="BD69" s="23">
        <v>38.342300000000002</v>
      </c>
      <c r="BE69" s="23">
        <v>26.358799999999999</v>
      </c>
      <c r="BF69" s="23" t="s">
        <v>8</v>
      </c>
      <c r="BG69" s="23">
        <v>4.0266999999999999</v>
      </c>
      <c r="BH69" s="23">
        <v>-0.4456</v>
      </c>
      <c r="BI69" s="23">
        <f t="shared" si="16"/>
        <v>3.2649593123111242</v>
      </c>
      <c r="BJ69" s="23">
        <f t="shared" si="51"/>
        <v>25.418322082931535</v>
      </c>
      <c r="BK69" s="23">
        <f t="shared" si="31"/>
        <v>103.13897787604175</v>
      </c>
      <c r="BL69" s="23">
        <f t="shared" si="32"/>
        <v>7.5605752166479254</v>
      </c>
      <c r="BN69" s="21">
        <v>39752</v>
      </c>
      <c r="BO69" s="23">
        <v>1336.67</v>
      </c>
      <c r="BP69" s="23">
        <v>6.22</v>
      </c>
      <c r="BQ69" s="23">
        <v>21.520199999999999</v>
      </c>
      <c r="BR69" s="23">
        <v>149.11340000000001</v>
      </c>
      <c r="BS69" s="23" t="s">
        <v>8</v>
      </c>
      <c r="BT69" s="23">
        <v>13.435</v>
      </c>
      <c r="BU69" s="23">
        <v>22.596</v>
      </c>
      <c r="BV69" s="23">
        <f t="shared" si="17"/>
        <v>4.2655121185821105</v>
      </c>
      <c r="BW69" s="23">
        <f t="shared" si="52"/>
        <v>143.79305689488913</v>
      </c>
      <c r="BX69" s="23">
        <f t="shared" si="33"/>
        <v>115.72173017923244</v>
      </c>
      <c r="BY69" s="23">
        <f t="shared" si="34"/>
        <v>11.550726021203928</v>
      </c>
      <c r="CA69" s="21">
        <v>39752</v>
      </c>
      <c r="CB69" s="23">
        <v>1010.64</v>
      </c>
      <c r="CC69" s="23">
        <v>2.2599999999999998</v>
      </c>
      <c r="CD69" s="23">
        <v>11.799200000000001</v>
      </c>
      <c r="CE69" s="23">
        <v>85.691100000000006</v>
      </c>
      <c r="CF69" s="23">
        <v>35.3703</v>
      </c>
      <c r="CG69" s="23">
        <v>13.061999999999999</v>
      </c>
      <c r="CH69" s="23">
        <v>7.5831999999999997</v>
      </c>
      <c r="CI69" s="23">
        <f t="shared" si="18"/>
        <v>1.8707290767285016</v>
      </c>
      <c r="CJ69" s="23">
        <f t="shared" si="53"/>
        <v>82.633654773384777</v>
      </c>
      <c r="CK69" s="23">
        <f t="shared" si="35"/>
        <v>63.973389554562338</v>
      </c>
      <c r="CL69" s="23">
        <f t="shared" si="36"/>
        <v>15.797818546694858</v>
      </c>
      <c r="CN69" s="21">
        <v>39752</v>
      </c>
      <c r="CO69" s="23">
        <v>1325.97</v>
      </c>
      <c r="CP69" s="23">
        <v>3.22</v>
      </c>
      <c r="CQ69" s="23">
        <v>10.2232</v>
      </c>
      <c r="CR69" s="23">
        <v>122.7676</v>
      </c>
      <c r="CS69" s="23">
        <v>29.091799999999999</v>
      </c>
      <c r="CT69" s="23">
        <v>11.9765</v>
      </c>
      <c r="CU69" s="23">
        <v>8.3041999999999998</v>
      </c>
      <c r="CV69" s="23">
        <f t="shared" si="19"/>
        <v>2.2345460056583835</v>
      </c>
      <c r="CW69" s="23">
        <f t="shared" si="54"/>
        <v>118.38727097396337</v>
      </c>
      <c r="CX69" s="23">
        <f t="shared" si="37"/>
        <v>88.925824656236173</v>
      </c>
      <c r="CY69" s="23">
        <f t="shared" si="38"/>
        <v>14.910966585082017</v>
      </c>
      <c r="DA69" s="21">
        <v>39752</v>
      </c>
      <c r="DB69" s="23">
        <v>1421.74</v>
      </c>
      <c r="DC69" s="23">
        <v>3.25</v>
      </c>
      <c r="DD69" s="23">
        <v>9.7723999999999993</v>
      </c>
      <c r="DE69" s="23">
        <v>142.0652</v>
      </c>
      <c r="DF69" s="23">
        <v>27.155200000000001</v>
      </c>
      <c r="DG69" s="23">
        <v>15.237500000000001</v>
      </c>
      <c r="DH69" s="23">
        <v>9.9916999999999998</v>
      </c>
      <c r="DI69" s="23">
        <f t="shared" si="20"/>
        <v>2.0645466609276628</v>
      </c>
      <c r="DJ69" s="23">
        <f t="shared" si="55"/>
        <v>136.9963355834137</v>
      </c>
      <c r="DK69" s="23">
        <f t="shared" si="39"/>
        <v>93.144780507775266</v>
      </c>
      <c r="DL69" s="23">
        <f t="shared" si="40"/>
        <v>15.263764563612023</v>
      </c>
      <c r="DN69" s="21">
        <v>39752</v>
      </c>
      <c r="DO69" s="23">
        <v>1198.94</v>
      </c>
      <c r="DP69" s="23">
        <v>1.28</v>
      </c>
      <c r="DQ69" s="23">
        <v>12.5449</v>
      </c>
      <c r="DR69" s="23">
        <v>98.471999999999994</v>
      </c>
      <c r="DS69" s="23">
        <v>42.528300000000002</v>
      </c>
      <c r="DT69" s="23">
        <v>15.194599999999999</v>
      </c>
      <c r="DU69" s="23">
        <v>11.802</v>
      </c>
      <c r="DV69" s="23">
        <f t="shared" si="21"/>
        <v>0.94881681517058469</v>
      </c>
      <c r="DW69" s="23">
        <f t="shared" si="56"/>
        <v>94.958534233365484</v>
      </c>
      <c r="DX69" s="23">
        <f t="shared" si="41"/>
        <v>67.903834867701121</v>
      </c>
      <c r="DY69" s="23">
        <f t="shared" si="42"/>
        <v>17.656440204532295</v>
      </c>
      <c r="EA69" s="21">
        <v>39752</v>
      </c>
      <c r="EB69" s="23">
        <v>1831.29</v>
      </c>
      <c r="EC69" s="23">
        <v>4.13</v>
      </c>
      <c r="ED69" s="23">
        <v>10.833500000000001</v>
      </c>
      <c r="EE69" s="23">
        <v>133.32570000000001</v>
      </c>
      <c r="EF69" s="23">
        <v>51.418900000000001</v>
      </c>
      <c r="EG69" s="23">
        <v>16.888400000000001</v>
      </c>
      <c r="EH69" s="23">
        <v>10.2219</v>
      </c>
      <c r="EI69" s="23">
        <f t="shared" si="22"/>
        <v>3.1017205767312346</v>
      </c>
      <c r="EJ69" s="23">
        <f t="shared" si="57"/>
        <v>128.56865959498555</v>
      </c>
      <c r="EK69" s="23">
        <f t="shared" si="43"/>
        <v>105.74519823840279</v>
      </c>
      <c r="EL69" s="23">
        <f t="shared" si="44"/>
        <v>17.317949472006781</v>
      </c>
      <c r="EP69" s="21">
        <v>39752</v>
      </c>
      <c r="EQ69" s="52">
        <v>896.239990234375</v>
      </c>
      <c r="ER69" s="37">
        <v>60.231200000000001</v>
      </c>
      <c r="ES69" s="51">
        <v>52.83</v>
      </c>
      <c r="ET69" s="23">
        <f t="shared" si="58"/>
        <v>50.945033751205401</v>
      </c>
      <c r="EU69" s="23">
        <f t="shared" si="45"/>
        <v>101.37500102387594</v>
      </c>
      <c r="EV69" s="23">
        <f t="shared" si="46"/>
        <v>8.8408382854002809</v>
      </c>
      <c r="EW69" s="37"/>
      <c r="EX69" s="37"/>
      <c r="EY69" s="37"/>
      <c r="FA69" s="21">
        <v>39752</v>
      </c>
      <c r="FB69" s="37">
        <f>VLOOKUP(FA69,'riskfree_rate and infl.'!$H:$I,2,0)</f>
        <v>3.7</v>
      </c>
    </row>
    <row r="70" spans="1:158" x14ac:dyDescent="0.35">
      <c r="A70" s="21">
        <v>39782</v>
      </c>
      <c r="B70" s="23">
        <v>998.14</v>
      </c>
      <c r="C70" s="23">
        <v>3.13</v>
      </c>
      <c r="D70" s="23">
        <v>10.7773</v>
      </c>
      <c r="E70" s="23">
        <v>86.776899999999998</v>
      </c>
      <c r="F70" s="23">
        <v>52.990900000000003</v>
      </c>
      <c r="G70" s="23">
        <v>11.167199999999999</v>
      </c>
      <c r="H70" s="23">
        <v>1.8485</v>
      </c>
      <c r="I70" s="23">
        <f t="shared" si="12"/>
        <v>2.2490475567718935</v>
      </c>
      <c r="J70" s="23">
        <f t="shared" si="47"/>
        <v>85.832739861523251</v>
      </c>
      <c r="K70" s="23">
        <f t="shared" si="23"/>
        <v>47.863723620705507</v>
      </c>
      <c r="L70" s="23">
        <f t="shared" si="24"/>
        <v>20.853789143312948</v>
      </c>
      <c r="N70" s="21">
        <v>39782</v>
      </c>
      <c r="O70" s="23">
        <v>944.73</v>
      </c>
      <c r="P70" s="23">
        <v>2.65</v>
      </c>
      <c r="Q70" s="23">
        <v>15.863799999999999</v>
      </c>
      <c r="R70" s="23">
        <v>69.453699999999998</v>
      </c>
      <c r="S70" s="23">
        <v>23.718599999999999</v>
      </c>
      <c r="T70" s="23">
        <v>3.3258000000000001</v>
      </c>
      <c r="U70" s="23">
        <v>-3.8481999999999998</v>
      </c>
      <c r="V70" s="23">
        <f t="shared" si="13"/>
        <v>1.8305351874441711</v>
      </c>
      <c r="W70" s="23">
        <f t="shared" si="48"/>
        <v>68.69802176063304</v>
      </c>
      <c r="X70" s="23">
        <f t="shared" si="25"/>
        <v>88.008595482922956</v>
      </c>
      <c r="Y70" s="23">
        <f t="shared" si="26"/>
        <v>10.734519677493477</v>
      </c>
      <c r="AA70" s="21">
        <v>39782</v>
      </c>
      <c r="AB70" s="23">
        <v>1378</v>
      </c>
      <c r="AC70" s="23">
        <v>2.9</v>
      </c>
      <c r="AD70" s="23">
        <v>13.9611</v>
      </c>
      <c r="AE70" s="23">
        <v>99.193700000000007</v>
      </c>
      <c r="AF70" s="23">
        <v>32.728900000000003</v>
      </c>
      <c r="AG70" s="23">
        <v>10.319599999999999</v>
      </c>
      <c r="AH70" s="23">
        <v>6.6703000000000001</v>
      </c>
      <c r="AI70" s="23">
        <f t="shared" si="14"/>
        <v>2.5658388961537884</v>
      </c>
      <c r="AJ70" s="23">
        <f t="shared" si="49"/>
        <v>98.114441147378855</v>
      </c>
      <c r="AK70" s="23">
        <f t="shared" si="27"/>
        <v>72.490528259673098</v>
      </c>
      <c r="AL70" s="23">
        <f t="shared" si="28"/>
        <v>19.009380026363932</v>
      </c>
      <c r="AN70" s="21">
        <v>39782</v>
      </c>
      <c r="AO70" s="23">
        <v>2195.9299999999998</v>
      </c>
      <c r="AP70" s="23">
        <v>2.0299999999999998</v>
      </c>
      <c r="AQ70" s="23">
        <v>7.0990000000000002</v>
      </c>
      <c r="AR70" s="23">
        <v>311.77359999999999</v>
      </c>
      <c r="AS70" s="23">
        <v>19.423300000000001</v>
      </c>
      <c r="AT70" s="23">
        <v>16.185600000000001</v>
      </c>
      <c r="AU70" s="23">
        <v>10.517200000000001</v>
      </c>
      <c r="AV70" s="23">
        <f t="shared" si="15"/>
        <v>1.4724215706918684</v>
      </c>
      <c r="AW70" s="23">
        <f t="shared" si="50"/>
        <v>308.38140454995056</v>
      </c>
      <c r="AX70" s="23">
        <f t="shared" si="29"/>
        <v>184.38512583059665</v>
      </c>
      <c r="AY70" s="23">
        <f t="shared" si="30"/>
        <v>11.909474748074336</v>
      </c>
      <c r="BA70" s="21">
        <v>39782</v>
      </c>
      <c r="BB70" s="23">
        <v>648.14</v>
      </c>
      <c r="BC70" s="23">
        <v>5.74</v>
      </c>
      <c r="BD70" s="23">
        <v>30.5854</v>
      </c>
      <c r="BE70" s="23">
        <v>25.1905</v>
      </c>
      <c r="BF70" s="23" t="s">
        <v>8</v>
      </c>
      <c r="BG70" s="23">
        <v>1.6993</v>
      </c>
      <c r="BH70" s="23">
        <v>-1.1131</v>
      </c>
      <c r="BI70" s="23">
        <f t="shared" si="16"/>
        <v>3.3833606186524885</v>
      </c>
      <c r="BJ70" s="23">
        <f t="shared" si="51"/>
        <v>24.916419386745797</v>
      </c>
      <c r="BK70" s="23">
        <f t="shared" si="31"/>
        <v>102.09713627381036</v>
      </c>
      <c r="BL70" s="23">
        <f t="shared" si="32"/>
        <v>6.3482681655416702</v>
      </c>
      <c r="BN70" s="21">
        <v>39782</v>
      </c>
      <c r="BO70" s="23">
        <v>988.8</v>
      </c>
      <c r="BP70" s="23">
        <v>8.4600000000000009</v>
      </c>
      <c r="BQ70" s="23">
        <v>18.1129</v>
      </c>
      <c r="BR70" s="23">
        <v>144.97030000000001</v>
      </c>
      <c r="BS70" s="23" t="s">
        <v>8</v>
      </c>
      <c r="BT70" s="23">
        <v>12.845700000000001</v>
      </c>
      <c r="BU70" s="23">
        <v>19.6492</v>
      </c>
      <c r="BV70" s="23">
        <f t="shared" si="17"/>
        <v>4.516319816869065</v>
      </c>
      <c r="BW70" s="23">
        <f t="shared" si="52"/>
        <v>143.3929772502473</v>
      </c>
      <c r="BX70" s="23">
        <f t="shared" si="33"/>
        <v>116.42781647328538</v>
      </c>
      <c r="BY70" s="23">
        <f t="shared" si="34"/>
        <v>8.4928158059795127</v>
      </c>
      <c r="CA70" s="21">
        <v>39782</v>
      </c>
      <c r="CB70" s="23">
        <v>935.84</v>
      </c>
      <c r="CC70" s="23">
        <v>2.5</v>
      </c>
      <c r="CD70" s="23">
        <v>10.925800000000001</v>
      </c>
      <c r="CE70" s="23">
        <v>85.691500000000005</v>
      </c>
      <c r="CF70" s="23">
        <v>35.370199999999997</v>
      </c>
      <c r="CG70" s="23">
        <v>13.0616</v>
      </c>
      <c r="CH70" s="23">
        <v>7.5830000000000002</v>
      </c>
      <c r="CI70" s="23">
        <f t="shared" si="18"/>
        <v>1.9773913410949353</v>
      </c>
      <c r="CJ70" s="23">
        <f t="shared" si="53"/>
        <v>84.759149357072218</v>
      </c>
      <c r="CK70" s="23">
        <f t="shared" si="35"/>
        <v>64.608000131600647</v>
      </c>
      <c r="CL70" s="23">
        <f t="shared" si="36"/>
        <v>14.484893482135009</v>
      </c>
      <c r="CN70" s="21">
        <v>39782</v>
      </c>
      <c r="CO70" s="23">
        <v>1220.6099999999999</v>
      </c>
      <c r="CP70" s="23">
        <v>3.57</v>
      </c>
      <c r="CQ70" s="23">
        <v>9.2575000000000003</v>
      </c>
      <c r="CR70" s="23">
        <v>121.8633</v>
      </c>
      <c r="CS70" s="23">
        <v>29.447099999999999</v>
      </c>
      <c r="CT70" s="23">
        <v>12.0389</v>
      </c>
      <c r="CU70" s="23">
        <v>8.2112999999999996</v>
      </c>
      <c r="CV70" s="23">
        <f t="shared" si="19"/>
        <v>2.3747610589728629</v>
      </c>
      <c r="CW70" s="23">
        <f t="shared" si="54"/>
        <v>120.53738872403562</v>
      </c>
      <c r="CX70" s="23">
        <f t="shared" si="37"/>
        <v>90.025748718467156</v>
      </c>
      <c r="CY70" s="23">
        <f t="shared" si="38"/>
        <v>13.558454301970318</v>
      </c>
      <c r="DA70" s="21">
        <v>39782</v>
      </c>
      <c r="DB70" s="23">
        <v>1241.21</v>
      </c>
      <c r="DC70" s="23">
        <v>3.71</v>
      </c>
      <c r="DD70" s="23">
        <v>8.5314999999999994</v>
      </c>
      <c r="DE70" s="23">
        <v>142.0652</v>
      </c>
      <c r="DF70" s="23">
        <v>27.155200000000001</v>
      </c>
      <c r="DG70" s="23">
        <v>15.237500000000001</v>
      </c>
      <c r="DH70" s="23">
        <v>9.9916999999999998</v>
      </c>
      <c r="DI70" s="23">
        <f t="shared" si="20"/>
        <v>2.1426061325144241</v>
      </c>
      <c r="DJ70" s="23">
        <f t="shared" si="55"/>
        <v>140.51948565776462</v>
      </c>
      <c r="DK70" s="23">
        <f t="shared" si="39"/>
        <v>94.805845281835587</v>
      </c>
      <c r="DL70" s="23">
        <f t="shared" si="40"/>
        <v>13.092125240908651</v>
      </c>
      <c r="DN70" s="21">
        <v>39782</v>
      </c>
      <c r="DO70" s="23">
        <v>1070.53</v>
      </c>
      <c r="DP70" s="23">
        <v>1.49</v>
      </c>
      <c r="DQ70" s="23">
        <v>11.2042</v>
      </c>
      <c r="DR70" s="23">
        <v>98.269300000000001</v>
      </c>
      <c r="DS70" s="23">
        <v>42.533900000000003</v>
      </c>
      <c r="DT70" s="23">
        <v>15.192500000000001</v>
      </c>
      <c r="DU70" s="23">
        <v>11.8001</v>
      </c>
      <c r="DV70" s="23">
        <f t="shared" si="21"/>
        <v>1.0252174527831965</v>
      </c>
      <c r="DW70" s="23">
        <f t="shared" si="56"/>
        <v>97.200098911968354</v>
      </c>
      <c r="DX70" s="23">
        <f t="shared" si="41"/>
        <v>68.892248435028961</v>
      </c>
      <c r="DY70" s="23">
        <f t="shared" si="42"/>
        <v>15.539193803633765</v>
      </c>
      <c r="EA70" s="21">
        <v>39782</v>
      </c>
      <c r="EB70" s="23">
        <v>1888.61</v>
      </c>
      <c r="EC70" s="23">
        <v>4.0599999999999996</v>
      </c>
      <c r="ED70" s="23">
        <v>12.1723</v>
      </c>
      <c r="EE70" s="23">
        <v>126.50190000000001</v>
      </c>
      <c r="EF70" s="23">
        <v>48.591799999999999</v>
      </c>
      <c r="EG70" s="23">
        <v>16.579799999999999</v>
      </c>
      <c r="EH70" s="23">
        <v>8.9898000000000007</v>
      </c>
      <c r="EI70" s="23">
        <f t="shared" si="22"/>
        <v>3.2322705897106863</v>
      </c>
      <c r="EJ70" s="23">
        <f t="shared" si="57"/>
        <v>125.12551928783385</v>
      </c>
      <c r="EK70" s="23">
        <f t="shared" si="43"/>
        <v>106.51471000387454</v>
      </c>
      <c r="EL70" s="23">
        <f t="shared" si="44"/>
        <v>17.730978190066899</v>
      </c>
      <c r="EP70" s="21">
        <v>39782</v>
      </c>
      <c r="EQ70" s="52">
        <v>903.25</v>
      </c>
      <c r="ER70" s="37">
        <v>60.702300000000001</v>
      </c>
      <c r="ES70" s="51">
        <v>38.19</v>
      </c>
      <c r="ET70" s="23">
        <f t="shared" si="58"/>
        <v>37.774480712166174</v>
      </c>
      <c r="EU70" s="23">
        <f t="shared" si="45"/>
        <v>100.71086253934719</v>
      </c>
      <c r="EV70" s="23">
        <f t="shared" si="46"/>
        <v>8.9687445547108204</v>
      </c>
      <c r="EW70" s="37"/>
      <c r="EX70" s="37"/>
      <c r="EY70" s="37"/>
      <c r="FA70" s="21">
        <v>39782</v>
      </c>
      <c r="FB70" s="37">
        <f>VLOOKUP(FA70,'riskfree_rate and infl.'!$H:$I,2,0)</f>
        <v>1.1000000000000001</v>
      </c>
    </row>
    <row r="71" spans="1:158" x14ac:dyDescent="0.35">
      <c r="A71" s="21">
        <v>39813</v>
      </c>
      <c r="B71" s="23">
        <v>1026.6199999999999</v>
      </c>
      <c r="C71" s="23">
        <v>3.08</v>
      </c>
      <c r="D71" s="23">
        <v>11.066700000000001</v>
      </c>
      <c r="E71" s="23">
        <v>86.646699999999996</v>
      </c>
      <c r="F71" s="23">
        <v>52.988300000000002</v>
      </c>
      <c r="G71" s="23">
        <v>11.166499999999999</v>
      </c>
      <c r="H71" s="23">
        <v>1.8677999999999999</v>
      </c>
      <c r="I71" s="23">
        <f t="shared" si="12"/>
        <v>2.3705217676513679</v>
      </c>
      <c r="J71" s="23">
        <f t="shared" si="47"/>
        <v>86.56013986013987</v>
      </c>
      <c r="K71" s="23">
        <f t="shared" si="23"/>
        <v>48.825380187887092</v>
      </c>
      <c r="L71" s="23">
        <f t="shared" si="24"/>
        <v>21.026359570563883</v>
      </c>
      <c r="N71" s="21">
        <v>39813</v>
      </c>
      <c r="O71" s="23">
        <v>994.27</v>
      </c>
      <c r="P71" s="23">
        <v>2.4500000000000002</v>
      </c>
      <c r="Q71" s="23">
        <v>20.4847</v>
      </c>
      <c r="R71" s="23">
        <v>53.447200000000002</v>
      </c>
      <c r="S71" s="23">
        <v>24.149100000000001</v>
      </c>
      <c r="T71" s="23">
        <v>3.3576999999999999</v>
      </c>
      <c r="U71" s="23">
        <v>0.1014</v>
      </c>
      <c r="V71" s="23">
        <f t="shared" si="13"/>
        <v>1.8472166191458386</v>
      </c>
      <c r="W71" s="23">
        <f t="shared" si="48"/>
        <v>53.393806193806199</v>
      </c>
      <c r="X71" s="23">
        <f t="shared" si="25"/>
        <v>87.718387575031045</v>
      </c>
      <c r="Y71" s="23">
        <f t="shared" si="26"/>
        <v>11.334795673820821</v>
      </c>
      <c r="AA71" s="21">
        <v>39813</v>
      </c>
      <c r="AB71" s="23">
        <v>1365.2</v>
      </c>
      <c r="AC71" s="23">
        <v>2.86</v>
      </c>
      <c r="AD71" s="23">
        <v>13.8329</v>
      </c>
      <c r="AE71" s="23">
        <v>99.183099999999996</v>
      </c>
      <c r="AF71" s="23">
        <v>32.728499999999997</v>
      </c>
      <c r="AG71" s="23">
        <v>10.3187</v>
      </c>
      <c r="AH71" s="23">
        <v>6.6700999999999997</v>
      </c>
      <c r="AI71" s="23">
        <f t="shared" si="14"/>
        <v>2.5458648553045751</v>
      </c>
      <c r="AJ71" s="23">
        <f t="shared" si="49"/>
        <v>99.084015984015991</v>
      </c>
      <c r="AK71" s="23">
        <f t="shared" si="27"/>
        <v>73.168593557149592</v>
      </c>
      <c r="AL71" s="23">
        <f t="shared" si="28"/>
        <v>18.65827855408601</v>
      </c>
      <c r="AN71" s="21">
        <v>39813</v>
      </c>
      <c r="AO71" s="23">
        <v>2105.4</v>
      </c>
      <c r="AP71" s="23">
        <v>2.12</v>
      </c>
      <c r="AQ71" s="23">
        <v>6.8064</v>
      </c>
      <c r="AR71" s="23">
        <v>311.77359999999999</v>
      </c>
      <c r="AS71" s="23">
        <v>19.423300000000001</v>
      </c>
      <c r="AT71" s="23">
        <v>16.185600000000001</v>
      </c>
      <c r="AU71" s="23">
        <v>10.517200000000001</v>
      </c>
      <c r="AV71" s="23">
        <f t="shared" si="15"/>
        <v>1.5262960431022226</v>
      </c>
      <c r="AW71" s="23">
        <f t="shared" si="50"/>
        <v>311.46213786213787</v>
      </c>
      <c r="AX71" s="23">
        <f t="shared" si="29"/>
        <v>188.30261386595021</v>
      </c>
      <c r="AY71" s="23">
        <f t="shared" si="30"/>
        <v>11.180938791953269</v>
      </c>
      <c r="BA71" s="21">
        <v>39813</v>
      </c>
      <c r="BB71" s="23">
        <v>637.30999999999995</v>
      </c>
      <c r="BC71" s="23">
        <v>5.65</v>
      </c>
      <c r="BD71" s="23">
        <v>30.0779</v>
      </c>
      <c r="BE71" s="23">
        <v>25.1905</v>
      </c>
      <c r="BF71" s="23" t="s">
        <v>8</v>
      </c>
      <c r="BG71" s="23">
        <v>1.6993</v>
      </c>
      <c r="BH71" s="23">
        <v>-1.1131</v>
      </c>
      <c r="BI71" s="23">
        <f t="shared" si="16"/>
        <v>3.4800103410617473</v>
      </c>
      <c r="BJ71" s="23">
        <f t="shared" si="51"/>
        <v>25.165334665334669</v>
      </c>
      <c r="BK71" s="23">
        <f t="shared" si="31"/>
        <v>101.06090101087246</v>
      </c>
      <c r="BL71" s="23">
        <f t="shared" si="32"/>
        <v>6.3061974871116186</v>
      </c>
      <c r="BN71" s="21">
        <v>39813</v>
      </c>
      <c r="BO71" s="23">
        <v>1133.68</v>
      </c>
      <c r="BP71" s="23">
        <v>6.44</v>
      </c>
      <c r="BQ71" s="23">
        <v>20.7668</v>
      </c>
      <c r="BR71" s="23">
        <v>144.97030000000001</v>
      </c>
      <c r="BS71" s="23" t="s">
        <v>8</v>
      </c>
      <c r="BT71" s="23">
        <v>12.845700000000001</v>
      </c>
      <c r="BU71" s="23">
        <v>19.6492</v>
      </c>
      <c r="BV71" s="23">
        <f t="shared" si="17"/>
        <v>4.10500540004114</v>
      </c>
      <c r="BW71" s="23">
        <f t="shared" si="52"/>
        <v>144.82547452547456</v>
      </c>
      <c r="BX71" s="23">
        <f t="shared" si="33"/>
        <v>117.15943012296573</v>
      </c>
      <c r="BY71" s="23">
        <f t="shared" si="34"/>
        <v>9.6763871146363218</v>
      </c>
      <c r="CA71" s="21">
        <v>39813</v>
      </c>
      <c r="CB71" s="23">
        <v>1003.33</v>
      </c>
      <c r="CC71" s="23">
        <v>2.35</v>
      </c>
      <c r="CD71" s="23">
        <v>11.7142</v>
      </c>
      <c r="CE71" s="23">
        <v>85.688500000000005</v>
      </c>
      <c r="CF71" s="23">
        <v>35.370199999999997</v>
      </c>
      <c r="CG71" s="23">
        <v>13.061299999999999</v>
      </c>
      <c r="CH71" s="23">
        <v>7.5827</v>
      </c>
      <c r="CI71" s="23">
        <f t="shared" si="18"/>
        <v>2.0417152370018279</v>
      </c>
      <c r="CJ71" s="23">
        <f t="shared" si="53"/>
        <v>85.602897102897117</v>
      </c>
      <c r="CK71" s="23">
        <f t="shared" si="35"/>
        <v>65.257433434640433</v>
      </c>
      <c r="CL71" s="23">
        <f t="shared" si="36"/>
        <v>15.374953429710047</v>
      </c>
      <c r="CN71" s="21">
        <v>39813</v>
      </c>
      <c r="CO71" s="23">
        <v>1236.73</v>
      </c>
      <c r="CP71" s="23">
        <v>3.58</v>
      </c>
      <c r="CQ71" s="23">
        <v>9.3196999999999992</v>
      </c>
      <c r="CR71" s="23">
        <v>121.5736</v>
      </c>
      <c r="CS71" s="23">
        <v>29.2468</v>
      </c>
      <c r="CT71" s="23">
        <v>11.948</v>
      </c>
      <c r="CU71" s="23">
        <v>8.2116000000000007</v>
      </c>
      <c r="CV71" s="23">
        <f t="shared" si="19"/>
        <v>2.5129512393082352</v>
      </c>
      <c r="CW71" s="23">
        <f t="shared" si="54"/>
        <v>121.45214785214786</v>
      </c>
      <c r="CX71" s="23">
        <f t="shared" si="37"/>
        <v>91.14181084900919</v>
      </c>
      <c r="CY71" s="23">
        <f t="shared" si="38"/>
        <v>13.569293702632688</v>
      </c>
      <c r="DA71" s="21">
        <v>39813</v>
      </c>
      <c r="DB71" s="23">
        <v>1246.57</v>
      </c>
      <c r="DC71" s="23">
        <v>3.58</v>
      </c>
      <c r="DD71" s="23">
        <v>8.5684000000000005</v>
      </c>
      <c r="DE71" s="23">
        <v>142.0652</v>
      </c>
      <c r="DF71" s="23">
        <v>27.155200000000001</v>
      </c>
      <c r="DG71" s="23">
        <v>15.237500000000001</v>
      </c>
      <c r="DH71" s="23">
        <v>9.9916999999999998</v>
      </c>
      <c r="DI71" s="23">
        <f t="shared" si="20"/>
        <v>2.1706103430245989</v>
      </c>
      <c r="DJ71" s="23">
        <f t="shared" si="55"/>
        <v>141.92327672327676</v>
      </c>
      <c r="DK71" s="23">
        <f t="shared" si="39"/>
        <v>96.490974803932716</v>
      </c>
      <c r="DL71" s="23">
        <f t="shared" si="40"/>
        <v>12.91903209116707</v>
      </c>
      <c r="DN71" s="21">
        <v>39813</v>
      </c>
      <c r="DO71" s="23">
        <v>1086.93</v>
      </c>
      <c r="DP71" s="23">
        <v>1.47</v>
      </c>
      <c r="DQ71" s="23">
        <v>11.1181</v>
      </c>
      <c r="DR71" s="23">
        <v>101.21510000000001</v>
      </c>
      <c r="DS71" s="23">
        <v>43.160699999999999</v>
      </c>
      <c r="DT71" s="23">
        <v>15.565099999999999</v>
      </c>
      <c r="DU71" s="23">
        <v>11.8527</v>
      </c>
      <c r="DV71" s="23">
        <f t="shared" si="21"/>
        <v>1.0701646931434139</v>
      </c>
      <c r="DW71" s="23">
        <f t="shared" si="56"/>
        <v>101.11398601398604</v>
      </c>
      <c r="DX71" s="23">
        <f t="shared" si="41"/>
        <v>69.94499380219041</v>
      </c>
      <c r="DY71" s="23">
        <f t="shared" si="42"/>
        <v>15.539782633678088</v>
      </c>
      <c r="EA71" s="21">
        <v>39813</v>
      </c>
      <c r="EB71" s="23">
        <v>1846.77</v>
      </c>
      <c r="EC71" s="23">
        <v>4.21</v>
      </c>
      <c r="ED71" s="23">
        <v>11.862399999999999</v>
      </c>
      <c r="EE71" s="23">
        <v>126.50190000000001</v>
      </c>
      <c r="EF71" s="23">
        <v>48.591799999999999</v>
      </c>
      <c r="EG71" s="23">
        <v>16.579799999999999</v>
      </c>
      <c r="EH71" s="23">
        <v>8.9898000000000007</v>
      </c>
      <c r="EI71" s="23">
        <f t="shared" si="22"/>
        <v>3.3773585391961354</v>
      </c>
      <c r="EJ71" s="23">
        <f t="shared" si="57"/>
        <v>126.3755244755245</v>
      </c>
      <c r="EK71" s="23">
        <f t="shared" si="43"/>
        <v>107.30634656652681</v>
      </c>
      <c r="EL71" s="23">
        <f t="shared" si="44"/>
        <v>17.210258843870491</v>
      </c>
      <c r="EP71" s="21">
        <v>39813</v>
      </c>
      <c r="EQ71" s="52">
        <v>825.8800048828125</v>
      </c>
      <c r="ER71" s="37">
        <v>120.3907</v>
      </c>
      <c r="ES71" s="51">
        <v>22.75</v>
      </c>
      <c r="ET71" s="23">
        <f t="shared" si="58"/>
        <v>22.72727272727273</v>
      </c>
      <c r="EU71" s="23">
        <f t="shared" si="45"/>
        <v>99.699234978161243</v>
      </c>
      <c r="EV71" s="23">
        <f t="shared" si="46"/>
        <v>8.2837145647478483</v>
      </c>
      <c r="EW71" s="37"/>
      <c r="EX71" s="37"/>
      <c r="EY71" s="37"/>
      <c r="FA71" s="21">
        <v>39813</v>
      </c>
      <c r="FB71" s="37">
        <f>VLOOKUP(FA71,'riskfree_rate and infl.'!$H:$I,2,0)</f>
        <v>0.1</v>
      </c>
    </row>
    <row r="72" spans="1:158" x14ac:dyDescent="0.35">
      <c r="A72" s="21">
        <v>39844</v>
      </c>
      <c r="B72" s="23">
        <v>953.72</v>
      </c>
      <c r="C72" s="23">
        <v>3.39</v>
      </c>
      <c r="D72" s="23">
        <v>10.2188</v>
      </c>
      <c r="E72" s="23">
        <v>86.637900000000002</v>
      </c>
      <c r="F72" s="23">
        <v>52.987499999999997</v>
      </c>
      <c r="G72" s="23">
        <v>11.167400000000001</v>
      </c>
      <c r="H72" s="23">
        <v>1.8608</v>
      </c>
      <c r="I72" s="23">
        <f t="shared" si="12"/>
        <v>2.5129561912361749</v>
      </c>
      <c r="J72" s="23">
        <f t="shared" si="47"/>
        <v>86.637900000000002</v>
      </c>
      <c r="K72" s="23">
        <f t="shared" si="23"/>
        <v>49.789135832309732</v>
      </c>
      <c r="L72" s="23">
        <f t="shared" si="24"/>
        <v>19.155182833703677</v>
      </c>
      <c r="N72" s="21">
        <v>39844</v>
      </c>
      <c r="O72" s="23">
        <v>891.05</v>
      </c>
      <c r="P72" s="23">
        <v>2.7</v>
      </c>
      <c r="Q72" s="23">
        <v>17.951899999999998</v>
      </c>
      <c r="R72" s="23">
        <v>53.624099999999999</v>
      </c>
      <c r="S72" s="23">
        <v>24.2697</v>
      </c>
      <c r="T72" s="23">
        <v>3.4257</v>
      </c>
      <c r="U72" s="23">
        <v>0.13600000000000001</v>
      </c>
      <c r="V72" s="23">
        <f t="shared" si="13"/>
        <v>1.9054861065276221</v>
      </c>
      <c r="W72" s="23">
        <f t="shared" si="48"/>
        <v>53.624099999999999</v>
      </c>
      <c r="X72" s="23">
        <f t="shared" si="25"/>
        <v>87.410640730085021</v>
      </c>
      <c r="Y72" s="23">
        <f t="shared" si="26"/>
        <v>10.193839017282459</v>
      </c>
      <c r="AA72" s="21">
        <v>39844</v>
      </c>
      <c r="AB72" s="23">
        <v>1279.1199999999999</v>
      </c>
      <c r="AC72" s="23">
        <v>3.07</v>
      </c>
      <c r="AD72" s="23">
        <v>12.6653</v>
      </c>
      <c r="AE72" s="23">
        <v>99.189700000000002</v>
      </c>
      <c r="AF72" s="23">
        <v>30.620799999999999</v>
      </c>
      <c r="AG72" s="23">
        <v>9.6194000000000006</v>
      </c>
      <c r="AH72" s="23">
        <v>6.2511999999999999</v>
      </c>
      <c r="AI72" s="23">
        <f t="shared" si="14"/>
        <v>2.602730872410195</v>
      </c>
      <c r="AJ72" s="23">
        <f t="shared" si="49"/>
        <v>99.189700000000002</v>
      </c>
      <c r="AK72" s="23">
        <f t="shared" si="27"/>
        <v>73.84881606778093</v>
      </c>
      <c r="AL72" s="23">
        <f t="shared" si="28"/>
        <v>17.320792236208369</v>
      </c>
      <c r="AN72" s="21">
        <v>39844</v>
      </c>
      <c r="AO72" s="23">
        <v>2048.8000000000002</v>
      </c>
      <c r="AP72" s="23">
        <v>2.1800000000000002</v>
      </c>
      <c r="AQ72" s="23">
        <v>6.9729999999999999</v>
      </c>
      <c r="AR72" s="23">
        <v>295.46120000000002</v>
      </c>
      <c r="AS72" s="23">
        <v>19.842199999999998</v>
      </c>
      <c r="AT72" s="23">
        <v>15.792899999999999</v>
      </c>
      <c r="AU72" s="23">
        <v>7.4603000000000002</v>
      </c>
      <c r="AV72" s="23">
        <f t="shared" si="15"/>
        <v>1.5685327729961169</v>
      </c>
      <c r="AW72" s="23">
        <f t="shared" si="50"/>
        <v>295.46120000000002</v>
      </c>
      <c r="AX72" s="23">
        <f t="shared" si="29"/>
        <v>191.8197149912364</v>
      </c>
      <c r="AY72" s="23">
        <f t="shared" si="30"/>
        <v>10.680862496816884</v>
      </c>
      <c r="BA72" s="21">
        <v>39844</v>
      </c>
      <c r="BB72" s="23">
        <v>472.24</v>
      </c>
      <c r="BC72" s="23">
        <v>7.26</v>
      </c>
      <c r="BD72" s="23">
        <v>22.584199999999999</v>
      </c>
      <c r="BE72" s="23">
        <v>24.815200000000001</v>
      </c>
      <c r="BF72" s="23" t="s">
        <v>8</v>
      </c>
      <c r="BG72" s="23">
        <v>1.7071000000000001</v>
      </c>
      <c r="BH72" s="23">
        <v>-1.1182000000000001</v>
      </c>
      <c r="BI72" s="23">
        <f t="shared" si="16"/>
        <v>3.5834308534498156</v>
      </c>
      <c r="BJ72" s="23">
        <f t="shared" si="51"/>
        <v>24.815200000000001</v>
      </c>
      <c r="BK72" s="23">
        <f t="shared" si="31"/>
        <v>100.01952693170988</v>
      </c>
      <c r="BL72" s="23">
        <f t="shared" si="32"/>
        <v>4.7214780402073924</v>
      </c>
      <c r="BN72" s="21">
        <v>39844</v>
      </c>
      <c r="BO72" s="23">
        <v>944.84</v>
      </c>
      <c r="BP72" s="23">
        <v>7.72</v>
      </c>
      <c r="BQ72" s="23">
        <v>17.307600000000001</v>
      </c>
      <c r="BR72" s="23">
        <v>144.97030000000001</v>
      </c>
      <c r="BS72" s="23" t="s">
        <v>8</v>
      </c>
      <c r="BT72" s="23">
        <v>12.845700000000001</v>
      </c>
      <c r="BU72" s="23">
        <v>19.6492</v>
      </c>
      <c r="BV72" s="23">
        <f t="shared" si="17"/>
        <v>4.3054376318857273</v>
      </c>
      <c r="BW72" s="23">
        <f t="shared" si="52"/>
        <v>144.97030000000001</v>
      </c>
      <c r="BX72" s="23">
        <f t="shared" si="33"/>
        <v>117.87919681743746</v>
      </c>
      <c r="BY72" s="23">
        <f t="shared" si="34"/>
        <v>8.0153243787646264</v>
      </c>
      <c r="CA72" s="21">
        <v>39844</v>
      </c>
      <c r="CB72" s="23">
        <v>984.83</v>
      </c>
      <c r="CC72" s="23">
        <v>2.4</v>
      </c>
      <c r="CD72" s="23">
        <v>11.5093</v>
      </c>
      <c r="CE72" s="23">
        <v>85.624499999999998</v>
      </c>
      <c r="CF72" s="23">
        <v>35.571899999999999</v>
      </c>
      <c r="CG72" s="23">
        <v>12.5352</v>
      </c>
      <c r="CH72" s="23">
        <v>7.7942</v>
      </c>
      <c r="CI72" s="23">
        <f t="shared" si="18"/>
        <v>2.0904595264698687</v>
      </c>
      <c r="CJ72" s="23">
        <f t="shared" si="53"/>
        <v>85.624499999999998</v>
      </c>
      <c r="CK72" s="23">
        <f t="shared" si="35"/>
        <v>65.84391144412686</v>
      </c>
      <c r="CL72" s="23">
        <f t="shared" si="36"/>
        <v>14.957039738377281</v>
      </c>
      <c r="CN72" s="21">
        <v>39844</v>
      </c>
      <c r="CO72" s="23">
        <v>1091.57</v>
      </c>
      <c r="CP72" s="23">
        <v>4.0599999999999996</v>
      </c>
      <c r="CQ72" s="23">
        <v>8.2220999999999993</v>
      </c>
      <c r="CR72" s="23">
        <v>121.611</v>
      </c>
      <c r="CS72" s="23">
        <v>29.2468</v>
      </c>
      <c r="CT72" s="23">
        <v>11.948</v>
      </c>
      <c r="CU72" s="23">
        <v>8.2116000000000007</v>
      </c>
      <c r="CV72" s="23">
        <f t="shared" si="19"/>
        <v>2.6295790501111038</v>
      </c>
      <c r="CW72" s="23">
        <f t="shared" si="54"/>
        <v>121.611</v>
      </c>
      <c r="CX72" s="23">
        <f t="shared" si="37"/>
        <v>92.136842072430852</v>
      </c>
      <c r="CY72" s="23">
        <f t="shared" si="38"/>
        <v>11.847269511819084</v>
      </c>
      <c r="DA72" s="21">
        <v>39844</v>
      </c>
      <c r="DB72" s="23">
        <v>1167.94</v>
      </c>
      <c r="DC72" s="23">
        <v>3.8</v>
      </c>
      <c r="DD72" s="23">
        <v>7.6882999999999999</v>
      </c>
      <c r="DE72" s="23">
        <v>149.6919</v>
      </c>
      <c r="DF72" s="23">
        <v>27.603000000000002</v>
      </c>
      <c r="DG72" s="23">
        <v>15.1416</v>
      </c>
      <c r="DH72" s="23">
        <v>9.6029</v>
      </c>
      <c r="DI72" s="23">
        <f t="shared" si="20"/>
        <v>2.2593485322397333</v>
      </c>
      <c r="DJ72" s="23">
        <f t="shared" si="55"/>
        <v>149.6919</v>
      </c>
      <c r="DK72" s="23">
        <f t="shared" si="39"/>
        <v>98.320736761734494</v>
      </c>
      <c r="DL72" s="23">
        <f t="shared" si="40"/>
        <v>11.878877625076456</v>
      </c>
      <c r="DN72" s="21">
        <v>39844</v>
      </c>
      <c r="DO72" s="23">
        <v>1042.67</v>
      </c>
      <c r="DP72" s="23">
        <v>1.53</v>
      </c>
      <c r="DQ72" s="23">
        <v>10.6654</v>
      </c>
      <c r="DR72" s="23">
        <v>101.1666</v>
      </c>
      <c r="DS72" s="23">
        <v>43.160699999999999</v>
      </c>
      <c r="DT72" s="23">
        <v>15.565099999999999</v>
      </c>
      <c r="DU72" s="23">
        <v>11.8527</v>
      </c>
      <c r="DV72" s="23">
        <f t="shared" si="21"/>
        <v>1.104509285105175</v>
      </c>
      <c r="DW72" s="23">
        <f t="shared" si="56"/>
        <v>101.1666</v>
      </c>
      <c r="DX72" s="23">
        <f t="shared" si="41"/>
        <v>71.012130952991853</v>
      </c>
      <c r="DY72" s="23">
        <f t="shared" si="42"/>
        <v>14.68298424518791</v>
      </c>
      <c r="EA72" s="21">
        <v>39844</v>
      </c>
      <c r="EB72" s="23">
        <v>1827.41</v>
      </c>
      <c r="EC72" s="23">
        <v>4.26</v>
      </c>
      <c r="ED72" s="23">
        <v>11.7178</v>
      </c>
      <c r="EE72" s="23">
        <v>126.50190000000001</v>
      </c>
      <c r="EF72" s="23">
        <v>48.591799999999999</v>
      </c>
      <c r="EG72" s="23">
        <v>16.579799999999999</v>
      </c>
      <c r="EH72" s="23">
        <v>8.9898000000000007</v>
      </c>
      <c r="EI72" s="23">
        <f t="shared" si="22"/>
        <v>3.4659938484370656</v>
      </c>
      <c r="EJ72" s="23">
        <f t="shared" si="57"/>
        <v>126.50190000000001</v>
      </c>
      <c r="EK72" s="23">
        <f t="shared" si="43"/>
        <v>108.09895919492068</v>
      </c>
      <c r="EL72" s="23">
        <f t="shared" si="44"/>
        <v>16.904973124716875</v>
      </c>
      <c r="EP72" s="21">
        <v>39844</v>
      </c>
      <c r="EQ72" s="52">
        <v>735.09002685546875</v>
      </c>
      <c r="ER72" s="37">
        <v>107.15600000000001</v>
      </c>
      <c r="ES72" s="51">
        <v>18.579999999999998</v>
      </c>
      <c r="ET72" s="23">
        <f t="shared" si="58"/>
        <v>18.579999999999998</v>
      </c>
      <c r="EU72" s="23">
        <f t="shared" si="45"/>
        <v>98.594279466221437</v>
      </c>
      <c r="EV72" s="23">
        <f t="shared" si="46"/>
        <v>7.4557066681268438</v>
      </c>
      <c r="EW72" s="37"/>
      <c r="EX72" s="37"/>
      <c r="EY72" s="37"/>
      <c r="FA72" s="21">
        <v>39844</v>
      </c>
      <c r="FB72" s="37">
        <f>VLOOKUP(FA72,'riskfree_rate and infl.'!$H:$I,2,0)</f>
        <v>0</v>
      </c>
    </row>
    <row r="73" spans="1:158" x14ac:dyDescent="0.35">
      <c r="A73" s="21">
        <v>39872</v>
      </c>
      <c r="B73" s="23">
        <v>909.5</v>
      </c>
      <c r="C73" s="23">
        <v>3.55</v>
      </c>
      <c r="D73" s="23">
        <v>11.0273</v>
      </c>
      <c r="E73" s="23">
        <v>82.956100000000006</v>
      </c>
      <c r="F73" s="23">
        <v>50.487499999999997</v>
      </c>
      <c r="G73" s="23">
        <v>14.5334</v>
      </c>
      <c r="H73" s="23">
        <v>1.3269</v>
      </c>
      <c r="I73" s="23">
        <f t="shared" si="12"/>
        <v>2.5995530170010546</v>
      </c>
      <c r="J73" s="23">
        <f t="shared" si="47"/>
        <v>82.790518962075851</v>
      </c>
      <c r="K73" s="23">
        <f t="shared" si="23"/>
        <v>50.687671685873013</v>
      </c>
      <c r="L73" s="23">
        <f t="shared" si="24"/>
        <v>17.943219125085275</v>
      </c>
      <c r="M73" s="23" cm="1">
        <f t="array" aca="1" ref="M73" ca="1">(L73 - $EV73) - AVERAGE(OFFSET(L$62, 0, 0, ROW()-62, 1) - OFFSET($EV$62, 0, 0, ROW()-62, 1))</f>
        <v>-8.3423693066050859</v>
      </c>
      <c r="N73" s="21">
        <v>39872</v>
      </c>
      <c r="O73" s="23">
        <v>821.02</v>
      </c>
      <c r="P73" s="23">
        <v>2.97</v>
      </c>
      <c r="Q73" s="23">
        <v>16.540800000000001</v>
      </c>
      <c r="R73" s="23">
        <v>51.349899999999998</v>
      </c>
      <c r="S73" s="23">
        <v>24.2254</v>
      </c>
      <c r="T73" s="23">
        <v>3.4184000000000001</v>
      </c>
      <c r="U73" s="23">
        <v>0.13550000000000001</v>
      </c>
      <c r="V73" s="23">
        <f t="shared" si="13"/>
        <v>2.0167837770404482</v>
      </c>
      <c r="W73" s="23">
        <f t="shared" si="48"/>
        <v>51.247405189620757</v>
      </c>
      <c r="X73" s="23">
        <f t="shared" si="25"/>
        <v>87.060919508810741</v>
      </c>
      <c r="Y73" s="23">
        <f t="shared" si="26"/>
        <v>9.430408093919926</v>
      </c>
      <c r="Z73" s="23" cm="1">
        <f t="array" aca="1" ref="Z73" ca="1">(Y73 - $EV73) - AVERAGE(OFFSET(Y$62, 0, 0, ROW()-62, 1) - OFFSET($EV$62, 0, 0, ROW()-62, 1))</f>
        <v>-2.0829139557844454</v>
      </c>
      <c r="AA73" s="21">
        <v>39872</v>
      </c>
      <c r="AB73" s="23">
        <v>1180.53</v>
      </c>
      <c r="AC73" s="23">
        <v>3.36</v>
      </c>
      <c r="AD73" s="23">
        <v>11.190300000000001</v>
      </c>
      <c r="AE73" s="23">
        <v>96.300200000000004</v>
      </c>
      <c r="AF73" s="23">
        <v>29.045999999999999</v>
      </c>
      <c r="AG73" s="23">
        <v>8.8483999999999998</v>
      </c>
      <c r="AH73" s="23">
        <v>5.7900999999999998</v>
      </c>
      <c r="AI73" s="23">
        <f t="shared" si="14"/>
        <v>2.6861766470259258</v>
      </c>
      <c r="AJ73" s="23">
        <f t="shared" si="49"/>
        <v>96.107984031936127</v>
      </c>
      <c r="AK73" s="23">
        <f t="shared" si="27"/>
        <v>74.475763294271914</v>
      </c>
      <c r="AL73" s="23">
        <f t="shared" si="28"/>
        <v>15.851197057698327</v>
      </c>
      <c r="AM73" s="23" cm="1">
        <f t="array" aca="1" ref="AM73" ca="1">(AL73 - $EV73) - AVERAGE(OFFSET(AL$62, 0, 0, ROW()-62, 1) - OFFSET($EV$62, 0, 0, ROW()-62, 1))</f>
        <v>-2.7337832780408373</v>
      </c>
      <c r="AN73" s="21">
        <v>39872</v>
      </c>
      <c r="AO73" s="23">
        <v>1808.94</v>
      </c>
      <c r="AP73" s="23">
        <v>2.5</v>
      </c>
      <c r="AQ73" s="23">
        <v>6.2717999999999998</v>
      </c>
      <c r="AR73" s="23">
        <v>295.5213</v>
      </c>
      <c r="AS73" s="23">
        <v>19.607299999999999</v>
      </c>
      <c r="AT73" s="23">
        <v>15.2454</v>
      </c>
      <c r="AU73" s="23">
        <v>6.6361999999999997</v>
      </c>
      <c r="AV73" s="23">
        <f t="shared" si="15"/>
        <v>1.6537594792633259</v>
      </c>
      <c r="AW73" s="23">
        <f t="shared" si="50"/>
        <v>294.93143712574852</v>
      </c>
      <c r="AX73" s="23">
        <f t="shared" si="29"/>
        <v>195.35779220455802</v>
      </c>
      <c r="AY73" s="23">
        <f t="shared" si="30"/>
        <v>9.2596255290696021</v>
      </c>
      <c r="AZ73" s="23" cm="1">
        <f t="array" aca="1" ref="AZ73" ca="1">(AY73 - $EV73) - AVERAGE(OFFSET(AY$62, 0, 0, ROW()-62, 1) - OFFSET($EV$62, 0, 0, ROW()-62, 1))</f>
        <v>-4.4374263596205079</v>
      </c>
      <c r="BA73" s="21">
        <v>39872</v>
      </c>
      <c r="BB73" s="23">
        <v>390.72</v>
      </c>
      <c r="BC73" s="23">
        <v>8.44</v>
      </c>
      <c r="BD73" s="23">
        <v>153.39080000000001</v>
      </c>
      <c r="BE73" s="23">
        <v>9.7445000000000004</v>
      </c>
      <c r="BF73" s="23" t="s">
        <v>8</v>
      </c>
      <c r="BG73" s="23">
        <v>-1.3348</v>
      </c>
      <c r="BH73" s="23">
        <v>-3.0411999999999999</v>
      </c>
      <c r="BI73" s="23">
        <f t="shared" si="16"/>
        <v>3.7238671938960839</v>
      </c>
      <c r="BJ73" s="23">
        <f t="shared" si="51"/>
        <v>9.7250499001996005</v>
      </c>
      <c r="BK73" s="23">
        <f t="shared" si="31"/>
        <v>98.610028009200917</v>
      </c>
      <c r="BL73" s="23">
        <f t="shared" si="32"/>
        <v>3.9622745058296047</v>
      </c>
      <c r="BM73" s="23" cm="1">
        <f t="array" aca="1" ref="BM73" ca="1">(BL73 - $EV73) - AVERAGE(OFFSET(BL$62, 0, 0, ROW()-62, 1) - OFFSET($EV$62, 0, 0, ROW()-62, 1))</f>
        <v>-2.1886580777244777</v>
      </c>
      <c r="BN73" s="21">
        <v>39872</v>
      </c>
      <c r="BO73" s="23">
        <v>754.85</v>
      </c>
      <c r="BP73" s="23">
        <v>9.01</v>
      </c>
      <c r="BQ73" s="23">
        <v>15.337400000000001</v>
      </c>
      <c r="BR73" s="23">
        <v>130.65719999999999</v>
      </c>
      <c r="BS73" s="23" t="s">
        <v>8</v>
      </c>
      <c r="BT73" s="23">
        <v>11.7592</v>
      </c>
      <c r="BU73" s="23">
        <v>13.116099999999999</v>
      </c>
      <c r="BV73" s="23">
        <f t="shared" si="17"/>
        <v>4.251300403021018</v>
      </c>
      <c r="BW73" s="23">
        <f t="shared" si="52"/>
        <v>130.39640718562873</v>
      </c>
      <c r="BX73" s="23">
        <f t="shared" si="33"/>
        <v>118.41756532133427</v>
      </c>
      <c r="BY73" s="23">
        <f t="shared" si="34"/>
        <v>6.3744766070106431</v>
      </c>
      <c r="BZ73" s="23" cm="1">
        <f t="array" aca="1" ref="BZ73" ca="1">(BY73 - $EV73) - AVERAGE(OFFSET(BY$62, 0, 0, ROW()-62, 1) - OFFSET($EV$62, 0, 0, ROW()-62, 1))</f>
        <v>-5.6463878623674013</v>
      </c>
      <c r="CA73" s="21">
        <v>39872</v>
      </c>
      <c r="CB73" s="23">
        <v>865.32</v>
      </c>
      <c r="CC73" s="23">
        <v>2.75</v>
      </c>
      <c r="CD73" s="23">
        <v>9.8103999999999996</v>
      </c>
      <c r="CE73" s="23">
        <v>88.607200000000006</v>
      </c>
      <c r="CF73" s="23">
        <v>34.938200000000002</v>
      </c>
      <c r="CG73" s="23">
        <v>14.162000000000001</v>
      </c>
      <c r="CH73" s="23">
        <v>7.6689999999999996</v>
      </c>
      <c r="CI73" s="23">
        <f t="shared" si="18"/>
        <v>2.1657446663279005</v>
      </c>
      <c r="CJ73" s="23">
        <f t="shared" si="53"/>
        <v>88.430339321357295</v>
      </c>
      <c r="CK73" s="23">
        <f t="shared" si="35"/>
        <v>66.48793561800133</v>
      </c>
      <c r="CL73" s="23">
        <f t="shared" si="36"/>
        <v>13.01469194308566</v>
      </c>
      <c r="CM73" s="23" cm="1">
        <f t="array" aca="1" ref="CM73" ca="1">(CL73 - $EV73) - AVERAGE(OFFSET(CL$62, 0, 0, ROW()-62, 1) - OFFSET($EV$62, 0, 0, ROW()-62, 1))</f>
        <v>-2.1321640066979013</v>
      </c>
      <c r="CN73" s="21">
        <v>39872</v>
      </c>
      <c r="CO73" s="23">
        <v>898.39</v>
      </c>
      <c r="CP73" s="23">
        <v>5.0199999999999996</v>
      </c>
      <c r="CQ73" s="23">
        <v>7.0270999999999999</v>
      </c>
      <c r="CR73" s="23">
        <v>115.05119999999999</v>
      </c>
      <c r="CS73" s="23">
        <v>28.139800000000001</v>
      </c>
      <c r="CT73" s="23">
        <v>11.4428</v>
      </c>
      <c r="CU73" s="23">
        <v>6.8121999999999998</v>
      </c>
      <c r="CV73" s="23">
        <f t="shared" si="19"/>
        <v>2.8239331970042385</v>
      </c>
      <c r="CW73" s="23">
        <f t="shared" si="54"/>
        <v>114.82155688622754</v>
      </c>
      <c r="CX73" s="23">
        <f t="shared" si="37"/>
        <v>93.032745437774878</v>
      </c>
      <c r="CY73" s="23">
        <f t="shared" si="38"/>
        <v>9.6567073859052108</v>
      </c>
      <c r="CZ73" s="23" cm="1">
        <f t="array" aca="1" ref="CZ73" ca="1">(CY73 - $EV73) - AVERAGE(OFFSET(CY$62, 0, 0, ROW()-62, 1) - OFFSET($EV$62, 0, 0, ROW()-62, 1))</f>
        <v>-6.913843456689392</v>
      </c>
      <c r="DA73" s="21">
        <v>39872</v>
      </c>
      <c r="DB73" s="23">
        <v>1074.5999999999999</v>
      </c>
      <c r="DC73" s="23">
        <v>4.1399999999999997</v>
      </c>
      <c r="DD73" s="23">
        <v>7.0739999999999998</v>
      </c>
      <c r="DE73" s="23">
        <v>151.81639999999999</v>
      </c>
      <c r="DF73" s="23">
        <v>27.412500000000001</v>
      </c>
      <c r="DG73" s="23">
        <v>14.793799999999999</v>
      </c>
      <c r="DH73" s="23">
        <v>9.1326999999999998</v>
      </c>
      <c r="DI73" s="23">
        <f t="shared" si="20"/>
        <v>2.3915708819126067</v>
      </c>
      <c r="DJ73" s="23">
        <f t="shared" si="55"/>
        <v>151.513373253493</v>
      </c>
      <c r="DK73" s="23">
        <f t="shared" si="39"/>
        <v>100.17976004260638</v>
      </c>
      <c r="DL73" s="23">
        <f t="shared" si="40"/>
        <v>10.726717647786073</v>
      </c>
      <c r="DM73" s="23" cm="1">
        <f t="array" aca="1" ref="DM73" ca="1">(DL73 - $EV73) - AVERAGE(OFFSET(DL$62, 0, 0, ROW()-62, 1) - OFFSET($EV$62, 0, 0, ROW()-62, 1))</f>
        <v>-8.2671964673210052</v>
      </c>
      <c r="DN73" s="21">
        <v>39872</v>
      </c>
      <c r="DO73" s="23">
        <v>999.19</v>
      </c>
      <c r="DP73" s="23">
        <v>1.63</v>
      </c>
      <c r="DQ73" s="23">
        <v>10.220599999999999</v>
      </c>
      <c r="DR73" s="23">
        <v>101.13849999999999</v>
      </c>
      <c r="DS73" s="23">
        <v>43.160699999999999</v>
      </c>
      <c r="DT73" s="23">
        <v>15.565099999999999</v>
      </c>
      <c r="DU73" s="23">
        <v>11.8527</v>
      </c>
      <c r="DV73" s="23">
        <f t="shared" si="21"/>
        <v>1.165241014676887</v>
      </c>
      <c r="DW73" s="23">
        <f t="shared" si="56"/>
        <v>100.93662674650697</v>
      </c>
      <c r="DX73" s="23">
        <f t="shared" si="41"/>
        <v>72.074217963827607</v>
      </c>
      <c r="DY73" s="23">
        <f t="shared" si="42"/>
        <v>13.863348479222772</v>
      </c>
      <c r="DZ73" s="23" cm="1">
        <f t="array" aca="1" ref="DZ73" ca="1">(DY73 - $EV73) - AVERAGE(OFFSET(DY$62, 0, 0, ROW()-62, 1) - OFFSET($EV$62, 0, 0, ROW()-62, 1))</f>
        <v>-5.4149682312285936</v>
      </c>
      <c r="EA73" s="21">
        <v>39872</v>
      </c>
      <c r="EB73" s="23">
        <v>1603.7</v>
      </c>
      <c r="EC73" s="23">
        <v>4.91</v>
      </c>
      <c r="ED73" s="23">
        <v>9.9878999999999998</v>
      </c>
      <c r="EE73" s="23">
        <v>128.6455</v>
      </c>
      <c r="EF73" s="23">
        <v>47.436500000000002</v>
      </c>
      <c r="EG73" s="23">
        <v>17.593599999999999</v>
      </c>
      <c r="EH73" s="23">
        <v>8.6211000000000002</v>
      </c>
      <c r="EI73" s="23">
        <f t="shared" si="22"/>
        <v>3.6118251049546868</v>
      </c>
      <c r="EJ73" s="23">
        <f t="shared" si="57"/>
        <v>128.38872255489022</v>
      </c>
      <c r="EK73" s="23">
        <f t="shared" si="43"/>
        <v>108.76014619653202</v>
      </c>
      <c r="EL73" s="23">
        <f t="shared" si="44"/>
        <v>14.745290955218818</v>
      </c>
      <c r="EM73" s="23" cm="1">
        <f t="array" aca="1" ref="EM73" ca="1">(EL73 - $EV73) - AVERAGE(OFFSET(EL$62, 0, 0, ROW()-62, 1) - OFFSET($EV$62, 0, 0, ROW()-62, 1))</f>
        <v>-4.0104031701662333</v>
      </c>
      <c r="EP73" s="21">
        <v>39872</v>
      </c>
      <c r="EQ73" s="52">
        <v>797.8699951171875</v>
      </c>
      <c r="ER73" s="37">
        <v>116.30759999999999</v>
      </c>
      <c r="ES73" s="51">
        <v>14.44</v>
      </c>
      <c r="ET73" s="23">
        <f t="shared" si="58"/>
        <v>14.411177644710579</v>
      </c>
      <c r="EU73" s="23">
        <f t="shared" si="45"/>
        <v>97.393954452532</v>
      </c>
      <c r="EV73" s="23">
        <f t="shared" si="46"/>
        <v>8.1921922115407533</v>
      </c>
      <c r="EW73" s="37"/>
      <c r="EX73" s="37"/>
      <c r="EY73" s="37"/>
      <c r="FA73" s="21">
        <v>39872</v>
      </c>
      <c r="FB73" s="37">
        <f>VLOOKUP(FA73,'riskfree_rate and infl.'!$H:$I,2,0)</f>
        <v>0.2</v>
      </c>
    </row>
    <row r="74" spans="1:158" x14ac:dyDescent="0.35">
      <c r="A74" s="21">
        <v>39903</v>
      </c>
      <c r="B74" s="23">
        <v>968.69</v>
      </c>
      <c r="C74" s="23">
        <v>5.14</v>
      </c>
      <c r="D74" s="23">
        <v>12.0046</v>
      </c>
      <c r="E74" s="23">
        <v>82.838899999999995</v>
      </c>
      <c r="F74" s="23">
        <v>50.851100000000002</v>
      </c>
      <c r="G74" s="23">
        <v>14.515700000000001</v>
      </c>
      <c r="H74" s="23">
        <v>0.749</v>
      </c>
      <c r="I74" s="23">
        <f t="shared" si="12"/>
        <v>4.1398930327144736</v>
      </c>
      <c r="J74" s="23">
        <f t="shared" si="47"/>
        <v>83.171586345381527</v>
      </c>
      <c r="K74" s="23">
        <f t="shared" si="23"/>
        <v>51.445811694284231</v>
      </c>
      <c r="L74" s="23">
        <f t="shared" si="24"/>
        <v>18.829326782837487</v>
      </c>
      <c r="M74" s="23" cm="1">
        <f t="array" aca="1" ref="M74" ca="1">(L74 - $EV74) - AVERAGE(OFFSET(L$62, 0, 0, ROW()-62, 1) - OFFSET($EV$62, 0, 0, ROW()-62, 1))</f>
        <v>-7.6506465979864835</v>
      </c>
      <c r="N74" s="21">
        <v>39903</v>
      </c>
      <c r="O74" s="23">
        <v>927.04</v>
      </c>
      <c r="P74" s="23">
        <v>2.27</v>
      </c>
      <c r="Q74" s="23">
        <v>52.367400000000004</v>
      </c>
      <c r="R74" s="23">
        <v>9.5487000000000002</v>
      </c>
      <c r="S74" s="23">
        <v>23.433700000000002</v>
      </c>
      <c r="T74" s="23">
        <v>1.919</v>
      </c>
      <c r="U74" s="23">
        <v>-2.3062</v>
      </c>
      <c r="V74" s="23">
        <f t="shared" si="13"/>
        <v>1.8082614172033016</v>
      </c>
      <c r="W74" s="23">
        <f t="shared" si="48"/>
        <v>9.5870481927710838</v>
      </c>
      <c r="X74" s="23">
        <f t="shared" si="25"/>
        <v>85.859392599798113</v>
      </c>
      <c r="Y74" s="23">
        <f t="shared" si="26"/>
        <v>10.797187959633664</v>
      </c>
      <c r="Z74" s="23" cm="1">
        <f t="array" aca="1" ref="Z74" ca="1">(Y74 - $EV74) - AVERAGE(OFFSET(Y$62, 0, 0, ROW()-62, 1) - OFFSET($EV$62, 0, 0, ROW()-62, 1))</f>
        <v>-1.43214031843937</v>
      </c>
      <c r="AA74" s="21">
        <v>39903</v>
      </c>
      <c r="AB74" s="23">
        <v>1224.58</v>
      </c>
      <c r="AC74" s="23">
        <v>3.16</v>
      </c>
      <c r="AD74" s="23">
        <v>11.6043</v>
      </c>
      <c r="AE74" s="23">
        <v>96.328800000000001</v>
      </c>
      <c r="AF74" s="23">
        <v>30.113399999999999</v>
      </c>
      <c r="AG74" s="23">
        <v>8.9083000000000006</v>
      </c>
      <c r="AH74" s="23">
        <v>5.7275999999999998</v>
      </c>
      <c r="AI74" s="23">
        <f t="shared" si="14"/>
        <v>2.678136426946268</v>
      </c>
      <c r="AJ74" s="23">
        <f t="shared" si="49"/>
        <v>96.715662650602411</v>
      </c>
      <c r="AK74" s="23">
        <f t="shared" si="27"/>
        <v>75.093289169651499</v>
      </c>
      <c r="AL74" s="23">
        <f t="shared" si="28"/>
        <v>16.307449221373385</v>
      </c>
      <c r="AM74" s="23" cm="1">
        <f t="array" aca="1" ref="AM74" ca="1">(AL74 - $EV74) - AVERAGE(OFFSET(AL$62, 0, 0, ROW()-62, 1) - OFFSET($EV$62, 0, 0, ROW()-62, 1))</f>
        <v>-2.9392982325464097</v>
      </c>
      <c r="AN74" s="21">
        <v>39903</v>
      </c>
      <c r="AO74" s="23">
        <v>1879.78</v>
      </c>
      <c r="AP74" s="23">
        <v>2.42</v>
      </c>
      <c r="AQ74" s="23">
        <v>6.5039999999999996</v>
      </c>
      <c r="AR74" s="23">
        <v>296.05189999999999</v>
      </c>
      <c r="AS74" s="23">
        <v>19.736899999999999</v>
      </c>
      <c r="AT74" s="23">
        <v>15.457800000000001</v>
      </c>
      <c r="AU74" s="23">
        <v>6.6916000000000002</v>
      </c>
      <c r="AV74" s="23">
        <f t="shared" si="15"/>
        <v>1.7268530131062105</v>
      </c>
      <c r="AW74" s="23">
        <f t="shared" si="50"/>
        <v>297.24086345381528</v>
      </c>
      <c r="AX74" s="23">
        <f t="shared" si="29"/>
        <v>198.93356503531078</v>
      </c>
      <c r="AY74" s="23">
        <f t="shared" si="30"/>
        <v>9.4492852408608794</v>
      </c>
      <c r="AZ74" s="23" cm="1">
        <f t="array" aca="1" ref="AZ74" ca="1">(AY74 - $EV74) - AVERAGE(OFFSET(AY$62, 0, 0, ROW()-62, 1) - OFFSET($EV$62, 0, 0, ROW()-62, 1))</f>
        <v>-4.7675635092115547</v>
      </c>
      <c r="BA74" s="21">
        <v>39903</v>
      </c>
      <c r="BB74" s="23">
        <v>461.42</v>
      </c>
      <c r="BC74" s="23">
        <v>6.33</v>
      </c>
      <c r="BD74" s="23" t="s">
        <v>8</v>
      </c>
      <c r="BE74" s="23">
        <v>5.5416999999999996</v>
      </c>
      <c r="BF74" s="23" t="s">
        <v>8</v>
      </c>
      <c r="BG74" s="23">
        <v>-2.5815000000000001</v>
      </c>
      <c r="BH74" s="23">
        <v>-4.0768000000000004</v>
      </c>
      <c r="BI74" s="23">
        <f t="shared" si="16"/>
        <v>3.5451913320008752</v>
      </c>
      <c r="BJ74" s="23">
        <f t="shared" si="51"/>
        <v>5.5639558232931723</v>
      </c>
      <c r="BK74" s="23">
        <f t="shared" si="31"/>
        <v>97.144678010385604</v>
      </c>
      <c r="BL74" s="23">
        <f t="shared" si="32"/>
        <v>4.7498227329619667</v>
      </c>
      <c r="BM74" s="23" cm="1">
        <f t="array" aca="1" ref="BM74" ca="1">(BL74 - $EV74) - AVERAGE(OFFSET(BL$62, 0, 0, ROW()-62, 1) - OFFSET($EV$62, 0, 0, ROW()-62, 1))</f>
        <v>-2.1083040687991095</v>
      </c>
      <c r="BN74" s="21">
        <v>39903</v>
      </c>
      <c r="BO74" s="23">
        <v>771.08</v>
      </c>
      <c r="BP74" s="23">
        <v>6.92</v>
      </c>
      <c r="BQ74" s="23">
        <v>15.0891</v>
      </c>
      <c r="BR74" s="23">
        <v>120.87260000000001</v>
      </c>
      <c r="BS74" s="23" t="s">
        <v>8</v>
      </c>
      <c r="BT74" s="23">
        <v>11.692</v>
      </c>
      <c r="BU74" s="23">
        <v>13.116099999999999</v>
      </c>
      <c r="BV74" s="23">
        <f t="shared" si="17"/>
        <v>3.565209386958994</v>
      </c>
      <c r="BW74" s="23">
        <f t="shared" si="52"/>
        <v>121.35803212851407</v>
      </c>
      <c r="BX74" s="23">
        <f t="shared" si="33"/>
        <v>118.67670361492161</v>
      </c>
      <c r="BY74" s="23">
        <f t="shared" si="34"/>
        <v>6.4973156189269963</v>
      </c>
      <c r="BZ74" s="23" cm="1">
        <f t="array" aca="1" ref="BZ74" ca="1">(BY74 - $EV74) - AVERAGE(OFFSET(BY$62, 0, 0, ROW()-62, 1) - OFFSET($EV$62, 0, 0, ROW()-62, 1))</f>
        <v>-5.9425989199377982</v>
      </c>
      <c r="CA74" s="21">
        <v>39903</v>
      </c>
      <c r="CB74" s="23">
        <v>926.18</v>
      </c>
      <c r="CC74" s="23">
        <v>2.59</v>
      </c>
      <c r="CD74" s="23">
        <v>10.4998</v>
      </c>
      <c r="CE74" s="23">
        <v>88.613200000000006</v>
      </c>
      <c r="CF74" s="23">
        <v>34.776899999999998</v>
      </c>
      <c r="CG74" s="23">
        <v>14.1693</v>
      </c>
      <c r="CH74" s="23">
        <v>7.6695000000000002</v>
      </c>
      <c r="CI74" s="23">
        <f t="shared" si="18"/>
        <v>2.2269557373421978</v>
      </c>
      <c r="CJ74" s="23">
        <f t="shared" si="53"/>
        <v>88.969076305220895</v>
      </c>
      <c r="CK74" s="23">
        <f t="shared" si="35"/>
        <v>67.140589675726829</v>
      </c>
      <c r="CL74" s="23">
        <f t="shared" si="36"/>
        <v>13.794636068483019</v>
      </c>
      <c r="CM74" s="23" cm="1">
        <f t="array" aca="1" ref="CM74" ca="1">(CL74 - $EV74) - AVERAGE(OFFSET(CL$62, 0, 0, ROW()-62, 1) - OFFSET($EV$62, 0, 0, ROW()-62, 1))</f>
        <v>-2.0641219387597509</v>
      </c>
      <c r="CN74" s="21">
        <v>39903</v>
      </c>
      <c r="CO74" s="23">
        <v>978.21</v>
      </c>
      <c r="CP74" s="23">
        <v>4.46</v>
      </c>
      <c r="CQ74" s="23">
        <v>7.6189999999999998</v>
      </c>
      <c r="CR74" s="23">
        <v>114.8389</v>
      </c>
      <c r="CS74" s="23">
        <v>28.040700000000001</v>
      </c>
      <c r="CT74" s="23">
        <v>11.104200000000001</v>
      </c>
      <c r="CU74" s="23">
        <v>6.8132000000000001</v>
      </c>
      <c r="CV74" s="23">
        <f t="shared" si="19"/>
        <v>2.8881412863349802</v>
      </c>
      <c r="CW74" s="23">
        <f t="shared" si="54"/>
        <v>115.30010040160641</v>
      </c>
      <c r="CX74" s="23">
        <f t="shared" si="37"/>
        <v>93.936624528375248</v>
      </c>
      <c r="CY74" s="23">
        <f t="shared" si="38"/>
        <v>10.41351022469957</v>
      </c>
      <c r="CZ74" s="23" cm="1">
        <f t="array" aca="1" ref="CZ74" ca="1">(CY74 - $EV74) - AVERAGE(OFFSET(CY$62, 0, 0, ROW()-62, 1) - OFFSET($EV$62, 0, 0, ROW()-62, 1))</f>
        <v>-6.4704693878549504</v>
      </c>
      <c r="DA74" s="21">
        <v>39903</v>
      </c>
      <c r="DB74" s="23">
        <v>1236.8599999999999</v>
      </c>
      <c r="DC74" s="23">
        <v>3.33</v>
      </c>
      <c r="DD74" s="23">
        <v>8.1422000000000008</v>
      </c>
      <c r="DE74" s="23">
        <v>151.81639999999999</v>
      </c>
      <c r="DF74" s="23">
        <v>27.412500000000001</v>
      </c>
      <c r="DG74" s="23">
        <v>14.793799999999999</v>
      </c>
      <c r="DH74" s="23">
        <v>9.1326999999999998</v>
      </c>
      <c r="DI74" s="23">
        <f t="shared" si="20"/>
        <v>2.321362845175551</v>
      </c>
      <c r="DJ74" s="23">
        <f t="shared" si="55"/>
        <v>152.42610441767067</v>
      </c>
      <c r="DK74" s="23">
        <f t="shared" si="39"/>
        <v>102.0521862666767</v>
      </c>
      <c r="DL74" s="23">
        <f t="shared" si="40"/>
        <v>12.119877537634627</v>
      </c>
      <c r="DM74" s="23" cm="1">
        <f t="array" aca="1" ref="DM74" ca="1">(DL74 - $EV74) - AVERAGE(OFFSET(DL$62, 0, 0, ROW()-62, 1) - OFFSET($EV$62, 0, 0, ROW()-62, 1))</f>
        <v>-7.0746859298797347</v>
      </c>
      <c r="DN74" s="21">
        <v>39903</v>
      </c>
      <c r="DO74" s="23">
        <v>1127.3499999999999</v>
      </c>
      <c r="DP74" s="23">
        <v>1.42</v>
      </c>
      <c r="DQ74" s="23">
        <v>13.276300000000001</v>
      </c>
      <c r="DR74" s="23">
        <v>96.005700000000004</v>
      </c>
      <c r="DS74" s="23">
        <v>43.109400000000001</v>
      </c>
      <c r="DT74" s="23">
        <v>12.591900000000001</v>
      </c>
      <c r="DU74" s="23">
        <v>8.4593000000000007</v>
      </c>
      <c r="DV74" s="23">
        <f t="shared" si="21"/>
        <v>1.1766815451306256</v>
      </c>
      <c r="DW74" s="23">
        <f t="shared" si="56"/>
        <v>96.391265060240968</v>
      </c>
      <c r="DX74" s="23">
        <f t="shared" si="41"/>
        <v>72.977102535546138</v>
      </c>
      <c r="DY74" s="23">
        <f t="shared" si="42"/>
        <v>15.44799616360328</v>
      </c>
      <c r="DZ74" s="23" cm="1">
        <f t="array" aca="1" ref="DZ74" ca="1">(DY74 - $EV74) - AVERAGE(OFFSET(DY$62, 0, 0, ROW()-62, 1) - OFFSET($EV$62, 0, 0, ROW()-62, 1))</f>
        <v>-4.2686555855964023</v>
      </c>
      <c r="EA74" s="21">
        <v>39903</v>
      </c>
      <c r="EB74" s="23">
        <v>1643.52</v>
      </c>
      <c r="EC74" s="23">
        <v>4.8600000000000003</v>
      </c>
      <c r="ED74" s="23">
        <v>10.5029</v>
      </c>
      <c r="EE74" s="23">
        <v>128.42400000000001</v>
      </c>
      <c r="EF74" s="23">
        <v>48.011099999999999</v>
      </c>
      <c r="EG74" s="23">
        <v>17.214600000000001</v>
      </c>
      <c r="EH74" s="23">
        <v>8.3157999999999994</v>
      </c>
      <c r="EI74" s="23">
        <f t="shared" si="22"/>
        <v>3.77776462951336</v>
      </c>
      <c r="EJ74" s="23">
        <f t="shared" si="57"/>
        <v>128.93975903614458</v>
      </c>
      <c r="EK74" s="23">
        <f t="shared" si="43"/>
        <v>109.42980589728192</v>
      </c>
      <c r="EL74" s="23">
        <f t="shared" si="44"/>
        <v>15.018942842160543</v>
      </c>
      <c r="EM74" s="23" cm="1">
        <f t="array" aca="1" ref="EM74" ca="1">(EL74 - $EV74) - AVERAGE(OFFSET(EL$62, 0, 0, ROW()-62, 1) - OFFSET($EV$62, 0, 0, ROW()-62, 1))</f>
        <v>-4.2921334103946887</v>
      </c>
      <c r="EP74" s="21">
        <v>39903</v>
      </c>
      <c r="EQ74" s="52">
        <v>872.80999755859375</v>
      </c>
      <c r="ER74" s="37">
        <v>116.2197</v>
      </c>
      <c r="ES74" s="51">
        <v>10.37</v>
      </c>
      <c r="ET74" s="23">
        <f t="shared" si="58"/>
        <v>10.41164658634538</v>
      </c>
      <c r="EU74" s="23">
        <f t="shared" si="45"/>
        <v>96.105666097538773</v>
      </c>
      <c r="EV74" s="23">
        <f t="shared" si="46"/>
        <v>9.0817746028914534</v>
      </c>
      <c r="EW74" s="37"/>
      <c r="EX74" s="37"/>
      <c r="EY74" s="37"/>
      <c r="FA74" s="21">
        <v>39903</v>
      </c>
      <c r="FB74" s="37">
        <f>VLOOKUP(FA74,'riskfree_rate and infl.'!$H:$I,2,0)</f>
        <v>-0.4</v>
      </c>
    </row>
    <row r="75" spans="1:158" x14ac:dyDescent="0.35">
      <c r="A75" s="21">
        <v>39933</v>
      </c>
      <c r="B75" s="23">
        <v>1070.6300000000001</v>
      </c>
      <c r="C75" s="23">
        <v>4.71</v>
      </c>
      <c r="D75" s="23">
        <v>19.200900000000001</v>
      </c>
      <c r="E75" s="23">
        <v>73.398499999999999</v>
      </c>
      <c r="F75" s="23">
        <v>50.482900000000001</v>
      </c>
      <c r="G75" s="23">
        <v>14.7883</v>
      </c>
      <c r="H75" s="23">
        <v>-1.2189000000000001</v>
      </c>
      <c r="I75" s="23">
        <f t="shared" si="12"/>
        <v>4.3342736196108103</v>
      </c>
      <c r="J75" s="23">
        <f t="shared" si="47"/>
        <v>73.915911379657601</v>
      </c>
      <c r="K75" s="23">
        <f t="shared" si="23"/>
        <v>52.053168770553221</v>
      </c>
      <c r="L75" s="23">
        <f t="shared" si="24"/>
        <v>20.568008159489068</v>
      </c>
      <c r="M75" s="23" cm="1">
        <f t="array" aca="1" ref="M75" ca="1">(L75 - $EV75) - AVERAGE(OFFSET(L$62, 0, 0, ROW()-62, 1) - OFFSET($EV$62, 0, 0, ROW()-62, 1))</f>
        <v>-5.93749215801577</v>
      </c>
      <c r="N75" s="21">
        <v>39933</v>
      </c>
      <c r="O75" s="23">
        <v>1074.1400000000001</v>
      </c>
      <c r="P75" s="23">
        <v>1.97</v>
      </c>
      <c r="Q75" s="23">
        <v>60.611699999999999</v>
      </c>
      <c r="R75" s="23">
        <v>9.5640999999999998</v>
      </c>
      <c r="S75" s="23">
        <v>23.433700000000002</v>
      </c>
      <c r="T75" s="23">
        <v>1.2889999999999999</v>
      </c>
      <c r="U75" s="23">
        <v>-2.9011999999999998</v>
      </c>
      <c r="V75" s="23">
        <f t="shared" si="13"/>
        <v>1.8795587535372182</v>
      </c>
      <c r="W75" s="23">
        <f t="shared" si="48"/>
        <v>9.6315206445115802</v>
      </c>
      <c r="X75" s="23">
        <f t="shared" si="25"/>
        <v>84.666591127320672</v>
      </c>
      <c r="Y75" s="23">
        <f t="shared" si="26"/>
        <v>12.686704232425283</v>
      </c>
      <c r="Z75" s="23" cm="1">
        <f t="array" aca="1" ref="Z75" ca="1">(Y75 - $EV75) - AVERAGE(OFFSET(Y$62, 0, 0, ROW()-62, 1) - OFFSET($EV$62, 0, 0, ROW()-62, 1))</f>
        <v>-4.64976192168578E-2</v>
      </c>
      <c r="AA75" s="21">
        <v>39933</v>
      </c>
      <c r="AB75" s="23">
        <v>1251.3399999999999</v>
      </c>
      <c r="AC75" s="23">
        <v>3.12</v>
      </c>
      <c r="AD75" s="23">
        <v>11.857900000000001</v>
      </c>
      <c r="AE75" s="23">
        <v>96.527000000000001</v>
      </c>
      <c r="AF75" s="23">
        <v>30.113499999999998</v>
      </c>
      <c r="AG75" s="23">
        <v>8.9083000000000006</v>
      </c>
      <c r="AH75" s="23">
        <v>5.7275999999999998</v>
      </c>
      <c r="AI75" s="23">
        <f t="shared" si="14"/>
        <v>2.7574770677030269</v>
      </c>
      <c r="AJ75" s="23">
        <f t="shared" si="49"/>
        <v>97.207452165156099</v>
      </c>
      <c r="AK75" s="23">
        <f t="shared" si="27"/>
        <v>75.72480144669538</v>
      </c>
      <c r="AL75" s="23">
        <f t="shared" si="28"/>
        <v>16.524836989910764</v>
      </c>
      <c r="AM75" s="23" cm="1">
        <f t="array" aca="1" ref="AM75" ca="1">(AL75 - $EV75) - AVERAGE(OFFSET(AL$62, 0, 0, ROW()-62, 1) - OFFSET($EV$62, 0, 0, ROW()-62, 1))</f>
        <v>-3.1098488134160576</v>
      </c>
      <c r="AN75" s="21">
        <v>39933</v>
      </c>
      <c r="AO75" s="23">
        <v>1987.38</v>
      </c>
      <c r="AP75" s="23">
        <v>2.2999999999999998</v>
      </c>
      <c r="AQ75" s="23">
        <v>6.8762999999999996</v>
      </c>
      <c r="AR75" s="23">
        <v>296.05189999999999</v>
      </c>
      <c r="AS75" s="23">
        <v>19.736899999999999</v>
      </c>
      <c r="AT75" s="23">
        <v>15.457800000000001</v>
      </c>
      <c r="AU75" s="23">
        <v>6.6916000000000002</v>
      </c>
      <c r="AV75" s="23">
        <f t="shared" si="15"/>
        <v>1.8175804490693845</v>
      </c>
      <c r="AW75" s="23">
        <f t="shared" si="50"/>
        <v>298.13887210473314</v>
      </c>
      <c r="AX75" s="23">
        <f t="shared" si="29"/>
        <v>202.47287859287252</v>
      </c>
      <c r="AY75" s="23">
        <f t="shared" si="30"/>
        <v>9.8155368452886709</v>
      </c>
      <c r="AZ75" s="23" cm="1">
        <f t="array" aca="1" ref="AZ75" ca="1">(AY75 - $EV75) - AVERAGE(OFFSET(AY$62, 0, 0, ROW()-62, 1) - OFFSET($EV$62, 0, 0, ROW()-62, 1))</f>
        <v>-4.6486144636780864</v>
      </c>
      <c r="BA75" s="21">
        <v>39933</v>
      </c>
      <c r="BB75" s="23">
        <v>549.86</v>
      </c>
      <c r="BC75" s="23">
        <v>5.09</v>
      </c>
      <c r="BD75" s="23">
        <v>47.642499999999998</v>
      </c>
      <c r="BE75" s="23">
        <v>24.124500000000001</v>
      </c>
      <c r="BF75" s="23" t="s">
        <v>8</v>
      </c>
      <c r="BG75" s="23">
        <v>2.2056</v>
      </c>
      <c r="BH75" s="23">
        <v>-0.61170000000000002</v>
      </c>
      <c r="BI75" s="23">
        <f t="shared" si="16"/>
        <v>3.666057444502298</v>
      </c>
      <c r="BJ75" s="23">
        <f t="shared" si="51"/>
        <v>24.294561933534744</v>
      </c>
      <c r="BK75" s="23">
        <f t="shared" si="31"/>
        <v>96.000643094419587</v>
      </c>
      <c r="BL75" s="23">
        <f t="shared" si="32"/>
        <v>5.7276699642438418</v>
      </c>
      <c r="BM75" s="23" cm="1">
        <f t="array" aca="1" ref="BM75" ca="1">(BL75 - $EV75) - AVERAGE(OFFSET(BL$62, 0, 0, ROW()-62, 1) - OFFSET($EV$62, 0, 0, ROW()-62, 1))</f>
        <v>-1.5823178149048225</v>
      </c>
      <c r="BN75" s="21">
        <v>39933</v>
      </c>
      <c r="BO75" s="23">
        <v>982.57</v>
      </c>
      <c r="BP75" s="23">
        <v>5.44</v>
      </c>
      <c r="BQ75" s="23">
        <v>19.227699999999999</v>
      </c>
      <c r="BR75" s="23">
        <v>120.87260000000001</v>
      </c>
      <c r="BS75" s="23" t="s">
        <v>8</v>
      </c>
      <c r="BT75" s="23">
        <v>11.692</v>
      </c>
      <c r="BU75" s="23">
        <v>13.116099999999999</v>
      </c>
      <c r="BV75" s="23">
        <f t="shared" si="17"/>
        <v>3.8154086138233994</v>
      </c>
      <c r="BW75" s="23">
        <f t="shared" si="52"/>
        <v>121.72467270896274</v>
      </c>
      <c r="BX75" s="23">
        <f t="shared" si="33"/>
        <v>118.95229566740235</v>
      </c>
      <c r="BY75" s="23">
        <f t="shared" si="34"/>
        <v>8.2602020792211004</v>
      </c>
      <c r="BZ75" s="23" cm="1">
        <f t="array" aca="1" ref="BZ75" ca="1">(BY75 - $EV75) - AVERAGE(OFFSET(BY$62, 0, 0, ROW()-62, 1) - OFFSET($EV$62, 0, 0, ROW()-62, 1))</f>
        <v>-4.3366276792513831</v>
      </c>
      <c r="CA75" s="21">
        <v>39933</v>
      </c>
      <c r="CB75" s="23">
        <v>925.23</v>
      </c>
      <c r="CC75" s="23">
        <v>2.6</v>
      </c>
      <c r="CD75" s="23">
        <v>10.4922</v>
      </c>
      <c r="CE75" s="23">
        <v>88.637299999999996</v>
      </c>
      <c r="CF75" s="23">
        <v>34.8568</v>
      </c>
      <c r="CG75" s="23">
        <v>14.1496</v>
      </c>
      <c r="CH75" s="23">
        <v>7.6559999999999997</v>
      </c>
      <c r="CI75" s="23">
        <f t="shared" si="18"/>
        <v>2.2814455363225541</v>
      </c>
      <c r="CJ75" s="23">
        <f t="shared" si="53"/>
        <v>89.262134944612285</v>
      </c>
      <c r="CK75" s="23">
        <f t="shared" si="35"/>
        <v>67.802506652728098</v>
      </c>
      <c r="CL75" s="23">
        <f t="shared" si="36"/>
        <v>13.645955668554512</v>
      </c>
      <c r="CM75" s="23" cm="1">
        <f t="array" aca="1" ref="CM75" ca="1">(CL75 - $EV75) - AVERAGE(OFFSET(CL$62, 0, 0, ROW()-62, 1) - OFFSET($EV$62, 0, 0, ROW()-62, 1))</f>
        <v>-2.6680619414634883</v>
      </c>
      <c r="CN75" s="21">
        <v>39933</v>
      </c>
      <c r="CO75" s="23">
        <v>1147.25</v>
      </c>
      <c r="CP75" s="23">
        <v>3.82</v>
      </c>
      <c r="CQ75" s="23">
        <v>8.9288000000000007</v>
      </c>
      <c r="CR75" s="23">
        <v>114.8389</v>
      </c>
      <c r="CS75" s="23">
        <v>28.040700000000001</v>
      </c>
      <c r="CT75" s="23">
        <v>11.104200000000001</v>
      </c>
      <c r="CU75" s="23">
        <v>6.8132000000000001</v>
      </c>
      <c r="CV75" s="23">
        <f t="shared" si="19"/>
        <v>3.053703788652566</v>
      </c>
      <c r="CW75" s="23">
        <f t="shared" si="54"/>
        <v>115.6484390735146</v>
      </c>
      <c r="CX75" s="23">
        <f t="shared" si="37"/>
        <v>94.801185511956319</v>
      </c>
      <c r="CY75" s="23">
        <f t="shared" si="38"/>
        <v>12.101641913067732</v>
      </c>
      <c r="CZ75" s="23" cm="1">
        <f t="array" aca="1" ref="CZ75" ca="1">(CY75 - $EV75) - AVERAGE(OFFSET(CY$62, 0, 0, ROW()-62, 1) - OFFSET($EV$62, 0, 0, ROW()-62, 1))</f>
        <v>-4.8986474984854658</v>
      </c>
      <c r="DA75" s="21">
        <v>39933</v>
      </c>
      <c r="DB75" s="23">
        <v>1375.2</v>
      </c>
      <c r="DC75" s="23">
        <v>3.05</v>
      </c>
      <c r="DD75" s="23">
        <v>10.495200000000001</v>
      </c>
      <c r="DE75" s="23">
        <v>134.4211</v>
      </c>
      <c r="DF75" s="23">
        <v>26.568000000000001</v>
      </c>
      <c r="DG75" s="23">
        <v>12.601699999999999</v>
      </c>
      <c r="DH75" s="23">
        <v>1.6109</v>
      </c>
      <c r="DI75" s="23">
        <f t="shared" si="20"/>
        <v>2.4888159261054028</v>
      </c>
      <c r="DJ75" s="23">
        <f t="shared" si="55"/>
        <v>135.36868076535751</v>
      </c>
      <c r="DK75" s="23">
        <f t="shared" si="39"/>
        <v>103.60804094935772</v>
      </c>
      <c r="DL75" s="23">
        <f t="shared" si="40"/>
        <v>13.273101077861131</v>
      </c>
      <c r="DM75" s="23" cm="1">
        <f t="array" aca="1" ref="DM75" ca="1">(DL75 - $EV75) - AVERAGE(OFFSET(DL$62, 0, 0, ROW()-62, 1) - OFFSET($EV$62, 0, 0, ROW()-62, 1))</f>
        <v>-5.9912939931115403</v>
      </c>
      <c r="DN75" s="21">
        <v>39933</v>
      </c>
      <c r="DO75" s="23">
        <v>1258.83</v>
      </c>
      <c r="DP75" s="23">
        <v>1.29</v>
      </c>
      <c r="DQ75" s="23">
        <v>14.8247</v>
      </c>
      <c r="DR75" s="23">
        <v>96.004300000000001</v>
      </c>
      <c r="DS75" s="23">
        <v>43.109400000000001</v>
      </c>
      <c r="DT75" s="23">
        <v>12.591900000000001</v>
      </c>
      <c r="DU75" s="23">
        <v>8.4593000000000007</v>
      </c>
      <c r="DV75" s="23">
        <f t="shared" si="21"/>
        <v>1.2250131480267272</v>
      </c>
      <c r="DW75" s="23">
        <f t="shared" si="56"/>
        <v>96.68106747230614</v>
      </c>
      <c r="DX75" s="23">
        <f t="shared" si="41"/>
        <v>73.888944047833036</v>
      </c>
      <c r="DY75" s="23">
        <f t="shared" si="42"/>
        <v>17.036784274316854</v>
      </c>
      <c r="DZ75" s="23" cm="1">
        <f t="array" aca="1" ref="DZ75" ca="1">(DY75 - $EV75) - AVERAGE(OFFSET(DY$62, 0, 0, ROW()-62, 1) - OFFSET($EV$62, 0, 0, ROW()-62, 1))</f>
        <v>-2.9655475663629343</v>
      </c>
      <c r="EA75" s="21">
        <v>39933</v>
      </c>
      <c r="EB75" s="23">
        <v>1654.32</v>
      </c>
      <c r="EC75" s="23">
        <v>4.8499999999999996</v>
      </c>
      <c r="ED75" s="23">
        <v>10.5496</v>
      </c>
      <c r="EE75" s="23">
        <v>128.42400000000001</v>
      </c>
      <c r="EF75" s="23">
        <v>48.011099999999999</v>
      </c>
      <c r="EG75" s="23">
        <v>17.214600000000001</v>
      </c>
      <c r="EH75" s="23">
        <v>8.3157999999999994</v>
      </c>
      <c r="EI75" s="23">
        <f t="shared" si="22"/>
        <v>3.937524982343152</v>
      </c>
      <c r="EJ75" s="23">
        <f t="shared" si="57"/>
        <v>129.32930513595167</v>
      </c>
      <c r="EK75" s="23">
        <f t="shared" si="43"/>
        <v>110.08751328004632</v>
      </c>
      <c r="EL75" s="23">
        <f t="shared" si="44"/>
        <v>15.027317365155255</v>
      </c>
      <c r="EM75" s="23" cm="1">
        <f t="array" aca="1" ref="EM75" ca="1">(EL75 - $EV75) - AVERAGE(OFFSET(EL$62, 0, 0, ROW()-62, 1) - OFFSET($EV$62, 0, 0, ROW()-62, 1))</f>
        <v>-4.5676329923571366</v>
      </c>
      <c r="EP75" s="21">
        <v>39933</v>
      </c>
      <c r="EQ75" s="52">
        <v>919.1400146484375</v>
      </c>
      <c r="ER75" s="37">
        <v>122.3888</v>
      </c>
      <c r="ES75" s="51">
        <v>10.67</v>
      </c>
      <c r="ET75" s="23">
        <f t="shared" si="58"/>
        <v>10.745216515609265</v>
      </c>
      <c r="EU75" s="23">
        <f t="shared" si="45"/>
        <v>94.797623681368506</v>
      </c>
      <c r="EV75" s="23">
        <f t="shared" si="46"/>
        <v>9.6958128163405117</v>
      </c>
      <c r="EW75" s="37"/>
      <c r="EX75" s="37"/>
      <c r="EY75" s="37"/>
      <c r="FA75" s="21">
        <v>39933</v>
      </c>
      <c r="FB75" s="37">
        <f>VLOOKUP(FA75,'riskfree_rate and infl.'!$H:$I,2,0)</f>
        <v>-0.7</v>
      </c>
    </row>
    <row r="76" spans="1:158" x14ac:dyDescent="0.35">
      <c r="A76" s="21">
        <v>39964</v>
      </c>
      <c r="B76" s="23">
        <v>1093.0899999999999</v>
      </c>
      <c r="C76" s="23">
        <v>4.62</v>
      </c>
      <c r="D76" s="23">
        <v>13.8802</v>
      </c>
      <c r="E76" s="23">
        <v>68.845100000000002</v>
      </c>
      <c r="F76" s="23">
        <v>50.9861</v>
      </c>
      <c r="G76" s="23">
        <v>14.640599999999999</v>
      </c>
      <c r="H76" s="23">
        <v>-0.93430000000000002</v>
      </c>
      <c r="I76" s="23">
        <f t="shared" si="12"/>
        <v>4.5049103231518437</v>
      </c>
      <c r="J76" s="23">
        <f t="shared" si="47"/>
        <v>69.751874366767993</v>
      </c>
      <c r="K76" s="23">
        <f t="shared" si="23"/>
        <v>52.492765965382461</v>
      </c>
      <c r="L76" s="23">
        <f t="shared" si="24"/>
        <v>20.82363121655397</v>
      </c>
      <c r="M76" s="23" cm="1">
        <f t="array" aca="1" ref="M76" ca="1">(L76 - $EV76) - AVERAGE(OFFSET(L$62, 0, 0, ROW()-62, 1) - OFFSET($EV$62, 0, 0, ROW()-62, 1))</f>
        <v>-5.3965964152713148</v>
      </c>
      <c r="N76" s="21">
        <v>39964</v>
      </c>
      <c r="O76" s="23">
        <v>1061.75</v>
      </c>
      <c r="P76" s="23">
        <v>1.98</v>
      </c>
      <c r="Q76" s="23">
        <v>59.912500000000001</v>
      </c>
      <c r="R76" s="23">
        <v>9.5640999999999998</v>
      </c>
      <c r="S76" s="23">
        <v>23.433700000000002</v>
      </c>
      <c r="T76" s="23">
        <v>1.2889999999999999</v>
      </c>
      <c r="U76" s="23">
        <v>-2.9011999999999998</v>
      </c>
      <c r="V76" s="23">
        <f t="shared" si="13"/>
        <v>1.9298904054676393</v>
      </c>
      <c r="W76" s="23">
        <f t="shared" si="48"/>
        <v>9.6900709219858161</v>
      </c>
      <c r="X76" s="23">
        <f t="shared" si="25"/>
        <v>83.399556906831961</v>
      </c>
      <c r="Y76" s="23">
        <f t="shared" si="26"/>
        <v>12.730882985219111</v>
      </c>
      <c r="Z76" s="23" cm="1">
        <f t="array" aca="1" ref="Z76" ca="1">(Y76 - $EV76) - AVERAGE(OFFSET(Y$62, 0, 0, ROW()-62, 1) - OFFSET($EV$62, 0, 0, ROW()-62, 1))</f>
        <v>-0.13783150494340068</v>
      </c>
      <c r="AA76" s="21">
        <v>39964</v>
      </c>
      <c r="AB76" s="23">
        <v>1307.1300000000001</v>
      </c>
      <c r="AC76" s="23">
        <v>3.02</v>
      </c>
      <c r="AD76" s="23">
        <v>12.441800000000001</v>
      </c>
      <c r="AE76" s="23">
        <v>101.0406</v>
      </c>
      <c r="AF76" s="23">
        <v>28.996300000000002</v>
      </c>
      <c r="AG76" s="23">
        <v>8.6620000000000008</v>
      </c>
      <c r="AH76" s="23">
        <v>5.3693</v>
      </c>
      <c r="AI76" s="23">
        <f t="shared" si="14"/>
        <v>2.8413977618104176</v>
      </c>
      <c r="AJ76" s="23">
        <f t="shared" si="49"/>
        <v>102.37142857142857</v>
      </c>
      <c r="AK76" s="23">
        <f t="shared" si="27"/>
        <v>76.425749439859658</v>
      </c>
      <c r="AL76" s="23">
        <f t="shared" si="28"/>
        <v>17.103267021654744</v>
      </c>
      <c r="AM76" s="23" cm="1">
        <f t="array" aca="1" ref="AM76" ca="1">(AL76 - $EV76) - AVERAGE(OFFSET(AL$62, 0, 0, ROW()-62, 1) - OFFSET($EV$62, 0, 0, ROW()-62, 1))</f>
        <v>-2.4481206206067903</v>
      </c>
      <c r="AN76" s="21">
        <v>39964</v>
      </c>
      <c r="AO76" s="23">
        <v>2190.88</v>
      </c>
      <c r="AP76" s="23">
        <v>2.09</v>
      </c>
      <c r="AQ76" s="23">
        <v>8.7827999999999999</v>
      </c>
      <c r="AR76" s="23">
        <v>257.8578</v>
      </c>
      <c r="AS76" s="23">
        <v>19.0825</v>
      </c>
      <c r="AT76" s="23">
        <v>12.4382</v>
      </c>
      <c r="AU76" s="23">
        <v>4.8680000000000003</v>
      </c>
      <c r="AV76" s="23">
        <f t="shared" si="15"/>
        <v>1.9053125457280387</v>
      </c>
      <c r="AW76" s="23">
        <f t="shared" si="50"/>
        <v>261.25410334346503</v>
      </c>
      <c r="AX76" s="23">
        <f t="shared" si="29"/>
        <v>205.39444471875538</v>
      </c>
      <c r="AY76" s="23">
        <f t="shared" si="30"/>
        <v>10.666695503863071</v>
      </c>
      <c r="AZ76" s="23" cm="1">
        <f t="array" aca="1" ref="AZ76" ca="1">(AY76 - $EV76) - AVERAGE(OFFSET(AY$62, 0, 0, ROW()-62, 1) - OFFSET($EV$62, 0, 0, ROW()-62, 1))</f>
        <v>-3.6042458118768268</v>
      </c>
      <c r="BA76" s="21">
        <v>39964</v>
      </c>
      <c r="BB76" s="23">
        <v>615.54999999999995</v>
      </c>
      <c r="BC76" s="23">
        <v>4.3099999999999996</v>
      </c>
      <c r="BD76" s="23">
        <v>40.543900000000001</v>
      </c>
      <c r="BE76" s="23">
        <v>20.3004</v>
      </c>
      <c r="BF76" s="23" t="s">
        <v>8</v>
      </c>
      <c r="BG76" s="23">
        <v>1.6652</v>
      </c>
      <c r="BH76" s="23">
        <v>-0.68669999999999998</v>
      </c>
      <c r="BI76" s="23">
        <f t="shared" si="16"/>
        <v>3.710189540320437</v>
      </c>
      <c r="BJ76" s="23">
        <f t="shared" si="51"/>
        <v>20.567781155015197</v>
      </c>
      <c r="BK76" s="23">
        <f t="shared" si="31"/>
        <v>94.678544522981184</v>
      </c>
      <c r="BL76" s="23">
        <f t="shared" si="32"/>
        <v>6.5014729905421014</v>
      </c>
      <c r="BM76" s="23" cm="1">
        <f t="array" aca="1" ref="BM76" ca="1">(BL76 - $EV76) - AVERAGE(OFFSET(BL$62, 0, 0, ROW()-62, 1) - OFFSET($EV$62, 0, 0, ROW()-62, 1))</f>
        <v>-0.83432598457779372</v>
      </c>
      <c r="BN76" s="21">
        <v>39964</v>
      </c>
      <c r="BO76" s="23">
        <v>1007.28</v>
      </c>
      <c r="BP76" s="23">
        <v>5.05</v>
      </c>
      <c r="BQ76" s="23">
        <v>27.708500000000001</v>
      </c>
      <c r="BR76" s="23">
        <v>106.1897</v>
      </c>
      <c r="BS76" s="23" t="s">
        <v>8</v>
      </c>
      <c r="BT76" s="23">
        <v>19.027100000000001</v>
      </c>
      <c r="BU76" s="23">
        <v>17.695599999999999</v>
      </c>
      <c r="BV76" s="23">
        <f t="shared" si="17"/>
        <v>3.8954383273420206</v>
      </c>
      <c r="BW76" s="23">
        <f t="shared" si="52"/>
        <v>107.58834853090173</v>
      </c>
      <c r="BX76" s="23">
        <f t="shared" si="33"/>
        <v>119.05049138895684</v>
      </c>
      <c r="BY76" s="23">
        <f t="shared" si="34"/>
        <v>8.4609478570655909</v>
      </c>
      <c r="BZ76" s="23" cm="1">
        <f t="array" aca="1" ref="BZ76" ca="1">(BY76 - $EV76) - AVERAGE(OFFSET(BY$62, 0, 0, ROW()-62, 1) - OFFSET($EV$62, 0, 0, ROW()-62, 1))</f>
        <v>-3.9649566784962258</v>
      </c>
      <c r="CA76" s="21">
        <v>39964</v>
      </c>
      <c r="CB76" s="23">
        <v>983.69</v>
      </c>
      <c r="CC76" s="23">
        <v>2.37</v>
      </c>
      <c r="CD76" s="23">
        <v>11.1594</v>
      </c>
      <c r="CE76" s="23">
        <v>88.506900000000002</v>
      </c>
      <c r="CF76" s="23">
        <v>34.8568</v>
      </c>
      <c r="CG76" s="23">
        <v>14.1496</v>
      </c>
      <c r="CH76" s="23">
        <v>7.6559999999999997</v>
      </c>
      <c r="CI76" s="23">
        <f t="shared" si="18"/>
        <v>2.2521067990317345</v>
      </c>
      <c r="CJ76" s="23">
        <f t="shared" si="53"/>
        <v>89.672644376899697</v>
      </c>
      <c r="CK76" s="23">
        <f t="shared" si="35"/>
        <v>68.477673098776961</v>
      </c>
      <c r="CL76" s="23">
        <f t="shared" si="36"/>
        <v>14.365120125811769</v>
      </c>
      <c r="CM76" s="23" cm="1">
        <f t="array" aca="1" ref="CM76" ca="1">(CL76 - $EV76) - AVERAGE(OFFSET(CL$62, 0, 0, ROW()-62, 1) - OFFSET($EV$62, 0, 0, ROW()-62, 1))</f>
        <v>-1.8971555282804147</v>
      </c>
      <c r="CN76" s="21">
        <v>39964</v>
      </c>
      <c r="CO76" s="23">
        <v>1185.5</v>
      </c>
      <c r="CP76" s="23">
        <v>3.72</v>
      </c>
      <c r="CQ76" s="23">
        <v>10.5093</v>
      </c>
      <c r="CR76" s="23">
        <v>95.923400000000001</v>
      </c>
      <c r="CS76" s="23">
        <v>27.0867</v>
      </c>
      <c r="CT76" s="23">
        <v>9.6722999999999999</v>
      </c>
      <c r="CU76" s="23">
        <v>5.5880000000000001</v>
      </c>
      <c r="CV76" s="23">
        <f t="shared" si="19"/>
        <v>3.2429952072712709</v>
      </c>
      <c r="CW76" s="23">
        <f t="shared" si="54"/>
        <v>97.186828774062818</v>
      </c>
      <c r="CX76" s="23">
        <f t="shared" si="37"/>
        <v>95.369926547618419</v>
      </c>
      <c r="CY76" s="23">
        <f t="shared" si="38"/>
        <v>12.43054328460741</v>
      </c>
      <c r="CZ76" s="23" cm="1">
        <f t="array" aca="1" ref="CZ76" ca="1">(CY76 - $EV76) - AVERAGE(OFFSET(CY$62, 0, 0, ROW()-62, 1) - OFFSET($EV$62, 0, 0, ROW()-62, 1))</f>
        <v>-4.3586766312326874</v>
      </c>
      <c r="DA76" s="21">
        <v>39964</v>
      </c>
      <c r="DB76" s="23">
        <v>1459.81</v>
      </c>
      <c r="DC76" s="23">
        <v>2.81</v>
      </c>
      <c r="DD76" s="23">
        <v>11.1409</v>
      </c>
      <c r="DE76" s="23">
        <v>134.4211</v>
      </c>
      <c r="DF76" s="23">
        <v>26.568000000000001</v>
      </c>
      <c r="DG76" s="23">
        <v>12.601699999999999</v>
      </c>
      <c r="DH76" s="23">
        <v>1.6109</v>
      </c>
      <c r="DI76" s="23">
        <f t="shared" si="20"/>
        <v>2.5738036769077208</v>
      </c>
      <c r="DJ76" s="23">
        <f t="shared" si="55"/>
        <v>136.19159067882472</v>
      </c>
      <c r="DK76" s="23">
        <f t="shared" si="39"/>
        <v>105.183044667267</v>
      </c>
      <c r="DL76" s="23">
        <f t="shared" si="40"/>
        <v>13.878757784754384</v>
      </c>
      <c r="DM76" s="23" cm="1">
        <f t="array" aca="1" ref="DM76" ca="1">(DL76 - $EV76) - AVERAGE(OFFSET(DL$62, 0, 0, ROW()-62, 1) - OFFSET($EV$62, 0, 0, ROW()-62, 1))</f>
        <v>-5.0965216123176091</v>
      </c>
      <c r="DN76" s="21">
        <v>39964</v>
      </c>
      <c r="DO76" s="23">
        <v>1281.5</v>
      </c>
      <c r="DP76" s="23">
        <v>1.29</v>
      </c>
      <c r="DQ76" s="23">
        <v>15.091699999999999</v>
      </c>
      <c r="DR76" s="23">
        <v>96.091700000000003</v>
      </c>
      <c r="DS76" s="23">
        <v>43.109400000000001</v>
      </c>
      <c r="DT76" s="23">
        <v>12.591900000000001</v>
      </c>
      <c r="DU76" s="23">
        <v>8.4593000000000007</v>
      </c>
      <c r="DV76" s="23">
        <f t="shared" si="21"/>
        <v>1.2873529652256186</v>
      </c>
      <c r="DW76" s="23">
        <f t="shared" si="56"/>
        <v>97.357345491388045</v>
      </c>
      <c r="DX76" s="23">
        <f t="shared" si="41"/>
        <v>74.755737180739942</v>
      </c>
      <c r="DY76" s="23">
        <f t="shared" si="42"/>
        <v>17.142496995269621</v>
      </c>
      <c r="DZ76" s="23" cm="1">
        <f t="array" aca="1" ref="DZ76" ca="1">(DY76 - $EV76) - AVERAGE(OFFSET(DY$62, 0, 0, ROW()-62, 1) - OFFSET($EV$62, 0, 0, ROW()-62, 1))</f>
        <v>-2.7868439162772471</v>
      </c>
      <c r="EA76" s="21">
        <v>39964</v>
      </c>
      <c r="EB76" s="23">
        <v>1729.99</v>
      </c>
      <c r="EC76" s="23">
        <v>4.6900000000000004</v>
      </c>
      <c r="ED76" s="23">
        <v>10.9573</v>
      </c>
      <c r="EE76" s="23">
        <v>125.982</v>
      </c>
      <c r="EF76" s="23">
        <v>48.693800000000003</v>
      </c>
      <c r="EG76" s="23">
        <v>16.8306</v>
      </c>
      <c r="EH76" s="23">
        <v>7.9806999999999997</v>
      </c>
      <c r="EI76" s="23">
        <f t="shared" si="22"/>
        <v>4.1367186526113287</v>
      </c>
      <c r="EJ76" s="23">
        <f t="shared" si="57"/>
        <v>127.64133738601824</v>
      </c>
      <c r="EK76" s="23">
        <f t="shared" si="43"/>
        <v>110.75445829855562</v>
      </c>
      <c r="EL76" s="23">
        <f t="shared" si="44"/>
        <v>15.620048407771963</v>
      </c>
      <c r="EM76" s="23" cm="1">
        <f t="array" aca="1" ref="EM76" ca="1">(EL76 - $EV76) - AVERAGE(OFFSET(EL$62, 0, 0, ROW()-62, 1) - OFFSET($EV$62, 0, 0, ROW()-62, 1))</f>
        <v>-3.7874763473222082</v>
      </c>
      <c r="EP76" s="21">
        <v>39964</v>
      </c>
      <c r="EQ76" s="52">
        <v>919.32000732421875</v>
      </c>
      <c r="ER76" s="37">
        <v>122.4128</v>
      </c>
      <c r="ES76" s="51">
        <v>10.96</v>
      </c>
      <c r="ET76" s="23">
        <f t="shared" si="58"/>
        <v>11.104356636271531</v>
      </c>
      <c r="EU76" s="23">
        <f t="shared" si="45"/>
        <v>93.477684976098473</v>
      </c>
      <c r="EV76" s="23">
        <f t="shared" si="46"/>
        <v>9.8346467133763724</v>
      </c>
      <c r="EW76" s="37"/>
      <c r="EX76" s="37"/>
      <c r="EY76" s="37"/>
      <c r="FA76" s="21">
        <v>39964</v>
      </c>
      <c r="FB76" s="37">
        <f>VLOOKUP(FA76,'riskfree_rate and infl.'!$H:$I,2,0)</f>
        <v>-1.3</v>
      </c>
    </row>
    <row r="77" spans="1:158" x14ac:dyDescent="0.35">
      <c r="A77" s="21">
        <v>39994</v>
      </c>
      <c r="B77" s="23">
        <v>1105.74</v>
      </c>
      <c r="C77" s="23">
        <v>4.5199999999999996</v>
      </c>
      <c r="D77" s="23">
        <v>14.0349</v>
      </c>
      <c r="E77" s="23">
        <v>68.845100000000002</v>
      </c>
      <c r="F77" s="23">
        <v>50.9861</v>
      </c>
      <c r="G77" s="23">
        <v>14.6409</v>
      </c>
      <c r="H77" s="23">
        <v>-0.93430000000000002</v>
      </c>
      <c r="I77" s="23">
        <f t="shared" si="12"/>
        <v>4.5644477829351873</v>
      </c>
      <c r="J77" s="23">
        <f t="shared" si="47"/>
        <v>69.822616632860047</v>
      </c>
      <c r="K77" s="23">
        <f t="shared" si="23"/>
        <v>52.934938649824936</v>
      </c>
      <c r="L77" s="23">
        <f t="shared" si="24"/>
        <v>20.888661217021301</v>
      </c>
      <c r="M77" s="23" cm="1">
        <f t="array" aca="1" ref="M77" ca="1">(L77 - $EV77) - AVERAGE(OFFSET(L$62, 0, 0, ROW()-62, 1) - OFFSET($EV$62, 0, 0, ROW()-62, 1))</f>
        <v>-5.8552860180500836</v>
      </c>
      <c r="N77" s="21">
        <v>39994</v>
      </c>
      <c r="O77" s="23">
        <v>1059.1199999999999</v>
      </c>
      <c r="P77" s="23">
        <v>1.98</v>
      </c>
      <c r="Q77" s="23">
        <v>21.578800000000001</v>
      </c>
      <c r="R77" s="23">
        <v>49.823500000000003</v>
      </c>
      <c r="S77" s="23">
        <v>28.671299999999999</v>
      </c>
      <c r="T77" s="23">
        <v>3.7160000000000002</v>
      </c>
      <c r="U77" s="23">
        <v>0.65739999999999998</v>
      </c>
      <c r="V77" s="23">
        <f t="shared" si="13"/>
        <v>1.9614067118111413</v>
      </c>
      <c r="W77" s="23">
        <f t="shared" si="48"/>
        <v>50.530933062880329</v>
      </c>
      <c r="X77" s="23">
        <f t="shared" si="25"/>
        <v>82.815969521448849</v>
      </c>
      <c r="Y77" s="23">
        <f t="shared" si="26"/>
        <v>12.788837782375946</v>
      </c>
      <c r="Z77" s="23" cm="1">
        <f t="array" aca="1" ref="Z77" ca="1">(Y77 - $EV77) - AVERAGE(OFFSET(Y$62, 0, 0, ROW()-62, 1) - OFFSET($EV$62, 0, 0, ROW()-62, 1))</f>
        <v>-0.95418063838786038</v>
      </c>
      <c r="AA77" s="21">
        <v>39994</v>
      </c>
      <c r="AB77" s="23">
        <v>1310.1300000000001</v>
      </c>
      <c r="AC77" s="23">
        <v>3.03</v>
      </c>
      <c r="AD77" s="23">
        <v>12.4687</v>
      </c>
      <c r="AE77" s="23">
        <v>101.1724</v>
      </c>
      <c r="AF77" s="23">
        <v>29.887499999999999</v>
      </c>
      <c r="AG77" s="23">
        <v>8.6706000000000003</v>
      </c>
      <c r="AH77" s="23">
        <v>5.3750999999999998</v>
      </c>
      <c r="AI77" s="23">
        <f t="shared" si="14"/>
        <v>2.8931274301046921</v>
      </c>
      <c r="AJ77" s="23">
        <f t="shared" si="49"/>
        <v>102.60892494929006</v>
      </c>
      <c r="AK77" s="23">
        <f t="shared" si="27"/>
        <v>77.127677795339125</v>
      </c>
      <c r="AL77" s="23">
        <f t="shared" si="28"/>
        <v>16.986509090504111</v>
      </c>
      <c r="AM77" s="23" cm="1">
        <f t="array" aca="1" ref="AM77" ca="1">(AL77 - $EV77) - AVERAGE(OFFSET(AL$62, 0, 0, ROW()-62, 1) - OFFSET($EV$62, 0, 0, ROW()-62, 1))</f>
        <v>-3.2851632079811601</v>
      </c>
      <c r="AN77" s="21">
        <v>39994</v>
      </c>
      <c r="AO77" s="23">
        <v>2086.23</v>
      </c>
      <c r="AP77" s="23">
        <v>2.21</v>
      </c>
      <c r="AQ77" s="23">
        <v>8.3633000000000006</v>
      </c>
      <c r="AR77" s="23">
        <v>257.8578</v>
      </c>
      <c r="AS77" s="23">
        <v>19.0825</v>
      </c>
      <c r="AT77" s="23">
        <v>12.4382</v>
      </c>
      <c r="AU77" s="23">
        <v>4.8680000000000003</v>
      </c>
      <c r="AV77" s="23">
        <f t="shared" si="15"/>
        <v>2.0249389463929455</v>
      </c>
      <c r="AW77" s="23">
        <f t="shared" si="50"/>
        <v>261.5190669371197</v>
      </c>
      <c r="AX77" s="23">
        <f t="shared" si="29"/>
        <v>208.32320070691355</v>
      </c>
      <c r="AY77" s="23">
        <f t="shared" si="30"/>
        <v>10.014391066000769</v>
      </c>
      <c r="AZ77" s="23" cm="1">
        <f t="array" aca="1" ref="AZ77" ca="1">(AY77 - $EV77) - AVERAGE(OFFSET(AY$62, 0, 0, ROW()-62, 1) - OFFSET($EV$62, 0, 0, ROW()-62, 1))</f>
        <v>-4.8997598932115283</v>
      </c>
      <c r="BA77" s="21">
        <v>39994</v>
      </c>
      <c r="BB77" s="23">
        <v>603.52</v>
      </c>
      <c r="BC77" s="23">
        <v>3.97</v>
      </c>
      <c r="BD77" s="23">
        <v>39.7515</v>
      </c>
      <c r="BE77" s="23">
        <v>20.3004</v>
      </c>
      <c r="BF77" s="23" t="s">
        <v>8</v>
      </c>
      <c r="BG77" s="23">
        <v>1.6652</v>
      </c>
      <c r="BH77" s="23">
        <v>-0.68669999999999998</v>
      </c>
      <c r="BI77" s="23">
        <f t="shared" si="16"/>
        <v>3.5010225793528544</v>
      </c>
      <c r="BJ77" s="23">
        <f t="shared" si="51"/>
        <v>20.588640973630831</v>
      </c>
      <c r="BK77" s="23">
        <f t="shared" si="31"/>
        <v>93.360017032270633</v>
      </c>
      <c r="BL77" s="23">
        <f t="shared" si="32"/>
        <v>6.4644375524416251</v>
      </c>
      <c r="BM77" s="23" cm="1">
        <f t="array" aca="1" ref="BM77" ca="1">(BL77 - $EV77) - AVERAGE(OFFSET(BL$62, 0, 0, ROW()-62, 1) - OFFSET($EV$62, 0, 0, ROW()-62, 1))</f>
        <v>-1.6992323879706048</v>
      </c>
      <c r="BN77" s="21">
        <v>39994</v>
      </c>
      <c r="BO77" s="23">
        <v>956.5</v>
      </c>
      <c r="BP77" s="23">
        <v>5.42</v>
      </c>
      <c r="BQ77" s="23">
        <v>26.311699999999998</v>
      </c>
      <c r="BR77" s="23">
        <v>106.1897</v>
      </c>
      <c r="BS77" s="23" t="s">
        <v>8</v>
      </c>
      <c r="BT77" s="23">
        <v>19.027100000000001</v>
      </c>
      <c r="BU77" s="23">
        <v>17.695599999999999</v>
      </c>
      <c r="BV77" s="23">
        <f t="shared" si="17"/>
        <v>4.2288255414951408</v>
      </c>
      <c r="BW77" s="23">
        <f t="shared" si="52"/>
        <v>107.6974645030426</v>
      </c>
      <c r="BX77" s="23">
        <f t="shared" si="33"/>
        <v>119.15378730427861</v>
      </c>
      <c r="BY77" s="23">
        <f t="shared" si="34"/>
        <v>8.0274410208835523</v>
      </c>
      <c r="BZ77" s="23" cm="1">
        <f t="array" aca="1" ref="BZ77" ca="1">(BY77 - $EV77) - AVERAGE(OFFSET(BY$62, 0, 0, ROW()-62, 1) - OFFSET($EV$62, 0, 0, ROW()-62, 1))</f>
        <v>-5.0176257670427038</v>
      </c>
      <c r="CA77" s="21">
        <v>39994</v>
      </c>
      <c r="CB77" s="23">
        <v>1010.34</v>
      </c>
      <c r="CC77" s="23">
        <v>2.31</v>
      </c>
      <c r="CD77" s="23">
        <v>11.4618</v>
      </c>
      <c r="CE77" s="23">
        <v>88.506900000000002</v>
      </c>
      <c r="CF77" s="23">
        <v>34.8568</v>
      </c>
      <c r="CG77" s="23">
        <v>14.1496</v>
      </c>
      <c r="CH77" s="23">
        <v>7.6559999999999997</v>
      </c>
      <c r="CI77" s="23">
        <f t="shared" si="18"/>
        <v>2.2824615414706657</v>
      </c>
      <c r="CJ77" s="23">
        <f t="shared" si="53"/>
        <v>89.763590263691682</v>
      </c>
      <c r="CK77" s="23">
        <f t="shared" si="35"/>
        <v>69.155941713530012</v>
      </c>
      <c r="CL77" s="23">
        <f t="shared" si="36"/>
        <v>14.609590657954008</v>
      </c>
      <c r="CM77" s="23" cm="1">
        <f t="array" aca="1" ref="CM77" ca="1">(CL77 - $EV77) - AVERAGE(OFFSET(CL$62, 0, 0, ROW()-62, 1) - OFFSET($EV$62, 0, 0, ROW()-62, 1))</f>
        <v>-2.4097006585170027</v>
      </c>
      <c r="CN77" s="21">
        <v>39994</v>
      </c>
      <c r="CO77" s="23">
        <v>1166.27</v>
      </c>
      <c r="CP77" s="23">
        <v>3.54</v>
      </c>
      <c r="CQ77" s="23">
        <v>10.3207</v>
      </c>
      <c r="CR77" s="23">
        <v>96.700900000000004</v>
      </c>
      <c r="CS77" s="23">
        <v>26.9773</v>
      </c>
      <c r="CT77" s="23">
        <v>9.6765000000000008</v>
      </c>
      <c r="CU77" s="23">
        <v>5.5925000000000002</v>
      </c>
      <c r="CV77" s="23">
        <f t="shared" si="19"/>
        <v>3.1657611912831443</v>
      </c>
      <c r="CW77" s="23">
        <f t="shared" si="54"/>
        <v>98.073935091277903</v>
      </c>
      <c r="CX77" s="23">
        <f t="shared" si="37"/>
        <v>95.949487292201994</v>
      </c>
      <c r="CY77" s="23">
        <f t="shared" si="38"/>
        <v>12.155041500620765</v>
      </c>
      <c r="CZ77" s="23" cm="1">
        <f t="array" aca="1" ref="CZ77" ca="1">(CY77 - $EV77) - AVERAGE(OFFSET(CY$62, 0, 0, ROW()-62, 1) - OFFSET($EV$62, 0, 0, ROW()-62, 1))</f>
        <v>-5.2270926707346739</v>
      </c>
      <c r="DA77" s="21">
        <v>39994</v>
      </c>
      <c r="DB77" s="23">
        <v>1367.11</v>
      </c>
      <c r="DC77" s="23">
        <v>2.86</v>
      </c>
      <c r="DD77" s="23">
        <v>16.0061</v>
      </c>
      <c r="DE77" s="23">
        <v>89.5197</v>
      </c>
      <c r="DF77" s="23">
        <v>28.327999999999999</v>
      </c>
      <c r="DG77" s="23">
        <v>11.250999999999999</v>
      </c>
      <c r="DH77" s="23">
        <v>-1.3696999999999999</v>
      </c>
      <c r="DI77" s="23">
        <f t="shared" si="20"/>
        <v>2.6060946085932568</v>
      </c>
      <c r="DJ77" s="23">
        <f t="shared" si="55"/>
        <v>90.790770791075047</v>
      </c>
      <c r="DK77" s="23">
        <f t="shared" si="39"/>
        <v>106.00271337051291</v>
      </c>
      <c r="DL77" s="23">
        <f t="shared" si="40"/>
        <v>12.896934017354059</v>
      </c>
      <c r="DM77" s="23" cm="1">
        <f t="array" aca="1" ref="DM77" ca="1">(DL77 - $EV77) - AVERAGE(OFFSET(DL$62, 0, 0, ROW()-62, 1) - OFFSET($EV$62, 0, 0, ROW()-62, 1))</f>
        <v>-6.6220699698276153</v>
      </c>
      <c r="DN77" s="21">
        <v>39994</v>
      </c>
      <c r="DO77" s="23">
        <v>1339.05</v>
      </c>
      <c r="DP77" s="23">
        <v>1.23</v>
      </c>
      <c r="DQ77" s="23">
        <v>16.891200000000001</v>
      </c>
      <c r="DR77" s="23">
        <v>88.526499999999999</v>
      </c>
      <c r="DS77" s="23">
        <v>44.978499999999997</v>
      </c>
      <c r="DT77" s="23">
        <v>13.4823</v>
      </c>
      <c r="DU77" s="23">
        <v>9.0055999999999994</v>
      </c>
      <c r="DV77" s="23">
        <f t="shared" si="21"/>
        <v>1.3068886739142362</v>
      </c>
      <c r="DW77" s="23">
        <f t="shared" si="56"/>
        <v>89.783468559837729</v>
      </c>
      <c r="DX77" s="23">
        <f t="shared" si="41"/>
        <v>75.496681405043148</v>
      </c>
      <c r="DY77" s="23">
        <f t="shared" si="42"/>
        <v>17.736541197300255</v>
      </c>
      <c r="DZ77" s="23" cm="1">
        <f t="array" aca="1" ref="DZ77" ca="1">(DY77 - $EV77) - AVERAGE(OFFSET(DY$62, 0, 0, ROW()-62, 1) - OFFSET($EV$62, 0, 0, ROW()-62, 1))</f>
        <v>-2.8905028174256504</v>
      </c>
      <c r="EA77" s="21">
        <v>39994</v>
      </c>
      <c r="EB77" s="23">
        <v>1823.01</v>
      </c>
      <c r="EC77" s="23">
        <v>4.45</v>
      </c>
      <c r="ED77" s="23">
        <v>11.500500000000001</v>
      </c>
      <c r="EE77" s="23">
        <v>125.982</v>
      </c>
      <c r="EF77" s="23">
        <v>48.693800000000003</v>
      </c>
      <c r="EG77" s="23">
        <v>16.8306</v>
      </c>
      <c r="EH77" s="23">
        <v>7.9806999999999997</v>
      </c>
      <c r="EI77" s="23">
        <f t="shared" si="22"/>
        <v>4.2810843971684225</v>
      </c>
      <c r="EJ77" s="23">
        <f t="shared" si="57"/>
        <v>127.77079107505071</v>
      </c>
      <c r="EK77" s="23">
        <f t="shared" si="43"/>
        <v>111.42638839182</v>
      </c>
      <c r="EL77" s="23">
        <f t="shared" si="44"/>
        <v>16.360666681482698</v>
      </c>
      <c r="EM77" s="23" cm="1">
        <f t="array" aca="1" ref="EM77" ca="1">(EL77 - $EV77) - AVERAGE(OFFSET(EL$62, 0, 0, ROW()-62, 1) - OFFSET($EV$62, 0, 0, ROW()-62, 1))</f>
        <v>-3.6778523480541807</v>
      </c>
      <c r="EP77" s="21">
        <v>39994</v>
      </c>
      <c r="EQ77" s="52">
        <v>987.47998046875</v>
      </c>
      <c r="ER77" s="37">
        <v>78.746399999999994</v>
      </c>
      <c r="ES77" s="51">
        <v>11.19</v>
      </c>
      <c r="ET77" s="23">
        <f t="shared" si="58"/>
        <v>11.348884381338742</v>
      </c>
      <c r="EU77" s="23">
        <f t="shared" si="45"/>
        <v>92.131660412786474</v>
      </c>
      <c r="EV77" s="23">
        <f t="shared" si="46"/>
        <v>10.718139410973894</v>
      </c>
      <c r="EW77" s="37"/>
      <c r="EX77" s="37"/>
      <c r="EY77" s="37"/>
      <c r="FA77" s="21">
        <v>39994</v>
      </c>
      <c r="FB77" s="37">
        <f>VLOOKUP(FA77,'riskfree_rate and infl.'!$H:$I,2,0)</f>
        <v>-1.4</v>
      </c>
    </row>
    <row r="78" spans="1:158" x14ac:dyDescent="0.35">
      <c r="A78" s="21">
        <v>40025</v>
      </c>
      <c r="B78" s="23">
        <v>1164.22</v>
      </c>
      <c r="C78" s="23">
        <v>4.33</v>
      </c>
      <c r="D78" s="23">
        <v>14.6845</v>
      </c>
      <c r="E78" s="23">
        <v>68.845100000000002</v>
      </c>
      <c r="F78" s="23">
        <v>50.9861</v>
      </c>
      <c r="G78" s="23">
        <v>14.640700000000001</v>
      </c>
      <c r="H78" s="23">
        <v>-0.93430000000000002</v>
      </c>
      <c r="I78" s="23">
        <f t="shared" ref="I78:I141" si="59">C78*B78/AVERAGE(B78,B67:B77)</f>
        <v>4.6706943245534527</v>
      </c>
      <c r="J78" s="23">
        <f t="shared" si="47"/>
        <v>70.321859039836568</v>
      </c>
      <c r="K78" s="23">
        <f t="shared" si="23"/>
        <v>53.383861219582727</v>
      </c>
      <c r="L78" s="23">
        <f t="shared" si="24"/>
        <v>21.808463707996655</v>
      </c>
      <c r="M78" s="23" cm="1">
        <f t="array" aca="1" ref="M78" ca="1">(L78 - $EV78) - AVERAGE(OFFSET(L$62, 0, 0, ROW()-62, 1) - OFFSET($EV$62, 0, 0, ROW()-62, 1))</f>
        <v>-5.0906939465168843</v>
      </c>
      <c r="N78" s="21">
        <v>40025</v>
      </c>
      <c r="O78" s="23">
        <v>1167.75</v>
      </c>
      <c r="P78" s="23">
        <v>1.8</v>
      </c>
      <c r="Q78" s="23">
        <v>23.792100000000001</v>
      </c>
      <c r="R78" s="23">
        <v>49.823500000000003</v>
      </c>
      <c r="S78" s="23">
        <v>28.671299999999999</v>
      </c>
      <c r="T78" s="23">
        <v>3.7160000000000002</v>
      </c>
      <c r="U78" s="23">
        <v>0.65739999999999998</v>
      </c>
      <c r="V78" s="23">
        <f t="shared" ref="V78:V141" si="60">P78*O78/AVERAGE(O78,O67:O77)</f>
        <v>1.9873541890726021</v>
      </c>
      <c r="W78" s="23">
        <f t="shared" si="48"/>
        <v>50.892236976506645</v>
      </c>
      <c r="X78" s="23">
        <f t="shared" si="25"/>
        <v>82.234398390151171</v>
      </c>
      <c r="Y78" s="23">
        <f t="shared" si="26"/>
        <v>14.200261968960376</v>
      </c>
      <c r="Z78" s="23" cm="1">
        <f t="array" aca="1" ref="Z78" ca="1">(Y78 - $EV78) - AVERAGE(OFFSET(Y$62, 0, 0, ROW()-62, 1) - OFFSET($EV$62, 0, 0, ROW()-62, 1))</f>
        <v>-4.2859574744724682E-3</v>
      </c>
      <c r="AA78" s="21">
        <v>40025</v>
      </c>
      <c r="AB78" s="23">
        <v>1382.39</v>
      </c>
      <c r="AC78" s="23">
        <v>2.9</v>
      </c>
      <c r="AD78" s="23">
        <v>13.7257</v>
      </c>
      <c r="AE78" s="23">
        <v>96.895799999999994</v>
      </c>
      <c r="AF78" s="23">
        <v>29.887599999999999</v>
      </c>
      <c r="AG78" s="23">
        <v>8.6706000000000003</v>
      </c>
      <c r="AH78" s="23">
        <v>5.3750999999999998</v>
      </c>
      <c r="AI78" s="23">
        <f t="shared" ref="AI78:AI141" si="61">AC78*AB78/AVERAGE(AB78,AB67:AB77)</f>
        <v>2.9543254456620258</v>
      </c>
      <c r="AJ78" s="23">
        <f t="shared" si="49"/>
        <v>98.974259448416745</v>
      </c>
      <c r="AK78" s="23">
        <f t="shared" si="27"/>
        <v>77.766091828217256</v>
      </c>
      <c r="AL78" s="23">
        <f t="shared" si="28"/>
        <v>17.776256559911154</v>
      </c>
      <c r="AM78" s="23" cm="1">
        <f t="array" aca="1" ref="AM78" ca="1">(AL78 - $EV78) - AVERAGE(OFFSET(AL$62, 0, 0, ROW()-62, 1) - OFFSET($EV$62, 0, 0, ROW()-62, 1))</f>
        <v>-2.8112588336455779</v>
      </c>
      <c r="AN78" s="21">
        <v>40025</v>
      </c>
      <c r="AO78" s="23">
        <v>2172.88</v>
      </c>
      <c r="AP78" s="23">
        <v>2.12</v>
      </c>
      <c r="AQ78" s="23">
        <v>12.6668</v>
      </c>
      <c r="AR78" s="23">
        <v>202.53569999999999</v>
      </c>
      <c r="AS78" s="23">
        <v>20.546600000000002</v>
      </c>
      <c r="AT78" s="23">
        <v>10.5092</v>
      </c>
      <c r="AU78" s="23">
        <v>3.3595999999999999</v>
      </c>
      <c r="AV78" s="23">
        <f t="shared" ref="AV78:AV141" si="62">AP78*AO78/AVERAGE(AO78,AO67:AO77)</f>
        <v>2.0935117122214537</v>
      </c>
      <c r="AW78" s="23">
        <f t="shared" si="50"/>
        <v>206.88018386108274</v>
      </c>
      <c r="AX78" s="23">
        <f t="shared" si="29"/>
        <v>210.16387367417758</v>
      </c>
      <c r="AY78" s="23">
        <f t="shared" si="30"/>
        <v>10.338979587750993</v>
      </c>
      <c r="AZ78" s="23" cm="1">
        <f t="array" aca="1" ref="AZ78" ca="1">(AY78 - $EV78) - AVERAGE(OFFSET(AY$62, 0, 0, ROW()-62, 1) - OFFSET($EV$62, 0, 0, ROW()-62, 1))</f>
        <v>-4.7901021737058675</v>
      </c>
      <c r="BA78" s="21">
        <v>40025</v>
      </c>
      <c r="BB78" s="23">
        <v>655.14</v>
      </c>
      <c r="BC78" s="23">
        <v>3.45</v>
      </c>
      <c r="BD78" s="23" t="s">
        <v>8</v>
      </c>
      <c r="BE78" s="23">
        <v>16.883600000000001</v>
      </c>
      <c r="BF78" s="23" t="s">
        <v>8</v>
      </c>
      <c r="BG78" s="23">
        <v>2.7183999999999999</v>
      </c>
      <c r="BH78" s="23">
        <v>-6.5699999999999995E-2</v>
      </c>
      <c r="BI78" s="23">
        <f t="shared" ref="BI78:BI141" si="63">BC78*BB78/AVERAGE(BB78,BB67:BB77)</f>
        <v>3.4655032702954451</v>
      </c>
      <c r="BJ78" s="23">
        <f t="shared" si="51"/>
        <v>17.245760980592443</v>
      </c>
      <c r="BK78" s="23">
        <f t="shared" si="31"/>
        <v>92.015323404600906</v>
      </c>
      <c r="BL78" s="23">
        <f t="shared" si="32"/>
        <v>7.1199010747294942</v>
      </c>
      <c r="BM78" s="23" cm="1">
        <f t="array" aca="1" ref="BM78" ca="1">(BL78 - $EV78) - AVERAGE(OFFSET(BL$62, 0, 0, ROW()-62, 1) - OFFSET($EV$62, 0, 0, ROW()-62, 1))</f>
        <v>-1.4587326370048563</v>
      </c>
      <c r="BN78" s="21">
        <v>40025</v>
      </c>
      <c r="BO78" s="23">
        <v>1053.48</v>
      </c>
      <c r="BP78" s="23">
        <v>4.8</v>
      </c>
      <c r="BQ78" s="23">
        <v>28.979399999999998</v>
      </c>
      <c r="BR78" s="23">
        <v>106.1897</v>
      </c>
      <c r="BS78" s="23" t="s">
        <v>8</v>
      </c>
      <c r="BT78" s="23">
        <v>19.027100000000001</v>
      </c>
      <c r="BU78" s="23">
        <v>17.695599999999999</v>
      </c>
      <c r="BV78" s="23">
        <f t="shared" ref="BV78:BV141" si="64">BP78*BO78/AVERAGE(BO78,BO67:BO77)</f>
        <v>4.3916666063552769</v>
      </c>
      <c r="BW78" s="23">
        <f t="shared" si="52"/>
        <v>108.46751787538305</v>
      </c>
      <c r="BX78" s="23">
        <f t="shared" si="33"/>
        <v>119.26499027210454</v>
      </c>
      <c r="BY78" s="23">
        <f t="shared" si="34"/>
        <v>8.8331034748459913</v>
      </c>
      <c r="BZ78" s="23" cm="1">
        <f t="array" aca="1" ref="BZ78" ca="1">(BY78 - $EV78) - AVERAGE(OFFSET(BY$62, 0, 0, ROW()-62, 1) - OFFSET($EV$62, 0, 0, ROW()-62, 1))</f>
        <v>-4.41952749821038</v>
      </c>
      <c r="CA78" s="21">
        <v>40025</v>
      </c>
      <c r="CB78" s="23">
        <v>1072.44</v>
      </c>
      <c r="CC78" s="23">
        <v>2.1800000000000002</v>
      </c>
      <c r="CD78" s="23">
        <v>12.211</v>
      </c>
      <c r="CE78" s="23">
        <v>83.245500000000007</v>
      </c>
      <c r="CF78" s="23">
        <v>34.928899999999999</v>
      </c>
      <c r="CG78" s="23">
        <v>12.2501</v>
      </c>
      <c r="CH78" s="23">
        <v>7.5235000000000003</v>
      </c>
      <c r="CI78" s="23">
        <f t="shared" ref="CI78:CI141" si="65">CC78*CB78/AVERAGE(CB78,CB67:CB77)</f>
        <v>2.3146397111055563</v>
      </c>
      <c r="CJ78" s="23">
        <f t="shared" si="53"/>
        <v>85.031154239019415</v>
      </c>
      <c r="CK78" s="23">
        <f t="shared" si="35"/>
        <v>69.718452860232119</v>
      </c>
      <c r="CL78" s="23">
        <f t="shared" si="36"/>
        <v>15.382441175939048</v>
      </c>
      <c r="CM78" s="23" cm="1">
        <f t="array" aca="1" ref="CM78" ca="1">(CL78 - $EV78) - AVERAGE(OFFSET(CL$62, 0, 0, ROW()-62, 1) - OFFSET($EV$62, 0, 0, ROW()-62, 1))</f>
        <v>-2.007409644944933</v>
      </c>
      <c r="CN78" s="21">
        <v>40025</v>
      </c>
      <c r="CO78" s="23">
        <v>1277.56</v>
      </c>
      <c r="CP78" s="23">
        <v>3.24</v>
      </c>
      <c r="CQ78" s="23">
        <v>11.3005</v>
      </c>
      <c r="CR78" s="23">
        <v>96.502099999999999</v>
      </c>
      <c r="CS78" s="23">
        <v>26.9773</v>
      </c>
      <c r="CT78" s="23">
        <v>9.6765000000000008</v>
      </c>
      <c r="CU78" s="23">
        <v>5.5925000000000002</v>
      </c>
      <c r="CV78" s="23">
        <f t="shared" ref="CV78:CV141" si="66">CP78*CO78/AVERAGE(CO78,CO67:CO77)</f>
        <v>3.2970778450109255</v>
      </c>
      <c r="CW78" s="23">
        <f t="shared" si="54"/>
        <v>98.572114402451476</v>
      </c>
      <c r="CX78" s="23">
        <f t="shared" si="37"/>
        <v>96.50340279114252</v>
      </c>
      <c r="CY78" s="23">
        <f t="shared" si="38"/>
        <v>13.238496913574737</v>
      </c>
      <c r="CZ78" s="23" cm="1">
        <f t="array" aca="1" ref="CZ78" ca="1">(CY78 - $EV78) - AVERAGE(OFFSET(CY$62, 0, 0, ROW()-62, 1) - OFFSET($EV$62, 0, 0, ROW()-62, 1))</f>
        <v>-4.3381097614300685</v>
      </c>
      <c r="DA78" s="21">
        <v>40025</v>
      </c>
      <c r="DB78" s="23">
        <v>1550.69</v>
      </c>
      <c r="DC78" s="23">
        <v>2.48</v>
      </c>
      <c r="DD78" s="23">
        <v>18.1555</v>
      </c>
      <c r="DE78" s="23">
        <v>88.338899999999995</v>
      </c>
      <c r="DF78" s="23">
        <v>28.327999999999999</v>
      </c>
      <c r="DG78" s="23">
        <v>11.250999999999999</v>
      </c>
      <c r="DH78" s="23">
        <v>-1.3696999999999999</v>
      </c>
      <c r="DI78" s="23">
        <f t="shared" ref="DI78:DI141" si="67">DC78*DB78/AVERAGE(DB78,DB67:DB77)</f>
        <v>2.6805000583746073</v>
      </c>
      <c r="DJ78" s="23">
        <f t="shared" si="55"/>
        <v>90.233810010214498</v>
      </c>
      <c r="DK78" s="23">
        <f t="shared" si="39"/>
        <v>106.7000859321718</v>
      </c>
      <c r="DL78" s="23">
        <f t="shared" si="40"/>
        <v>14.533165427680709</v>
      </c>
      <c r="DM78" s="23" cm="1">
        <f t="array" aca="1" ref="DM78" ca="1">(DL78 - $EV78) - AVERAGE(OFFSET(DL$62, 0, 0, ROW()-62, 1) - OFFSET($EV$62, 0, 0, ROW()-62, 1))</f>
        <v>-5.0931249819570237</v>
      </c>
      <c r="DN78" s="21">
        <v>40025</v>
      </c>
      <c r="DO78" s="23">
        <v>1462.05</v>
      </c>
      <c r="DP78" s="23">
        <v>1.1399999999999999</v>
      </c>
      <c r="DQ78" s="23">
        <v>18.442799999999998</v>
      </c>
      <c r="DR78" s="23">
        <v>88.615499999999997</v>
      </c>
      <c r="DS78" s="23">
        <v>44.978499999999997</v>
      </c>
      <c r="DT78" s="23">
        <v>13.4823</v>
      </c>
      <c r="DU78" s="23">
        <v>9.0055999999999994</v>
      </c>
      <c r="DV78" s="23">
        <f t="shared" ref="DV78:DV141" si="68">DP78*DO78/AVERAGE(DO78,DO67:DO77)</f>
        <v>1.336026024688719</v>
      </c>
      <c r="DW78" s="23">
        <f t="shared" si="56"/>
        <v>90.516343207354439</v>
      </c>
      <c r="DX78" s="23">
        <f t="shared" si="41"/>
        <v>76.247639875974755</v>
      </c>
      <c r="DY78" s="23">
        <f t="shared" si="42"/>
        <v>19.175019743275811</v>
      </c>
      <c r="DZ78" s="23" cm="1">
        <f t="array" aca="1" ref="DZ78" ca="1">(DY78 - $EV78) - AVERAGE(OFFSET(DY$62, 0, 0, ROW()-62, 1) - OFFSET($EV$62, 0, 0, ROW()-62, 1))</f>
        <v>-1.7925336409312749</v>
      </c>
      <c r="EA78" s="21">
        <v>40025</v>
      </c>
      <c r="EB78" s="23">
        <v>1891.66</v>
      </c>
      <c r="EC78" s="23">
        <v>4.3</v>
      </c>
      <c r="ED78" s="23">
        <v>11.911</v>
      </c>
      <c r="EE78" s="23">
        <v>125.982</v>
      </c>
      <c r="EF78" s="23">
        <v>48.693800000000003</v>
      </c>
      <c r="EG78" s="23">
        <v>16.8306</v>
      </c>
      <c r="EH78" s="23">
        <v>7.9806999999999997</v>
      </c>
      <c r="EI78" s="23">
        <f t="shared" ref="EI78:EI141" si="69">EC78*EB78/AVERAGE(EB78,EB67:EB77)</f>
        <v>4.3965184459844746</v>
      </c>
      <c r="EJ78" s="23">
        <f t="shared" si="57"/>
        <v>128.68437180796732</v>
      </c>
      <c r="EK78" s="23">
        <f t="shared" si="43"/>
        <v>112.04943698344147</v>
      </c>
      <c r="EL78" s="23">
        <f t="shared" si="44"/>
        <v>16.882369523012841</v>
      </c>
      <c r="EM78" s="23" cm="1">
        <f t="array" aca="1" ref="EM78" ca="1">(EL78 - $EV78) - AVERAGE(OFFSET(EL$62, 0, 0, ROW()-62, 1) - OFFSET($EV$62, 0, 0, ROW()-62, 1))</f>
        <v>-3.4474495303409345</v>
      </c>
      <c r="EP78" s="21">
        <v>40025</v>
      </c>
      <c r="EQ78" s="52">
        <v>1020.619995117188</v>
      </c>
      <c r="ER78" s="37">
        <v>81.389200000000002</v>
      </c>
      <c r="ES78" s="51">
        <v>13.71</v>
      </c>
      <c r="ET78" s="23">
        <f t="shared" si="58"/>
        <v>14.004085801838611</v>
      </c>
      <c r="EU78" s="23">
        <f t="shared" si="45"/>
        <v>90.808103914014509</v>
      </c>
      <c r="EV78" s="23">
        <f t="shared" si="46"/>
        <v>11.239305206544177</v>
      </c>
      <c r="EW78" s="37"/>
      <c r="EX78" s="37"/>
      <c r="EY78" s="37"/>
      <c r="FA78" s="21">
        <v>40025</v>
      </c>
      <c r="FB78" s="37">
        <f>VLOOKUP(FA78,'riskfree_rate and infl.'!$H:$I,2,0)</f>
        <v>-2.1</v>
      </c>
    </row>
    <row r="79" spans="1:158" x14ac:dyDescent="0.35">
      <c r="A79" s="21">
        <v>40056</v>
      </c>
      <c r="B79" s="23">
        <v>1177.23</v>
      </c>
      <c r="C79" s="23">
        <v>4.28</v>
      </c>
      <c r="D79" s="23">
        <v>15.5442</v>
      </c>
      <c r="E79" s="23">
        <v>66.2774</v>
      </c>
      <c r="F79" s="23">
        <v>50.761899999999997</v>
      </c>
      <c r="G79" s="23">
        <v>14.070399999999999</v>
      </c>
      <c r="H79" s="23">
        <v>-1.4357</v>
      </c>
      <c r="I79" s="23">
        <f t="shared" si="59"/>
        <v>4.7498784534553415</v>
      </c>
      <c r="J79" s="23">
        <f t="shared" si="47"/>
        <v>67.286700507614214</v>
      </c>
      <c r="K79" s="23">
        <f t="shared" si="23"/>
        <v>53.782501943719694</v>
      </c>
      <c r="L79" s="23">
        <f t="shared" si="24"/>
        <v>21.888717658243266</v>
      </c>
      <c r="M79" s="23" cm="1">
        <f t="array" aca="1" ref="M79" ca="1">(L79 - $EV79) - AVERAGE(OFFSET(L$62, 0, 0, ROW()-62, 1) - OFFSET($EV$62, 0, 0, ROW()-62, 1))</f>
        <v>-5.2817849775119843</v>
      </c>
      <c r="N79" s="21">
        <v>40056</v>
      </c>
      <c r="O79" s="23">
        <v>1192.82</v>
      </c>
      <c r="P79" s="23">
        <v>1.78</v>
      </c>
      <c r="Q79" s="23">
        <v>24.302800000000001</v>
      </c>
      <c r="R79" s="23">
        <v>49.823500000000003</v>
      </c>
      <c r="S79" s="23">
        <v>28.671299999999999</v>
      </c>
      <c r="T79" s="23">
        <v>3.7160000000000002</v>
      </c>
      <c r="U79" s="23">
        <v>0.65739999999999998</v>
      </c>
      <c r="V79" s="23">
        <f t="shared" si="60"/>
        <v>2.0407772990611761</v>
      </c>
      <c r="W79" s="23">
        <f t="shared" si="48"/>
        <v>50.582233502538074</v>
      </c>
      <c r="X79" s="23">
        <f t="shared" si="25"/>
        <v>81.547865670370342</v>
      </c>
      <c r="Y79" s="23">
        <f t="shared" si="26"/>
        <v>14.62723751497766</v>
      </c>
      <c r="Z79" s="23" cm="1">
        <f t="array" aca="1" ref="Z79" ca="1">(Y79 - $EV79) - AVERAGE(OFFSET(Y$62, 0, 0, ROW()-62, 1) - OFFSET($EV$62, 0, 0, ROW()-62, 1))</f>
        <v>-0.14785586264257411</v>
      </c>
      <c r="AA79" s="21">
        <v>40056</v>
      </c>
      <c r="AB79" s="23">
        <v>1397.27</v>
      </c>
      <c r="AC79" s="23">
        <v>2.83</v>
      </c>
      <c r="AD79" s="23">
        <v>13.8734</v>
      </c>
      <c r="AE79" s="23">
        <v>97.930899999999994</v>
      </c>
      <c r="AF79" s="23">
        <v>29.887599999999999</v>
      </c>
      <c r="AG79" s="23">
        <v>8.6706000000000003</v>
      </c>
      <c r="AH79" s="23">
        <v>5.3750999999999998</v>
      </c>
      <c r="AI79" s="23">
        <f t="shared" si="61"/>
        <v>2.9523094707763522</v>
      </c>
      <c r="AJ79" s="23">
        <f t="shared" si="49"/>
        <v>99.422233502538063</v>
      </c>
      <c r="AK79" s="23">
        <f t="shared" si="27"/>
        <v>78.374729183087524</v>
      </c>
      <c r="AL79" s="23">
        <f t="shared" si="28"/>
        <v>17.828067982677211</v>
      </c>
      <c r="AM79" s="23" cm="1">
        <f t="array" aca="1" ref="AM79" ca="1">(AL79 - $EV79) - AVERAGE(OFFSET(AL$62, 0, 0, ROW()-62, 1) - OFFSET($EV$62, 0, 0, ROW()-62, 1))</f>
        <v>-3.1648768105254295</v>
      </c>
      <c r="AN79" s="21">
        <v>40056</v>
      </c>
      <c r="AO79" s="23">
        <v>2176.9899999999998</v>
      </c>
      <c r="AP79" s="23">
        <v>2.13</v>
      </c>
      <c r="AQ79" s="23">
        <v>11.0366</v>
      </c>
      <c r="AR79" s="23">
        <v>200.15899999999999</v>
      </c>
      <c r="AS79" s="23">
        <v>18.697500000000002</v>
      </c>
      <c r="AT79" s="23">
        <v>10.608599999999999</v>
      </c>
      <c r="AU79" s="23">
        <v>3.3393999999999999</v>
      </c>
      <c r="AV79" s="23">
        <f t="shared" si="62"/>
        <v>2.1799272728982233</v>
      </c>
      <c r="AW79" s="23">
        <f t="shared" si="50"/>
        <v>203.20710659898478</v>
      </c>
      <c r="AX79" s="23">
        <f t="shared" si="29"/>
        <v>211.92517355209307</v>
      </c>
      <c r="AY79" s="23">
        <f t="shared" si="30"/>
        <v>10.272446465473232</v>
      </c>
      <c r="AZ79" s="23" cm="1">
        <f t="array" aca="1" ref="AZ79" ca="1">(AY79 - $EV79) - AVERAGE(OFFSET(AY$62, 0, 0, ROW()-62, 1) - OFFSET($EV$62, 0, 0, ROW()-62, 1))</f>
        <v>-5.1456621462142254</v>
      </c>
      <c r="BA79" s="21">
        <v>40056</v>
      </c>
      <c r="BB79" s="23">
        <v>730.25</v>
      </c>
      <c r="BC79" s="23">
        <v>2.88</v>
      </c>
      <c r="BD79" s="23">
        <v>109.34059999999999</v>
      </c>
      <c r="BE79" s="23">
        <v>15.7409</v>
      </c>
      <c r="BF79" s="23" t="s">
        <v>8</v>
      </c>
      <c r="BG79" s="23">
        <v>1.6252</v>
      </c>
      <c r="BH79" s="23">
        <v>-0.85260000000000002</v>
      </c>
      <c r="BI79" s="23">
        <f t="shared" si="63"/>
        <v>3.3519462252911665</v>
      </c>
      <c r="BJ79" s="23">
        <f t="shared" si="51"/>
        <v>15.980609137055838</v>
      </c>
      <c r="BK79" s="23">
        <f t="shared" si="31"/>
        <v>90.655076497488864</v>
      </c>
      <c r="BL79" s="23">
        <f t="shared" si="32"/>
        <v>8.0552576669021718</v>
      </c>
      <c r="BM79" s="23" cm="1">
        <f t="array" aca="1" ref="BM79" ca="1">(BL79 - $EV79) - AVERAGE(OFFSET(BL$62, 0, 0, ROW()-62, 1) - OFFSET($EV$62, 0, 0, ROW()-62, 1))</f>
        <v>-1.0083658089863645</v>
      </c>
      <c r="BN79" s="21">
        <v>40056</v>
      </c>
      <c r="BO79" s="23">
        <v>1136.02</v>
      </c>
      <c r="BP79" s="23">
        <v>4.08</v>
      </c>
      <c r="BQ79" s="23">
        <v>38.518599999999999</v>
      </c>
      <c r="BR79" s="23">
        <v>88.399900000000002</v>
      </c>
      <c r="BS79" s="23" t="s">
        <v>8</v>
      </c>
      <c r="BT79" s="23">
        <v>21.26</v>
      </c>
      <c r="BU79" s="23">
        <v>13.110900000000001</v>
      </c>
      <c r="BV79" s="23">
        <f t="shared" si="64"/>
        <v>4.2862402379723026</v>
      </c>
      <c r="BW79" s="23">
        <f t="shared" si="52"/>
        <v>89.746091370558375</v>
      </c>
      <c r="BX79" s="23">
        <f t="shared" si="33"/>
        <v>119.11371853951066</v>
      </c>
      <c r="BY79" s="23">
        <f t="shared" si="34"/>
        <v>9.5372725654868713</v>
      </c>
      <c r="BZ79" s="23" cm="1">
        <f t="array" aca="1" ref="BZ79" ca="1">(BY79 - $EV79) - AVERAGE(OFFSET(BY$62, 0, 0, ROW()-62, 1) - OFFSET($EV$62, 0, 0, ROW()-62, 1))</f>
        <v>-4.0261837681233601</v>
      </c>
      <c r="CA79" s="21">
        <v>40056</v>
      </c>
      <c r="CB79" s="23">
        <v>1095.3499999999999</v>
      </c>
      <c r="CC79" s="23">
        <v>2.06</v>
      </c>
      <c r="CD79" s="23">
        <v>12.4718</v>
      </c>
      <c r="CE79" s="23">
        <v>83.245500000000007</v>
      </c>
      <c r="CF79" s="23">
        <v>34.928899999999999</v>
      </c>
      <c r="CG79" s="23">
        <v>12.2501</v>
      </c>
      <c r="CH79" s="23">
        <v>7.5235000000000003</v>
      </c>
      <c r="CI79" s="23">
        <f t="shared" si="65"/>
        <v>2.2616718481407663</v>
      </c>
      <c r="CJ79" s="23">
        <f t="shared" si="53"/>
        <v>84.513197969543157</v>
      </c>
      <c r="CK79" s="23">
        <f t="shared" si="35"/>
        <v>70.269834786793638</v>
      </c>
      <c r="CL79" s="23">
        <f t="shared" si="36"/>
        <v>15.587769678460345</v>
      </c>
      <c r="CM79" s="23" cm="1">
        <f t="array" aca="1" ref="CM79" ca="1">(CL79 - $EV79) - AVERAGE(OFFSET(CL$62, 0, 0, ROW()-62, 1) - OFFSET($EV$62, 0, 0, ROW()-62, 1))</f>
        <v>-2.2547957884636993</v>
      </c>
      <c r="CN79" s="21">
        <v>40056</v>
      </c>
      <c r="CO79" s="23">
        <v>1330.76</v>
      </c>
      <c r="CP79" s="23">
        <v>3.12</v>
      </c>
      <c r="CQ79" s="23">
        <v>13.2163</v>
      </c>
      <c r="CR79" s="23">
        <v>86.06</v>
      </c>
      <c r="CS79" s="23">
        <v>26.547699999999999</v>
      </c>
      <c r="CT79" s="23">
        <v>8.8088999999999995</v>
      </c>
      <c r="CU79" s="23">
        <v>4.9303999999999997</v>
      </c>
      <c r="CV79" s="23">
        <f t="shared" si="66"/>
        <v>3.4345839301938592</v>
      </c>
      <c r="CW79" s="23">
        <f t="shared" si="54"/>
        <v>87.370558375634516</v>
      </c>
      <c r="CX79" s="23">
        <f t="shared" si="37"/>
        <v>96.862136375234968</v>
      </c>
      <c r="CY79" s="23">
        <f t="shared" si="38"/>
        <v>13.738701723909523</v>
      </c>
      <c r="CZ79" s="23" cm="1">
        <f t="array" aca="1" ref="CZ79" ca="1">(CY79 - $EV79) - AVERAGE(OFFSET(CY$62, 0, 0, ROW()-62, 1) - OFFSET($EV$62, 0, 0, ROW()-62, 1))</f>
        <v>-4.1535195902832793</v>
      </c>
      <c r="DA79" s="21">
        <v>40056</v>
      </c>
      <c r="DB79" s="23">
        <v>1571.49</v>
      </c>
      <c r="DC79" s="23">
        <v>2.38</v>
      </c>
      <c r="DD79" s="23">
        <v>18.399000000000001</v>
      </c>
      <c r="DE79" s="23">
        <v>88.338899999999995</v>
      </c>
      <c r="DF79" s="23">
        <v>28.327999999999999</v>
      </c>
      <c r="DG79" s="23">
        <v>11.250999999999999</v>
      </c>
      <c r="DH79" s="23">
        <v>-1.3696999999999999</v>
      </c>
      <c r="DI79" s="23">
        <f t="shared" si="67"/>
        <v>2.7134722986347315</v>
      </c>
      <c r="DJ79" s="23">
        <f t="shared" si="55"/>
        <v>89.68416243654822</v>
      </c>
      <c r="DK79" s="23">
        <f t="shared" si="39"/>
        <v>107.38594173909058</v>
      </c>
      <c r="DL79" s="23">
        <f t="shared" si="40"/>
        <v>14.634038446281529</v>
      </c>
      <c r="DM79" s="23" cm="1">
        <f t="array" aca="1" ref="DM79" ca="1">(DL79 - $EV79) - AVERAGE(OFFSET(DL$62, 0, 0, ROW()-62, 1) - OFFSET($EV$62, 0, 0, ROW()-62, 1))</f>
        <v>-5.2634539425132019</v>
      </c>
      <c r="DN79" s="21">
        <v>40056</v>
      </c>
      <c r="DO79" s="23">
        <v>1495.59</v>
      </c>
      <c r="DP79" s="23">
        <v>1.1299999999999999</v>
      </c>
      <c r="DQ79" s="23">
        <v>18.8658</v>
      </c>
      <c r="DR79" s="23">
        <v>88.504900000000006</v>
      </c>
      <c r="DS79" s="23">
        <v>44.978499999999997</v>
      </c>
      <c r="DT79" s="23">
        <v>13.4823</v>
      </c>
      <c r="DU79" s="23">
        <v>9.0055999999999994</v>
      </c>
      <c r="DV79" s="23">
        <f t="shared" si="68"/>
        <v>1.3691912332118761</v>
      </c>
      <c r="DW79" s="23">
        <f t="shared" si="56"/>
        <v>89.852690355329955</v>
      </c>
      <c r="DX79" s="23">
        <f t="shared" si="41"/>
        <v>76.886616068686919</v>
      </c>
      <c r="DY79" s="23">
        <f t="shared" si="42"/>
        <v>19.451890022886552</v>
      </c>
      <c r="DZ79" s="23" cm="1">
        <f t="array" aca="1" ref="DZ79" ca="1">(DY79 - $EV79) - AVERAGE(OFFSET(DY$62, 0, 0, ROW()-62, 1) - OFFSET($EV$62, 0, 0, ROW()-62, 1))</f>
        <v>-1.9810177723025788</v>
      </c>
      <c r="EA79" s="21">
        <v>40056</v>
      </c>
      <c r="EB79" s="23">
        <v>1900.78</v>
      </c>
      <c r="EC79" s="23">
        <v>4.33</v>
      </c>
      <c r="ED79" s="23">
        <v>12.173500000000001</v>
      </c>
      <c r="EE79" s="23">
        <v>124.2347</v>
      </c>
      <c r="EF79" s="23">
        <v>50.1693</v>
      </c>
      <c r="EG79" s="23">
        <v>16.954599999999999</v>
      </c>
      <c r="EH79" s="23">
        <v>7.8992000000000004</v>
      </c>
      <c r="EI79" s="23">
        <f t="shared" si="69"/>
        <v>4.5491134702119504</v>
      </c>
      <c r="EJ79" s="23">
        <f t="shared" si="57"/>
        <v>126.12659898477158</v>
      </c>
      <c r="EK79" s="23">
        <f t="shared" si="43"/>
        <v>112.65011399021461</v>
      </c>
      <c r="EL79" s="23">
        <f t="shared" si="44"/>
        <v>16.873307382228766</v>
      </c>
      <c r="EM79" s="23" cm="1">
        <f t="array" aca="1" ref="EM79" ca="1">(EL79 - $EV79) - AVERAGE(OFFSET(EL$62, 0, 0, ROW()-62, 1) - OFFSET($EV$62, 0, 0, ROW()-62, 1))</f>
        <v>-3.8245180886123666</v>
      </c>
      <c r="EP79" s="21">
        <v>40056</v>
      </c>
      <c r="EQ79" s="52">
        <v>1057.079956054688</v>
      </c>
      <c r="ER79" s="37">
        <v>84.296700000000001</v>
      </c>
      <c r="ES79" s="51">
        <v>16.18</v>
      </c>
      <c r="ET79" s="23">
        <f t="shared" si="58"/>
        <v>16.426395939086294</v>
      </c>
      <c r="EU79" s="23">
        <f t="shared" si="45"/>
        <v>89.506414667494582</v>
      </c>
      <c r="EV79" s="23">
        <f t="shared" si="46"/>
        <v>11.810102772875119</v>
      </c>
      <c r="EW79" s="37"/>
      <c r="EX79" s="37"/>
      <c r="EY79" s="37"/>
      <c r="FA79" s="21">
        <v>40056</v>
      </c>
      <c r="FB79" s="37">
        <f>VLOOKUP(FA79,'riskfree_rate and infl.'!$H:$I,2,0)</f>
        <v>-1.5</v>
      </c>
    </row>
    <row r="80" spans="1:158" x14ac:dyDescent="0.35">
      <c r="A80" s="21">
        <v>40086</v>
      </c>
      <c r="B80" s="23">
        <v>1256.2</v>
      </c>
      <c r="C80" s="23">
        <v>4.07</v>
      </c>
      <c r="D80" s="23">
        <v>16.558900000000001</v>
      </c>
      <c r="E80" s="23">
        <v>66.226299999999995</v>
      </c>
      <c r="F80" s="23">
        <v>51.020499999999998</v>
      </c>
      <c r="G80" s="23">
        <v>14.0754</v>
      </c>
      <c r="H80" s="23">
        <v>-1.4337</v>
      </c>
      <c r="I80" s="23">
        <f t="shared" si="59"/>
        <v>4.8077804900028607</v>
      </c>
      <c r="J80" s="23">
        <f t="shared" si="47"/>
        <v>67.098581560283677</v>
      </c>
      <c r="K80" s="23">
        <f t="shared" si="23"/>
        <v>54.180940091675645</v>
      </c>
      <c r="L80" s="23">
        <f t="shared" si="24"/>
        <v>23.185275077812882</v>
      </c>
      <c r="M80" s="23" cm="1">
        <f t="array" aca="1" ref="M80" ca="1">(L80 - $EV80) - AVERAGE(OFFSET(L$62, 0, 0, ROW()-62, 1) - OFFSET($EV$62, 0, 0, ROW()-62, 1))</f>
        <v>-3.6256701724619305</v>
      </c>
      <c r="N80" s="21">
        <v>40086</v>
      </c>
      <c r="O80" s="23">
        <v>1240.43</v>
      </c>
      <c r="P80" s="23">
        <v>1.65</v>
      </c>
      <c r="Q80" s="23">
        <v>28.0549</v>
      </c>
      <c r="R80" s="23">
        <v>48.074100000000001</v>
      </c>
      <c r="S80" s="23">
        <v>29.4481</v>
      </c>
      <c r="T80" s="23">
        <v>4.6546000000000003</v>
      </c>
      <c r="U80" s="23">
        <v>2.0975000000000001</v>
      </c>
      <c r="V80" s="23">
        <f t="shared" si="60"/>
        <v>1.9778952285081537</v>
      </c>
      <c r="W80" s="23">
        <f t="shared" si="48"/>
        <v>48.707294832826747</v>
      </c>
      <c r="X80" s="23">
        <f t="shared" si="25"/>
        <v>80.822795380998755</v>
      </c>
      <c r="Y80" s="23">
        <f t="shared" si="26"/>
        <v>15.347526575301083</v>
      </c>
      <c r="Z80" s="23" cm="1">
        <f t="array" aca="1" ref="Z80" ca="1">(Y80 - $EV80) - AVERAGE(OFFSET(Y$62, 0, 0, ROW()-62, 1) - OFFSET($EV$62, 0, 0, ROW()-62, 1))</f>
        <v>0.64677229900187649</v>
      </c>
      <c r="AA80" s="21">
        <v>40086</v>
      </c>
      <c r="AB80" s="23">
        <v>1439.86</v>
      </c>
      <c r="AC80" s="23">
        <v>2.79</v>
      </c>
      <c r="AD80" s="23">
        <v>14.5145</v>
      </c>
      <c r="AE80" s="23">
        <v>96.767899999999997</v>
      </c>
      <c r="AF80" s="23">
        <v>30.081900000000001</v>
      </c>
      <c r="AG80" s="23">
        <v>8.6637000000000004</v>
      </c>
      <c r="AH80" s="23">
        <v>5.4837999999999996</v>
      </c>
      <c r="AI80" s="23">
        <f t="shared" si="61"/>
        <v>3.0264789163906891</v>
      </c>
      <c r="AJ80" s="23">
        <f t="shared" si="49"/>
        <v>98.042451874366762</v>
      </c>
      <c r="AK80" s="23">
        <f t="shared" si="27"/>
        <v>78.960617202131871</v>
      </c>
      <c r="AL80" s="23">
        <f t="shared" si="28"/>
        <v>18.235166479437357</v>
      </c>
      <c r="AM80" s="23" cm="1">
        <f t="array" aca="1" ref="AM80" ca="1">(AL80 - $EV80) - AVERAGE(OFFSET(AL$62, 0, 0, ROW()-62, 1) - OFFSET($EV$62, 0, 0, ROW()-62, 1))</f>
        <v>-2.5158269375618758</v>
      </c>
      <c r="AN80" s="21">
        <v>40086</v>
      </c>
      <c r="AO80" s="23">
        <v>2283.08</v>
      </c>
      <c r="AP80" s="23">
        <v>2.02</v>
      </c>
      <c r="AQ80" s="23">
        <v>11.5756</v>
      </c>
      <c r="AR80" s="23">
        <v>200.1388</v>
      </c>
      <c r="AS80" s="23">
        <v>18.702200000000001</v>
      </c>
      <c r="AT80" s="23">
        <v>10.616300000000001</v>
      </c>
      <c r="AU80" s="23">
        <v>3.3393000000000002</v>
      </c>
      <c r="AV80" s="23">
        <f t="shared" si="62"/>
        <v>2.2021053871381309</v>
      </c>
      <c r="AW80" s="23">
        <f t="shared" si="50"/>
        <v>202.77487335359677</v>
      </c>
      <c r="AX80" s="23">
        <f t="shared" si="29"/>
        <v>213.67609786408394</v>
      </c>
      <c r="AY80" s="23">
        <f t="shared" si="30"/>
        <v>10.684770186379161</v>
      </c>
      <c r="AZ80" s="23" cm="1">
        <f t="array" aca="1" ref="AZ80" ca="1">(AY80 - $EV80) - AVERAGE(OFFSET(AY$62, 0, 0, ROW()-62, 1) - OFFSET($EV$62, 0, 0, ROW()-62, 1))</f>
        <v>-4.3813434193444003</v>
      </c>
      <c r="BA80" s="21">
        <v>40086</v>
      </c>
      <c r="BB80" s="23">
        <v>745.09</v>
      </c>
      <c r="BC80" s="23">
        <v>2.2200000000000002</v>
      </c>
      <c r="BD80" s="23">
        <v>111.53700000000001</v>
      </c>
      <c r="BE80" s="23">
        <v>15.7409</v>
      </c>
      <c r="BF80" s="23" t="s">
        <v>8</v>
      </c>
      <c r="BG80" s="23">
        <v>1.6253</v>
      </c>
      <c r="BH80" s="23">
        <v>-0.85260000000000002</v>
      </c>
      <c r="BI80" s="23">
        <f t="shared" si="63"/>
        <v>2.7231603656453602</v>
      </c>
      <c r="BJ80" s="23">
        <f t="shared" si="51"/>
        <v>15.948226950354609</v>
      </c>
      <c r="BK80" s="23">
        <f t="shared" si="31"/>
        <v>89.273312800319971</v>
      </c>
      <c r="BL80" s="23">
        <f t="shared" si="32"/>
        <v>8.3461672545586261</v>
      </c>
      <c r="BM80" s="23" cm="1">
        <f t="array" aca="1" ref="BM80" ca="1">(BL80 - $EV80) - AVERAGE(OFFSET(BL$62, 0, 0, ROW()-62, 1) - OFFSET($EV$62, 0, 0, ROW()-62, 1))</f>
        <v>-0.59531101187867286</v>
      </c>
      <c r="BN80" s="21">
        <v>40086</v>
      </c>
      <c r="BO80" s="23">
        <v>1226.6199999999999</v>
      </c>
      <c r="BP80" s="23">
        <v>3.75</v>
      </c>
      <c r="BQ80" s="23">
        <v>41.590499999999999</v>
      </c>
      <c r="BR80" s="23">
        <v>88.399900000000002</v>
      </c>
      <c r="BS80" s="23" t="s">
        <v>8</v>
      </c>
      <c r="BT80" s="23">
        <v>21.26</v>
      </c>
      <c r="BU80" s="23">
        <v>13.110900000000001</v>
      </c>
      <c r="BV80" s="23">
        <f t="shared" si="64"/>
        <v>4.4904123608183593</v>
      </c>
      <c r="BW80" s="23">
        <f t="shared" si="52"/>
        <v>89.564235055724424</v>
      </c>
      <c r="BX80" s="23">
        <f t="shared" si="33"/>
        <v>118.9562021319028</v>
      </c>
      <c r="BY80" s="23">
        <f t="shared" si="34"/>
        <v>10.311526242573555</v>
      </c>
      <c r="BZ80" s="23" cm="1">
        <f t="array" aca="1" ref="BZ80" ca="1">(BY80 - $EV80) - AVERAGE(OFFSET(BY$62, 0, 0, ROW()-62, 1) - OFFSET($EV$62, 0, 0, ROW()-62, 1))</f>
        <v>-2.962128328300051</v>
      </c>
      <c r="CA80" s="21">
        <v>40086</v>
      </c>
      <c r="CB80" s="23">
        <v>1102.8399999999999</v>
      </c>
      <c r="CC80" s="23">
        <v>2.06</v>
      </c>
      <c r="CD80" s="23">
        <v>12.5571</v>
      </c>
      <c r="CE80" s="23">
        <v>83.245500000000007</v>
      </c>
      <c r="CF80" s="23">
        <v>34.928899999999999</v>
      </c>
      <c r="CG80" s="23">
        <v>12.2501</v>
      </c>
      <c r="CH80" s="23">
        <v>7.5235000000000003</v>
      </c>
      <c r="CI80" s="23">
        <f t="shared" si="65"/>
        <v>2.2878596982384227</v>
      </c>
      <c r="CJ80" s="23">
        <f t="shared" si="53"/>
        <v>84.341945288753806</v>
      </c>
      <c r="CK80" s="23">
        <f t="shared" si="35"/>
        <v>70.816689972500527</v>
      </c>
      <c r="CL80" s="23">
        <f t="shared" si="36"/>
        <v>15.573165032540405</v>
      </c>
      <c r="CM80" s="23" cm="1">
        <f t="array" aca="1" ref="CM80" ca="1">(CL80 - $EV80) - AVERAGE(OFFSET(CL$62, 0, 0, ROW()-62, 1) - OFFSET($EV$62, 0, 0, ROW()-62, 1))</f>
        <v>-2.0780091149614393</v>
      </c>
      <c r="CN80" s="21">
        <v>40086</v>
      </c>
      <c r="CO80" s="23">
        <v>1421.53</v>
      </c>
      <c r="CP80" s="23">
        <v>2.72</v>
      </c>
      <c r="CQ80" s="23">
        <v>14.1082</v>
      </c>
      <c r="CR80" s="23">
        <v>86.056200000000004</v>
      </c>
      <c r="CS80" s="23">
        <v>26.499199999999998</v>
      </c>
      <c r="CT80" s="23">
        <v>8.8064999999999998</v>
      </c>
      <c r="CU80" s="23">
        <v>4.9284999999999997</v>
      </c>
      <c r="CV80" s="23">
        <f t="shared" si="66"/>
        <v>3.2491317929882668</v>
      </c>
      <c r="CW80" s="23">
        <f t="shared" si="54"/>
        <v>87.189665653495439</v>
      </c>
      <c r="CX80" s="23">
        <f t="shared" si="37"/>
        <v>97.215713729622493</v>
      </c>
      <c r="CY80" s="23">
        <f t="shared" si="38"/>
        <v>14.622430319789414</v>
      </c>
      <c r="CZ80" s="23" cm="1">
        <f t="array" aca="1" ref="CZ80" ca="1">(CY80 - $EV80) - AVERAGE(OFFSET(CY$62, 0, 0, ROW()-62, 1) - OFFSET($EV$62, 0, 0, ROW()-62, 1))</f>
        <v>-2.972915019324545</v>
      </c>
      <c r="DA80" s="21">
        <v>40086</v>
      </c>
      <c r="DB80" s="23">
        <v>1643.22</v>
      </c>
      <c r="DC80" s="23">
        <v>2.06</v>
      </c>
      <c r="DD80" s="23">
        <v>19.238800000000001</v>
      </c>
      <c r="DE80" s="23">
        <v>88.338899999999995</v>
      </c>
      <c r="DF80" s="23">
        <v>28.327999999999999</v>
      </c>
      <c r="DG80" s="23">
        <v>11.250999999999999</v>
      </c>
      <c r="DH80" s="23">
        <v>-1.3696999999999999</v>
      </c>
      <c r="DI80" s="23">
        <f t="shared" si="67"/>
        <v>2.4834498460545205</v>
      </c>
      <c r="DJ80" s="23">
        <f t="shared" si="55"/>
        <v>89.502431610942239</v>
      </c>
      <c r="DK80" s="23">
        <f t="shared" si="39"/>
        <v>108.06719039602093</v>
      </c>
      <c r="DL80" s="23">
        <f t="shared" si="40"/>
        <v>15.205540127195755</v>
      </c>
      <c r="DM80" s="23" cm="1">
        <f t="array" aca="1" ref="DM80" ca="1">(DL80 - $EV80) - AVERAGE(OFFSET(DL$62, 0, 0, ROW()-62, 1) - OFFSET($EV$62, 0, 0, ROW()-62, 1))</f>
        <v>-4.3334132669518048</v>
      </c>
      <c r="DN80" s="21">
        <v>40086</v>
      </c>
      <c r="DO80" s="23">
        <v>1547.73</v>
      </c>
      <c r="DP80" s="23">
        <v>1.0900000000000001</v>
      </c>
      <c r="DQ80" s="23">
        <v>20.782599999999999</v>
      </c>
      <c r="DR80" s="23">
        <v>83.3352</v>
      </c>
      <c r="DS80" s="23">
        <v>44.510199999999998</v>
      </c>
      <c r="DT80" s="23">
        <v>12.842000000000001</v>
      </c>
      <c r="DU80" s="23">
        <v>8.1719000000000008</v>
      </c>
      <c r="DV80" s="23">
        <f t="shared" si="68"/>
        <v>1.3577343806588171</v>
      </c>
      <c r="DW80" s="23">
        <f t="shared" si="56"/>
        <v>84.43282674772037</v>
      </c>
      <c r="DX80" s="23">
        <f t="shared" si="41"/>
        <v>77.437626595783087</v>
      </c>
      <c r="DY80" s="23">
        <f t="shared" si="42"/>
        <v>19.986795412506645</v>
      </c>
      <c r="DZ80" s="23" cm="1">
        <f t="array" aca="1" ref="DZ80" ca="1">(DY80 - $EV80) - AVERAGE(OFFSET(DY$62, 0, 0, ROW()-62, 1) - OFFSET($EV$62, 0, 0, ROW()-62, 1))</f>
        <v>-1.2699309530470142</v>
      </c>
      <c r="EA80" s="21">
        <v>40086</v>
      </c>
      <c r="EB80" s="23">
        <v>1922.19</v>
      </c>
      <c r="EC80" s="23">
        <v>4.29</v>
      </c>
      <c r="ED80" s="23">
        <v>12.2722</v>
      </c>
      <c r="EE80" s="23">
        <v>124.2347</v>
      </c>
      <c r="EF80" s="23">
        <v>50.1693</v>
      </c>
      <c r="EG80" s="23">
        <v>16.954599999999999</v>
      </c>
      <c r="EH80" s="23">
        <v>7.8992000000000004</v>
      </c>
      <c r="EI80" s="23">
        <f t="shared" si="69"/>
        <v>4.5890272199227855</v>
      </c>
      <c r="EJ80" s="23">
        <f t="shared" si="57"/>
        <v>125.8710233029382</v>
      </c>
      <c r="EK80" s="23">
        <f t="shared" si="43"/>
        <v>113.24360177697089</v>
      </c>
      <c r="EL80" s="23">
        <f t="shared" si="44"/>
        <v>16.973939099761967</v>
      </c>
      <c r="EM80" s="23" cm="1">
        <f t="array" aca="1" ref="EM80" ca="1">(EL80 - $EV80) - AVERAGE(OFFSET(EL$62, 0, 0, ROW()-62, 1) - OFFSET($EV$62, 0, 0, ROW()-62, 1))</f>
        <v>-3.4452882572042611</v>
      </c>
      <c r="EP80" s="21">
        <v>40086</v>
      </c>
      <c r="EQ80" s="52">
        <v>1036.18994140625</v>
      </c>
      <c r="ER80" s="37">
        <v>20.3294</v>
      </c>
      <c r="ES80" s="51">
        <v>18.670000000000002</v>
      </c>
      <c r="ET80" s="23">
        <f t="shared" si="58"/>
        <v>18.915906788247216</v>
      </c>
      <c r="EU80" s="23">
        <f t="shared" si="45"/>
        <v>88.231598479819027</v>
      </c>
      <c r="EV80" s="23">
        <f t="shared" si="46"/>
        <v>11.743977886145347</v>
      </c>
      <c r="EW80" s="37"/>
      <c r="EX80" s="37"/>
      <c r="EY80" s="37"/>
      <c r="FA80" s="21">
        <v>40086</v>
      </c>
      <c r="FB80" s="37">
        <f>VLOOKUP(FA80,'riskfree_rate and infl.'!$H:$I,2,0)</f>
        <v>-1.3</v>
      </c>
    </row>
    <row r="81" spans="1:158" x14ac:dyDescent="0.35">
      <c r="A81" s="21">
        <v>40117</v>
      </c>
      <c r="B81" s="23">
        <v>1241.46</v>
      </c>
      <c r="C81" s="23">
        <v>4.1500000000000004</v>
      </c>
      <c r="D81" s="23">
        <v>16.319600000000001</v>
      </c>
      <c r="E81" s="23">
        <v>66.221400000000003</v>
      </c>
      <c r="F81" s="23">
        <v>51.020499999999998</v>
      </c>
      <c r="G81" s="23">
        <v>14.0754</v>
      </c>
      <c r="H81" s="23">
        <v>-1.4337</v>
      </c>
      <c r="I81" s="23">
        <f t="shared" si="59"/>
        <v>4.768496996584715</v>
      </c>
      <c r="J81" s="23">
        <f t="shared" si="47"/>
        <v>66.354108216432863</v>
      </c>
      <c r="K81" s="23">
        <f t="shared" si="23"/>
        <v>54.572483045153653</v>
      </c>
      <c r="L81" s="23">
        <f t="shared" si="24"/>
        <v>22.748827444278234</v>
      </c>
      <c r="M81" s="23" cm="1">
        <f t="array" aca="1" ref="M81" ca="1">(L81 - $EV81) - AVERAGE(OFFSET(L$62, 0, 0, ROW()-62, 1) - OFFSET($EV$62, 0, 0, ROW()-62, 1))</f>
        <v>-4.6799277472946024</v>
      </c>
      <c r="N81" s="21">
        <v>40117</v>
      </c>
      <c r="O81" s="23">
        <v>1191.6099999999999</v>
      </c>
      <c r="P81" s="23">
        <v>1.73</v>
      </c>
      <c r="Q81" s="23">
        <v>26.950800000000001</v>
      </c>
      <c r="R81" s="23">
        <v>48.074100000000001</v>
      </c>
      <c r="S81" s="23">
        <v>29.4481</v>
      </c>
      <c r="T81" s="23">
        <v>4.6546000000000003</v>
      </c>
      <c r="U81" s="23">
        <v>2.0975000000000001</v>
      </c>
      <c r="V81" s="23">
        <f t="shared" si="60"/>
        <v>1.9686738136184685</v>
      </c>
      <c r="W81" s="23">
        <f t="shared" si="48"/>
        <v>48.170440881763525</v>
      </c>
      <c r="X81" s="23">
        <f t="shared" si="25"/>
        <v>80.099201953834338</v>
      </c>
      <c r="Y81" s="23">
        <f t="shared" si="26"/>
        <v>14.876677556497897</v>
      </c>
      <c r="Z81" s="23" cm="1">
        <f t="array" aca="1" ref="Z81" ca="1">(Y81 - $EV81) - AVERAGE(OFFSET(Y$62, 0, 0, ROW()-62, 1) - OFFSET($EV$62, 0, 0, ROW()-62, 1))</f>
        <v>-0.66675205433426976</v>
      </c>
      <c r="AA81" s="21">
        <v>40117</v>
      </c>
      <c r="AB81" s="23">
        <v>1462.38</v>
      </c>
      <c r="AC81" s="23">
        <v>2.77</v>
      </c>
      <c r="AD81" s="23">
        <v>14.7415</v>
      </c>
      <c r="AE81" s="23">
        <v>96.747</v>
      </c>
      <c r="AF81" s="23">
        <v>30.081900000000001</v>
      </c>
      <c r="AG81" s="23">
        <v>8.6637000000000004</v>
      </c>
      <c r="AH81" s="23">
        <v>5.4837999999999996</v>
      </c>
      <c r="AI81" s="23">
        <f t="shared" si="61"/>
        <v>3.0422909100240147</v>
      </c>
      <c r="AJ81" s="23">
        <f t="shared" si="49"/>
        <v>96.940881763527059</v>
      </c>
      <c r="AK81" s="23">
        <f t="shared" si="27"/>
        <v>79.535255283203554</v>
      </c>
      <c r="AL81" s="23">
        <f t="shared" si="28"/>
        <v>18.386563226494467</v>
      </c>
      <c r="AM81" s="23" cm="1">
        <f t="array" aca="1" ref="AM81" ca="1">(AL81 - $EV81) - AVERAGE(OFFSET(AL$62, 0, 0, ROW()-62, 1) - OFFSET($EV$62, 0, 0, ROW()-62, 1))</f>
        <v>-3.0406529336396346</v>
      </c>
      <c r="AN81" s="21">
        <v>40117</v>
      </c>
      <c r="AO81" s="23">
        <v>2336.1799999999998</v>
      </c>
      <c r="AP81" s="23">
        <v>1.97</v>
      </c>
      <c r="AQ81" s="23">
        <v>19.5913</v>
      </c>
      <c r="AR81" s="23">
        <v>147.04239999999999</v>
      </c>
      <c r="AS81" s="23">
        <v>22.3889</v>
      </c>
      <c r="AT81" s="23">
        <v>8.7742000000000004</v>
      </c>
      <c r="AU81" s="23">
        <v>0.70269999999999999</v>
      </c>
      <c r="AV81" s="23">
        <f t="shared" si="62"/>
        <v>2.185274933554179</v>
      </c>
      <c r="AW81" s="23">
        <f t="shared" si="50"/>
        <v>147.33707414829658</v>
      </c>
      <c r="AX81" s="23">
        <f t="shared" si="29"/>
        <v>214.28787694226614</v>
      </c>
      <c r="AY81" s="23">
        <f t="shared" si="30"/>
        <v>10.902063305379697</v>
      </c>
      <c r="AZ81" s="23" cm="1">
        <f t="array" aca="1" ref="AZ81" ca="1">(AY81 - $EV81) - AVERAGE(OFFSET(AY$62, 0, 0, ROW()-62, 1) - OFFSET($EV$62, 0, 0, ROW()-62, 1))</f>
        <v>-4.7420879654901782</v>
      </c>
      <c r="BA81" s="21">
        <v>40117</v>
      </c>
      <c r="BB81" s="23">
        <v>700.99</v>
      </c>
      <c r="BC81" s="23">
        <v>2.17</v>
      </c>
      <c r="BD81" s="23" t="s">
        <v>8</v>
      </c>
      <c r="BE81" s="23">
        <v>13.4436</v>
      </c>
      <c r="BF81" s="23" t="s">
        <v>8</v>
      </c>
      <c r="BG81" s="23">
        <v>5.3616999999999999</v>
      </c>
      <c r="BH81" s="23">
        <v>1.9440999999999999</v>
      </c>
      <c r="BI81" s="23">
        <f t="shared" si="63"/>
        <v>2.5316501137966472</v>
      </c>
      <c r="BJ81" s="23">
        <f t="shared" si="51"/>
        <v>13.470541082164329</v>
      </c>
      <c r="BK81" s="23">
        <f t="shared" si="31"/>
        <v>87.861505603885746</v>
      </c>
      <c r="BL81" s="23">
        <f t="shared" si="32"/>
        <v>7.978351784231184</v>
      </c>
      <c r="BM81" s="23" cm="1">
        <f t="array" aca="1" ref="BM81" ca="1">(BL81 - $EV81) - AVERAGE(OFFSET(BL$62, 0, 0, ROW()-62, 1) - OFFSET($EV$62, 0, 0, ROW()-62, 1))</f>
        <v>-1.7404290109032567</v>
      </c>
      <c r="BN81" s="21">
        <v>40117</v>
      </c>
      <c r="BO81" s="23">
        <v>1194.6400000000001</v>
      </c>
      <c r="BP81" s="23">
        <v>3.74</v>
      </c>
      <c r="BQ81" s="23">
        <v>40.5062</v>
      </c>
      <c r="BR81" s="23">
        <v>88.399900000000002</v>
      </c>
      <c r="BS81" s="23" t="s">
        <v>8</v>
      </c>
      <c r="BT81" s="23">
        <v>21.26</v>
      </c>
      <c r="BU81" s="23">
        <v>13.110900000000001</v>
      </c>
      <c r="BV81" s="23">
        <f t="shared" si="64"/>
        <v>4.412662933443948</v>
      </c>
      <c r="BW81" s="23">
        <f t="shared" si="52"/>
        <v>88.57705410821643</v>
      </c>
      <c r="BX81" s="23">
        <f t="shared" si="33"/>
        <v>118.79342628952035</v>
      </c>
      <c r="BY81" s="23">
        <f t="shared" si="34"/>
        <v>10.056448722073673</v>
      </c>
      <c r="BZ81" s="23" cm="1">
        <f t="array" aca="1" ref="BZ81" ca="1">(BY81 - $EV81) - AVERAGE(OFFSET(BY$62, 0, 0, ROW()-62, 1) - OFFSET($EV$62, 0, 0, ROW()-62, 1))</f>
        <v>-3.8699390450538438</v>
      </c>
      <c r="CA81" s="21">
        <v>40117</v>
      </c>
      <c r="CB81" s="23">
        <v>1073.68</v>
      </c>
      <c r="CC81" s="23">
        <v>2.17</v>
      </c>
      <c r="CD81" s="23">
        <v>12.298400000000001</v>
      </c>
      <c r="CE81" s="23">
        <v>85.170299999999997</v>
      </c>
      <c r="CF81" s="23">
        <v>34.617800000000003</v>
      </c>
      <c r="CG81" s="23">
        <v>12.2384</v>
      </c>
      <c r="CH81" s="23">
        <v>7.6196999999999999</v>
      </c>
      <c r="CI81" s="23">
        <f t="shared" si="65"/>
        <v>2.333956408969978</v>
      </c>
      <c r="CJ81" s="23">
        <f t="shared" si="53"/>
        <v>85.34098196392786</v>
      </c>
      <c r="CK81" s="23">
        <f t="shared" si="35"/>
        <v>71.345914671899308</v>
      </c>
      <c r="CL81" s="23">
        <f t="shared" si="36"/>
        <v>15.048934545692854</v>
      </c>
      <c r="CM81" s="23" cm="1">
        <f t="array" aca="1" ref="CM81" ca="1">(CL81 - $EV81) - AVERAGE(OFFSET(CL$62, 0, 0, ROW()-62, 1) - OFFSET($EV$62, 0, 0, ROW()-62, 1))</f>
        <v>-3.3015053882386187</v>
      </c>
      <c r="CN81" s="21">
        <v>40117</v>
      </c>
      <c r="CO81" s="23">
        <v>1358.18</v>
      </c>
      <c r="CP81" s="23">
        <v>2.85</v>
      </c>
      <c r="CQ81" s="23">
        <v>13.473000000000001</v>
      </c>
      <c r="CR81" s="23">
        <v>86.083799999999997</v>
      </c>
      <c r="CS81" s="23">
        <v>26.497399999999999</v>
      </c>
      <c r="CT81" s="23">
        <v>8.8072999999999997</v>
      </c>
      <c r="CU81" s="23">
        <v>4.9290000000000003</v>
      </c>
      <c r="CV81" s="23">
        <f t="shared" si="66"/>
        <v>3.2453841940225927</v>
      </c>
      <c r="CW81" s="23">
        <f t="shared" si="54"/>
        <v>86.256312625250501</v>
      </c>
      <c r="CX81" s="23">
        <f t="shared" si="37"/>
        <v>97.523391614461971</v>
      </c>
      <c r="CY81" s="23">
        <f t="shared" si="38"/>
        <v>13.926710069408541</v>
      </c>
      <c r="CZ81" s="23" cm="1">
        <f t="array" aca="1" ref="CZ81" ca="1">(CY81 - $EV81) - AVERAGE(OFFSET(CY$62, 0, 0, ROW()-62, 1) - OFFSET($EV$62, 0, 0, ROW()-62, 1))</f>
        <v>-4.3208007453790929</v>
      </c>
      <c r="DA81" s="21">
        <v>40117</v>
      </c>
      <c r="DB81" s="23">
        <v>1565.63</v>
      </c>
      <c r="DC81" s="23">
        <v>2.17</v>
      </c>
      <c r="DD81" s="23">
        <v>21.2104</v>
      </c>
      <c r="DE81" s="23">
        <v>72.668800000000005</v>
      </c>
      <c r="DF81" s="23">
        <v>28.846900000000002</v>
      </c>
      <c r="DG81" s="23">
        <v>10.395899999999999</v>
      </c>
      <c r="DH81" s="23">
        <v>-3.2542</v>
      </c>
      <c r="DI81" s="23">
        <f t="shared" si="67"/>
        <v>2.4707993840123197</v>
      </c>
      <c r="DJ81" s="23">
        <f t="shared" si="55"/>
        <v>72.814428857715441</v>
      </c>
      <c r="DK81" s="23">
        <f t="shared" si="39"/>
        <v>108.31862758240919</v>
      </c>
      <c r="DL81" s="23">
        <f t="shared" si="40"/>
        <v>14.453931285354066</v>
      </c>
      <c r="DM81" s="23" cm="1">
        <f t="array" aca="1" ref="DM81" ca="1">(DL81 - $EV81) - AVERAGE(OFFSET(DL$62, 0, 0, ROW()-62, 1) - OFFSET($EV$62, 0, 0, ROW()-62, 1))</f>
        <v>-5.6655824135394184</v>
      </c>
      <c r="DN81" s="21">
        <v>40117</v>
      </c>
      <c r="DO81" s="23">
        <v>1540.03</v>
      </c>
      <c r="DP81" s="23">
        <v>1.1100000000000001</v>
      </c>
      <c r="DQ81" s="23">
        <v>20.679200000000002</v>
      </c>
      <c r="DR81" s="23">
        <v>83.7059</v>
      </c>
      <c r="DS81" s="23">
        <v>44.510199999999998</v>
      </c>
      <c r="DT81" s="23">
        <v>12.842000000000001</v>
      </c>
      <c r="DU81" s="23">
        <v>8.1719000000000008</v>
      </c>
      <c r="DV81" s="23">
        <f t="shared" si="68"/>
        <v>1.3449999573811016</v>
      </c>
      <c r="DW81" s="23">
        <f t="shared" si="56"/>
        <v>83.873647294589176</v>
      </c>
      <c r="DX81" s="23">
        <f t="shared" si="41"/>
        <v>77.985160575240727</v>
      </c>
      <c r="DY81" s="23">
        <f t="shared" si="42"/>
        <v>19.747731345813751</v>
      </c>
      <c r="DZ81" s="23" cm="1">
        <f t="array" aca="1" ref="DZ81" ca="1">(DY81 - $EV81) - AVERAGE(OFFSET(DY$62, 0, 0, ROW()-62, 1) - OFFSET($EV$62, 0, 0, ROW()-62, 1))</f>
        <v>-2.2507912357439803</v>
      </c>
      <c r="EA81" s="21">
        <v>40117</v>
      </c>
      <c r="EB81" s="23">
        <v>1856.33</v>
      </c>
      <c r="EC81" s="23">
        <v>4.45</v>
      </c>
      <c r="ED81" s="23">
        <v>12.1173</v>
      </c>
      <c r="EE81" s="23">
        <v>123.206</v>
      </c>
      <c r="EF81" s="23">
        <v>53.010599999999997</v>
      </c>
      <c r="EG81" s="23">
        <v>17.717099999999999</v>
      </c>
      <c r="EH81" s="23">
        <v>7.8874000000000004</v>
      </c>
      <c r="EI81" s="23">
        <f t="shared" si="69"/>
        <v>4.5917496012884769</v>
      </c>
      <c r="EJ81" s="23">
        <f t="shared" si="57"/>
        <v>123.45290581162325</v>
      </c>
      <c r="EK81" s="23">
        <f t="shared" si="43"/>
        <v>113.7715717187925</v>
      </c>
      <c r="EL81" s="23">
        <f t="shared" si="44"/>
        <v>16.316290369867293</v>
      </c>
      <c r="EM81" s="23" cm="1">
        <f t="array" aca="1" ref="EM81" ca="1">(EL81 - $EV81) - AVERAGE(OFFSET(EL$62, 0, 0, ROW()-62, 1) - OFFSET($EV$62, 0, 0, ROW()-62, 1))</f>
        <v>-4.730240713410522</v>
      </c>
      <c r="EP81" s="21">
        <v>40117</v>
      </c>
      <c r="EQ81" s="52">
        <v>1095.630004882812</v>
      </c>
      <c r="ER81" s="37">
        <v>21.4956</v>
      </c>
      <c r="ES81" s="51">
        <v>37.700000000000003</v>
      </c>
      <c r="ET81" s="23">
        <f t="shared" si="58"/>
        <v>37.77555110220441</v>
      </c>
      <c r="EU81" s="23">
        <f t="shared" si="45"/>
        <v>87.283025623512088</v>
      </c>
      <c r="EV81" s="23">
        <f t="shared" si="46"/>
        <v>12.552612573362419</v>
      </c>
      <c r="EW81" s="37"/>
      <c r="EX81" s="37"/>
      <c r="EY81" s="37"/>
      <c r="FA81" s="21">
        <v>40117</v>
      </c>
      <c r="FB81" s="37">
        <f>VLOOKUP(FA81,'riskfree_rate and infl.'!$H:$I,2,0)</f>
        <v>-0.2</v>
      </c>
    </row>
    <row r="82" spans="1:158" x14ac:dyDescent="0.35">
      <c r="A82" s="21">
        <v>40147</v>
      </c>
      <c r="B82" s="23">
        <v>1330.66</v>
      </c>
      <c r="C82" s="23">
        <v>3.93</v>
      </c>
      <c r="D82" s="23">
        <v>18.473099999999999</v>
      </c>
      <c r="E82" s="23">
        <v>63.8262</v>
      </c>
      <c r="F82" s="23">
        <v>50.923099999999998</v>
      </c>
      <c r="G82" s="23">
        <v>13.849600000000001</v>
      </c>
      <c r="H82" s="23">
        <v>0.55869999999999997</v>
      </c>
      <c r="I82" s="23">
        <f t="shared" si="59"/>
        <v>4.7191350723730912</v>
      </c>
      <c r="J82" s="23">
        <f t="shared" si="47"/>
        <v>62.697642436149309</v>
      </c>
      <c r="K82" s="23">
        <f t="shared" si="23"/>
        <v>54.809517826496887</v>
      </c>
      <c r="L82" s="23">
        <f t="shared" si="24"/>
        <v>24.27790013063591</v>
      </c>
      <c r="M82" s="23" cm="1">
        <f t="array" aca="1" ref="M82" ca="1">(L82 - $EV82) - AVERAGE(OFFSET(L$62, 0, 0, ROW()-62, 1) - OFFSET($EV$62, 0, 0, ROW()-62, 1))</f>
        <v>-3.2359910592194421</v>
      </c>
      <c r="N82" s="21">
        <v>40147</v>
      </c>
      <c r="O82" s="23">
        <v>1273.32</v>
      </c>
      <c r="P82" s="23">
        <v>1.67</v>
      </c>
      <c r="Q82" s="23">
        <v>28.7988</v>
      </c>
      <c r="R82" s="23">
        <v>48.425199999999997</v>
      </c>
      <c r="S82" s="23">
        <v>29.4481</v>
      </c>
      <c r="T82" s="23">
        <v>4.6546000000000003</v>
      </c>
      <c r="U82" s="23">
        <v>2.0975000000000001</v>
      </c>
      <c r="V82" s="23">
        <f t="shared" si="60"/>
        <v>1.9789591696188704</v>
      </c>
      <c r="W82" s="23">
        <f t="shared" si="48"/>
        <v>47.56895874263261</v>
      </c>
      <c r="X82" s="23">
        <f t="shared" si="25"/>
        <v>79.308591201799317</v>
      </c>
      <c r="Y82" s="23">
        <f t="shared" si="26"/>
        <v>16.055259344603154</v>
      </c>
      <c r="Z82" s="23" cm="1">
        <f t="array" aca="1" ref="Z82" ca="1">(Y82 - $EV82) - AVERAGE(OFFSET(Y$62, 0, 0, ROW()-62, 1) - OFFSET($EV$62, 0, 0, ROW()-62, 1))</f>
        <v>0.22603495084045511</v>
      </c>
      <c r="AA82" s="21">
        <v>40147</v>
      </c>
      <c r="AB82" s="23">
        <v>1523.42</v>
      </c>
      <c r="AC82" s="23">
        <v>2.67</v>
      </c>
      <c r="AD82" s="23">
        <v>15.2065</v>
      </c>
      <c r="AE82" s="23">
        <v>96.752499999999998</v>
      </c>
      <c r="AF82" s="23">
        <v>29.086200000000002</v>
      </c>
      <c r="AG82" s="23">
        <v>8.8024000000000004</v>
      </c>
      <c r="AH82" s="23">
        <v>5.5757000000000003</v>
      </c>
      <c r="AI82" s="23">
        <f t="shared" si="61"/>
        <v>3.0273098828717355</v>
      </c>
      <c r="AJ82" s="23">
        <f t="shared" si="49"/>
        <v>95.041748526522596</v>
      </c>
      <c r="AK82" s="23">
        <f t="shared" si="27"/>
        <v>80.060720818226926</v>
      </c>
      <c r="AL82" s="23">
        <f t="shared" si="28"/>
        <v>19.028307320125609</v>
      </c>
      <c r="AM82" s="23" cm="1">
        <f t="array" aca="1" ref="AM82" ca="1">(AL82 - $EV82) - AVERAGE(OFFSET(AL$62, 0, 0, ROW()-62, 1) - OFFSET($EV$62, 0, 0, ROW()-62, 1))</f>
        <v>-2.5660085789737543</v>
      </c>
      <c r="AN82" s="21">
        <v>40147</v>
      </c>
      <c r="AO82" s="23">
        <v>2396.61</v>
      </c>
      <c r="AP82" s="23">
        <v>1.98</v>
      </c>
      <c r="AQ82" s="23">
        <v>16.741800000000001</v>
      </c>
      <c r="AR82" s="23">
        <v>142.8356</v>
      </c>
      <c r="AS82" s="23">
        <v>17.841699999999999</v>
      </c>
      <c r="AT82" s="23">
        <v>7.8048999999999999</v>
      </c>
      <c r="AU82" s="23">
        <v>4.8599999999999997E-2</v>
      </c>
      <c r="AV82" s="23">
        <f t="shared" si="62"/>
        <v>2.235430388467857</v>
      </c>
      <c r="AW82" s="23">
        <f t="shared" si="50"/>
        <v>140.31001964636542</v>
      </c>
      <c r="AX82" s="23">
        <f t="shared" si="29"/>
        <v>214.76338532123538</v>
      </c>
      <c r="AY82" s="23">
        <f t="shared" si="30"/>
        <v>11.159304442958174</v>
      </c>
      <c r="AZ82" s="23" cm="1">
        <f t="array" aca="1" ref="AZ82" ca="1">(AY82 - $EV82) - AVERAGE(OFFSET(AY$62, 0, 0, ROW()-62, 1) - OFFSET($EV$62, 0, 0, ROW()-62, 1))</f>
        <v>-4.5668748152844376</v>
      </c>
      <c r="BA82" s="21">
        <v>40147</v>
      </c>
      <c r="BB82" s="23">
        <v>727.27</v>
      </c>
      <c r="BC82" s="23">
        <v>1.91</v>
      </c>
      <c r="BD82" s="23" t="s">
        <v>8</v>
      </c>
      <c r="BE82" s="23">
        <v>5.3064999999999998</v>
      </c>
      <c r="BF82" s="23" t="s">
        <v>8</v>
      </c>
      <c r="BG82" s="23">
        <v>2.0510999999999999</v>
      </c>
      <c r="BH82" s="23">
        <v>-1.1614</v>
      </c>
      <c r="BI82" s="23">
        <f t="shared" si="63"/>
        <v>2.2867615812636499</v>
      </c>
      <c r="BJ82" s="23">
        <f t="shared" si="51"/>
        <v>5.2126719056974453</v>
      </c>
      <c r="BK82" s="23">
        <f t="shared" si="31"/>
        <v>86.337573485083766</v>
      </c>
      <c r="BL82" s="23">
        <f t="shared" si="32"/>
        <v>8.4235631213986792</v>
      </c>
      <c r="BM82" s="23" cm="1">
        <f t="array" aca="1" ref="BM82" ca="1">(BL82 - $EV82) - AVERAGE(OFFSET(BL$62, 0, 0, ROW()-62, 1) - OFFSET($EV$62, 0, 0, ROW()-62, 1))</f>
        <v>-1.5273286088378439</v>
      </c>
      <c r="BN82" s="21">
        <v>40147</v>
      </c>
      <c r="BO82" s="23">
        <v>1288.83</v>
      </c>
      <c r="BP82" s="23">
        <v>3.13</v>
      </c>
      <c r="BQ82" s="23">
        <v>47.241300000000003</v>
      </c>
      <c r="BR82" s="23">
        <v>81.797899999999998</v>
      </c>
      <c r="BS82" s="23" t="s">
        <v>8</v>
      </c>
      <c r="BT82" s="23">
        <v>24.202400000000001</v>
      </c>
      <c r="BU82" s="23">
        <v>11.301299999999999</v>
      </c>
      <c r="BV82" s="23">
        <f t="shared" si="64"/>
        <v>3.888107505066106</v>
      </c>
      <c r="BW82" s="23">
        <f t="shared" si="52"/>
        <v>80.351571709233795</v>
      </c>
      <c r="BX82" s="23">
        <f t="shared" si="33"/>
        <v>118.53111673588201</v>
      </c>
      <c r="BY82" s="23">
        <f t="shared" si="34"/>
        <v>10.873347315809456</v>
      </c>
      <c r="BZ82" s="23" cm="1">
        <f t="array" aca="1" ref="BZ82" ca="1">(BY82 - $EV82) - AVERAGE(OFFSET(BY$62, 0, 0, ROW()-62, 1) - OFFSET($EV$62, 0, 0, ROW()-62, 1))</f>
        <v>-3.1786758847126149</v>
      </c>
      <c r="CA82" s="21">
        <v>40147</v>
      </c>
      <c r="CB82" s="23">
        <v>1168.31</v>
      </c>
      <c r="CC82" s="23">
        <v>2.0099999999999998</v>
      </c>
      <c r="CD82" s="23">
        <v>13.382199999999999</v>
      </c>
      <c r="CE82" s="23">
        <v>85.136300000000006</v>
      </c>
      <c r="CF82" s="23">
        <v>34.617899999999999</v>
      </c>
      <c r="CG82" s="23">
        <v>12.2384</v>
      </c>
      <c r="CH82" s="23">
        <v>7.6196000000000002</v>
      </c>
      <c r="CI82" s="23">
        <f t="shared" si="65"/>
        <v>2.3076235429765606</v>
      </c>
      <c r="CJ82" s="23">
        <f t="shared" si="53"/>
        <v>83.630943025540276</v>
      </c>
      <c r="CK82" s="23">
        <f t="shared" si="35"/>
        <v>71.849419116849958</v>
      </c>
      <c r="CL82" s="23">
        <f t="shared" si="36"/>
        <v>16.260535079621967</v>
      </c>
      <c r="CM82" s="23" cm="1">
        <f t="array" aca="1" ref="CM82" ca="1">(CL82 - $EV82) - AVERAGE(OFFSET(CL$62, 0, 0, ROW()-62, 1) - OFFSET($EV$62, 0, 0, ROW()-62, 1))</f>
        <v>-2.2439619705448202</v>
      </c>
      <c r="CN82" s="21">
        <v>40147</v>
      </c>
      <c r="CO82" s="23">
        <v>1486.55</v>
      </c>
      <c r="CP82" s="23">
        <v>2.6</v>
      </c>
      <c r="CQ82" s="23">
        <v>16.419899999999998</v>
      </c>
      <c r="CR82" s="23">
        <v>77.780900000000003</v>
      </c>
      <c r="CS82" s="23">
        <v>26.298400000000001</v>
      </c>
      <c r="CT82" s="23">
        <v>7.8470000000000004</v>
      </c>
      <c r="CU82" s="23">
        <v>4.2327000000000004</v>
      </c>
      <c r="CV82" s="23">
        <f t="shared" si="66"/>
        <v>3.1814219569914601</v>
      </c>
      <c r="CW82" s="23">
        <f t="shared" si="54"/>
        <v>76.405599214145383</v>
      </c>
      <c r="CX82" s="23">
        <f t="shared" si="37"/>
        <v>97.661262712475505</v>
      </c>
      <c r="CY82" s="23">
        <f t="shared" si="38"/>
        <v>15.221490678208323</v>
      </c>
      <c r="CZ82" s="23" cm="1">
        <f t="array" aca="1" ref="CZ82" ca="1">(CY82 - $EV82) - AVERAGE(OFFSET(CY$62, 0, 0, ROW()-62, 1) - OFFSET($EV$62, 0, 0, ROW()-62, 1))</f>
        <v>-3.1291124849576022</v>
      </c>
      <c r="DA82" s="21">
        <v>40147</v>
      </c>
      <c r="DB82" s="23">
        <v>1744.32</v>
      </c>
      <c r="DC82" s="23">
        <v>1.92</v>
      </c>
      <c r="DD82" s="23">
        <v>23.6312</v>
      </c>
      <c r="DE82" s="23">
        <v>72.668800000000005</v>
      </c>
      <c r="DF82" s="23">
        <v>28.846900000000002</v>
      </c>
      <c r="DG82" s="23">
        <v>10.395899999999999</v>
      </c>
      <c r="DH82" s="23">
        <v>-3.2542</v>
      </c>
      <c r="DI82" s="23">
        <f t="shared" si="67"/>
        <v>2.3635883562385027</v>
      </c>
      <c r="DJ82" s="23">
        <f t="shared" si="55"/>
        <v>71.383889980353644</v>
      </c>
      <c r="DK82" s="23">
        <f t="shared" si="39"/>
        <v>108.54901125599481</v>
      </c>
      <c r="DL82" s="23">
        <f t="shared" si="40"/>
        <v>16.069423201712183</v>
      </c>
      <c r="DM82" s="23" cm="1">
        <f t="array" aca="1" ref="DM82" ca="1">(DL82 - $EV82) - AVERAGE(OFFSET(DL$62, 0, 0, ROW()-62, 1) - OFFSET($EV$62, 0, 0, ROW()-62, 1))</f>
        <v>-4.085943762151576</v>
      </c>
      <c r="DN82" s="21">
        <v>40147</v>
      </c>
      <c r="DO82" s="23">
        <v>1614.39</v>
      </c>
      <c r="DP82" s="23">
        <v>1.06</v>
      </c>
      <c r="DQ82" s="23">
        <v>21.677700000000002</v>
      </c>
      <c r="DR82" s="23">
        <v>83.468800000000002</v>
      </c>
      <c r="DS82" s="23">
        <v>44.510199999999998</v>
      </c>
      <c r="DT82" s="23">
        <v>12.842000000000001</v>
      </c>
      <c r="DU82" s="23">
        <v>8.1719000000000008</v>
      </c>
      <c r="DV82" s="23">
        <f t="shared" si="68"/>
        <v>1.3000720340404843</v>
      </c>
      <c r="DW82" s="23">
        <f t="shared" si="56"/>
        <v>81.992927308447932</v>
      </c>
      <c r="DX82" s="23">
        <f t="shared" si="41"/>
        <v>78.413849460333211</v>
      </c>
      <c r="DY82" s="23">
        <f t="shared" si="42"/>
        <v>20.588072274358407</v>
      </c>
      <c r="DZ82" s="23" cm="1">
        <f t="array" aca="1" ref="DZ82" ca="1">(DY82 - $EV82) - AVERAGE(OFFSET(DY$62, 0, 0, ROW()-62, 1) - OFFSET($EV$62, 0, 0, ROW()-62, 1))</f>
        <v>-1.617043131059372</v>
      </c>
      <c r="EA82" s="21">
        <v>40147</v>
      </c>
      <c r="EB82" s="23">
        <v>1944.95</v>
      </c>
      <c r="EC82" s="23">
        <v>4.29</v>
      </c>
      <c r="ED82" s="23">
        <v>12.4512</v>
      </c>
      <c r="EE82" s="23">
        <v>123.4644</v>
      </c>
      <c r="EF82" s="23">
        <v>53.102699999999999</v>
      </c>
      <c r="EG82" s="23">
        <v>17.718800000000002</v>
      </c>
      <c r="EH82" s="23">
        <v>7.9321000000000002</v>
      </c>
      <c r="EI82" s="23">
        <f t="shared" si="69"/>
        <v>4.6259061023450165</v>
      </c>
      <c r="EJ82" s="23">
        <f t="shared" si="57"/>
        <v>121.28133595284872</v>
      </c>
      <c r="EK82" s="23">
        <f t="shared" si="43"/>
        <v>114.26497884779732</v>
      </c>
      <c r="EL82" s="23">
        <f t="shared" si="44"/>
        <v>17.021400779242281</v>
      </c>
      <c r="EM82" s="23" cm="1">
        <f t="array" aca="1" ref="EM82" ca="1">(EL82 - $EV82) - AVERAGE(OFFSET(EL$62, 0, 0, ROW()-62, 1) - OFFSET($EV$62, 0, 0, ROW()-62, 1))</f>
        <v>-4.1077506540122535</v>
      </c>
      <c r="EP82" s="21">
        <v>40147</v>
      </c>
      <c r="EQ82" s="52">
        <v>1115.099975585938</v>
      </c>
      <c r="ER82" s="37">
        <v>21.877600000000001</v>
      </c>
      <c r="ES82" s="51">
        <v>56.71</v>
      </c>
      <c r="ET82" s="23">
        <f t="shared" si="58"/>
        <v>55.707269155206284</v>
      </c>
      <c r="EU82" s="23">
        <f t="shared" si="45"/>
        <v>86.631608933908865</v>
      </c>
      <c r="EV82" s="23">
        <f t="shared" si="46"/>
        <v>12.871744959009664</v>
      </c>
      <c r="EW82" s="37"/>
      <c r="EX82" s="37"/>
      <c r="EY82" s="37"/>
      <c r="FA82" s="21">
        <v>40147</v>
      </c>
      <c r="FB82" s="37">
        <f>VLOOKUP(FA82,'riskfree_rate and infl.'!$H:$I,2,0)</f>
        <v>1.8</v>
      </c>
    </row>
    <row r="83" spans="1:158" x14ac:dyDescent="0.35">
      <c r="A83" s="21">
        <v>40178</v>
      </c>
      <c r="B83" s="23">
        <v>1406.08</v>
      </c>
      <c r="C83" s="23">
        <v>3.7</v>
      </c>
      <c r="D83" s="23">
        <v>19.5015</v>
      </c>
      <c r="E83" s="23">
        <v>63.113700000000001</v>
      </c>
      <c r="F83" s="23">
        <v>50.923099999999998</v>
      </c>
      <c r="G83" s="23">
        <v>13.849600000000001</v>
      </c>
      <c r="H83" s="23">
        <v>0.55869999999999997</v>
      </c>
      <c r="I83" s="23">
        <f t="shared" si="59"/>
        <v>4.5645205677762002</v>
      </c>
      <c r="J83" s="23">
        <f t="shared" si="47"/>
        <v>61.454430379746839</v>
      </c>
      <c r="K83" s="23">
        <f t="shared" si="23"/>
        <v>55.024268174710485</v>
      </c>
      <c r="L83" s="23">
        <f t="shared" si="24"/>
        <v>25.553815555265185</v>
      </c>
      <c r="M83" s="23" cm="1">
        <f t="array" aca="1" ref="M83" ca="1">(L83 - $EV83) - AVERAGE(OFFSET(L$62, 0, 0, ROW()-62, 1) - OFFSET($EV$62, 0, 0, ROW()-62, 1))</f>
        <v>-1.3824449222113291</v>
      </c>
      <c r="N83" s="21">
        <v>40178</v>
      </c>
      <c r="O83" s="23">
        <v>1302.81</v>
      </c>
      <c r="P83" s="23">
        <v>1.59</v>
      </c>
      <c r="Q83" s="23">
        <v>28.798100000000002</v>
      </c>
      <c r="R83" s="23">
        <v>50.795200000000001</v>
      </c>
      <c r="S83" s="23">
        <v>29.042100000000001</v>
      </c>
      <c r="T83" s="23">
        <v>4.5456000000000003</v>
      </c>
      <c r="U83" s="23">
        <v>1.7534000000000001</v>
      </c>
      <c r="V83" s="23">
        <f t="shared" si="60"/>
        <v>1.8827447083434952</v>
      </c>
      <c r="W83" s="23">
        <f t="shared" si="48"/>
        <v>49.459785783836423</v>
      </c>
      <c r="X83" s="23">
        <f t="shared" si="25"/>
        <v>78.546428547954577</v>
      </c>
      <c r="Y83" s="23">
        <f t="shared" si="26"/>
        <v>16.586495708135242</v>
      </c>
      <c r="Z83" s="23" cm="1">
        <f t="array" aca="1" ref="Z83" ca="1">(Y83 - $EV83) - AVERAGE(OFFSET(Y$62, 0, 0, ROW()-62, 1) - OFFSET($EV$62, 0, 0, ROW()-62, 1))</f>
        <v>1.1700436453199581</v>
      </c>
      <c r="AA83" s="21">
        <v>40178</v>
      </c>
      <c r="AB83" s="23">
        <v>1513.98</v>
      </c>
      <c r="AC83" s="23">
        <v>2.71</v>
      </c>
      <c r="AD83" s="23">
        <v>15.1233</v>
      </c>
      <c r="AE83" s="23">
        <v>96.696799999999996</v>
      </c>
      <c r="AF83" s="23">
        <v>30.116800000000001</v>
      </c>
      <c r="AG83" s="23">
        <v>8.7058999999999997</v>
      </c>
      <c r="AH83" s="23">
        <v>5.4889000000000001</v>
      </c>
      <c r="AI83" s="23">
        <f t="shared" si="61"/>
        <v>3.0257028182542784</v>
      </c>
      <c r="AJ83" s="23">
        <f t="shared" si="49"/>
        <v>94.154625121713735</v>
      </c>
      <c r="AK83" s="23">
        <f t="shared" si="27"/>
        <v>80.570430849700472</v>
      </c>
      <c r="AL83" s="23">
        <f t="shared" si="28"/>
        <v>18.790764602267586</v>
      </c>
      <c r="AM83" s="23" cm="1">
        <f t="array" aca="1" ref="AM83" ca="1">(AL83 - $EV83) - AVERAGE(OFFSET(AL$62, 0, 0, ROW()-62, 1) - OFFSET($EV$62, 0, 0, ROW()-62, 1))</f>
        <v>-2.2578245120836868</v>
      </c>
      <c r="AN83" s="21">
        <v>40178</v>
      </c>
      <c r="AO83" s="23">
        <v>2377.65</v>
      </c>
      <c r="AP83" s="23">
        <v>1.98</v>
      </c>
      <c r="AQ83" s="23">
        <v>16.609100000000002</v>
      </c>
      <c r="AR83" s="23">
        <v>142.8356</v>
      </c>
      <c r="AS83" s="23">
        <v>17.841699999999999</v>
      </c>
      <c r="AT83" s="23">
        <v>7.8048000000000002</v>
      </c>
      <c r="AU83" s="23">
        <v>4.87E-2</v>
      </c>
      <c r="AV83" s="23">
        <f t="shared" si="62"/>
        <v>2.1942935048591203</v>
      </c>
      <c r="AW83" s="23">
        <f t="shared" si="50"/>
        <v>139.08042843232718</v>
      </c>
      <c r="AX83" s="23">
        <f t="shared" si="29"/>
        <v>215.31381259730176</v>
      </c>
      <c r="AY83" s="23">
        <f t="shared" si="30"/>
        <v>11.042719328215528</v>
      </c>
      <c r="AZ83" s="23" cm="1">
        <f t="array" aca="1" ref="AZ83" ca="1">(AY83 - $EV83) - AVERAGE(OFFSET(AY$62, 0, 0, ROW()-62, 1) - OFFSET($EV$62, 0, 0, ROW()-62, 1))</f>
        <v>-4.0424538006927699</v>
      </c>
      <c r="BA83" s="21">
        <v>40178</v>
      </c>
      <c r="BB83" s="23">
        <v>710.69</v>
      </c>
      <c r="BC83" s="23">
        <v>1.53</v>
      </c>
      <c r="BD83" s="23" t="s">
        <v>8</v>
      </c>
      <c r="BE83" s="23">
        <v>5.1664000000000003</v>
      </c>
      <c r="BF83" s="23" t="s">
        <v>8</v>
      </c>
      <c r="BG83" s="23">
        <v>2.0179</v>
      </c>
      <c r="BH83" s="23">
        <v>-1.1597</v>
      </c>
      <c r="BI83" s="23">
        <f t="shared" si="63"/>
        <v>1.7722027940685128</v>
      </c>
      <c r="BJ83" s="23">
        <f t="shared" si="51"/>
        <v>5.0305744888023378</v>
      </c>
      <c r="BK83" s="23">
        <f t="shared" si="31"/>
        <v>84.807457051507328</v>
      </c>
      <c r="BL83" s="23">
        <f t="shared" si="32"/>
        <v>8.3800413867894488</v>
      </c>
      <c r="BM83" s="23" cm="1">
        <f t="array" aca="1" ref="BM83" ca="1">(BL83 - $EV83) - AVERAGE(OFFSET(BL$62, 0, 0, ROW()-62, 1) - OFFSET($EV$62, 0, 0, ROW()-62, 1))</f>
        <v>-1.0745845096578357</v>
      </c>
      <c r="BN83" s="21">
        <v>40178</v>
      </c>
      <c r="BO83" s="23">
        <v>1360.08</v>
      </c>
      <c r="BP83" s="23">
        <v>2.79</v>
      </c>
      <c r="BQ83" s="23">
        <v>49.852899999999998</v>
      </c>
      <c r="BR83" s="23">
        <v>81.797899999999998</v>
      </c>
      <c r="BS83" s="23" t="s">
        <v>8</v>
      </c>
      <c r="BT83" s="23">
        <v>24.202400000000001</v>
      </c>
      <c r="BU83" s="23">
        <v>11.301299999999999</v>
      </c>
      <c r="BV83" s="23">
        <f t="shared" si="64"/>
        <v>3.5920353969735244</v>
      </c>
      <c r="BW83" s="23">
        <f t="shared" si="52"/>
        <v>79.647419668938667</v>
      </c>
      <c r="BX83" s="23">
        <f t="shared" si="33"/>
        <v>118.25397063259084</v>
      </c>
      <c r="BY83" s="23">
        <f t="shared" si="34"/>
        <v>11.501347419662553</v>
      </c>
      <c r="BZ83" s="23" cm="1">
        <f t="array" aca="1" ref="BZ83" ca="1">(BY83 - $EV83) - AVERAGE(OFFSET(BY$62, 0, 0, ROW()-62, 1) - OFFSET($EV$62, 0, 0, ROW()-62, 1))</f>
        <v>-1.9757743625048141</v>
      </c>
      <c r="CA83" s="21">
        <v>40178</v>
      </c>
      <c r="CB83" s="23">
        <v>1194.81</v>
      </c>
      <c r="CC83" s="23">
        <v>1.97</v>
      </c>
      <c r="CD83" s="23">
        <v>13.6858</v>
      </c>
      <c r="CE83" s="23">
        <v>85.133700000000005</v>
      </c>
      <c r="CF83" s="23">
        <v>34.617800000000003</v>
      </c>
      <c r="CG83" s="23">
        <v>12.2386</v>
      </c>
      <c r="CH83" s="23">
        <v>7.6195000000000004</v>
      </c>
      <c r="CI83" s="23">
        <f t="shared" si="65"/>
        <v>2.2772928206194938</v>
      </c>
      <c r="CJ83" s="23">
        <f t="shared" si="53"/>
        <v>82.89552093476145</v>
      </c>
      <c r="CK83" s="23">
        <f t="shared" si="35"/>
        <v>72.338947563536109</v>
      </c>
      <c r="CL83" s="23">
        <f t="shared" si="36"/>
        <v>16.516828627491225</v>
      </c>
      <c r="CM83" s="23" cm="1">
        <f t="array" aca="1" ref="CM83" ca="1">(CL83 - $EV83) - AVERAGE(OFFSET(CL$62, 0, 0, ROW()-62, 1) - OFFSET($EV$62, 0, 0, ROW()-62, 1))</f>
        <v>-1.4572771907098003</v>
      </c>
      <c r="CN83" s="21">
        <v>40178</v>
      </c>
      <c r="CO83" s="23">
        <v>1514.65</v>
      </c>
      <c r="CP83" s="23">
        <v>2.35</v>
      </c>
      <c r="CQ83" s="23">
        <v>16.813400000000001</v>
      </c>
      <c r="CR83" s="23">
        <v>77.792400000000001</v>
      </c>
      <c r="CS83" s="23">
        <v>26.285699999999999</v>
      </c>
      <c r="CT83" s="23">
        <v>7.8495999999999997</v>
      </c>
      <c r="CU83" s="23">
        <v>4.2336999999999998</v>
      </c>
      <c r="CV83" s="23">
        <f t="shared" si="66"/>
        <v>2.8750620943672835</v>
      </c>
      <c r="CW83" s="23">
        <f t="shared" si="54"/>
        <v>75.747224926971768</v>
      </c>
      <c r="CX83" s="23">
        <f t="shared" si="37"/>
        <v>97.78596234702799</v>
      </c>
      <c r="CY83" s="23">
        <f t="shared" si="38"/>
        <v>15.489442079883922</v>
      </c>
      <c r="CZ83" s="23" cm="1">
        <f t="array" aca="1" ref="CZ83" ca="1">(CY83 - $EV83) - AVERAGE(OFFSET(CY$62, 0, 0, ROW()-62, 1) - OFFSET($EV$62, 0, 0, ROW()-62, 1))</f>
        <v>-2.288619826820395</v>
      </c>
      <c r="DA83" s="21">
        <v>40178</v>
      </c>
      <c r="DB83" s="23">
        <v>1747.87</v>
      </c>
      <c r="DC83" s="23">
        <v>1.77</v>
      </c>
      <c r="DD83" s="23">
        <v>23.679300000000001</v>
      </c>
      <c r="DE83" s="23">
        <v>72.668800000000005</v>
      </c>
      <c r="DF83" s="23">
        <v>28.846900000000002</v>
      </c>
      <c r="DG83" s="23">
        <v>10.395899999999999</v>
      </c>
      <c r="DH83" s="23">
        <v>-3.2542</v>
      </c>
      <c r="DI83" s="23">
        <f t="shared" si="67"/>
        <v>2.1208403438154466</v>
      </c>
      <c r="DJ83" s="23">
        <f t="shared" si="55"/>
        <v>70.758325219084725</v>
      </c>
      <c r="DK83" s="23">
        <f t="shared" si="39"/>
        <v>108.76711144882013</v>
      </c>
      <c r="DL83" s="23">
        <f t="shared" si="40"/>
        <v>16.069839280621625</v>
      </c>
      <c r="DM83" s="23" cm="1">
        <f t="array" aca="1" ref="DM83" ca="1">(DL83 - $EV83) - AVERAGE(OFFSET(DL$62, 0, 0, ROW()-62, 1) - OFFSET($EV$62, 0, 0, ROW()-62, 1))</f>
        <v>-3.4674230326284317</v>
      </c>
      <c r="DN83" s="21">
        <v>40178</v>
      </c>
      <c r="DO83" s="23">
        <v>1705.6</v>
      </c>
      <c r="DP83" s="23">
        <v>1.01</v>
      </c>
      <c r="DQ83" s="23">
        <v>24.418399999999998</v>
      </c>
      <c r="DR83" s="23">
        <v>81.493700000000004</v>
      </c>
      <c r="DS83" s="23">
        <v>42.610100000000003</v>
      </c>
      <c r="DT83" s="23">
        <v>11.245900000000001</v>
      </c>
      <c r="DU83" s="23">
        <v>6.8533999999999997</v>
      </c>
      <c r="DV83" s="23">
        <f t="shared" si="68"/>
        <v>1.2594064328091052</v>
      </c>
      <c r="DW83" s="23">
        <f t="shared" si="56"/>
        <v>79.351217137293091</v>
      </c>
      <c r="DX83" s="23">
        <f t="shared" si="41"/>
        <v>78.796694044115441</v>
      </c>
      <c r="DY83" s="23">
        <f t="shared" si="42"/>
        <v>21.645578164041954</v>
      </c>
      <c r="DZ83" s="23" cm="1">
        <f t="array" aca="1" ref="DZ83" ca="1">(DY83 - $EV83) - AVERAGE(OFFSET(DY$62, 0, 0, ROW()-62, 1) - OFFSET($EV$62, 0, 0, ROW()-62, 1))</f>
        <v>-5.8999287480798301E-2</v>
      </c>
      <c r="EA83" s="21">
        <v>40178</v>
      </c>
      <c r="EB83" s="23">
        <v>2045.94</v>
      </c>
      <c r="EC83" s="23">
        <v>4.08</v>
      </c>
      <c r="ED83" s="23">
        <v>13.059100000000001</v>
      </c>
      <c r="EE83" s="23">
        <v>123.4644</v>
      </c>
      <c r="EF83" s="23">
        <v>53.102699999999999</v>
      </c>
      <c r="EG83" s="23">
        <v>17.718800000000002</v>
      </c>
      <c r="EH83" s="23">
        <v>7.9321000000000002</v>
      </c>
      <c r="EI83" s="23">
        <f t="shared" si="69"/>
        <v>4.5857049780715808</v>
      </c>
      <c r="EJ83" s="23">
        <f t="shared" si="57"/>
        <v>120.21850048685492</v>
      </c>
      <c r="EK83" s="23">
        <f t="shared" si="43"/>
        <v>114.73771377846725</v>
      </c>
      <c r="EL83" s="23">
        <f t="shared" si="44"/>
        <v>17.831451687718396</v>
      </c>
      <c r="EM83" s="23" cm="1">
        <f t="array" aca="1" ref="EM83" ca="1">(EL83 - $EV83) - AVERAGE(OFFSET(EL$62, 0, 0, ROW()-62, 1) - OFFSET($EV$62, 0, 0, ROW()-62, 1))</f>
        <v>-2.6785566715005</v>
      </c>
      <c r="EP83" s="21">
        <v>40178</v>
      </c>
      <c r="EQ83" s="52">
        <v>1073.869995117188</v>
      </c>
      <c r="ER83" s="37">
        <v>17.624700000000001</v>
      </c>
      <c r="ES83" s="51">
        <v>75.87</v>
      </c>
      <c r="ET83" s="23">
        <f t="shared" si="58"/>
        <v>73.875365141187942</v>
      </c>
      <c r="EU83" s="23">
        <f t="shared" si="45"/>
        <v>86.267027652702794</v>
      </c>
      <c r="EV83" s="23">
        <f t="shared" si="46"/>
        <v>12.448209058974609</v>
      </c>
      <c r="EW83" s="37"/>
      <c r="EX83" s="37"/>
      <c r="EY83" s="37"/>
      <c r="FA83" s="21">
        <v>40178</v>
      </c>
      <c r="FB83" s="37">
        <f>VLOOKUP(FA83,'riskfree_rate and infl.'!$H:$I,2,0)</f>
        <v>2.7</v>
      </c>
    </row>
    <row r="84" spans="1:158" x14ac:dyDescent="0.35">
      <c r="A84" s="21">
        <v>40209</v>
      </c>
      <c r="B84" s="23">
        <v>1285.52</v>
      </c>
      <c r="C84" s="23">
        <v>4.09</v>
      </c>
      <c r="D84" s="23">
        <v>17.743400000000001</v>
      </c>
      <c r="E84" s="23">
        <v>63.042000000000002</v>
      </c>
      <c r="F84" s="23">
        <v>50.923099999999998</v>
      </c>
      <c r="G84" s="23">
        <v>13.849600000000001</v>
      </c>
      <c r="H84" s="23">
        <v>0.55869999999999997</v>
      </c>
      <c r="I84" s="23">
        <f t="shared" si="59"/>
        <v>4.5037641176898875</v>
      </c>
      <c r="J84" s="23">
        <f t="shared" si="47"/>
        <v>61.444444444444443</v>
      </c>
      <c r="K84" s="23">
        <f t="shared" si="23"/>
        <v>55.236944190532128</v>
      </c>
      <c r="L84" s="23">
        <f t="shared" si="24"/>
        <v>23.27282978518468</v>
      </c>
      <c r="M84" s="23" cm="1">
        <f t="array" aca="1" ref="M84" ca="1">(L84 - $EV84) - AVERAGE(OFFSET(L$62, 0, 0, ROW()-62, 1) - OFFSET($EV$62, 0, 0, ROW()-62, 1))</f>
        <v>-4.0008108799745283</v>
      </c>
      <c r="N84" s="21">
        <v>40209</v>
      </c>
      <c r="O84" s="23">
        <v>1278.55</v>
      </c>
      <c r="P84" s="23">
        <v>1.62</v>
      </c>
      <c r="Q84" s="23">
        <v>28.261800000000001</v>
      </c>
      <c r="R84" s="23">
        <v>50.795200000000001</v>
      </c>
      <c r="S84" s="23">
        <v>29.042100000000001</v>
      </c>
      <c r="T84" s="23">
        <v>4.5456000000000003</v>
      </c>
      <c r="U84" s="23">
        <v>1.7534000000000001</v>
      </c>
      <c r="V84" s="23">
        <f t="shared" si="60"/>
        <v>1.8288707583905064</v>
      </c>
      <c r="W84" s="23">
        <f t="shared" si="48"/>
        <v>49.507992202729042</v>
      </c>
      <c r="X84" s="23">
        <f t="shared" si="25"/>
        <v>77.780448482724964</v>
      </c>
      <c r="Y84" s="23">
        <f t="shared" si="26"/>
        <v>16.437935560168</v>
      </c>
      <c r="Z84" s="23" cm="1">
        <f t="array" aca="1" ref="Z84" ca="1">(Y84 - $EV84) - AVERAGE(OFFSET(Y$62, 0, 0, ROW()-62, 1) - OFFSET($EV$62, 0, 0, ROW()-62, 1))</f>
        <v>0.56808110205496476</v>
      </c>
      <c r="AA84" s="21">
        <v>40209</v>
      </c>
      <c r="AB84" s="23">
        <v>1504.76</v>
      </c>
      <c r="AC84" s="23">
        <v>2.75</v>
      </c>
      <c r="AD84" s="23">
        <v>15.0312</v>
      </c>
      <c r="AE84" s="23">
        <v>96.836500000000001</v>
      </c>
      <c r="AF84" s="23">
        <v>30.116800000000001</v>
      </c>
      <c r="AG84" s="23">
        <v>8.7058999999999997</v>
      </c>
      <c r="AH84" s="23">
        <v>5.4889000000000001</v>
      </c>
      <c r="AI84" s="23">
        <f t="shared" si="61"/>
        <v>3.0099267961669964</v>
      </c>
      <c r="AJ84" s="23">
        <f t="shared" si="49"/>
        <v>94.382553606237821</v>
      </c>
      <c r="AK84" s="23">
        <f t="shared" si="27"/>
        <v>81.080853668704123</v>
      </c>
      <c r="AL84" s="23">
        <f t="shared" si="28"/>
        <v>18.558758719394351</v>
      </c>
      <c r="AM84" s="23" cm="1">
        <f t="array" aca="1" ref="AM84" ca="1">(AL84 - $EV84) - AVERAGE(OFFSET(AL$62, 0, 0, ROW()-62, 1) - OFFSET($EV$62, 0, 0, ROW()-62, 1))</f>
        <v>-2.787420601281779</v>
      </c>
      <c r="AN84" s="21">
        <v>40209</v>
      </c>
      <c r="AO84" s="23">
        <v>2273.4</v>
      </c>
      <c r="AP84" s="23">
        <v>2.08</v>
      </c>
      <c r="AQ84" s="23">
        <v>15.8736</v>
      </c>
      <c r="AR84" s="23">
        <v>145.1397</v>
      </c>
      <c r="AS84" s="23">
        <v>17.9084</v>
      </c>
      <c r="AT84" s="23">
        <v>7.8057999999999996</v>
      </c>
      <c r="AU84" s="23">
        <v>5.28E-2</v>
      </c>
      <c r="AV84" s="23">
        <f t="shared" si="62"/>
        <v>2.1849851366961874</v>
      </c>
      <c r="AW84" s="23">
        <f t="shared" si="50"/>
        <v>141.46169590643274</v>
      </c>
      <c r="AX84" s="23">
        <f t="shared" si="29"/>
        <v>215.50971303069375</v>
      </c>
      <c r="AY84" s="23">
        <f t="shared" si="30"/>
        <v>10.548944490850923</v>
      </c>
      <c r="AZ84" s="23" cm="1">
        <f t="array" aca="1" ref="AZ84" ca="1">(AY84 - $EV84) - AVERAGE(OFFSET(AY$62, 0, 0, ROW()-62, 1) - OFFSET($EV$62, 0, 0, ROW()-62, 1))</f>
        <v>-4.7526993312636376</v>
      </c>
      <c r="BA84" s="21">
        <v>40209</v>
      </c>
      <c r="BB84" s="23">
        <v>705.53</v>
      </c>
      <c r="BC84" s="23">
        <v>1.37</v>
      </c>
      <c r="BD84" s="23" t="s">
        <v>8</v>
      </c>
      <c r="BE84" s="23">
        <v>9.9534000000000002</v>
      </c>
      <c r="BF84" s="23" t="s">
        <v>8</v>
      </c>
      <c r="BG84" s="23">
        <v>1.8749</v>
      </c>
      <c r="BH84" s="23">
        <v>-1.2199</v>
      </c>
      <c r="BI84" s="23">
        <f t="shared" si="63"/>
        <v>1.5269704306065142</v>
      </c>
      <c r="BJ84" s="23">
        <f t="shared" si="51"/>
        <v>9.7011695906432749</v>
      </c>
      <c r="BK84" s="23">
        <f t="shared" si="31"/>
        <v>83.349643211351378</v>
      </c>
      <c r="BL84" s="23">
        <f t="shared" si="32"/>
        <v>8.4647033006604868</v>
      </c>
      <c r="BM84" s="23" cm="1">
        <f t="array" aca="1" ref="BM84" ca="1">(BL84 - $EV84) - AVERAGE(OFFSET(BL$62, 0, 0, ROW()-62, 1) - OFFSET($EV$62, 0, 0, ROW()-62, 1))</f>
        <v>-1.3412964385855584</v>
      </c>
      <c r="BN84" s="21">
        <v>40209</v>
      </c>
      <c r="BO84" s="23">
        <v>1284.06</v>
      </c>
      <c r="BP84" s="23">
        <v>2.99</v>
      </c>
      <c r="BQ84" s="23">
        <v>47.066499999999998</v>
      </c>
      <c r="BR84" s="23">
        <v>81.797899999999998</v>
      </c>
      <c r="BS84" s="23" t="s">
        <v>8</v>
      </c>
      <c r="BT84" s="23">
        <v>24.202400000000001</v>
      </c>
      <c r="BU84" s="23">
        <v>11.301299999999999</v>
      </c>
      <c r="BV84" s="23">
        <f t="shared" si="64"/>
        <v>3.5396463893312937</v>
      </c>
      <c r="BW84" s="23">
        <f t="shared" si="52"/>
        <v>79.725048732943463</v>
      </c>
      <c r="BX84" s="23">
        <f t="shared" si="33"/>
        <v>117.97344474577744</v>
      </c>
      <c r="BY84" s="23">
        <f t="shared" si="34"/>
        <v>10.884313862047836</v>
      </c>
      <c r="BZ84" s="23" cm="1">
        <f t="array" aca="1" ref="BZ84" ca="1">(BY84 - $EV84) - AVERAGE(OFFSET(BY$62, 0, 0, ROW()-62, 1) - OFFSET($EV$62, 0, 0, ROW()-62, 1))</f>
        <v>-2.9032185877888828</v>
      </c>
      <c r="CA84" s="21">
        <v>40209</v>
      </c>
      <c r="CB84" s="23">
        <v>1202.45</v>
      </c>
      <c r="CC84" s="23">
        <v>1.96</v>
      </c>
      <c r="CD84" s="23">
        <v>13.8598</v>
      </c>
      <c r="CE84" s="23">
        <v>85.131900000000002</v>
      </c>
      <c r="CF84" s="23">
        <v>35.180500000000002</v>
      </c>
      <c r="CG84" s="23">
        <v>11.7096</v>
      </c>
      <c r="CH84" s="23">
        <v>7.9165999999999999</v>
      </c>
      <c r="CI84" s="23">
        <f t="shared" si="65"/>
        <v>2.2409025215836915</v>
      </c>
      <c r="CJ84" s="23">
        <f t="shared" si="53"/>
        <v>82.974561403508773</v>
      </c>
      <c r="CK84" s="23">
        <f t="shared" si="35"/>
        <v>72.799098020584879</v>
      </c>
      <c r="CL84" s="23">
        <f t="shared" si="36"/>
        <v>16.517374977090952</v>
      </c>
      <c r="CM84" s="23" cm="1">
        <f t="array" aca="1" ref="CM84" ca="1">(CL84 - $EV84) - AVERAGE(OFFSET(CL$62, 0, 0, ROW()-62, 1) - OFFSET($EV$62, 0, 0, ROW()-62, 1))</f>
        <v>-1.790709562042835</v>
      </c>
      <c r="CN84" s="21">
        <v>40209</v>
      </c>
      <c r="CO84" s="23">
        <v>1490.63</v>
      </c>
      <c r="CP84" s="23">
        <v>2.39</v>
      </c>
      <c r="CQ84" s="23">
        <v>16.5425</v>
      </c>
      <c r="CR84" s="23">
        <v>81.041399999999996</v>
      </c>
      <c r="CS84" s="23">
        <v>26.285699999999999</v>
      </c>
      <c r="CT84" s="23">
        <v>7.8495999999999997</v>
      </c>
      <c r="CU84" s="23">
        <v>4.2336999999999998</v>
      </c>
      <c r="CV84" s="23">
        <f t="shared" si="66"/>
        <v>2.8023548521580448</v>
      </c>
      <c r="CW84" s="23">
        <f t="shared" si="54"/>
        <v>78.987719298245608</v>
      </c>
      <c r="CX84" s="23">
        <f t="shared" si="37"/>
        <v>97.961356374167053</v>
      </c>
      <c r="CY84" s="23">
        <f t="shared" si="38"/>
        <v>15.216510419746367</v>
      </c>
      <c r="CZ84" s="23" cm="1">
        <f t="array" aca="1" ref="CZ84" ca="1">(CY84 - $EV84) - AVERAGE(OFFSET(CY$62, 0, 0, ROW()-62, 1) - OFFSET($EV$62, 0, 0, ROW()-62, 1))</f>
        <v>-2.8577419062493217</v>
      </c>
      <c r="DA84" s="21">
        <v>40209</v>
      </c>
      <c r="DB84" s="23">
        <v>1608.27</v>
      </c>
      <c r="DC84" s="23">
        <v>1.93</v>
      </c>
      <c r="DD84" s="23">
        <v>25.673100000000002</v>
      </c>
      <c r="DE84" s="23">
        <v>58.2684</v>
      </c>
      <c r="DF84" s="23">
        <v>28.4574</v>
      </c>
      <c r="DG84" s="23">
        <v>9.7444000000000006</v>
      </c>
      <c r="DH84" s="23">
        <v>-3.7866</v>
      </c>
      <c r="DI84" s="23">
        <f t="shared" si="67"/>
        <v>2.0756415661794581</v>
      </c>
      <c r="DJ84" s="23">
        <f t="shared" si="55"/>
        <v>56.791812865497072</v>
      </c>
      <c r="DK84" s="23">
        <f t="shared" si="39"/>
        <v>108.59011900952342</v>
      </c>
      <c r="DL84" s="23">
        <f t="shared" si="40"/>
        <v>14.810463554782123</v>
      </c>
      <c r="DM84" s="23" cm="1">
        <f t="array" aca="1" ref="DM84" ca="1">(DL84 - $EV84) - AVERAGE(OFFSET(DL$62, 0, 0, ROW()-62, 1) - OFFSET($EV$62, 0, 0, ROW()-62, 1))</f>
        <v>-4.9694072138589407</v>
      </c>
      <c r="DN84" s="21">
        <v>40209</v>
      </c>
      <c r="DO84" s="23">
        <v>1573.9</v>
      </c>
      <c r="DP84" s="23">
        <v>1.1100000000000001</v>
      </c>
      <c r="DQ84" s="23">
        <v>22.532900000000001</v>
      </c>
      <c r="DR84" s="23">
        <v>82.820400000000006</v>
      </c>
      <c r="DS84" s="23">
        <v>42.610100000000003</v>
      </c>
      <c r="DT84" s="23">
        <v>11.245900000000001</v>
      </c>
      <c r="DU84" s="23">
        <v>6.8533999999999997</v>
      </c>
      <c r="DV84" s="23">
        <f t="shared" si="68"/>
        <v>1.2371843134431504</v>
      </c>
      <c r="DW84" s="23">
        <f t="shared" si="56"/>
        <v>80.721637426900585</v>
      </c>
      <c r="DX84" s="23">
        <f t="shared" si="41"/>
        <v>79.19953525042142</v>
      </c>
      <c r="DY84" s="23">
        <f t="shared" si="42"/>
        <v>19.872591360839145</v>
      </c>
      <c r="DZ84" s="23" cm="1">
        <f t="array" aca="1" ref="DZ84" ca="1">(DY84 - $EV84) - AVERAGE(OFFSET(DY$62, 0, 0, ROW()-62, 1) - OFFSET($EV$62, 0, 0, ROW()-62, 1))</f>
        <v>-2.2295228981267776</v>
      </c>
      <c r="EA84" s="21">
        <v>40209</v>
      </c>
      <c r="EB84" s="23">
        <v>1945.18</v>
      </c>
      <c r="EC84" s="23">
        <v>4.3</v>
      </c>
      <c r="ED84" s="23">
        <v>12.393800000000001</v>
      </c>
      <c r="EE84" s="23">
        <v>123.82170000000001</v>
      </c>
      <c r="EF84" s="23">
        <v>53.102699999999999</v>
      </c>
      <c r="EG84" s="23">
        <v>17.718800000000002</v>
      </c>
      <c r="EH84" s="23">
        <v>7.9321000000000002</v>
      </c>
      <c r="EI84" s="23">
        <f t="shared" si="69"/>
        <v>4.5703147816845515</v>
      </c>
      <c r="EJ84" s="23">
        <f t="shared" si="57"/>
        <v>120.68391812865498</v>
      </c>
      <c r="EK84" s="23">
        <f t="shared" si="43"/>
        <v>115.21374671815195</v>
      </c>
      <c r="EL84" s="23">
        <f t="shared" si="44"/>
        <v>16.883228394251468</v>
      </c>
      <c r="EM84" s="23" cm="1">
        <f t="array" aca="1" ref="EM84" ca="1">(EL84 - $EV84) - AVERAGE(OFFSET(EL$62, 0, 0, ROW()-62, 1) - OFFSET($EV$62, 0, 0, ROW()-62, 1))</f>
        <v>-3.9052459822278847</v>
      </c>
      <c r="EP84" s="21">
        <v>40209</v>
      </c>
      <c r="EQ84" s="52">
        <v>1104.489990234375</v>
      </c>
      <c r="ER84" s="37">
        <v>18.127199999999998</v>
      </c>
      <c r="ES84" s="51">
        <v>80.540000000000006</v>
      </c>
      <c r="ET84" s="23">
        <f t="shared" si="58"/>
        <v>78.499025341130604</v>
      </c>
      <c r="EU84" s="23">
        <f t="shared" si="45"/>
        <v>85.963047007093792</v>
      </c>
      <c r="EV84" s="23">
        <f t="shared" si="46"/>
        <v>12.848427652212361</v>
      </c>
      <c r="EW84" s="37"/>
      <c r="EX84" s="37"/>
      <c r="EY84" s="37"/>
      <c r="FA84" s="21">
        <v>40209</v>
      </c>
      <c r="FB84" s="37">
        <f>VLOOKUP(FA84,'riskfree_rate and infl.'!$H:$I,2,0)</f>
        <v>2.6</v>
      </c>
    </row>
    <row r="85" spans="1:158" x14ac:dyDescent="0.35">
      <c r="A85" s="21">
        <v>40237</v>
      </c>
      <c r="B85" s="23">
        <v>1307.95</v>
      </c>
      <c r="C85" s="23">
        <v>4.05</v>
      </c>
      <c r="D85" s="23">
        <v>17.473500000000001</v>
      </c>
      <c r="E85" s="23">
        <v>67.815299999999993</v>
      </c>
      <c r="F85" s="23">
        <v>50.981099999999998</v>
      </c>
      <c r="G85" s="23">
        <v>14.4543</v>
      </c>
      <c r="H85" s="23">
        <v>8.2446000000000002</v>
      </c>
      <c r="I85" s="23">
        <f t="shared" si="59"/>
        <v>4.4120425029515937</v>
      </c>
      <c r="J85" s="23">
        <f t="shared" si="47"/>
        <v>66.420470127326155</v>
      </c>
      <c r="K85" s="23">
        <f t="shared" si="23"/>
        <v>55.532874356084655</v>
      </c>
      <c r="L85" s="23">
        <f t="shared" si="24"/>
        <v>23.552715669159127</v>
      </c>
      <c r="M85" s="23" cm="1">
        <f t="array" aca="1" ref="M85" ca="1">(L85 - $EV85) - AVERAGE(OFFSET(L$62, 0, 0, ROW()-62, 1) - OFFSET($EV$62, 0, 0, ROW()-62, 1))</f>
        <v>-4.3378399738061937</v>
      </c>
      <c r="N85" s="21">
        <v>40237</v>
      </c>
      <c r="O85" s="23">
        <v>1361.61</v>
      </c>
      <c r="P85" s="23">
        <v>1.52</v>
      </c>
      <c r="Q85" s="23">
        <v>30.097799999999999</v>
      </c>
      <c r="R85" s="23">
        <v>52.781100000000002</v>
      </c>
      <c r="S85" s="23">
        <v>29.042100000000001</v>
      </c>
      <c r="T85" s="23">
        <v>4.5456000000000003</v>
      </c>
      <c r="U85" s="23">
        <v>1.7534000000000001</v>
      </c>
      <c r="V85" s="23">
        <f t="shared" si="60"/>
        <v>1.7575440009341197</v>
      </c>
      <c r="W85" s="23">
        <f t="shared" si="48"/>
        <v>51.695494613124396</v>
      </c>
      <c r="X85" s="23">
        <f t="shared" si="25"/>
        <v>77.122260124335284</v>
      </c>
      <c r="Y85" s="23">
        <f t="shared" si="26"/>
        <v>17.65521391365909</v>
      </c>
      <c r="Z85" s="23" cm="1">
        <f t="array" aca="1" ref="Z85" ca="1">(Y85 - $EV85) - AVERAGE(OFFSET(Y$62, 0, 0, ROW()-62, 1) - OFFSET($EV$62, 0, 0, ROW()-62, 1))</f>
        <v>0.96979700026039861</v>
      </c>
      <c r="AA85" s="21">
        <v>40237</v>
      </c>
      <c r="AB85" s="23">
        <v>1538.17</v>
      </c>
      <c r="AC85" s="23">
        <v>2.7</v>
      </c>
      <c r="AD85" s="23">
        <v>14.815799999999999</v>
      </c>
      <c r="AE85" s="23">
        <v>101.54040000000001</v>
      </c>
      <c r="AF85" s="23">
        <v>30.5032</v>
      </c>
      <c r="AG85" s="23">
        <v>9.1931999999999992</v>
      </c>
      <c r="AH85" s="23">
        <v>6.0286</v>
      </c>
      <c r="AI85" s="23">
        <f t="shared" si="61"/>
        <v>2.9567188220280611</v>
      </c>
      <c r="AJ85" s="23">
        <f t="shared" si="49"/>
        <v>99.451909892262506</v>
      </c>
      <c r="AK85" s="23">
        <f t="shared" si="27"/>
        <v>81.659082911245079</v>
      </c>
      <c r="AL85" s="23">
        <f t="shared" si="28"/>
        <v>18.836483893308362</v>
      </c>
      <c r="AM85" s="23" cm="1">
        <f t="array" aca="1" ref="AM85" ca="1">(AL85 - $EV85) - AVERAGE(OFFSET(AL$62, 0, 0, ROW()-62, 1) - OFFSET($EV$62, 0, 0, ROW()-62, 1))</f>
        <v>-3.1793665042474775</v>
      </c>
      <c r="AN85" s="21">
        <v>40237</v>
      </c>
      <c r="AO85" s="23">
        <v>2306.21</v>
      </c>
      <c r="AP85" s="23">
        <v>2.06</v>
      </c>
      <c r="AQ85" s="23">
        <v>17.3154</v>
      </c>
      <c r="AR85" s="23">
        <v>137.52379999999999</v>
      </c>
      <c r="AS85" s="23">
        <v>18.2239</v>
      </c>
      <c r="AT85" s="23">
        <v>8.1247000000000007</v>
      </c>
      <c r="AU85" s="23">
        <v>4.7359999999999998</v>
      </c>
      <c r="AV85" s="23">
        <f t="shared" si="62"/>
        <v>2.1539626565187868</v>
      </c>
      <c r="AW85" s="23">
        <f t="shared" si="50"/>
        <v>134.69520078354554</v>
      </c>
      <c r="AX85" s="23">
        <f t="shared" si="29"/>
        <v>215.67948417643893</v>
      </c>
      <c r="AY85" s="23">
        <f t="shared" si="30"/>
        <v>10.692764816302045</v>
      </c>
      <c r="AZ85" s="23" cm="1">
        <f t="array" aca="1" ref="AZ85" ca="1">(AY85 - $EV85) - AVERAGE(OFFSET(AY$62, 0, 0, ROW()-62, 1) - OFFSET($EV$62, 0, 0, ROW()-62, 1))</f>
        <v>-5.1931031813886666</v>
      </c>
      <c r="BA85" s="21">
        <v>40237</v>
      </c>
      <c r="BB85" s="23">
        <v>730.44</v>
      </c>
      <c r="BC85" s="23">
        <v>1.21</v>
      </c>
      <c r="BD85" s="23">
        <v>39.849800000000002</v>
      </c>
      <c r="BE85" s="23">
        <v>29.326599999999999</v>
      </c>
      <c r="BF85" s="23" t="s">
        <v>8</v>
      </c>
      <c r="BG85" s="23">
        <v>8.0107999999999997</v>
      </c>
      <c r="BH85" s="23">
        <v>4.9351000000000003</v>
      </c>
      <c r="BI85" s="23">
        <f t="shared" si="63"/>
        <v>1.3364822228522821</v>
      </c>
      <c r="BJ85" s="23">
        <f t="shared" si="51"/>
        <v>28.723408423114595</v>
      </c>
      <c r="BK85" s="23">
        <f t="shared" si="31"/>
        <v>82.110999371154108</v>
      </c>
      <c r="BL85" s="23">
        <f t="shared" si="32"/>
        <v>8.8957631205814582</v>
      </c>
      <c r="BM85" s="23" cm="1">
        <f t="array" aca="1" ref="BM85" ca="1">(BL85 - $EV85) - AVERAGE(OFFSET(BL$62, 0, 0, ROW()-62, 1) - OFFSET($EV$62, 0, 0, ROW()-62, 1))</f>
        <v>-1.6427826591397849</v>
      </c>
      <c r="BN85" s="21">
        <v>40237</v>
      </c>
      <c r="BO85" s="23">
        <v>1346.3</v>
      </c>
      <c r="BP85" s="23">
        <v>2.93</v>
      </c>
      <c r="BQ85" s="23">
        <v>3.0537000000000001</v>
      </c>
      <c r="BR85" s="23">
        <v>83.754599999999996</v>
      </c>
      <c r="BS85" s="23" t="s">
        <v>8</v>
      </c>
      <c r="BT85" s="23">
        <v>27.676500000000001</v>
      </c>
      <c r="BU85" s="23">
        <v>12.0783</v>
      </c>
      <c r="BV85" s="23">
        <f t="shared" si="64"/>
        <v>3.4786733159605094</v>
      </c>
      <c r="BW85" s="23">
        <f t="shared" si="52"/>
        <v>82.031929480901084</v>
      </c>
      <c r="BX85" s="23">
        <f t="shared" si="33"/>
        <v>117.67904810120346</v>
      </c>
      <c r="BY85" s="23">
        <f t="shared" si="34"/>
        <v>11.440439243204855</v>
      </c>
      <c r="BZ85" s="23" cm="1">
        <f t="array" aca="1" ref="BZ85" ca="1">(BY85 - $EV85) - AVERAGE(OFFSET(BY$62, 0, 0, ROW()-62, 1) - OFFSET($EV$62, 0, 0, ROW()-62, 1))</f>
        <v>-3.0117295884460482</v>
      </c>
      <c r="CA85" s="21">
        <v>40237</v>
      </c>
      <c r="CB85" s="23">
        <v>1201.4000000000001</v>
      </c>
      <c r="CC85" s="23">
        <v>1.88</v>
      </c>
      <c r="CD85" s="23">
        <v>14.395899999999999</v>
      </c>
      <c r="CE85" s="23">
        <v>89.880300000000005</v>
      </c>
      <c r="CF85" s="23">
        <v>33.575200000000002</v>
      </c>
      <c r="CG85" s="23">
        <v>10.593400000000001</v>
      </c>
      <c r="CH85" s="23">
        <v>9.3681999999999999</v>
      </c>
      <c r="CI85" s="23">
        <f t="shared" si="65"/>
        <v>2.0918553461061133</v>
      </c>
      <c r="CJ85" s="23">
        <f t="shared" si="53"/>
        <v>88.031635651322247</v>
      </c>
      <c r="CK85" s="23">
        <f t="shared" si="35"/>
        <v>73.335510394708848</v>
      </c>
      <c r="CL85" s="23">
        <f t="shared" si="36"/>
        <v>16.38224092985492</v>
      </c>
      <c r="CM85" s="23" cm="1">
        <f t="array" aca="1" ref="CM85" ca="1">(CL85 - $EV85) - AVERAGE(OFFSET(CL$62, 0, 0, ROW()-62, 1) - OFFSET($EV$62, 0, 0, ROW()-62, 1))</f>
        <v>-2.6388499487341841</v>
      </c>
      <c r="CN85" s="21">
        <v>40237</v>
      </c>
      <c r="CO85" s="23">
        <v>1563.91</v>
      </c>
      <c r="CP85" s="23">
        <v>2.09</v>
      </c>
      <c r="CQ85" s="23">
        <v>17.9343</v>
      </c>
      <c r="CR85" s="23">
        <v>76.976900000000001</v>
      </c>
      <c r="CS85" s="23">
        <v>27.096800000000002</v>
      </c>
      <c r="CT85" s="23">
        <v>8.5424000000000007</v>
      </c>
      <c r="CU85" s="23">
        <v>5.2861000000000002</v>
      </c>
      <c r="CV85" s="23">
        <f t="shared" si="66"/>
        <v>2.4635929150179008</v>
      </c>
      <c r="CW85" s="23">
        <f t="shared" si="54"/>
        <v>75.39363369245838</v>
      </c>
      <c r="CX85" s="23">
        <f t="shared" si="37"/>
        <v>98.021852210788907</v>
      </c>
      <c r="CY85" s="23">
        <f t="shared" si="38"/>
        <v>15.954707697595071</v>
      </c>
      <c r="CZ85" s="23" cm="1">
        <f t="array" aca="1" ref="CZ85" ca="1">(CY85 - $EV85) - AVERAGE(OFFSET(CY$62, 0, 0, ROW()-62, 1) - OFFSET($EV$62, 0, 0, ROW()-62, 1))</f>
        <v>-2.7861582572382613</v>
      </c>
      <c r="DA85" s="21">
        <v>40237</v>
      </c>
      <c r="DB85" s="23">
        <v>1661.53</v>
      </c>
      <c r="DC85" s="23">
        <v>1.84</v>
      </c>
      <c r="DD85" s="23">
        <v>26.523299999999999</v>
      </c>
      <c r="DE85" s="23">
        <v>70.134900000000002</v>
      </c>
      <c r="DF85" s="23">
        <v>28.4574</v>
      </c>
      <c r="DG85" s="23">
        <v>9.7444000000000006</v>
      </c>
      <c r="DH85" s="23">
        <v>-3.7866</v>
      </c>
      <c r="DI85" s="23">
        <f t="shared" si="67"/>
        <v>1.9796342758471837</v>
      </c>
      <c r="DJ85" s="23">
        <f t="shared" si="55"/>
        <v>68.69236043095006</v>
      </c>
      <c r="DK85" s="23">
        <f t="shared" si="39"/>
        <v>108.61146902965091</v>
      </c>
      <c r="DL85" s="23">
        <f t="shared" si="40"/>
        <v>15.297924011564586</v>
      </c>
      <c r="DM85" s="23" cm="1">
        <f t="array" aca="1" ref="DM85" ca="1">(DL85 - $EV85) - AVERAGE(OFFSET(DL$62, 0, 0, ROW()-62, 1) - OFFSET($EV$62, 0, 0, ROW()-62, 1))</f>
        <v>-5.0567488508006599</v>
      </c>
      <c r="DN85" s="21">
        <v>40237</v>
      </c>
      <c r="DO85" s="23">
        <v>1640.79</v>
      </c>
      <c r="DP85" s="23">
        <v>1.07</v>
      </c>
      <c r="DQ85" s="23">
        <v>23.490600000000001</v>
      </c>
      <c r="DR85" s="23">
        <v>83.017899999999997</v>
      </c>
      <c r="DS85" s="23">
        <v>42.610100000000003</v>
      </c>
      <c r="DT85" s="23">
        <v>11.245900000000001</v>
      </c>
      <c r="DU85" s="23">
        <v>6.8533999999999997</v>
      </c>
      <c r="DV85" s="23">
        <f t="shared" si="68"/>
        <v>1.1979286522115153</v>
      </c>
      <c r="DW85" s="23">
        <f t="shared" si="56"/>
        <v>81.310381978452497</v>
      </c>
      <c r="DX85" s="23">
        <f t="shared" si="41"/>
        <v>79.57066297595226</v>
      </c>
      <c r="DY85" s="23">
        <f t="shared" si="42"/>
        <v>20.620539513361567</v>
      </c>
      <c r="DZ85" s="23" cm="1">
        <f t="array" aca="1" ref="DZ85" ca="1">(DY85 - $EV85) - AVERAGE(OFFSET(DY$62, 0, 0, ROW()-62, 1) - OFFSET($EV$62, 0, 0, ROW()-62, 1))</f>
        <v>-2.17550224436037</v>
      </c>
      <c r="EA85" s="21">
        <v>40237</v>
      </c>
      <c r="EB85" s="23">
        <v>1917.31</v>
      </c>
      <c r="EC85" s="23">
        <v>4.41</v>
      </c>
      <c r="ED85" s="23">
        <v>12.1191</v>
      </c>
      <c r="EE85" s="23">
        <v>119.2264</v>
      </c>
      <c r="EF85" s="23">
        <v>52.585299999999997</v>
      </c>
      <c r="EG85" s="23">
        <v>20.151299999999999</v>
      </c>
      <c r="EH85" s="23">
        <v>9.6928999999999998</v>
      </c>
      <c r="EI85" s="23">
        <f t="shared" si="69"/>
        <v>4.5550269492771776</v>
      </c>
      <c r="EJ85" s="23">
        <f t="shared" si="57"/>
        <v>116.77414299706172</v>
      </c>
      <c r="EK85" s="23">
        <f t="shared" si="43"/>
        <v>115.64275266130684</v>
      </c>
      <c r="EL85" s="23">
        <f t="shared" si="44"/>
        <v>16.579594967056824</v>
      </c>
      <c r="EM85" s="23" cm="1">
        <f t="array" aca="1" ref="EM85" ca="1">(EL85 - $EV85) - AVERAGE(OFFSET(EL$62, 0, 0, ROW()-62, 1) - OFFSET($EV$62, 0, 0, ROW()-62, 1))</f>
        <v>-4.8299493827828419</v>
      </c>
      <c r="EP85" s="21">
        <v>40237</v>
      </c>
      <c r="EQ85" s="52">
        <v>1169.430053710938</v>
      </c>
      <c r="ER85" s="37">
        <v>19.193000000000001</v>
      </c>
      <c r="ES85" s="51">
        <v>85.45</v>
      </c>
      <c r="ET85" s="23">
        <f t="shared" si="58"/>
        <v>83.692458374143001</v>
      </c>
      <c r="EU85" s="23">
        <f t="shared" si="45"/>
        <v>85.739798335983238</v>
      </c>
      <c r="EV85" s="23">
        <f t="shared" si="46"/>
        <v>13.639290929147801</v>
      </c>
      <c r="EW85" s="37"/>
      <c r="EX85" s="37"/>
      <c r="EY85" s="37"/>
      <c r="FA85" s="21">
        <v>40237</v>
      </c>
      <c r="FB85" s="37">
        <f>VLOOKUP(FA85,'riskfree_rate and infl.'!$H:$I,2,0)</f>
        <v>2.1</v>
      </c>
    </row>
    <row r="86" spans="1:158" x14ac:dyDescent="0.35">
      <c r="A86" s="21">
        <v>40268</v>
      </c>
      <c r="B86" s="23">
        <v>1416.82</v>
      </c>
      <c r="C86" s="23">
        <v>2.4700000000000002</v>
      </c>
      <c r="D86" s="23">
        <v>18.8718</v>
      </c>
      <c r="E86" s="23">
        <v>68.001300000000001</v>
      </c>
      <c r="F86" s="23">
        <v>50.860999999999997</v>
      </c>
      <c r="G86" s="23">
        <v>14.449</v>
      </c>
      <c r="H86" s="23">
        <v>8.2477</v>
      </c>
      <c r="I86" s="23">
        <f t="shared" si="59"/>
        <v>2.8268494574436573</v>
      </c>
      <c r="J86" s="23">
        <f t="shared" si="47"/>
        <v>66.472434017595319</v>
      </c>
      <c r="K86" s="23">
        <f t="shared" si="23"/>
        <v>56.52819086872838</v>
      </c>
      <c r="L86" s="23">
        <f t="shared" si="24"/>
        <v>25.063954430987998</v>
      </c>
      <c r="M86" s="23" cm="1">
        <f t="array" aca="1" ref="M86" ca="1">(L86 - $EV86) - AVERAGE(OFFSET(L$62, 0, 0, ROW()-62, 1) - OFFSET($EV$62, 0, 0, ROW()-62, 1))</f>
        <v>-2.871857416260001</v>
      </c>
      <c r="N86" s="21">
        <v>40268</v>
      </c>
      <c r="O86" s="23">
        <v>1460.98</v>
      </c>
      <c r="P86" s="23">
        <v>1.49</v>
      </c>
      <c r="Q86" s="23">
        <v>21.7959</v>
      </c>
      <c r="R86" s="23">
        <v>70.880200000000002</v>
      </c>
      <c r="S86" s="23">
        <v>29.767099999999999</v>
      </c>
      <c r="T86" s="23">
        <v>6.6974</v>
      </c>
      <c r="U86" s="23">
        <v>4.5415000000000001</v>
      </c>
      <c r="V86" s="23">
        <f t="shared" si="60"/>
        <v>1.7812832145348518</v>
      </c>
      <c r="W86" s="23">
        <f t="shared" si="48"/>
        <v>69.286608015640283</v>
      </c>
      <c r="X86" s="23">
        <f t="shared" si="25"/>
        <v>76.741396769406791</v>
      </c>
      <c r="Y86" s="23">
        <f t="shared" si="26"/>
        <v>19.037704048962848</v>
      </c>
      <c r="Z86" s="23" cm="1">
        <f t="array" aca="1" ref="Z86" ca="1">(Y86 - $EV86) - AVERAGE(OFFSET(Y$62, 0, 0, ROW()-62, 1) - OFFSET($EV$62, 0, 0, ROW()-62, 1))</f>
        <v>2.085879390695371</v>
      </c>
      <c r="AA86" s="21">
        <v>40268</v>
      </c>
      <c r="AB86" s="23">
        <v>1579.11</v>
      </c>
      <c r="AC86" s="23">
        <v>2.77</v>
      </c>
      <c r="AD86" s="23">
        <v>15.204599999999999</v>
      </c>
      <c r="AE86" s="23">
        <v>101.6027</v>
      </c>
      <c r="AF86" s="23">
        <v>30.491599999999998</v>
      </c>
      <c r="AG86" s="23">
        <v>9.1100999999999992</v>
      </c>
      <c r="AH86" s="23">
        <v>5.9417</v>
      </c>
      <c r="AI86" s="23">
        <f t="shared" si="61"/>
        <v>3.0499592909678936</v>
      </c>
      <c r="AJ86" s="23">
        <f t="shared" si="49"/>
        <v>99.318377321603137</v>
      </c>
      <c r="AK86" s="23">
        <f t="shared" si="27"/>
        <v>82.238068475722486</v>
      </c>
      <c r="AL86" s="23">
        <f t="shared" si="28"/>
        <v>19.201691251615049</v>
      </c>
      <c r="AM86" s="23" cm="1">
        <f t="array" aca="1" ref="AM86" ca="1">(AL86 - $EV86) - AVERAGE(OFFSET(AL$62, 0, 0, ROW()-62, 1) - OFFSET($EV$62, 0, 0, ROW()-62, 1))</f>
        <v>-2.907685078121748</v>
      </c>
      <c r="AN86" s="21">
        <v>40268</v>
      </c>
      <c r="AO86" s="23">
        <v>2374.7800000000002</v>
      </c>
      <c r="AP86" s="23">
        <v>1.99</v>
      </c>
      <c r="AQ86" s="23">
        <v>17.773</v>
      </c>
      <c r="AR86" s="23">
        <v>137.8133</v>
      </c>
      <c r="AS86" s="23">
        <v>18.7363</v>
      </c>
      <c r="AT86" s="23">
        <v>7.9970999999999997</v>
      </c>
      <c r="AU86" s="23">
        <v>4.7455999999999996</v>
      </c>
      <c r="AV86" s="23">
        <f t="shared" si="62"/>
        <v>2.1033001449803743</v>
      </c>
      <c r="AW86" s="23">
        <f t="shared" si="50"/>
        <v>134.71485826001955</v>
      </c>
      <c r="AX86" s="23">
        <f t="shared" si="29"/>
        <v>215.90045926318453</v>
      </c>
      <c r="AY86" s="23">
        <f t="shared" si="30"/>
        <v>10.999420789119872</v>
      </c>
      <c r="AZ86" s="23" cm="1">
        <f t="array" aca="1" ref="AZ86" ca="1">(AY86 - $EV86) - AVERAGE(OFFSET(AY$62, 0, 0, ROW()-62, 1) - OFFSET($EV$62, 0, 0, ROW()-62, 1))</f>
        <v>-4.8960674458709139</v>
      </c>
      <c r="BA86" s="21">
        <v>40268</v>
      </c>
      <c r="BB86" s="23">
        <v>790.27</v>
      </c>
      <c r="BC86" s="23">
        <v>1.06</v>
      </c>
      <c r="BD86" s="23">
        <v>46.335099999999997</v>
      </c>
      <c r="BE86" s="23">
        <v>31.569900000000001</v>
      </c>
      <c r="BF86" s="23" t="s">
        <v>8</v>
      </c>
      <c r="BG86" s="23">
        <v>8.6308000000000007</v>
      </c>
      <c r="BH86" s="23">
        <v>5.3223000000000003</v>
      </c>
      <c r="BI86" s="23">
        <f t="shared" si="63"/>
        <v>1.216300171817148</v>
      </c>
      <c r="BJ86" s="23">
        <f t="shared" si="51"/>
        <v>30.860117302052789</v>
      </c>
      <c r="BK86" s="23">
        <f t="shared" si="31"/>
        <v>80.93300197280972</v>
      </c>
      <c r="BL86" s="23">
        <f t="shared" si="32"/>
        <v>9.7644963208642555</v>
      </c>
      <c r="BM86" s="23" cm="1">
        <f t="array" aca="1" ref="BM86" ca="1">(BL86 - $EV86) - AVERAGE(OFFSET(BL$62, 0, 0, ROW()-62, 1) - OFFSET($EV$62, 0, 0, ROW()-62, 1))</f>
        <v>-0.93159971791743246</v>
      </c>
      <c r="BN86" s="21">
        <v>40268</v>
      </c>
      <c r="BO86" s="23">
        <v>1468.81</v>
      </c>
      <c r="BP86" s="23">
        <v>2.64</v>
      </c>
      <c r="BQ86" s="23">
        <v>3.331</v>
      </c>
      <c r="BR86" s="23">
        <v>83.7196</v>
      </c>
      <c r="BS86" s="23" t="s">
        <v>8</v>
      </c>
      <c r="BT86" s="23">
        <v>27.9102</v>
      </c>
      <c r="BU86" s="23">
        <v>12.0783</v>
      </c>
      <c r="BV86" s="23">
        <f t="shared" si="64"/>
        <v>3.2527985157834327</v>
      </c>
      <c r="BW86" s="23">
        <f t="shared" si="52"/>
        <v>81.837341153470192</v>
      </c>
      <c r="BX86" s="23">
        <f t="shared" si="33"/>
        <v>117.30962357370956</v>
      </c>
      <c r="BY86" s="23">
        <f t="shared" si="34"/>
        <v>12.520797145658706</v>
      </c>
      <c r="BZ86" s="23" cm="1">
        <f t="array" aca="1" ref="BZ86" ca="1">(BY86 - $EV86) - AVERAGE(OFFSET(BY$62, 0, 0, ROW()-62, 1) - OFFSET($EV$62, 0, 0, ROW()-62, 1))</f>
        <v>-2.0318824896648802</v>
      </c>
      <c r="CA86" s="21">
        <v>40268</v>
      </c>
      <c r="CB86" s="23">
        <v>1235.78</v>
      </c>
      <c r="CC86" s="23">
        <v>1.8</v>
      </c>
      <c r="CD86" s="23">
        <v>14.8531</v>
      </c>
      <c r="CE86" s="23">
        <v>89.880600000000001</v>
      </c>
      <c r="CF86" s="23">
        <v>33.575400000000002</v>
      </c>
      <c r="CG86" s="23">
        <v>10.5951</v>
      </c>
      <c r="CH86" s="23">
        <v>9.3681999999999999</v>
      </c>
      <c r="CI86" s="23">
        <f t="shared" si="65"/>
        <v>2.0120762954609868</v>
      </c>
      <c r="CJ86" s="23">
        <f t="shared" si="53"/>
        <v>87.859824046920835</v>
      </c>
      <c r="CK86" s="23">
        <f t="shared" si="35"/>
        <v>73.876500995943516</v>
      </c>
      <c r="CL86" s="23">
        <f t="shared" si="36"/>
        <v>16.727646590461227</v>
      </c>
      <c r="CM86" s="23" cm="1">
        <f t="array" aca="1" ref="CM86" ca="1">(CL86 - $EV86) - AVERAGE(OFFSET(CL$62, 0, 0, ROW()-62, 1) - OFFSET($EV$62, 0, 0, ROW()-62, 1))</f>
        <v>-2.4094917434552219</v>
      </c>
      <c r="CN86" s="21">
        <v>40268</v>
      </c>
      <c r="CO86" s="23">
        <v>1698.08</v>
      </c>
      <c r="CP86" s="23">
        <v>1.92</v>
      </c>
      <c r="CQ86" s="23">
        <v>19.482299999999999</v>
      </c>
      <c r="CR86" s="23">
        <v>76.999200000000002</v>
      </c>
      <c r="CS86" s="23">
        <v>27.0017</v>
      </c>
      <c r="CT86" s="23">
        <v>8.5457000000000001</v>
      </c>
      <c r="CU86" s="23">
        <v>5.2892999999999999</v>
      </c>
      <c r="CV86" s="23">
        <f t="shared" si="66"/>
        <v>2.3510647700510852</v>
      </c>
      <c r="CW86" s="23">
        <f t="shared" si="54"/>
        <v>75.268035190615848</v>
      </c>
      <c r="CX86" s="23">
        <f t="shared" si="37"/>
        <v>98.081757549966497</v>
      </c>
      <c r="CY86" s="23">
        <f t="shared" si="38"/>
        <v>17.312903463571548</v>
      </c>
      <c r="CZ86" s="23" cm="1">
        <f t="array" aca="1" ref="CZ86" ca="1">(CY86 - $EV86) - AVERAGE(OFFSET(CY$62, 0, 0, ROW()-62, 1) - OFFSET($EV$62, 0, 0, ROW()-62, 1))</f>
        <v>-1.5378721004014588</v>
      </c>
      <c r="DA86" s="21">
        <v>40268</v>
      </c>
      <c r="DB86" s="23">
        <v>1769.97</v>
      </c>
      <c r="DC86" s="23">
        <v>1.65</v>
      </c>
      <c r="DD86" s="23">
        <v>28.254300000000001</v>
      </c>
      <c r="DE86" s="23">
        <v>70.134900000000002</v>
      </c>
      <c r="DF86" s="23">
        <v>28.4574</v>
      </c>
      <c r="DG86" s="23">
        <v>9.7444000000000006</v>
      </c>
      <c r="DH86" s="23">
        <v>-3.7866</v>
      </c>
      <c r="DI86" s="23">
        <f t="shared" si="67"/>
        <v>1.8381958457097811</v>
      </c>
      <c r="DJ86" s="23">
        <f t="shared" si="55"/>
        <v>68.558064516129036</v>
      </c>
      <c r="DK86" s="23">
        <f t="shared" si="39"/>
        <v>108.63167052522364</v>
      </c>
      <c r="DL86" s="23">
        <f t="shared" si="40"/>
        <v>16.293314752892652</v>
      </c>
      <c r="DM86" s="23" cm="1">
        <f t="array" aca="1" ref="DM86" ca="1">(DL86 - $EV86) - AVERAGE(OFFSET(DL$62, 0, 0, ROW()-62, 1) - OFFSET($EV$62, 0, 0, ROW()-62, 1))</f>
        <v>-4.0766597772138349</v>
      </c>
      <c r="DN86" s="21">
        <v>40268</v>
      </c>
      <c r="DO86" s="23">
        <v>1742.6</v>
      </c>
      <c r="DP86" s="23">
        <v>1</v>
      </c>
      <c r="DQ86" s="23">
        <v>20.179200000000002</v>
      </c>
      <c r="DR86" s="23">
        <v>94.665700000000001</v>
      </c>
      <c r="DS86" s="23">
        <v>43.252000000000002</v>
      </c>
      <c r="DT86" s="23">
        <v>15.0296</v>
      </c>
      <c r="DU86" s="23">
        <v>11.1303</v>
      </c>
      <c r="DV86" s="23">
        <f t="shared" si="68"/>
        <v>1.148836999768158</v>
      </c>
      <c r="DW86" s="23">
        <f t="shared" si="56"/>
        <v>92.537341153470194</v>
      </c>
      <c r="DX86" s="23">
        <f t="shared" si="41"/>
        <v>80.130671038177084</v>
      </c>
      <c r="DY86" s="23">
        <f t="shared" si="42"/>
        <v>21.74697874637495</v>
      </c>
      <c r="DZ86" s="23" cm="1">
        <f t="array" aca="1" ref="DZ86" ca="1">(DY86 - $EV86) - AVERAGE(OFFSET(DY$62, 0, 0, ROW()-62, 1) - OFFSET($EV$62, 0, 0, ROW()-62, 1))</f>
        <v>-1.1844166210232423</v>
      </c>
      <c r="EA86" s="21">
        <v>40268</v>
      </c>
      <c r="EB86" s="23">
        <v>1973.22</v>
      </c>
      <c r="EC86" s="23">
        <v>4.3099999999999996</v>
      </c>
      <c r="ED86" s="23">
        <v>12.3775</v>
      </c>
      <c r="EE86" s="23">
        <v>119.31910000000001</v>
      </c>
      <c r="EF86" s="23">
        <v>54.066800000000001</v>
      </c>
      <c r="EG86" s="23">
        <v>19.8017</v>
      </c>
      <c r="EH86" s="23">
        <v>9.6509</v>
      </c>
      <c r="EI86" s="23">
        <f t="shared" si="69"/>
        <v>4.5147303768035929</v>
      </c>
      <c r="EJ86" s="23">
        <f t="shared" si="57"/>
        <v>116.63646138807431</v>
      </c>
      <c r="EK86" s="23">
        <f t="shared" si="43"/>
        <v>116.06606969478736</v>
      </c>
      <c r="EL86" s="23">
        <f t="shared" si="44"/>
        <v>17.000834138597693</v>
      </c>
      <c r="EM86" s="23" cm="1">
        <f t="array" aca="1" ref="EM86" ca="1">(EL86 - $EV86) - AVERAGE(OFFSET(EL$62, 0, 0, ROW()-62, 1) - OFFSET($EV$62, 0, 0, ROW()-62, 1))</f>
        <v>-4.4334618568172903</v>
      </c>
      <c r="EP86" s="21">
        <v>40268</v>
      </c>
      <c r="EQ86" s="52">
        <v>1186.68994140625</v>
      </c>
      <c r="ER86" s="37">
        <v>17.685400000000001</v>
      </c>
      <c r="ES86" s="51">
        <v>90</v>
      </c>
      <c r="ET86" s="23">
        <f t="shared" si="58"/>
        <v>87.976539589442822</v>
      </c>
      <c r="EU86" s="23">
        <f t="shared" si="45"/>
        <v>85.587095657624289</v>
      </c>
      <c r="EV86" s="23">
        <f t="shared" si="46"/>
        <v>13.865290465672404</v>
      </c>
      <c r="EW86" s="37"/>
      <c r="EX86" s="37"/>
      <c r="EY86" s="37"/>
      <c r="FA86" s="21">
        <v>40268</v>
      </c>
      <c r="FB86" s="37">
        <f>VLOOKUP(FA86,'riskfree_rate and infl.'!$H:$I,2,0)</f>
        <v>2.2999999999999998</v>
      </c>
    </row>
    <row r="87" spans="1:158" x14ac:dyDescent="0.35">
      <c r="A87" s="21">
        <v>40298</v>
      </c>
      <c r="B87" s="23">
        <v>1433.01</v>
      </c>
      <c r="C87" s="23">
        <v>2.48</v>
      </c>
      <c r="D87" s="23">
        <v>18.9955</v>
      </c>
      <c r="E87" s="23">
        <v>68.001300000000001</v>
      </c>
      <c r="F87" s="23">
        <v>50.860999999999997</v>
      </c>
      <c r="G87" s="23">
        <v>14.449</v>
      </c>
      <c r="H87" s="23">
        <v>8.2477</v>
      </c>
      <c r="I87" s="23">
        <f t="shared" si="59"/>
        <v>2.8023678306844926</v>
      </c>
      <c r="J87" s="23">
        <f t="shared" si="47"/>
        <v>66.537475538160464</v>
      </c>
      <c r="K87" s="23">
        <f t="shared" si="23"/>
        <v>57.525591628502866</v>
      </c>
      <c r="L87" s="23">
        <f t="shared" si="24"/>
        <v>24.910825937337602</v>
      </c>
      <c r="M87" s="23" cm="1">
        <f t="array" aca="1" ref="M87" ca="1">(L87 - $EV87) - AVERAGE(OFFSET(L$62, 0, 0, ROW()-62, 1) - OFFSET($EV$62, 0, 0, ROW()-62, 1))</f>
        <v>-1.7904916321378455</v>
      </c>
      <c r="N87" s="21">
        <v>40298</v>
      </c>
      <c r="O87" s="23">
        <v>1543.16</v>
      </c>
      <c r="P87" s="23">
        <v>1.43</v>
      </c>
      <c r="Q87" s="23">
        <v>23.029</v>
      </c>
      <c r="R87" s="23">
        <v>70.813500000000005</v>
      </c>
      <c r="S87" s="23">
        <v>29.767099999999999</v>
      </c>
      <c r="T87" s="23">
        <v>6.6974</v>
      </c>
      <c r="U87" s="23">
        <v>4.5415000000000001</v>
      </c>
      <c r="V87" s="23">
        <f t="shared" si="60"/>
        <v>1.7497543992266376</v>
      </c>
      <c r="W87" s="23">
        <f t="shared" si="48"/>
        <v>69.289138943248531</v>
      </c>
      <c r="X87" s="23">
        <f t="shared" si="25"/>
        <v>76.366510437784612</v>
      </c>
      <c r="Y87" s="23">
        <f t="shared" si="26"/>
        <v>20.207287083743395</v>
      </c>
      <c r="Z87" s="23" cm="1">
        <f t="array" aca="1" ref="Z87" ca="1">(Y87 - $EV87) - AVERAGE(OFFSET(Y$62, 0, 0, ROW()-62, 1) - OFFSET($EV$62, 0, 0, ROW()-62, 1))</f>
        <v>4.2916472309702538</v>
      </c>
      <c r="AA87" s="21">
        <v>40298</v>
      </c>
      <c r="AB87" s="23">
        <v>1557.79</v>
      </c>
      <c r="AC87" s="23">
        <v>2.83</v>
      </c>
      <c r="AD87" s="23">
        <v>14.9994</v>
      </c>
      <c r="AE87" s="23">
        <v>101.6027</v>
      </c>
      <c r="AF87" s="23">
        <v>30.491599999999998</v>
      </c>
      <c r="AG87" s="23">
        <v>9.1100999999999992</v>
      </c>
      <c r="AH87" s="23">
        <v>5.9417</v>
      </c>
      <c r="AI87" s="23">
        <f t="shared" si="61"/>
        <v>3.0201741568896332</v>
      </c>
      <c r="AJ87" s="23">
        <f t="shared" si="49"/>
        <v>99.415557729941284</v>
      </c>
      <c r="AK87" s="23">
        <f t="shared" si="27"/>
        <v>82.837533890384151</v>
      </c>
      <c r="AL87" s="23">
        <f t="shared" si="28"/>
        <v>18.8053642695516</v>
      </c>
      <c r="AM87" s="23" cm="1">
        <f t="array" aca="1" ref="AM87" ca="1">(AL87 - $EV87) - AVERAGE(OFFSET(AL$62, 0, 0, ROW()-62, 1) - OFFSET($EV$62, 0, 0, ROW()-62, 1))</f>
        <v>-2.0680846759381772</v>
      </c>
      <c r="AN87" s="21">
        <v>40298</v>
      </c>
      <c r="AO87" s="23">
        <v>2473.88</v>
      </c>
      <c r="AP87" s="23">
        <v>1.91</v>
      </c>
      <c r="AQ87" s="23">
        <v>16.4207</v>
      </c>
      <c r="AR87" s="23">
        <v>150.68029999999999</v>
      </c>
      <c r="AS87" s="23">
        <v>18.308800000000002</v>
      </c>
      <c r="AT87" s="23">
        <v>11.5732</v>
      </c>
      <c r="AU87" s="23">
        <v>7.1646000000000001</v>
      </c>
      <c r="AV87" s="23">
        <f t="shared" si="62"/>
        <v>2.0657147697328515</v>
      </c>
      <c r="AW87" s="23">
        <f t="shared" si="50"/>
        <v>147.43669275929548</v>
      </c>
      <c r="AX87" s="23">
        <f t="shared" si="29"/>
        <v>216.0084814371921</v>
      </c>
      <c r="AY87" s="23">
        <f t="shared" si="30"/>
        <v>11.452698447488137</v>
      </c>
      <c r="AZ87" s="23" cm="1">
        <f t="array" aca="1" ref="AZ87" ca="1">(AY87 - $EV87) - AVERAGE(OFFSET(AY$62, 0, 0, ROW()-62, 1) - OFFSET($EV$62, 0, 0, ROW()-62, 1))</f>
        <v>-3.1273271085456624</v>
      </c>
      <c r="BA87" s="21">
        <v>40298</v>
      </c>
      <c r="BB87" s="23">
        <v>797.98</v>
      </c>
      <c r="BC87" s="23">
        <v>1.03</v>
      </c>
      <c r="BD87" s="23">
        <v>25.529900000000001</v>
      </c>
      <c r="BE87" s="23">
        <v>47.306199999999997</v>
      </c>
      <c r="BF87" s="23" t="s">
        <v>8</v>
      </c>
      <c r="BG87" s="23">
        <v>11.6157</v>
      </c>
      <c r="BH87" s="23">
        <v>8.3950999999999993</v>
      </c>
      <c r="BI87" s="23">
        <f t="shared" si="63"/>
        <v>1.1586229548252498</v>
      </c>
      <c r="BJ87" s="23">
        <f t="shared" si="51"/>
        <v>46.287866927592951</v>
      </c>
      <c r="BK87" s="23">
        <f t="shared" si="31"/>
        <v>80.045464811296966</v>
      </c>
      <c r="BL87" s="23">
        <f t="shared" si="32"/>
        <v>9.9690844681981226</v>
      </c>
      <c r="BM87" s="23" cm="1">
        <f t="array" aca="1" ref="BM87" ca="1">(BL87 - $EV87) - AVERAGE(OFFSET(BL$62, 0, 0, ROW()-62, 1) - OFFSET($EV$62, 0, 0, ROW()-62, 1))</f>
        <v>0.42987239925528264</v>
      </c>
      <c r="BN87" s="21">
        <v>40298</v>
      </c>
      <c r="BO87" s="23">
        <v>1540.78</v>
      </c>
      <c r="BP87" s="23">
        <v>2.52</v>
      </c>
      <c r="BQ87" s="23">
        <v>3.4942000000000002</v>
      </c>
      <c r="BR87" s="23">
        <v>83.7196</v>
      </c>
      <c r="BS87" s="23" t="s">
        <v>8</v>
      </c>
      <c r="BT87" s="23">
        <v>27.9102</v>
      </c>
      <c r="BU87" s="23">
        <v>12.0783</v>
      </c>
      <c r="BV87" s="23">
        <f t="shared" si="64"/>
        <v>3.1347596915914262</v>
      </c>
      <c r="BW87" s="23">
        <f t="shared" si="52"/>
        <v>81.917416829745591</v>
      </c>
      <c r="BX87" s="23">
        <f t="shared" si="33"/>
        <v>116.99258857240177</v>
      </c>
      <c r="BY87" s="23">
        <f t="shared" si="34"/>
        <v>13.169894083046776</v>
      </c>
      <c r="BZ87" s="23" cm="1">
        <f t="array" aca="1" ref="BZ87" ca="1">(BY87 - $EV87) - AVERAGE(OFFSET(BY$62, 0, 0, ROW()-62, 1) - OFFSET($EV$62, 0, 0, ROW()-62, 1))</f>
        <v>-0.18189027156806481</v>
      </c>
      <c r="CA87" s="21">
        <v>40298</v>
      </c>
      <c r="CB87" s="23">
        <v>1188.44</v>
      </c>
      <c r="CC87" s="23">
        <v>1.88</v>
      </c>
      <c r="CD87" s="23">
        <v>14.328200000000001</v>
      </c>
      <c r="CE87" s="23">
        <v>89.8857</v>
      </c>
      <c r="CF87" s="23">
        <v>33.636699999999998</v>
      </c>
      <c r="CG87" s="23">
        <v>10.564399999999999</v>
      </c>
      <c r="CH87" s="23">
        <v>9.3457000000000008</v>
      </c>
      <c r="CI87" s="23">
        <f t="shared" si="65"/>
        <v>1.9816805461830527</v>
      </c>
      <c r="CJ87" s="23">
        <f t="shared" si="53"/>
        <v>87.950782778864962</v>
      </c>
      <c r="CK87" s="23">
        <f t="shared" si="35"/>
        <v>74.370920644512353</v>
      </c>
      <c r="CL87" s="23">
        <f t="shared" si="36"/>
        <v>15.979901683356291</v>
      </c>
      <c r="CM87" s="23" cm="1">
        <f t="array" aca="1" ref="CM87" ca="1">(CL87 - $EV87) - AVERAGE(OFFSET(CL$62, 0, 0, ROW()-62, 1) - OFFSET($EV$62, 0, 0, ROW()-62, 1))</f>
        <v>-1.9412369996997985</v>
      </c>
      <c r="CN87" s="21">
        <v>40298</v>
      </c>
      <c r="CO87" s="23">
        <v>1764.81</v>
      </c>
      <c r="CP87" s="23">
        <v>1.85</v>
      </c>
      <c r="CQ87" s="23">
        <v>20.242799999999999</v>
      </c>
      <c r="CR87" s="23">
        <v>76.999200000000002</v>
      </c>
      <c r="CS87" s="23">
        <v>27.0017</v>
      </c>
      <c r="CT87" s="23">
        <v>8.5457000000000001</v>
      </c>
      <c r="CU87" s="23">
        <v>5.2892999999999999</v>
      </c>
      <c r="CV87" s="23">
        <f t="shared" si="66"/>
        <v>2.2701243392359558</v>
      </c>
      <c r="CW87" s="23">
        <f t="shared" si="54"/>
        <v>75.341682974559689</v>
      </c>
      <c r="CX87" s="23">
        <f t="shared" si="37"/>
        <v>98.07722038215114</v>
      </c>
      <c r="CY87" s="23">
        <f t="shared" si="38"/>
        <v>17.994086630142444</v>
      </c>
      <c r="CZ87" s="23" cm="1">
        <f t="array" aca="1" ref="CZ87" ca="1">(CY87 - $EV87) - AVERAGE(OFFSET(CY$62, 0, 0, ROW()-62, 1) - OFFSET($EV$62, 0, 0, ROW()-62, 1))</f>
        <v>0.32444593130764687</v>
      </c>
      <c r="DA87" s="21">
        <v>40298</v>
      </c>
      <c r="DB87" s="23">
        <v>1776.43</v>
      </c>
      <c r="DC87" s="23">
        <v>1.65</v>
      </c>
      <c r="DD87" s="23">
        <v>25.268699999999999</v>
      </c>
      <c r="DE87" s="23">
        <v>67.443600000000004</v>
      </c>
      <c r="DF87" s="23">
        <v>30.4161</v>
      </c>
      <c r="DG87" s="23">
        <v>11.0352</v>
      </c>
      <c r="DH87" s="23">
        <v>5.3968999999999996</v>
      </c>
      <c r="DI87" s="23">
        <f t="shared" si="67"/>
        <v>1.8068786428265409</v>
      </c>
      <c r="DJ87" s="23">
        <f t="shared" si="55"/>
        <v>65.991780821917814</v>
      </c>
      <c r="DK87" s="23">
        <f t="shared" si="39"/>
        <v>108.41552548739247</v>
      </c>
      <c r="DL87" s="23">
        <f t="shared" si="40"/>
        <v>16.385383846214712</v>
      </c>
      <c r="DM87" s="23" cm="1">
        <f t="array" aca="1" ref="DM87" ca="1">(DL87 - $EV87) - AVERAGE(OFFSET(DL$62, 0, 0, ROW()-62, 1) - OFFSET($EV$62, 0, 0, ROW()-62, 1))</f>
        <v>-2.7019043116810701</v>
      </c>
      <c r="DN87" s="21">
        <v>40298</v>
      </c>
      <c r="DO87" s="23">
        <v>1785.96</v>
      </c>
      <c r="DP87" s="23">
        <v>0.98</v>
      </c>
      <c r="DQ87" s="23">
        <v>20.682200000000002</v>
      </c>
      <c r="DR87" s="23">
        <v>94.709299999999999</v>
      </c>
      <c r="DS87" s="23">
        <v>43.252000000000002</v>
      </c>
      <c r="DT87" s="23">
        <v>15.0296</v>
      </c>
      <c r="DU87" s="23">
        <v>11.1303</v>
      </c>
      <c r="DV87" s="23">
        <f t="shared" si="68"/>
        <v>1.1213987150538813</v>
      </c>
      <c r="DW87" s="23">
        <f t="shared" si="56"/>
        <v>92.67054794520547</v>
      </c>
      <c r="DX87" s="23">
        <f t="shared" si="41"/>
        <v>80.696304164155961</v>
      </c>
      <c r="DY87" s="23">
        <f t="shared" si="42"/>
        <v>22.131868596694613</v>
      </c>
      <c r="DZ87" s="23" cm="1">
        <f t="array" aca="1" ref="DZ87" ca="1">(DY87 - $EV87) - AVERAGE(OFFSET(DY$62, 0, 0, ROW()-62, 1) - OFFSET($EV$62, 0, 0, ROW()-62, 1))</f>
        <v>0.36746987525950203</v>
      </c>
      <c r="EA87" s="21">
        <v>40298</v>
      </c>
      <c r="EB87" s="23">
        <v>2025.74</v>
      </c>
      <c r="EC87" s="23">
        <v>4.21</v>
      </c>
      <c r="ED87" s="23">
        <v>12.684200000000001</v>
      </c>
      <c r="EE87" s="23">
        <v>119.31910000000001</v>
      </c>
      <c r="EF87" s="23">
        <v>54.066800000000001</v>
      </c>
      <c r="EG87" s="23">
        <v>19.8017</v>
      </c>
      <c r="EH87" s="23">
        <v>9.6509</v>
      </c>
      <c r="EI87" s="23">
        <f t="shared" si="69"/>
        <v>4.4541716812541621</v>
      </c>
      <c r="EJ87" s="23">
        <f t="shared" si="57"/>
        <v>116.75058708414873</v>
      </c>
      <c r="EK87" s="23">
        <f t="shared" si="43"/>
        <v>116.49716563089193</v>
      </c>
      <c r="EL87" s="23">
        <f t="shared" si="44"/>
        <v>17.388749237198848</v>
      </c>
      <c r="EM87" s="23" cm="1">
        <f t="array" aca="1" ref="EM87" ca="1">(EL87 - $EV87) - AVERAGE(OFFSET(EL$62, 0, 0, ROW()-62, 1) - OFFSET($EV$62, 0, 0, ROW()-62, 1))</f>
        <v>-2.7485883028212923</v>
      </c>
      <c r="EP87" s="21">
        <v>40298</v>
      </c>
      <c r="EQ87" s="52">
        <v>1089.410034179688</v>
      </c>
      <c r="ER87" s="37">
        <v>16.235600000000002</v>
      </c>
      <c r="ES87" s="51">
        <v>92.88</v>
      </c>
      <c r="ET87" s="23">
        <f t="shared" si="58"/>
        <v>90.880626223091966</v>
      </c>
      <c r="EU87" s="23">
        <f t="shared" si="45"/>
        <v>85.472948284691924</v>
      </c>
      <c r="EV87" s="23">
        <f t="shared" si="46"/>
        <v>12.745670484550253</v>
      </c>
      <c r="EW87" s="37"/>
      <c r="EX87" s="37"/>
      <c r="EY87" s="37"/>
      <c r="FA87" s="21">
        <v>40298</v>
      </c>
      <c r="FB87" s="37">
        <f>VLOOKUP(FA87,'riskfree_rate and infl.'!$H:$I,2,0)</f>
        <v>2.2000000000000002</v>
      </c>
    </row>
    <row r="88" spans="1:158" x14ac:dyDescent="0.35">
      <c r="A88" s="21">
        <v>40329</v>
      </c>
      <c r="B88" s="23">
        <v>1339.28</v>
      </c>
      <c r="C88" s="23">
        <v>2.72</v>
      </c>
      <c r="D88" s="23">
        <v>15.987500000000001</v>
      </c>
      <c r="E88" s="23">
        <v>74.574399999999997</v>
      </c>
      <c r="F88" s="23">
        <v>50.94</v>
      </c>
      <c r="G88" s="23">
        <v>15.9389</v>
      </c>
      <c r="H88" s="23">
        <v>7.5129000000000001</v>
      </c>
      <c r="I88" s="23">
        <f t="shared" si="59"/>
        <v>2.8267989293961464</v>
      </c>
      <c r="J88" s="23">
        <f t="shared" si="47"/>
        <v>73.112156862745096</v>
      </c>
      <c r="K88" s="23">
        <f t="shared" si="23"/>
        <v>58.580192751312559</v>
      </c>
      <c r="L88" s="23">
        <f t="shared" si="24"/>
        <v>22.862335152866013</v>
      </c>
      <c r="M88" s="23" cm="1">
        <f t="array" aca="1" ref="M88" ca="1">(L88 - $EV88) - AVERAGE(OFFSET(L$62, 0, 0, ROW()-62, 1) - OFFSET($EV$62, 0, 0, ROW()-62, 1))</f>
        <v>-3.0978649641107836</v>
      </c>
      <c r="N88" s="21">
        <v>40329</v>
      </c>
      <c r="O88" s="23">
        <v>1438.92</v>
      </c>
      <c r="P88" s="23">
        <v>1.55</v>
      </c>
      <c r="Q88" s="23">
        <v>17.227399999999999</v>
      </c>
      <c r="R88" s="23">
        <v>85.371200000000002</v>
      </c>
      <c r="S88" s="23">
        <v>30.178599999999999</v>
      </c>
      <c r="T88" s="23">
        <v>7.7930999999999999</v>
      </c>
      <c r="U88" s="23">
        <v>5.4050000000000002</v>
      </c>
      <c r="V88" s="23">
        <f t="shared" si="60"/>
        <v>1.7254705668464092</v>
      </c>
      <c r="W88" s="23">
        <f t="shared" si="48"/>
        <v>83.69725490196079</v>
      </c>
      <c r="X88" s="23">
        <f t="shared" si="25"/>
        <v>76.262729277590338</v>
      </c>
      <c r="Y88" s="23">
        <f t="shared" si="26"/>
        <v>18.867932129237659</v>
      </c>
      <c r="Z88" s="23" cm="1">
        <f t="array" aca="1" ref="Z88" ca="1">(Y88 - $EV88) - AVERAGE(OFFSET(Y$62, 0, 0, ROW()-62, 1) - OFFSET($EV$62, 0, 0, ROW()-62, 1))</f>
        <v>3.4594813111513179</v>
      </c>
      <c r="AA88" s="21">
        <v>40329</v>
      </c>
      <c r="AB88" s="23">
        <v>1484.48</v>
      </c>
      <c r="AC88" s="23">
        <v>2.99</v>
      </c>
      <c r="AD88" s="23">
        <v>14.1296</v>
      </c>
      <c r="AE88" s="23">
        <v>103.0574</v>
      </c>
      <c r="AF88" s="23">
        <v>31.798500000000001</v>
      </c>
      <c r="AG88" s="23">
        <v>10.0273</v>
      </c>
      <c r="AH88" s="23">
        <v>6.6291000000000002</v>
      </c>
      <c r="AI88" s="23">
        <f t="shared" si="61"/>
        <v>3.0102817380610318</v>
      </c>
      <c r="AJ88" s="23">
        <f t="shared" si="49"/>
        <v>101.03666666666666</v>
      </c>
      <c r="AK88" s="23">
        <f t="shared" si="27"/>
        <v>83.422173860120438</v>
      </c>
      <c r="AL88" s="23">
        <f t="shared" si="28"/>
        <v>17.794789218621027</v>
      </c>
      <c r="AM88" s="23" cm="1">
        <f t="array" aca="1" ref="AM88" ca="1">(AL88 - $EV88) - AVERAGE(OFFSET(AL$62, 0, 0, ROW()-62, 1) - OFFSET($EV$62, 0, 0, ROW()-62, 1))</f>
        <v>-2.3268656188393173</v>
      </c>
      <c r="AN88" s="21">
        <v>40329</v>
      </c>
      <c r="AO88" s="23">
        <v>2170.15</v>
      </c>
      <c r="AP88" s="23">
        <v>2.21</v>
      </c>
      <c r="AQ88" s="23">
        <v>14.168799999999999</v>
      </c>
      <c r="AR88" s="23">
        <v>151.90969999999999</v>
      </c>
      <c r="AS88" s="23">
        <v>18.793700000000001</v>
      </c>
      <c r="AT88" s="23">
        <v>11.4541</v>
      </c>
      <c r="AU88" s="23">
        <v>7.2129000000000003</v>
      </c>
      <c r="AV88" s="23">
        <f t="shared" si="62"/>
        <v>2.0983044358984455</v>
      </c>
      <c r="AW88" s="23">
        <f t="shared" si="50"/>
        <v>148.93107843137253</v>
      </c>
      <c r="AX88" s="23">
        <f t="shared" si="29"/>
        <v>216.12034992985505</v>
      </c>
      <c r="AY88" s="23">
        <f t="shared" si="30"/>
        <v>10.041395919932359</v>
      </c>
      <c r="AZ88" s="23" cm="1">
        <f t="array" aca="1" ref="AZ88" ca="1">(AY88 - $EV88) - AVERAGE(OFFSET(AY$62, 0, 0, ROW()-62, 1) - OFFSET($EV$62, 0, 0, ROW()-62, 1))</f>
        <v>-3.7460954345101811</v>
      </c>
      <c r="BA88" s="21">
        <v>40329</v>
      </c>
      <c r="BB88" s="23">
        <v>722.64</v>
      </c>
      <c r="BC88" s="23">
        <v>1.1399999999999999</v>
      </c>
      <c r="BD88" s="23">
        <v>31.485900000000001</v>
      </c>
      <c r="BE88" s="23">
        <v>36.502499999999998</v>
      </c>
      <c r="BF88" s="23" t="s">
        <v>8</v>
      </c>
      <c r="BG88" s="23">
        <v>10.325200000000001</v>
      </c>
      <c r="BH88" s="23">
        <v>6.7576999999999998</v>
      </c>
      <c r="BI88" s="23">
        <f t="shared" si="63"/>
        <v>1.1468599887932565</v>
      </c>
      <c r="BJ88" s="23">
        <f t="shared" si="51"/>
        <v>35.786764705882348</v>
      </c>
      <c r="BK88" s="23">
        <f t="shared" si="31"/>
        <v>78.925315558989027</v>
      </c>
      <c r="BL88" s="23">
        <f t="shared" si="32"/>
        <v>9.1559976020608573</v>
      </c>
      <c r="BM88" s="23" cm="1">
        <f t="array" aca="1" ref="BM88" ca="1">(BL88 - $EV88) - AVERAGE(OFFSET(BL$62, 0, 0, ROW()-62, 1) - OFFSET($EV$62, 0, 0, ROW()-62, 1))</f>
        <v>0.27250436902462472</v>
      </c>
      <c r="BN88" s="21">
        <v>40329</v>
      </c>
      <c r="BO88" s="23">
        <v>1466.31</v>
      </c>
      <c r="BP88" s="23">
        <v>2.77</v>
      </c>
      <c r="BQ88" s="23">
        <v>70.786199999999994</v>
      </c>
      <c r="BR88" s="23">
        <v>77.372600000000006</v>
      </c>
      <c r="BS88" s="23" t="s">
        <v>8</v>
      </c>
      <c r="BT88" s="23">
        <v>26.599599999999999</v>
      </c>
      <c r="BU88" s="23">
        <v>9.7789999999999999</v>
      </c>
      <c r="BV88" s="23">
        <f t="shared" si="64"/>
        <v>3.1809670137177979</v>
      </c>
      <c r="BW88" s="23">
        <f t="shared" si="52"/>
        <v>75.855490196078435</v>
      </c>
      <c r="BX88" s="23">
        <f t="shared" si="33"/>
        <v>116.47292488760233</v>
      </c>
      <c r="BY88" s="23">
        <f t="shared" si="34"/>
        <v>12.589277734847007</v>
      </c>
      <c r="BZ88" s="23" cm="1">
        <f t="array" aca="1" ref="BZ88" ca="1">(BY88 - $EV88) - AVERAGE(OFFSET(BY$62, 0, 0, ROW()-62, 1) - OFFSET($EV$62, 0, 0, ROW()-62, 1))</f>
        <v>-8.3258450368020487E-2</v>
      </c>
      <c r="CA88" s="21">
        <v>40329</v>
      </c>
      <c r="CB88" s="23">
        <v>1102.8800000000001</v>
      </c>
      <c r="CC88" s="23">
        <v>2.0499999999999998</v>
      </c>
      <c r="CD88" s="23">
        <v>13.3315</v>
      </c>
      <c r="CE88" s="23">
        <v>89.952600000000004</v>
      </c>
      <c r="CF88" s="23">
        <v>33.624600000000001</v>
      </c>
      <c r="CG88" s="23">
        <v>10.6591</v>
      </c>
      <c r="CH88" s="23">
        <v>9.1059000000000001</v>
      </c>
      <c r="CI88" s="23">
        <f t="shared" si="65"/>
        <v>1.9877943133128966</v>
      </c>
      <c r="CJ88" s="23">
        <f t="shared" si="53"/>
        <v>88.188823529411764</v>
      </c>
      <c r="CK88" s="23">
        <f t="shared" si="35"/>
        <v>74.863547275320315</v>
      </c>
      <c r="CL88" s="23">
        <f t="shared" si="36"/>
        <v>14.731869382892279</v>
      </c>
      <c r="CM88" s="23" cm="1">
        <f t="array" aca="1" ref="CM88" ca="1">(CL88 - $EV88) - AVERAGE(OFFSET(CL$62, 0, 0, ROW()-62, 1) - OFFSET($EV$62, 0, 0, ROW()-62, 1))</f>
        <v>-2.4423539489127757</v>
      </c>
      <c r="CN88" s="21">
        <v>40329</v>
      </c>
      <c r="CO88" s="23">
        <v>1603.02</v>
      </c>
      <c r="CP88" s="23">
        <v>2.0499999999999998</v>
      </c>
      <c r="CQ88" s="23">
        <v>17.004000000000001</v>
      </c>
      <c r="CR88" s="23">
        <v>85.969800000000006</v>
      </c>
      <c r="CS88" s="23">
        <v>27.014399999999998</v>
      </c>
      <c r="CT88" s="23">
        <v>9.2431999999999999</v>
      </c>
      <c r="CU88" s="23">
        <v>5.6631999999999998</v>
      </c>
      <c r="CV88" s="23">
        <f t="shared" si="66"/>
        <v>2.2309574308594446</v>
      </c>
      <c r="CW88" s="23">
        <f t="shared" si="54"/>
        <v>84.284117647058835</v>
      </c>
      <c r="CX88" s="23">
        <f t="shared" si="37"/>
        <v>98.212990047215641</v>
      </c>
      <c r="CY88" s="23">
        <f t="shared" si="38"/>
        <v>16.321873503997306</v>
      </c>
      <c r="CZ88" s="23" cm="1">
        <f t="array" aca="1" ref="CZ88" ca="1">(CY88 - $EV88) - AVERAGE(OFFSET(CY$62, 0, 0, ROW()-62, 1) - OFFSET($EV$62, 0, 0, ROW()-62, 1))</f>
        <v>-0.68799349477905114</v>
      </c>
      <c r="DA88" s="21">
        <v>40329</v>
      </c>
      <c r="DB88" s="23">
        <v>1594.37</v>
      </c>
      <c r="DC88" s="23">
        <v>1.85</v>
      </c>
      <c r="DD88" s="23">
        <v>22.678999999999998</v>
      </c>
      <c r="DE88" s="23">
        <v>67.443600000000004</v>
      </c>
      <c r="DF88" s="23">
        <v>30.4161</v>
      </c>
      <c r="DG88" s="23">
        <v>11.0352</v>
      </c>
      <c r="DH88" s="23">
        <v>5.3968999999999996</v>
      </c>
      <c r="DI88" s="23">
        <f t="shared" si="67"/>
        <v>1.8057851425189657</v>
      </c>
      <c r="DJ88" s="23">
        <f t="shared" si="55"/>
        <v>66.121176470588239</v>
      </c>
      <c r="DK88" s="23">
        <f t="shared" si="39"/>
        <v>108.19257589938607</v>
      </c>
      <c r="DL88" s="23">
        <f t="shared" si="40"/>
        <v>14.736408545099138</v>
      </c>
      <c r="DM88" s="23" cm="1">
        <f t="array" aca="1" ref="DM88" ca="1">(DL88 - $EV88) - AVERAGE(OFFSET(DL$62, 0, 0, ROW()-62, 1) - OFFSET($EV$62, 0, 0, ROW()-62, 1))</f>
        <v>-3.5747078264694077</v>
      </c>
      <c r="DN88" s="21">
        <v>40329</v>
      </c>
      <c r="DO88" s="23">
        <v>1633.53</v>
      </c>
      <c r="DP88" s="23">
        <v>1.08</v>
      </c>
      <c r="DQ88" s="23">
        <v>18.917000000000002</v>
      </c>
      <c r="DR88" s="23">
        <v>94.712199999999996</v>
      </c>
      <c r="DS88" s="23">
        <v>43.252000000000002</v>
      </c>
      <c r="DT88" s="23">
        <v>15.0296</v>
      </c>
      <c r="DU88" s="23">
        <v>11.1303</v>
      </c>
      <c r="DV88" s="23">
        <f t="shared" si="68"/>
        <v>1.1094966045148058</v>
      </c>
      <c r="DW88" s="23">
        <f t="shared" si="56"/>
        <v>92.855098039215676</v>
      </c>
      <c r="DX88" s="23">
        <f t="shared" si="41"/>
        <v>81.221630700866626</v>
      </c>
      <c r="DY88" s="23">
        <f t="shared" si="42"/>
        <v>20.112006935888452</v>
      </c>
      <c r="DZ88" s="23" cm="1">
        <f t="array" aca="1" ref="DZ88" ca="1">(DY88 - $EV88) - AVERAGE(OFFSET(DY$62, 0, 0, ROW()-62, 1) - OFFSET($EV$62, 0, 0, ROW()-62, 1))</f>
        <v>-0.99427285256329156</v>
      </c>
      <c r="EA88" s="21">
        <v>40329</v>
      </c>
      <c r="EB88" s="23">
        <v>1917.97</v>
      </c>
      <c r="EC88" s="23">
        <v>4.49</v>
      </c>
      <c r="ED88" s="23">
        <v>12.008599999999999</v>
      </c>
      <c r="EE88" s="23">
        <v>124.0055</v>
      </c>
      <c r="EF88" s="23">
        <v>54.31</v>
      </c>
      <c r="EG88" s="23">
        <v>20.4361</v>
      </c>
      <c r="EH88" s="23">
        <v>10.016999999999999</v>
      </c>
      <c r="EI88" s="23">
        <f t="shared" si="69"/>
        <v>4.4611886749771621</v>
      </c>
      <c r="EJ88" s="23">
        <f t="shared" si="57"/>
        <v>121.57401960784313</v>
      </c>
      <c r="EK88" s="23">
        <f t="shared" si="43"/>
        <v>116.9129129096997</v>
      </c>
      <c r="EL88" s="23">
        <f t="shared" si="44"/>
        <v>16.405116870891643</v>
      </c>
      <c r="EM88" s="23" cm="1">
        <f t="array" aca="1" ref="EM88" ca="1">(EL88 - $EV88) - AVERAGE(OFFSET(EL$62, 0, 0, ROW()-62, 1) - OFFSET($EV$62, 0, 0, ROW()-62, 1))</f>
        <v>-2.9542533446804828</v>
      </c>
      <c r="EP88" s="21">
        <v>40329</v>
      </c>
      <c r="EQ88" s="52">
        <v>1030.7099609375</v>
      </c>
      <c r="ER88" s="37">
        <v>15.360799999999999</v>
      </c>
      <c r="ES88" s="51">
        <v>95.84</v>
      </c>
      <c r="ET88" s="23">
        <f t="shared" si="58"/>
        <v>93.960784313725497</v>
      </c>
      <c r="EU88" s="23">
        <f t="shared" si="45"/>
        <v>85.370187037521205</v>
      </c>
      <c r="EV88" s="23">
        <f t="shared" si="46"/>
        <v>12.073418094826135</v>
      </c>
      <c r="EW88" s="37"/>
      <c r="EX88" s="37"/>
      <c r="EY88" s="37"/>
      <c r="FA88" s="21">
        <v>40329</v>
      </c>
      <c r="FB88" s="37">
        <f>VLOOKUP(FA88,'riskfree_rate and infl.'!$H:$I,2,0)</f>
        <v>2</v>
      </c>
    </row>
    <row r="89" spans="1:158" x14ac:dyDescent="0.35">
      <c r="A89" s="21">
        <v>40359</v>
      </c>
      <c r="B89" s="23">
        <v>1268.0899999999999</v>
      </c>
      <c r="C89" s="23">
        <v>2.89</v>
      </c>
      <c r="D89" s="23">
        <v>15.127800000000001</v>
      </c>
      <c r="E89" s="23">
        <v>74.574399999999997</v>
      </c>
      <c r="F89" s="23">
        <v>50.94</v>
      </c>
      <c r="G89" s="23">
        <v>15.9389</v>
      </c>
      <c r="H89" s="23">
        <v>7.5129000000000001</v>
      </c>
      <c r="I89" s="23">
        <f t="shared" si="59"/>
        <v>2.8142773438999851</v>
      </c>
      <c r="J89" s="23">
        <f t="shared" si="47"/>
        <v>73.763006923837793</v>
      </c>
      <c r="K89" s="23">
        <f t="shared" si="23"/>
        <v>59.645161565896856</v>
      </c>
      <c r="L89" s="23">
        <f t="shared" si="24"/>
        <v>21.260567776298089</v>
      </c>
      <c r="M89" s="23" cm="1">
        <f t="array" aca="1" ref="M89" ca="1">(L89 - $EV89) - AVERAGE(OFFSET(L$62, 0, 0, ROW()-62, 1) - OFFSET($EV$62, 0, 0, ROW()-62, 1))</f>
        <v>-5.425659449370146</v>
      </c>
      <c r="N89" s="21">
        <v>40359</v>
      </c>
      <c r="O89" s="23">
        <v>1283.58</v>
      </c>
      <c r="P89" s="23">
        <v>1.75</v>
      </c>
      <c r="Q89" s="23">
        <v>15.3667</v>
      </c>
      <c r="R89" s="23">
        <v>85.428299999999993</v>
      </c>
      <c r="S89" s="23">
        <v>30.178599999999999</v>
      </c>
      <c r="T89" s="23">
        <v>7.7930999999999999</v>
      </c>
      <c r="U89" s="23">
        <v>5.4051</v>
      </c>
      <c r="V89" s="23">
        <f t="shared" si="60"/>
        <v>1.7130127088107558</v>
      </c>
      <c r="W89" s="23">
        <f t="shared" si="48"/>
        <v>84.498813056379817</v>
      </c>
      <c r="X89" s="23">
        <f t="shared" si="25"/>
        <v>76.167920877310507</v>
      </c>
      <c r="Y89" s="23">
        <f t="shared" si="26"/>
        <v>16.851976333548087</v>
      </c>
      <c r="Z89" s="23" cm="1">
        <f t="array" aca="1" ref="Z89" ca="1">(Y89 - $EV89) - AVERAGE(OFFSET(Y$62, 0, 0, ROW()-62, 1) - OFFSET($EV$62, 0, 0, ROW()-62, 1))</f>
        <v>0.47463372990875019</v>
      </c>
      <c r="AA89" s="21">
        <v>40359</v>
      </c>
      <c r="AB89" s="23">
        <v>1439.62</v>
      </c>
      <c r="AC89" s="23">
        <v>3.1</v>
      </c>
      <c r="AD89" s="23">
        <v>13.665800000000001</v>
      </c>
      <c r="AE89" s="23">
        <v>103.3867</v>
      </c>
      <c r="AF89" s="23">
        <v>31.7623</v>
      </c>
      <c r="AG89" s="23">
        <v>10.010300000000001</v>
      </c>
      <c r="AH89" s="23">
        <v>6.6185999999999998</v>
      </c>
      <c r="AI89" s="23">
        <f t="shared" si="61"/>
        <v>3.00472271299871</v>
      </c>
      <c r="AJ89" s="23">
        <f t="shared" si="49"/>
        <v>102.26181998021762</v>
      </c>
      <c r="AK89" s="23">
        <f t="shared" si="27"/>
        <v>84.04235541263624</v>
      </c>
      <c r="AL89" s="23">
        <f t="shared" si="28"/>
        <v>17.129696007824467</v>
      </c>
      <c r="AM89" s="23" cm="1">
        <f t="array" aca="1" ref="AM89" ca="1">(AL89 - $EV89) - AVERAGE(OFFSET(AL$62, 0, 0, ROW()-62, 1) - OFFSET($EV$62, 0, 0, ROW()-62, 1))</f>
        <v>-3.746541469633665</v>
      </c>
      <c r="AN89" s="21">
        <v>40359</v>
      </c>
      <c r="AO89" s="23">
        <v>2039.9</v>
      </c>
      <c r="AP89" s="23">
        <v>2.39</v>
      </c>
      <c r="AQ89" s="23">
        <v>13.325100000000001</v>
      </c>
      <c r="AR89" s="23">
        <v>151.83340000000001</v>
      </c>
      <c r="AS89" s="23">
        <v>18.7944</v>
      </c>
      <c r="AT89" s="23">
        <v>11.450200000000001</v>
      </c>
      <c r="AU89" s="23">
        <v>7.21</v>
      </c>
      <c r="AV89" s="23">
        <f t="shared" si="62"/>
        <v>2.136620831934894</v>
      </c>
      <c r="AW89" s="23">
        <f t="shared" si="50"/>
        <v>150.18140454995057</v>
      </c>
      <c r="AX89" s="23">
        <f t="shared" si="29"/>
        <v>216.24611968048433</v>
      </c>
      <c r="AY89" s="23">
        <f t="shared" si="30"/>
        <v>9.4332328506706418</v>
      </c>
      <c r="AZ89" s="23" cm="1">
        <f t="array" aca="1" ref="AZ89" ca="1">(AY89 - $EV89) - AVERAGE(OFFSET(AY$62, 0, 0, ROW()-62, 1) - OFFSET($EV$62, 0, 0, ROW()-62, 1))</f>
        <v>-5.0562770765226173</v>
      </c>
      <c r="BA89" s="21">
        <v>40359</v>
      </c>
      <c r="BB89" s="23">
        <v>673.67</v>
      </c>
      <c r="BC89" s="23">
        <v>1.2</v>
      </c>
      <c r="BD89" s="23">
        <v>29.327300000000001</v>
      </c>
      <c r="BE89" s="23">
        <v>36.511499999999998</v>
      </c>
      <c r="BF89" s="23" t="s">
        <v>8</v>
      </c>
      <c r="BG89" s="23">
        <v>10.321</v>
      </c>
      <c r="BH89" s="23">
        <v>6.7577999999999996</v>
      </c>
      <c r="BI89" s="23">
        <f t="shared" si="63"/>
        <v>1.1163282684845499</v>
      </c>
      <c r="BJ89" s="23">
        <f t="shared" si="51"/>
        <v>36.114243323442139</v>
      </c>
      <c r="BK89" s="23">
        <f t="shared" si="31"/>
        <v>77.809717175355345</v>
      </c>
      <c r="BL89" s="23">
        <f t="shared" si="32"/>
        <v>8.6579160605581968</v>
      </c>
      <c r="BM89" s="23" cm="1">
        <f t="array" aca="1" ref="BM89" ca="1">(BL89 - $EV89) - AVERAGE(OFFSET(BL$62, 0, 0, ROW()-62, 1) - OFFSET($EV$62, 0, 0, ROW()-62, 1))</f>
        <v>-1.076432774989303</v>
      </c>
      <c r="BN89" s="21">
        <v>40359</v>
      </c>
      <c r="BO89" s="23">
        <v>1418.57</v>
      </c>
      <c r="BP89" s="23">
        <v>2.89</v>
      </c>
      <c r="BQ89" s="23">
        <v>68.481499999999997</v>
      </c>
      <c r="BR89" s="23">
        <v>77.372600000000006</v>
      </c>
      <c r="BS89" s="23" t="s">
        <v>8</v>
      </c>
      <c r="BT89" s="23">
        <v>26.599599999999999</v>
      </c>
      <c r="BU89" s="23">
        <v>9.7789999999999999</v>
      </c>
      <c r="BV89" s="23">
        <f t="shared" si="64"/>
        <v>3.1167289176090467</v>
      </c>
      <c r="BW89" s="23">
        <f t="shared" si="52"/>
        <v>76.530761622156291</v>
      </c>
      <c r="BX89" s="23">
        <f t="shared" si="33"/>
        <v>115.95929449187403</v>
      </c>
      <c r="BY89" s="23">
        <f t="shared" si="34"/>
        <v>12.233344521593374</v>
      </c>
      <c r="BZ89" s="23" cm="1">
        <f t="array" aca="1" ref="BZ89" ca="1">(BY89 - $EV89) - AVERAGE(OFFSET(BY$62, 0, 0, ROW()-62, 1) - OFFSET($EV$62, 0, 0, ROW()-62, 1))</f>
        <v>-1.2768708654146752</v>
      </c>
      <c r="CA89" s="21">
        <v>40359</v>
      </c>
      <c r="CB89" s="23">
        <v>1084.77</v>
      </c>
      <c r="CC89" s="23">
        <v>2.15</v>
      </c>
      <c r="CD89" s="23">
        <v>13.112</v>
      </c>
      <c r="CE89" s="23">
        <v>89.935000000000002</v>
      </c>
      <c r="CF89" s="23">
        <v>33.624600000000001</v>
      </c>
      <c r="CG89" s="23">
        <v>10.6591</v>
      </c>
      <c r="CH89" s="23">
        <v>9.1059000000000001</v>
      </c>
      <c r="CI89" s="23">
        <f t="shared" si="65"/>
        <v>2.0394053843323139</v>
      </c>
      <c r="CJ89" s="23">
        <f t="shared" si="53"/>
        <v>88.956478733926815</v>
      </c>
      <c r="CK89" s="23">
        <f t="shared" si="35"/>
        <v>75.366108099747549</v>
      </c>
      <c r="CL89" s="23">
        <f t="shared" si="36"/>
        <v>14.393339756436667</v>
      </c>
      <c r="CM89" s="23" cm="1">
        <f t="array" aca="1" ref="CM89" ca="1">(CL89 - $EV89) - AVERAGE(OFFSET(CL$62, 0, 0, ROW()-62, 1) - OFFSET($EV$62, 0, 0, ROW()-62, 1))</f>
        <v>-3.5311888698078997</v>
      </c>
      <c r="CN89" s="21">
        <v>40359</v>
      </c>
      <c r="CO89" s="23">
        <v>1491.3</v>
      </c>
      <c r="CP89" s="23">
        <v>2.21</v>
      </c>
      <c r="CQ89" s="23">
        <v>15.7736</v>
      </c>
      <c r="CR89" s="23">
        <v>86.086399999999998</v>
      </c>
      <c r="CS89" s="23">
        <v>27.029399999999999</v>
      </c>
      <c r="CT89" s="23">
        <v>9.2471999999999994</v>
      </c>
      <c r="CU89" s="23">
        <v>5.6696999999999997</v>
      </c>
      <c r="CV89" s="23">
        <f t="shared" si="66"/>
        <v>2.1970623821591935</v>
      </c>
      <c r="CW89" s="23">
        <f t="shared" si="54"/>
        <v>85.149752720079135</v>
      </c>
      <c r="CX89" s="23">
        <f t="shared" si="37"/>
        <v>98.354968852712872</v>
      </c>
      <c r="CY89" s="23">
        <f t="shared" si="38"/>
        <v>15.162426640927823</v>
      </c>
      <c r="CZ89" s="23" cm="1">
        <f t="array" aca="1" ref="CZ89" ca="1">(CY89 - $EV89) - AVERAGE(OFFSET(CY$62, 0, 0, ROW()-62, 1) - OFFSET($EV$62, 0, 0, ROW()-62, 1))</f>
        <v>-2.6627219654041108</v>
      </c>
      <c r="DA89" s="21">
        <v>40359</v>
      </c>
      <c r="DB89" s="23">
        <v>1489.23</v>
      </c>
      <c r="DC89" s="23">
        <v>1.99</v>
      </c>
      <c r="DD89" s="23">
        <v>17.336500000000001</v>
      </c>
      <c r="DE89" s="23">
        <v>85.346299999999999</v>
      </c>
      <c r="DF89" s="23">
        <v>30.823499999999999</v>
      </c>
      <c r="DG89" s="23">
        <v>12.5929</v>
      </c>
      <c r="DH89" s="23">
        <v>6.5762999999999998</v>
      </c>
      <c r="DI89" s="23">
        <f t="shared" si="67"/>
        <v>1.8031119169376697</v>
      </c>
      <c r="DJ89" s="23">
        <f t="shared" si="55"/>
        <v>84.417705242334335</v>
      </c>
      <c r="DK89" s="23">
        <f t="shared" si="39"/>
        <v>108.27069049895343</v>
      </c>
      <c r="DL89" s="23">
        <f t="shared" si="40"/>
        <v>13.754691995932134</v>
      </c>
      <c r="DM89" s="23" cm="1">
        <f t="array" aca="1" ref="DM89" ca="1">(DL89 - $EV89) - AVERAGE(OFFSET(DL$62, 0, 0, ROW()-62, 1) - OFFSET($EV$62, 0, 0, ROW()-62, 1))</f>
        <v>-5.2647906375738263</v>
      </c>
      <c r="DN89" s="21">
        <v>40359</v>
      </c>
      <c r="DO89" s="23">
        <v>1538.7</v>
      </c>
      <c r="DP89" s="23">
        <v>1.1499999999999999</v>
      </c>
      <c r="DQ89" s="23">
        <v>15.6518</v>
      </c>
      <c r="DR89" s="23">
        <v>105.53749999999999</v>
      </c>
      <c r="DS89" s="23">
        <v>44.733899999999998</v>
      </c>
      <c r="DT89" s="23">
        <v>16.969799999999999</v>
      </c>
      <c r="DU89" s="23">
        <v>12.9963</v>
      </c>
      <c r="DV89" s="23">
        <f t="shared" si="68"/>
        <v>1.1013019640711235</v>
      </c>
      <c r="DW89" s="23">
        <f t="shared" si="56"/>
        <v>104.38921859545006</v>
      </c>
      <c r="DX89" s="23">
        <f t="shared" si="41"/>
        <v>81.936244506725743</v>
      </c>
      <c r="DY89" s="23">
        <f t="shared" si="42"/>
        <v>18.779235114610309</v>
      </c>
      <c r="DZ89" s="23" cm="1">
        <f t="array" aca="1" ref="DZ89" ca="1">(DY89 - $EV89) - AVERAGE(OFFSET(DY$62, 0, 0, ROW()-62, 1) - OFFSET($EV$62, 0, 0, ROW()-62, 1))</f>
        <v>-3.130982601479074</v>
      </c>
      <c r="EA89" s="21">
        <v>40359</v>
      </c>
      <c r="EB89" s="23">
        <v>1906.42</v>
      </c>
      <c r="EC89" s="23">
        <v>4.57</v>
      </c>
      <c r="ED89" s="23">
        <v>11.888999999999999</v>
      </c>
      <c r="EE89" s="23">
        <v>124.0055</v>
      </c>
      <c r="EF89" s="23">
        <v>54.31</v>
      </c>
      <c r="EG89" s="23">
        <v>20.4361</v>
      </c>
      <c r="EH89" s="23">
        <v>10.016999999999999</v>
      </c>
      <c r="EI89" s="23">
        <f t="shared" si="69"/>
        <v>4.4971381156579415</v>
      </c>
      <c r="EJ89" s="23">
        <f t="shared" si="57"/>
        <v>122.65628090999012</v>
      </c>
      <c r="EK89" s="23">
        <f t="shared" si="43"/>
        <v>117.34198425819955</v>
      </c>
      <c r="EL89" s="23">
        <f t="shared" si="44"/>
        <v>16.246699866648832</v>
      </c>
      <c r="EM89" s="23" cm="1">
        <f t="array" aca="1" ref="EM89" ca="1">(EL89 - $EV89) - AVERAGE(OFFSET(EL$62, 0, 0, ROW()-62, 1) - OFFSET($EV$62, 0, 0, ROW()-62, 1))</f>
        <v>-3.8440164064825195</v>
      </c>
      <c r="EP89" s="21">
        <v>40359</v>
      </c>
      <c r="EQ89" s="52">
        <v>1101.599975585938</v>
      </c>
      <c r="ER89" s="37">
        <v>15.329800000000001</v>
      </c>
      <c r="ES89" s="51">
        <v>98.96</v>
      </c>
      <c r="ET89" s="23">
        <f t="shared" si="58"/>
        <v>97.883283877349157</v>
      </c>
      <c r="EU89" s="23">
        <f t="shared" si="45"/>
        <v>85.301575102143687</v>
      </c>
      <c r="EV89" s="23">
        <f t="shared" si="46"/>
        <v>12.914180942929082</v>
      </c>
      <c r="EW89" s="37"/>
      <c r="EX89" s="37"/>
      <c r="EY89" s="37"/>
      <c r="FA89" s="21">
        <v>40359</v>
      </c>
      <c r="FB89" s="37">
        <f>VLOOKUP(FA89,'riskfree_rate and infl.'!$H:$I,2,0)</f>
        <v>1.1000000000000001</v>
      </c>
    </row>
    <row r="90" spans="1:158" x14ac:dyDescent="0.35">
      <c r="A90" s="21">
        <v>40390</v>
      </c>
      <c r="B90" s="23">
        <v>1390.17</v>
      </c>
      <c r="C90" s="23">
        <v>2.79</v>
      </c>
      <c r="D90" s="23">
        <v>16.4939</v>
      </c>
      <c r="E90" s="23">
        <v>74.574399999999997</v>
      </c>
      <c r="F90" s="23">
        <v>50.94</v>
      </c>
      <c r="G90" s="23">
        <v>15.9389</v>
      </c>
      <c r="H90" s="23">
        <v>7.5129000000000001</v>
      </c>
      <c r="I90" s="23">
        <f t="shared" si="59"/>
        <v>2.9360025030799619</v>
      </c>
      <c r="J90" s="23">
        <f t="shared" si="47"/>
        <v>73.690118577075097</v>
      </c>
      <c r="K90" s="23">
        <f t="shared" si="23"/>
        <v>60.710030790243451</v>
      </c>
      <c r="L90" s="23">
        <f t="shared" si="24"/>
        <v>22.898522400739921</v>
      </c>
      <c r="M90" s="23" cm="1">
        <f t="array" aca="1" ref="M90" ca="1">(L90 - $EV90) - AVERAGE(OFFSET(L$62, 0, 0, ROW()-62, 1) - OFFSET($EV$62, 0, 0, ROW()-62, 1))</f>
        <v>-2.9871020292606172</v>
      </c>
      <c r="N90" s="21">
        <v>40390</v>
      </c>
      <c r="O90" s="23">
        <v>1369.09</v>
      </c>
      <c r="P90" s="23">
        <v>1.65</v>
      </c>
      <c r="Q90" s="23">
        <v>16.352399999999999</v>
      </c>
      <c r="R90" s="23">
        <v>85.6203</v>
      </c>
      <c r="S90" s="23">
        <v>30.1128</v>
      </c>
      <c r="T90" s="23">
        <v>7.7958999999999996</v>
      </c>
      <c r="U90" s="23">
        <v>5.4051999999999998</v>
      </c>
      <c r="V90" s="23">
        <f t="shared" si="60"/>
        <v>1.7009591588817885</v>
      </c>
      <c r="W90" s="23">
        <f t="shared" si="48"/>
        <v>84.605039525691694</v>
      </c>
      <c r="X90" s="23">
        <f t="shared" si="25"/>
        <v>76.085021988268409</v>
      </c>
      <c r="Y90" s="23">
        <f t="shared" si="26"/>
        <v>17.994211793894213</v>
      </c>
      <c r="Z90" s="23" cm="1">
        <f t="array" aca="1" ref="Z90" ca="1">(Y90 - $EV90) - AVERAGE(OFFSET(Y$62, 0, 0, ROW()-62, 1) - OFFSET($EV$62, 0, 0, ROW()-62, 1))</f>
        <v>2.2067472295197557</v>
      </c>
      <c r="AA90" s="21">
        <v>40390</v>
      </c>
      <c r="AB90" s="23">
        <v>1520.43</v>
      </c>
      <c r="AC90" s="23">
        <v>2.96</v>
      </c>
      <c r="AD90" s="23">
        <v>14.4329</v>
      </c>
      <c r="AE90" s="23">
        <v>103.3867</v>
      </c>
      <c r="AF90" s="23">
        <v>31.7623</v>
      </c>
      <c r="AG90" s="23">
        <v>10.010300000000001</v>
      </c>
      <c r="AH90" s="23">
        <v>6.6185999999999998</v>
      </c>
      <c r="AI90" s="23">
        <f t="shared" si="61"/>
        <v>3.0067847986250418</v>
      </c>
      <c r="AJ90" s="23">
        <f t="shared" si="49"/>
        <v>102.16077075098815</v>
      </c>
      <c r="AK90" s="23">
        <f t="shared" si="27"/>
        <v>84.668206759778045</v>
      </c>
      <c r="AL90" s="23">
        <f t="shared" si="28"/>
        <v>17.957507997231922</v>
      </c>
      <c r="AM90" s="23" cm="1">
        <f t="array" aca="1" ref="AM90" ca="1">(AL90 - $EV90) - AVERAGE(OFFSET(AL$62, 0, 0, ROW()-62, 1) - OFFSET($EV$62, 0, 0, ROW()-62, 1))</f>
        <v>-2.1780951838348157</v>
      </c>
      <c r="AN90" s="21">
        <v>40390</v>
      </c>
      <c r="AO90" s="23">
        <v>2197.61</v>
      </c>
      <c r="AP90" s="23">
        <v>2.2200000000000002</v>
      </c>
      <c r="AQ90" s="23">
        <v>12.967000000000001</v>
      </c>
      <c r="AR90" s="23">
        <v>169.57759999999999</v>
      </c>
      <c r="AS90" s="23">
        <v>17.7515</v>
      </c>
      <c r="AT90" s="23">
        <v>11.908200000000001</v>
      </c>
      <c r="AU90" s="23">
        <v>7.7774000000000001</v>
      </c>
      <c r="AV90" s="23">
        <f t="shared" si="62"/>
        <v>2.1361523204035255</v>
      </c>
      <c r="AW90" s="23">
        <f t="shared" si="50"/>
        <v>167.56679841897233</v>
      </c>
      <c r="AX90" s="23">
        <f t="shared" si="29"/>
        <v>216.49328272906925</v>
      </c>
      <c r="AY90" s="23">
        <f t="shared" si="30"/>
        <v>10.150938506254725</v>
      </c>
      <c r="AZ90" s="23" cm="1">
        <f t="array" aca="1" ref="AZ90" ca="1">(AY90 - $EV90) - AVERAGE(OFFSET(AY$62, 0, 0, ROW()-62, 1) - OFFSET($EV$62, 0, 0, ROW()-62, 1))</f>
        <v>-3.5511608528725338</v>
      </c>
      <c r="BA90" s="21">
        <v>40390</v>
      </c>
      <c r="BB90" s="23">
        <v>717.25</v>
      </c>
      <c r="BC90" s="23">
        <v>1.1299999999999999</v>
      </c>
      <c r="BD90" s="23">
        <v>17.7057</v>
      </c>
      <c r="BE90" s="23">
        <v>50.985599999999998</v>
      </c>
      <c r="BF90" s="23" t="s">
        <v>8</v>
      </c>
      <c r="BG90" s="23">
        <v>12.623900000000001</v>
      </c>
      <c r="BH90" s="23">
        <v>9.4356000000000009</v>
      </c>
      <c r="BI90" s="23">
        <f t="shared" si="63"/>
        <v>1.111269676773609</v>
      </c>
      <c r="BJ90" s="23">
        <f t="shared" si="51"/>
        <v>50.381027667984185</v>
      </c>
      <c r="BK90" s="23">
        <f t="shared" si="31"/>
        <v>76.943452972405737</v>
      </c>
      <c r="BL90" s="23">
        <f t="shared" si="32"/>
        <v>9.321780766158593</v>
      </c>
      <c r="BM90" s="23" cm="1">
        <f t="array" aca="1" ref="BM90" ca="1">(BL90 - $EV90) - AVERAGE(OFFSET(BL$62, 0, 0, ROW()-62, 1) - OFFSET($EV$62, 0, 0, ROW()-62, 1))</f>
        <v>0.23270520219376056</v>
      </c>
      <c r="BN90" s="21">
        <v>40390</v>
      </c>
      <c r="BO90" s="23">
        <v>1554.74</v>
      </c>
      <c r="BP90" s="23">
        <v>2.64</v>
      </c>
      <c r="BQ90" s="23">
        <v>75.055099999999996</v>
      </c>
      <c r="BR90" s="23">
        <v>77.372600000000006</v>
      </c>
      <c r="BS90" s="23" t="s">
        <v>8</v>
      </c>
      <c r="BT90" s="23">
        <v>26.599599999999999</v>
      </c>
      <c r="BU90" s="23">
        <v>9.7789999999999999</v>
      </c>
      <c r="BV90" s="23">
        <f t="shared" si="64"/>
        <v>3.0243699526457473</v>
      </c>
      <c r="BW90" s="23">
        <f t="shared" si="52"/>
        <v>76.45513833992095</v>
      </c>
      <c r="BX90" s="23">
        <f t="shared" si="33"/>
        <v>115.50337722389597</v>
      </c>
      <c r="BY90" s="23">
        <f t="shared" si="34"/>
        <v>13.460558793759208</v>
      </c>
      <c r="BZ90" s="23" cm="1">
        <f t="array" aca="1" ref="BZ90" ca="1">(BY90 - $EV90) - AVERAGE(OFFSET(BY$62, 0, 0, ROW()-62, 1) - OFFSET($EV$62, 0, 0, ROW()-62, 1))</f>
        <v>0.6027751815633049</v>
      </c>
      <c r="CA90" s="21">
        <v>40390</v>
      </c>
      <c r="CB90" s="23">
        <v>1093.71</v>
      </c>
      <c r="CC90" s="23">
        <v>2.15</v>
      </c>
      <c r="CD90" s="23">
        <v>13.186500000000001</v>
      </c>
      <c r="CE90" s="23">
        <v>90.130600000000001</v>
      </c>
      <c r="CF90" s="23">
        <v>33.643300000000004</v>
      </c>
      <c r="CG90" s="23">
        <v>10.672499999999999</v>
      </c>
      <c r="CH90" s="23">
        <v>9.1161999999999992</v>
      </c>
      <c r="CI90" s="23">
        <f t="shared" si="65"/>
        <v>2.0530308299659055</v>
      </c>
      <c r="CJ90" s="23">
        <f t="shared" si="53"/>
        <v>89.061857707509887</v>
      </c>
      <c r="CK90" s="23">
        <f t="shared" si="35"/>
        <v>75.844004371616904</v>
      </c>
      <c r="CL90" s="23">
        <f t="shared" si="36"/>
        <v>14.420520238370997</v>
      </c>
      <c r="CM90" s="23" cm="1">
        <f t="array" aca="1" ref="CM90" ca="1">(CL90 - $EV90) - AVERAGE(OFFSET(CL$62, 0, 0, ROW()-62, 1) - OFFSET($EV$62, 0, 0, ROW()-62, 1))</f>
        <v>-2.7710652557616662</v>
      </c>
      <c r="CN90" s="21">
        <v>40390</v>
      </c>
      <c r="CO90" s="23">
        <v>1640.01</v>
      </c>
      <c r="CP90" s="23">
        <v>2.0099999999999998</v>
      </c>
      <c r="CQ90" s="23">
        <v>17.341000000000001</v>
      </c>
      <c r="CR90" s="23">
        <v>86.114400000000003</v>
      </c>
      <c r="CS90" s="23">
        <v>27.029599999999999</v>
      </c>
      <c r="CT90" s="23">
        <v>9.2471999999999994</v>
      </c>
      <c r="CU90" s="23">
        <v>5.6696999999999997</v>
      </c>
      <c r="CV90" s="23">
        <f t="shared" si="66"/>
        <v>2.1541205101661292</v>
      </c>
      <c r="CW90" s="23">
        <f t="shared" si="54"/>
        <v>85.093280632411066</v>
      </c>
      <c r="CX90" s="23">
        <f t="shared" si="37"/>
        <v>98.435252535087685</v>
      </c>
      <c r="CY90" s="23">
        <f t="shared" si="38"/>
        <v>16.660799436821794</v>
      </c>
      <c r="CZ90" s="23" cm="1">
        <f t="array" aca="1" ref="CZ90" ca="1">(CY90 - $EV90) - AVERAGE(OFFSET(CY$62, 0, 0, ROW()-62, 1) - OFFSET($EV$62, 0, 0, ROW()-62, 1))</f>
        <v>-0.46242271255551515</v>
      </c>
      <c r="DA90" s="21">
        <v>40390</v>
      </c>
      <c r="DB90" s="23">
        <v>1679.45</v>
      </c>
      <c r="DC90" s="23">
        <v>2.0499999999999998</v>
      </c>
      <c r="DD90" s="23">
        <v>19.550899999999999</v>
      </c>
      <c r="DE90" s="23">
        <v>87.080799999999996</v>
      </c>
      <c r="DF90" s="23">
        <v>30.823499999999999</v>
      </c>
      <c r="DG90" s="23">
        <v>12.5929</v>
      </c>
      <c r="DH90" s="23">
        <v>6.5762999999999998</v>
      </c>
      <c r="DI90" s="23">
        <f t="shared" si="67"/>
        <v>2.0811468795241539</v>
      </c>
      <c r="DJ90" s="23">
        <f t="shared" si="55"/>
        <v>86.048221343873507</v>
      </c>
      <c r="DK90" s="23">
        <f t="shared" si="39"/>
        <v>108.17886983401283</v>
      </c>
      <c r="DL90" s="23">
        <f t="shared" si="40"/>
        <v>15.524750836987939</v>
      </c>
      <c r="DM90" s="23" cm="1">
        <f t="array" aca="1" ref="DM90" ca="1">(DL90 - $EV90) - AVERAGE(OFFSET(DL$62, 0, 0, ROW()-62, 1) - OFFSET($EV$62, 0, 0, ROW()-62, 1))</f>
        <v>-2.6998743155573344</v>
      </c>
      <c r="DN90" s="21">
        <v>40390</v>
      </c>
      <c r="DO90" s="23">
        <v>1648.43</v>
      </c>
      <c r="DP90" s="23">
        <v>1.08</v>
      </c>
      <c r="DQ90" s="23">
        <v>16.768000000000001</v>
      </c>
      <c r="DR90" s="23">
        <v>105.4307</v>
      </c>
      <c r="DS90" s="23">
        <v>44.733899999999998</v>
      </c>
      <c r="DT90" s="23">
        <v>16.969799999999999</v>
      </c>
      <c r="DU90" s="23">
        <v>12.9963</v>
      </c>
      <c r="DV90" s="23">
        <f t="shared" si="68"/>
        <v>1.0974150329399377</v>
      </c>
      <c r="DW90" s="23">
        <f t="shared" si="56"/>
        <v>104.18053359683795</v>
      </c>
      <c r="DX90" s="23">
        <f t="shared" si="41"/>
        <v>82.654334149360395</v>
      </c>
      <c r="DY90" s="23">
        <f t="shared" si="42"/>
        <v>19.943660752516703</v>
      </c>
      <c r="DZ90" s="23" cm="1">
        <f t="array" aca="1" ref="DZ90" ca="1">(DY90 - $EV90) - AVERAGE(OFFSET(DY$62, 0, 0, ROW()-62, 1) - OFFSET($EV$62, 0, 0, ROW()-62, 1))</f>
        <v>-1.2479069124725211</v>
      </c>
      <c r="EA90" s="21">
        <v>40390</v>
      </c>
      <c r="EB90" s="23">
        <v>2053.44</v>
      </c>
      <c r="EC90" s="23">
        <v>4.25</v>
      </c>
      <c r="ED90" s="23">
        <v>12.783200000000001</v>
      </c>
      <c r="EE90" s="23">
        <v>124.0055</v>
      </c>
      <c r="EF90" s="23">
        <v>54.31</v>
      </c>
      <c r="EG90" s="23">
        <v>20.4361</v>
      </c>
      <c r="EH90" s="23">
        <v>10.016999999999999</v>
      </c>
      <c r="EI90" s="23">
        <f t="shared" si="69"/>
        <v>4.4736356696670194</v>
      </c>
      <c r="EJ90" s="23">
        <f t="shared" si="57"/>
        <v>122.53507905138339</v>
      </c>
      <c r="EK90" s="23">
        <f t="shared" si="43"/>
        <v>117.7799913896761</v>
      </c>
      <c r="EL90" s="23">
        <f t="shared" si="44"/>
        <v>17.434540245517393</v>
      </c>
      <c r="EM90" s="23" cm="1">
        <f t="array" aca="1" ref="EM90" ca="1">(EL90 - $EV90) - AVERAGE(OFFSET(EL$62, 0, 0, ROW()-62, 1) - OFFSET($EV$62, 0, 0, ROW()-62, 1))</f>
        <v>-1.9120604834779629</v>
      </c>
      <c r="EP90" s="21">
        <v>40390</v>
      </c>
      <c r="EQ90" s="52">
        <v>1049.329956054688</v>
      </c>
      <c r="ER90" s="37">
        <v>14.602399999999999</v>
      </c>
      <c r="ES90" s="51">
        <v>101.28</v>
      </c>
      <c r="ET90" s="23">
        <f t="shared" si="58"/>
        <v>100.0790513833992</v>
      </c>
      <c r="EU90" s="23">
        <f t="shared" si="45"/>
        <v>85.26041846499362</v>
      </c>
      <c r="EV90" s="23">
        <f t="shared" si="46"/>
        <v>12.307351699024604</v>
      </c>
      <c r="EW90" s="37"/>
      <c r="EX90" s="37"/>
      <c r="EY90" s="37"/>
      <c r="FA90" s="21">
        <v>40390</v>
      </c>
      <c r="FB90" s="37">
        <f>VLOOKUP(FA90,'riskfree_rate and infl.'!$H:$I,2,0)</f>
        <v>1.2</v>
      </c>
    </row>
    <row r="91" spans="1:158" x14ac:dyDescent="0.35">
      <c r="A91" s="21">
        <v>40421</v>
      </c>
      <c r="B91" s="23">
        <v>1364.95</v>
      </c>
      <c r="C91" s="23">
        <v>2.87</v>
      </c>
      <c r="D91" s="23">
        <v>16.3248</v>
      </c>
      <c r="E91" s="23">
        <v>71.478200000000001</v>
      </c>
      <c r="F91" s="23">
        <v>50.617600000000003</v>
      </c>
      <c r="G91" s="23">
        <v>14.995900000000001</v>
      </c>
      <c r="H91" s="23">
        <v>6.7626999999999997</v>
      </c>
      <c r="I91" s="23">
        <f t="shared" si="59"/>
        <v>2.9306933396674228</v>
      </c>
      <c r="J91" s="23">
        <f t="shared" si="47"/>
        <v>70.700494559841744</v>
      </c>
      <c r="K91" s="23">
        <f t="shared" si="23"/>
        <v>61.718399715018172</v>
      </c>
      <c r="L91" s="23">
        <f t="shared" si="24"/>
        <v>22.115771087756535</v>
      </c>
      <c r="M91" s="23" cm="1">
        <f t="array" aca="1" ref="M91" ca="1">(L91 - $EV91) - AVERAGE(OFFSET(L$62, 0, 0, ROW()-62, 1) - OFFSET($EV$62, 0, 0, ROW()-62, 1))</f>
        <v>-4.7469262305641582</v>
      </c>
      <c r="N91" s="21">
        <v>40421</v>
      </c>
      <c r="O91" s="23">
        <v>1316.69</v>
      </c>
      <c r="P91" s="23">
        <v>1.75</v>
      </c>
      <c r="Q91" s="23">
        <v>13.5463</v>
      </c>
      <c r="R91" s="23">
        <v>96.755799999999994</v>
      </c>
      <c r="S91" s="23">
        <v>30.604600000000001</v>
      </c>
      <c r="T91" s="23">
        <v>8.5724</v>
      </c>
      <c r="U91" s="23">
        <v>5.5743</v>
      </c>
      <c r="V91" s="23">
        <f t="shared" si="60"/>
        <v>1.7216188534159365</v>
      </c>
      <c r="W91" s="23">
        <f t="shared" si="48"/>
        <v>95.703066271018798</v>
      </c>
      <c r="X91" s="23">
        <f t="shared" si="25"/>
        <v>76.246237828950129</v>
      </c>
      <c r="Y91" s="23">
        <f t="shared" si="26"/>
        <v>17.26891762127131</v>
      </c>
      <c r="Z91" s="23" cm="1">
        <f t="array" aca="1" ref="Z91" ca="1">(Y91 - $EV91) - AVERAGE(OFFSET(Y$62, 0, 0, ROW()-62, 1) - OFFSET($EV$62, 0, 0, ROW()-62, 1))</f>
        <v>0.32528191827392661</v>
      </c>
      <c r="AA91" s="21">
        <v>40421</v>
      </c>
      <c r="AB91" s="23">
        <v>1499.52</v>
      </c>
      <c r="AC91" s="23">
        <v>3.02</v>
      </c>
      <c r="AD91" s="23">
        <v>14.083500000000001</v>
      </c>
      <c r="AE91" s="23">
        <v>105.6953</v>
      </c>
      <c r="AF91" s="23">
        <v>32.057400000000001</v>
      </c>
      <c r="AG91" s="23">
        <v>10.0444</v>
      </c>
      <c r="AH91" s="23">
        <v>6.6612999999999998</v>
      </c>
      <c r="AI91" s="23">
        <f t="shared" si="61"/>
        <v>3.0084172298643899</v>
      </c>
      <c r="AJ91" s="23">
        <f t="shared" si="49"/>
        <v>104.54530168150347</v>
      </c>
      <c r="AK91" s="23">
        <f t="shared" si="27"/>
        <v>85.304230449321764</v>
      </c>
      <c r="AL91" s="23">
        <f t="shared" si="28"/>
        <v>17.578495135605813</v>
      </c>
      <c r="AM91" s="23" cm="1">
        <f t="array" aca="1" ref="AM91" ca="1">(AL91 - $EV91) - AVERAGE(OFFSET(AL$62, 0, 0, ROW()-62, 1) - OFFSET($EV$62, 0, 0, ROW()-62, 1))</f>
        <v>-3.5620777215543828</v>
      </c>
      <c r="AN91" s="21">
        <v>40421</v>
      </c>
      <c r="AO91" s="23">
        <v>2100.69</v>
      </c>
      <c r="AP91" s="23">
        <v>2.36</v>
      </c>
      <c r="AQ91" s="23">
        <v>12.304600000000001</v>
      </c>
      <c r="AR91" s="23">
        <v>170.05869999999999</v>
      </c>
      <c r="AS91" s="23">
        <v>19.156099999999999</v>
      </c>
      <c r="AT91" s="23">
        <v>12.3941</v>
      </c>
      <c r="AU91" s="23">
        <v>8.1443999999999992</v>
      </c>
      <c r="AV91" s="23">
        <f t="shared" si="62"/>
        <v>2.1767740962907616</v>
      </c>
      <c r="AW91" s="23">
        <f t="shared" si="50"/>
        <v>168.20840751730961</v>
      </c>
      <c r="AX91" s="23">
        <f t="shared" si="29"/>
        <v>216.7383713743063</v>
      </c>
      <c r="AY91" s="23">
        <f t="shared" si="30"/>
        <v>9.6922846964283806</v>
      </c>
      <c r="AZ91" s="23" cm="1">
        <f t="array" aca="1" ref="AZ91" ca="1">(AY91 - $EV91) - AVERAGE(OFFSET(AY$62, 0, 0, ROW()-62, 1) - OFFSET($EV$62, 0, 0, ROW()-62, 1))</f>
        <v>-4.9674372467565533</v>
      </c>
      <c r="BA91" s="21">
        <v>40421</v>
      </c>
      <c r="BB91" s="23">
        <v>655.01</v>
      </c>
      <c r="BC91" s="23">
        <v>1.24</v>
      </c>
      <c r="BD91" s="23">
        <v>19.418199999999999</v>
      </c>
      <c r="BE91" s="23">
        <v>42.944400000000002</v>
      </c>
      <c r="BF91" s="23" t="s">
        <v>8</v>
      </c>
      <c r="BG91" s="23">
        <v>11.509499999999999</v>
      </c>
      <c r="BH91" s="23">
        <v>7.7327000000000004</v>
      </c>
      <c r="BI91" s="23">
        <f t="shared" si="63"/>
        <v>1.1232845175023596</v>
      </c>
      <c r="BJ91" s="23">
        <f t="shared" si="51"/>
        <v>42.477151335311582</v>
      </c>
      <c r="BK91" s="23">
        <f t="shared" si="31"/>
        <v>75.886233358238783</v>
      </c>
      <c r="BL91" s="23">
        <f t="shared" si="32"/>
        <v>8.6314733386208733</v>
      </c>
      <c r="BM91" s="23" cm="1">
        <f t="array" aca="1" ref="BM91" ca="1">(BL91 - $EV91) - AVERAGE(OFFSET(BL$62, 0, 0, ROW()-62, 1) - OFFSET($EV$62, 0, 0, ROW()-62, 1))</f>
        <v>-1.5457029492315066</v>
      </c>
      <c r="BN91" s="21">
        <v>40421</v>
      </c>
      <c r="BO91" s="23">
        <v>1546.98</v>
      </c>
      <c r="BP91" s="23">
        <v>2.77</v>
      </c>
      <c r="BQ91" s="23">
        <v>65.745599999999996</v>
      </c>
      <c r="BR91" s="23">
        <v>82.919200000000004</v>
      </c>
      <c r="BS91" s="23" t="s">
        <v>8</v>
      </c>
      <c r="BT91" s="23">
        <v>28.716999999999999</v>
      </c>
      <c r="BU91" s="23">
        <v>10.157400000000001</v>
      </c>
      <c r="BV91" s="23">
        <f t="shared" si="64"/>
        <v>3.0797435184874637</v>
      </c>
      <c r="BW91" s="23">
        <f t="shared" si="52"/>
        <v>82.017012858555901</v>
      </c>
      <c r="BX91" s="23">
        <f t="shared" si="33"/>
        <v>115.08311379599158</v>
      </c>
      <c r="BY91" s="23">
        <f t="shared" si="34"/>
        <v>13.44228487545392</v>
      </c>
      <c r="BZ91" s="23" cm="1">
        <f t="array" aca="1" ref="BZ91" ca="1">(BY91 - $EV91) - AVERAGE(OFFSET(BY$62, 0, 0, ROW()-62, 1) - OFFSET($EV$62, 0, 0, ROW()-62, 1))</f>
        <v>-0.51636049440089471</v>
      </c>
      <c r="CA91" s="21">
        <v>40421</v>
      </c>
      <c r="CB91" s="23">
        <v>1074.73</v>
      </c>
      <c r="CC91" s="23">
        <v>2.21</v>
      </c>
      <c r="CD91" s="23">
        <v>12.852399999999999</v>
      </c>
      <c r="CE91" s="23">
        <v>91.97</v>
      </c>
      <c r="CF91" s="23">
        <v>33.831800000000001</v>
      </c>
      <c r="CG91" s="23">
        <v>10.6768</v>
      </c>
      <c r="CH91" s="23">
        <v>8.9809999999999999</v>
      </c>
      <c r="CI91" s="23">
        <f t="shared" si="65"/>
        <v>2.0768183447733137</v>
      </c>
      <c r="CJ91" s="23">
        <f t="shared" si="53"/>
        <v>90.969337289812074</v>
      </c>
      <c r="CK91" s="23">
        <f t="shared" si="35"/>
        <v>76.365069903023667</v>
      </c>
      <c r="CL91" s="23">
        <f t="shared" si="36"/>
        <v>14.073581041237889</v>
      </c>
      <c r="CM91" s="23" cm="1">
        <f t="array" aca="1" ref="CM91" ca="1">(CL91 - $EV91) - AVERAGE(OFFSET(CL$62, 0, 0, ROW()-62, 1) - OFFSET($EV$62, 0, 0, ROW()-62, 1))</f>
        <v>-4.1025268851286869</v>
      </c>
      <c r="CN91" s="21">
        <v>40421</v>
      </c>
      <c r="CO91" s="23">
        <v>1526.01</v>
      </c>
      <c r="CP91" s="23">
        <v>2.19</v>
      </c>
      <c r="CQ91" s="23">
        <v>14.7652</v>
      </c>
      <c r="CR91" s="23">
        <v>94.081800000000001</v>
      </c>
      <c r="CS91" s="23">
        <v>27.5825</v>
      </c>
      <c r="CT91" s="23">
        <v>10.067</v>
      </c>
      <c r="CU91" s="23">
        <v>6.2630999999999997</v>
      </c>
      <c r="CV91" s="23">
        <f t="shared" si="66"/>
        <v>2.1609049134960032</v>
      </c>
      <c r="CW91" s="23">
        <f t="shared" si="54"/>
        <v>93.058160237388734</v>
      </c>
      <c r="CX91" s="23">
        <f t="shared" si="37"/>
        <v>98.657647226302871</v>
      </c>
      <c r="CY91" s="23">
        <f t="shared" si="38"/>
        <v>15.467731523128744</v>
      </c>
      <c r="CZ91" s="23" cm="1">
        <f t="array" aca="1" ref="CZ91" ca="1">(CY91 - $EV91) - AVERAGE(OFFSET(CY$62, 0, 0, ROW()-62, 1) - OFFSET($EV$62, 0, 0, ROW()-62, 1))</f>
        <v>-2.7196214220413095</v>
      </c>
      <c r="DA91" s="21">
        <v>40421</v>
      </c>
      <c r="DB91" s="23">
        <v>1645.96</v>
      </c>
      <c r="DC91" s="23">
        <v>2.11</v>
      </c>
      <c r="DD91" s="23">
        <v>19.161000000000001</v>
      </c>
      <c r="DE91" s="23">
        <v>87.080799999999996</v>
      </c>
      <c r="DF91" s="23">
        <v>30.823499999999999</v>
      </c>
      <c r="DG91" s="23">
        <v>12.5929</v>
      </c>
      <c r="DH91" s="23">
        <v>6.5762999999999998</v>
      </c>
      <c r="DI91" s="23">
        <f t="shared" si="67"/>
        <v>2.0914977579825607</v>
      </c>
      <c r="DJ91" s="23">
        <f t="shared" si="55"/>
        <v>86.13333333333334</v>
      </c>
      <c r="DK91" s="23">
        <f t="shared" si="39"/>
        <v>108.09435943075241</v>
      </c>
      <c r="DL91" s="23">
        <f t="shared" si="40"/>
        <v>15.227066506226329</v>
      </c>
      <c r="DM91" s="23" cm="1">
        <f t="array" aca="1" ref="DM91" ca="1">(DL91 - $EV91) - AVERAGE(OFFSET(DL$62, 0, 0, ROW()-62, 1) - OFFSET($EV$62, 0, 0, ROW()-62, 1))</f>
        <v>-3.984535938559902</v>
      </c>
      <c r="DN91" s="21">
        <v>40421</v>
      </c>
      <c r="DO91" s="23">
        <v>1520.1</v>
      </c>
      <c r="DP91" s="23">
        <v>1.19</v>
      </c>
      <c r="DQ91" s="23">
        <v>15.4626</v>
      </c>
      <c r="DR91" s="23">
        <v>105.7277</v>
      </c>
      <c r="DS91" s="23">
        <v>44.733899999999998</v>
      </c>
      <c r="DT91" s="23">
        <v>16.969799999999999</v>
      </c>
      <c r="DU91" s="23">
        <v>12.9963</v>
      </c>
      <c r="DV91" s="23">
        <f t="shared" si="68"/>
        <v>1.1136515122287569</v>
      </c>
      <c r="DW91" s="23">
        <f t="shared" si="56"/>
        <v>104.57734915924827</v>
      </c>
      <c r="DX91" s="23">
        <f t="shared" si="41"/>
        <v>83.316418025309261</v>
      </c>
      <c r="DY91" s="23">
        <f t="shared" si="42"/>
        <v>18.244903417934204</v>
      </c>
      <c r="DZ91" s="23" cm="1">
        <f t="array" aca="1" ref="DZ91" ca="1">(DY91 - $EV91) - AVERAGE(OFFSET(DY$62, 0, 0, ROW()-62, 1) - OFFSET($EV$62, 0, 0, ROW()-62, 1))</f>
        <v>-3.9837093807816615</v>
      </c>
      <c r="EA91" s="21">
        <v>40421</v>
      </c>
      <c r="EB91" s="23">
        <v>2078.08</v>
      </c>
      <c r="EC91" s="23">
        <v>4.25</v>
      </c>
      <c r="ED91" s="23">
        <v>12.9582</v>
      </c>
      <c r="EE91" s="23">
        <v>126.70099999999999</v>
      </c>
      <c r="EF91" s="23">
        <v>54.472799999999999</v>
      </c>
      <c r="EG91" s="23">
        <v>21.125900000000001</v>
      </c>
      <c r="EH91" s="23">
        <v>10.245699999999999</v>
      </c>
      <c r="EI91" s="23">
        <f t="shared" si="69"/>
        <v>4.493285006806782</v>
      </c>
      <c r="EJ91" s="23">
        <f t="shared" si="57"/>
        <v>125.32245301681505</v>
      </c>
      <c r="EK91" s="23">
        <f t="shared" si="43"/>
        <v>118.22408504034246</v>
      </c>
      <c r="EL91" s="23">
        <f t="shared" si="44"/>
        <v>17.577467394151384</v>
      </c>
      <c r="EM91" s="23" cm="1">
        <f t="array" aca="1" ref="EM91" ca="1">(EL91 - $EV91) - AVERAGE(OFFSET(EL$62, 0, 0, ROW()-62, 1) - OFFSET($EV$62, 0, 0, ROW()-62, 1))</f>
        <v>-2.7832766212945632</v>
      </c>
      <c r="EP91" s="21">
        <v>40421</v>
      </c>
      <c r="EQ91" s="52">
        <v>1141.199951171875</v>
      </c>
      <c r="ER91" s="37">
        <v>15.8809</v>
      </c>
      <c r="ES91" s="51">
        <v>103.48</v>
      </c>
      <c r="ET91" s="23">
        <f t="shared" si="58"/>
        <v>102.35410484668647</v>
      </c>
      <c r="EU91" s="23">
        <f t="shared" si="45"/>
        <v>85.2441516152698</v>
      </c>
      <c r="EV91" s="23">
        <f t="shared" si="46"/>
        <v>13.387428105595125</v>
      </c>
      <c r="EW91" s="37"/>
      <c r="EX91" s="37"/>
      <c r="EY91" s="37"/>
      <c r="FA91" s="21">
        <v>40421</v>
      </c>
      <c r="FB91" s="37">
        <f>VLOOKUP(FA91,'riskfree_rate and infl.'!$H:$I,2,0)</f>
        <v>1.1000000000000001</v>
      </c>
    </row>
    <row r="92" spans="1:158" x14ac:dyDescent="0.35">
      <c r="A92" s="21">
        <v>40451</v>
      </c>
      <c r="B92" s="23">
        <v>1500.85</v>
      </c>
      <c r="C92" s="23">
        <v>2.6</v>
      </c>
      <c r="D92" s="23">
        <v>17.930199999999999</v>
      </c>
      <c r="E92" s="23">
        <v>71.478200000000001</v>
      </c>
      <c r="F92" s="23">
        <v>50.617600000000003</v>
      </c>
      <c r="G92" s="23">
        <v>14.995900000000001</v>
      </c>
      <c r="H92" s="23">
        <v>6.7626999999999997</v>
      </c>
      <c r="I92" s="23">
        <f t="shared" si="59"/>
        <v>2.8754669987546695</v>
      </c>
      <c r="J92" s="23">
        <f t="shared" si="47"/>
        <v>70.700494559841744</v>
      </c>
      <c r="K92" s="23">
        <f t="shared" si="23"/>
        <v>62.734035146475577</v>
      </c>
      <c r="L92" s="23">
        <f t="shared" si="24"/>
        <v>23.924015034195012</v>
      </c>
      <c r="M92" s="23" cm="1">
        <f t="array" aca="1" ref="M92" ca="1">(L92 - $EV92) - AVERAGE(OFFSET(L$62, 0, 0, ROW()-62, 1) - OFFSET($EV$62, 0, 0, ROW()-62, 1))</f>
        <v>-3.2685839457404224</v>
      </c>
      <c r="N92" s="21">
        <v>40451</v>
      </c>
      <c r="O92" s="23">
        <v>1473.12</v>
      </c>
      <c r="P92" s="23">
        <v>1.56</v>
      </c>
      <c r="Q92" s="23">
        <v>15.1526</v>
      </c>
      <c r="R92" s="23">
        <v>96.809799999999996</v>
      </c>
      <c r="S92" s="23">
        <v>30.605699999999999</v>
      </c>
      <c r="T92" s="23">
        <v>8.5733999999999995</v>
      </c>
      <c r="U92" s="23">
        <v>5.5747999999999998</v>
      </c>
      <c r="V92" s="23">
        <f t="shared" si="60"/>
        <v>1.6925097708034644</v>
      </c>
      <c r="W92" s="23">
        <f t="shared" si="48"/>
        <v>95.756478733926812</v>
      </c>
      <c r="X92" s="23">
        <f t="shared" si="25"/>
        <v>76.417160038985486</v>
      </c>
      <c r="Y92" s="23">
        <f t="shared" si="26"/>
        <v>19.277345549722906</v>
      </c>
      <c r="Z92" s="23" cm="1">
        <f t="array" aca="1" ref="Z92" ca="1">(Y92 - $EV92) - AVERAGE(OFFSET(Y$62, 0, 0, ROW()-62, 1) - OFFSET($EV$62, 0, 0, ROW()-62, 1))</f>
        <v>1.8347345801495116</v>
      </c>
      <c r="AA92" s="21">
        <v>40451</v>
      </c>
      <c r="AB92" s="23">
        <v>1580.1</v>
      </c>
      <c r="AC92" s="23">
        <v>2.91</v>
      </c>
      <c r="AD92" s="23">
        <v>14.834300000000001</v>
      </c>
      <c r="AE92" s="23">
        <v>105.7456</v>
      </c>
      <c r="AF92" s="23">
        <v>32.048099999999998</v>
      </c>
      <c r="AG92" s="23">
        <v>10.0465</v>
      </c>
      <c r="AH92" s="23">
        <v>6.6643999999999997</v>
      </c>
      <c r="AI92" s="23">
        <f t="shared" si="61"/>
        <v>3.0310821500613065</v>
      </c>
      <c r="AJ92" s="23">
        <f t="shared" si="49"/>
        <v>104.5950544015826</v>
      </c>
      <c r="AK92" s="23">
        <f t="shared" si="27"/>
        <v>85.960687341369805</v>
      </c>
      <c r="AL92" s="23">
        <f t="shared" si="28"/>
        <v>18.381658510070501</v>
      </c>
      <c r="AM92" s="23" cm="1">
        <f t="array" aca="1" ref="AM92" ca="1">(AL92 - $EV92) - AVERAGE(OFFSET(AL$62, 0, 0, ROW()-62, 1) - OFFSET($EV$62, 0, 0, ROW()-62, 1))</f>
        <v>-3.1283109590047617</v>
      </c>
      <c r="AN92" s="21">
        <v>40451</v>
      </c>
      <c r="AO92" s="23">
        <v>2300.79</v>
      </c>
      <c r="AP92" s="23">
        <v>2.14</v>
      </c>
      <c r="AQ92" s="23">
        <v>13.4831</v>
      </c>
      <c r="AR92" s="23">
        <v>169.97980000000001</v>
      </c>
      <c r="AS92" s="23">
        <v>19.156700000000001</v>
      </c>
      <c r="AT92" s="23">
        <v>12.3911</v>
      </c>
      <c r="AU92" s="23">
        <v>8.1404999999999994</v>
      </c>
      <c r="AV92" s="23">
        <f t="shared" si="62"/>
        <v>2.1604728415579286</v>
      </c>
      <c r="AW92" s="23">
        <f t="shared" si="50"/>
        <v>168.13036597428291</v>
      </c>
      <c r="AX92" s="23">
        <f t="shared" si="29"/>
        <v>217.00903825070037</v>
      </c>
      <c r="AY92" s="23">
        <f t="shared" si="30"/>
        <v>10.602277299353796</v>
      </c>
      <c r="AZ92" s="23" cm="1">
        <f t="array" aca="1" ref="AZ92" ca="1">(AY92 - $EV92) - AVERAGE(OFFSET(AY$62, 0, 0, ROW()-62, 1) - OFFSET($EV$62, 0, 0, ROW()-62, 1))</f>
        <v>-4.3799959382394666</v>
      </c>
      <c r="BA92" s="21">
        <v>40451</v>
      </c>
      <c r="BB92" s="23">
        <v>695.88</v>
      </c>
      <c r="BC92" s="23">
        <v>1.19</v>
      </c>
      <c r="BD92" s="23">
        <v>20.6327</v>
      </c>
      <c r="BE92" s="23">
        <v>42.939599999999999</v>
      </c>
      <c r="BF92" s="23" t="s">
        <v>8</v>
      </c>
      <c r="BG92" s="23">
        <v>11.496700000000001</v>
      </c>
      <c r="BH92" s="23">
        <v>7.7286999999999999</v>
      </c>
      <c r="BI92" s="23">
        <f t="shared" si="63"/>
        <v>1.151785359114101</v>
      </c>
      <c r="BJ92" s="23">
        <f t="shared" si="51"/>
        <v>42.472403560830863</v>
      </c>
      <c r="BK92" s="23">
        <f t="shared" si="31"/>
        <v>74.847395512460238</v>
      </c>
      <c r="BL92" s="23">
        <f t="shared" si="32"/>
        <v>9.2973174982976285</v>
      </c>
      <c r="BM92" s="23" cm="1">
        <f t="array" aca="1" ref="BM92" ca="1">(BL92 - $EV92) - AVERAGE(OFFSET(BL$62, 0, 0, ROW()-62, 1) - OFFSET($EV$62, 0, 0, ROW()-62, 1))</f>
        <v>-1.3164678938805809</v>
      </c>
      <c r="BN92" s="21">
        <v>40451</v>
      </c>
      <c r="BO92" s="23">
        <v>1608.84</v>
      </c>
      <c r="BP92" s="23">
        <v>2.64</v>
      </c>
      <c r="BQ92" s="23">
        <v>68.374600000000001</v>
      </c>
      <c r="BR92" s="23">
        <v>82.919200000000004</v>
      </c>
      <c r="BS92" s="23" t="s">
        <v>8</v>
      </c>
      <c r="BT92" s="23">
        <v>28.716999999999999</v>
      </c>
      <c r="BU92" s="23">
        <v>10.157400000000001</v>
      </c>
      <c r="BV92" s="23">
        <f t="shared" si="64"/>
        <v>2.9842631451366421</v>
      </c>
      <c r="BW92" s="23">
        <f t="shared" si="52"/>
        <v>82.017012858555901</v>
      </c>
      <c r="BX92" s="23">
        <f t="shared" si="33"/>
        <v>114.68162720673512</v>
      </c>
      <c r="BY92" s="23">
        <f t="shared" si="34"/>
        <v>14.028751066635673</v>
      </c>
      <c r="BZ92" s="23" cm="1">
        <f t="array" aca="1" ref="BZ92" ca="1">(BY92 - $EV92) - AVERAGE(OFFSET(BY$62, 0, 0, ROW()-62, 1) - OFFSET($EV$62, 0, 0, ROW()-62, 1))</f>
        <v>-0.40081482270599211</v>
      </c>
      <c r="CA92" s="21">
        <v>40451</v>
      </c>
      <c r="CB92" s="23">
        <v>1171.3900000000001</v>
      </c>
      <c r="CC92" s="23">
        <v>2.04</v>
      </c>
      <c r="CD92" s="23">
        <v>14.007999999999999</v>
      </c>
      <c r="CE92" s="23">
        <v>91.975399999999993</v>
      </c>
      <c r="CF92" s="23">
        <v>33.831699999999998</v>
      </c>
      <c r="CG92" s="23">
        <v>10.677</v>
      </c>
      <c r="CH92" s="23">
        <v>8.9809000000000001</v>
      </c>
      <c r="CI92" s="23">
        <f t="shared" si="65"/>
        <v>2.0790965426486419</v>
      </c>
      <c r="CJ92" s="23">
        <f t="shared" si="53"/>
        <v>90.974678536102871</v>
      </c>
      <c r="CK92" s="23">
        <f t="shared" si="35"/>
        <v>76.89677140616439</v>
      </c>
      <c r="CL92" s="23">
        <f t="shared" si="36"/>
        <v>15.233279350738727</v>
      </c>
      <c r="CM92" s="23" cm="1">
        <f t="array" aca="1" ref="CM92" ca="1">(CL92 - $EV92) - AVERAGE(OFFSET(CL$62, 0, 0, ROW()-62, 1) - OFFSET($EV$62, 0, 0, ROW()-62, 1))</f>
        <v>-3.2942102154237727</v>
      </c>
      <c r="CN92" s="21">
        <v>40451</v>
      </c>
      <c r="CO92" s="23">
        <v>1704.48</v>
      </c>
      <c r="CP92" s="23">
        <v>1.98</v>
      </c>
      <c r="CQ92" s="23">
        <v>16.466799999999999</v>
      </c>
      <c r="CR92" s="23">
        <v>94.108400000000003</v>
      </c>
      <c r="CS92" s="23">
        <v>27.594200000000001</v>
      </c>
      <c r="CT92" s="23">
        <v>10.066700000000001</v>
      </c>
      <c r="CU92" s="23">
        <v>6.2641999999999998</v>
      </c>
      <c r="CV92" s="23">
        <f t="shared" si="66"/>
        <v>2.1494130178758422</v>
      </c>
      <c r="CW92" s="23">
        <f t="shared" si="54"/>
        <v>93.084470820969344</v>
      </c>
      <c r="CX92" s="23">
        <f t="shared" si="37"/>
        <v>98.894819161189119</v>
      </c>
      <c r="CY92" s="23">
        <f t="shared" si="38"/>
        <v>17.235281023385667</v>
      </c>
      <c r="CZ92" s="23" cm="1">
        <f t="array" aca="1" ref="CZ92" ca="1">(CY92 - $EV92) - AVERAGE(OFFSET(CY$62, 0, 0, ROW()-62, 1) - OFFSET($EV$62, 0, 0, ROW()-62, 1))</f>
        <v>-1.3495504103498899</v>
      </c>
      <c r="DA92" s="21">
        <v>40451</v>
      </c>
      <c r="DB92" s="23">
        <v>1761.78</v>
      </c>
      <c r="DC92" s="23">
        <v>1.96</v>
      </c>
      <c r="DD92" s="23">
        <v>20.5093</v>
      </c>
      <c r="DE92" s="23">
        <v>87.080799999999996</v>
      </c>
      <c r="DF92" s="23">
        <v>30.823499999999999</v>
      </c>
      <c r="DG92" s="23">
        <v>12.5929</v>
      </c>
      <c r="DH92" s="23">
        <v>6.5762999999999998</v>
      </c>
      <c r="DI92" s="23">
        <f t="shared" si="67"/>
        <v>2.067221669848704</v>
      </c>
      <c r="DJ92" s="23">
        <f t="shared" si="55"/>
        <v>86.13333333333334</v>
      </c>
      <c r="DK92" s="23">
        <f t="shared" si="39"/>
        <v>108.02581915695426</v>
      </c>
      <c r="DL92" s="23">
        <f t="shared" si="40"/>
        <v>16.308878874968325</v>
      </c>
      <c r="DM92" s="23" cm="1">
        <f t="array" aca="1" ref="DM92" ca="1">(DL92 - $EV92) - AVERAGE(OFFSET(DL$62, 0, 0, ROW()-62, 1) - OFFSET($EV$62, 0, 0, ROW()-62, 1))</f>
        <v>-3.2580382411661226</v>
      </c>
      <c r="DN92" s="21">
        <v>40451</v>
      </c>
      <c r="DO92" s="23">
        <v>1700.36</v>
      </c>
      <c r="DP92" s="23">
        <v>1.05</v>
      </c>
      <c r="DQ92" s="23">
        <v>17.306699999999999</v>
      </c>
      <c r="DR92" s="23">
        <v>105.75579999999999</v>
      </c>
      <c r="DS92" s="23">
        <v>44.888199999999998</v>
      </c>
      <c r="DT92" s="23">
        <v>16.998699999999999</v>
      </c>
      <c r="DU92" s="23">
        <v>13.0085</v>
      </c>
      <c r="DV92" s="23">
        <f t="shared" si="68"/>
        <v>1.0906185430038804</v>
      </c>
      <c r="DW92" s="23">
        <f t="shared" si="56"/>
        <v>104.6051434223541</v>
      </c>
      <c r="DX92" s="23">
        <f t="shared" si="41"/>
        <v>83.996820527111296</v>
      </c>
      <c r="DY92" s="23">
        <f t="shared" si="42"/>
        <v>20.243147173066891</v>
      </c>
      <c r="DZ92" s="23" cm="1">
        <f t="array" aca="1" ref="DZ92" ca="1">(DY92 - $EV92) - AVERAGE(OFFSET(DY$62, 0, 0, ROW()-62, 1) - OFFSET($EV$62, 0, 0, ROW()-62, 1))</f>
        <v>-2.3408078489231325</v>
      </c>
      <c r="EA92" s="21">
        <v>40451</v>
      </c>
      <c r="EB92" s="23">
        <v>2134.31</v>
      </c>
      <c r="EC92" s="23">
        <v>4.22</v>
      </c>
      <c r="ED92" s="23">
        <v>13.2674</v>
      </c>
      <c r="EE92" s="23">
        <v>126.70099999999999</v>
      </c>
      <c r="EF92" s="23">
        <v>54.472799999999999</v>
      </c>
      <c r="EG92" s="23">
        <v>21.125900000000001</v>
      </c>
      <c r="EH92" s="23">
        <v>10.245699999999999</v>
      </c>
      <c r="EI92" s="23">
        <f t="shared" si="69"/>
        <v>4.5414495550002538</v>
      </c>
      <c r="EJ92" s="23">
        <f t="shared" si="57"/>
        <v>125.32245301681505</v>
      </c>
      <c r="EK92" s="23">
        <f t="shared" si="43"/>
        <v>118.68512465047625</v>
      </c>
      <c r="EL92" s="23">
        <f t="shared" si="44"/>
        <v>17.98296127071924</v>
      </c>
      <c r="EM92" s="23" cm="1">
        <f t="array" aca="1" ref="EM92" ca="1">(EL92 - $EV92) - AVERAGE(OFFSET(EL$62, 0, 0, ROW()-62, 1) - OFFSET($EV$62, 0, 0, ROW()-62, 1))</f>
        <v>-2.7731393933171011</v>
      </c>
      <c r="EP92" s="21">
        <v>40451</v>
      </c>
      <c r="EQ92" s="52">
        <v>1183.260009765625</v>
      </c>
      <c r="ER92" s="37">
        <v>15.297499999999999</v>
      </c>
      <c r="ES92" s="51">
        <v>105.75</v>
      </c>
      <c r="ET92" s="23">
        <f t="shared" si="58"/>
        <v>104.59940652818992</v>
      </c>
      <c r="EU92" s="23">
        <f t="shared" si="45"/>
        <v>85.276554968262715</v>
      </c>
      <c r="EV92" s="23">
        <f t="shared" si="46"/>
        <v>13.875560641562005</v>
      </c>
      <c r="EW92" s="37"/>
      <c r="EX92" s="37"/>
      <c r="EY92" s="37"/>
      <c r="FA92" s="21">
        <v>40451</v>
      </c>
      <c r="FB92" s="37">
        <f>VLOOKUP(FA92,'riskfree_rate and infl.'!$H:$I,2,0)</f>
        <v>1.1000000000000001</v>
      </c>
    </row>
    <row r="93" spans="1:158" x14ac:dyDescent="0.35">
      <c r="A93" s="21">
        <v>40482</v>
      </c>
      <c r="B93" s="23">
        <v>1602.7</v>
      </c>
      <c r="C93" s="23">
        <v>2.4700000000000002</v>
      </c>
      <c r="D93" s="23">
        <v>19.0594</v>
      </c>
      <c r="E93" s="23">
        <v>71.478200000000001</v>
      </c>
      <c r="F93" s="23">
        <v>50.617600000000003</v>
      </c>
      <c r="G93" s="23">
        <v>14.995900000000001</v>
      </c>
      <c r="H93" s="23">
        <v>6.7626999999999997</v>
      </c>
      <c r="I93" s="23">
        <f t="shared" si="59"/>
        <v>2.8537666525692535</v>
      </c>
      <c r="J93" s="23">
        <f t="shared" si="47"/>
        <v>70.630632411067197</v>
      </c>
      <c r="K93" s="23">
        <f t="shared" si="23"/>
        <v>63.7478822159026</v>
      </c>
      <c r="L93" s="23">
        <f t="shared" si="24"/>
        <v>25.14122735202314</v>
      </c>
      <c r="M93" s="23" cm="1">
        <f t="array" aca="1" ref="M93" ca="1">(L93 - $EV93) - AVERAGE(OFFSET(L$62, 0, 0, ROW()-62, 1) - OFFSET($EV$62, 0, 0, ROW()-62, 1))</f>
        <v>-1.9075488088423906</v>
      </c>
      <c r="N93" s="21">
        <v>40482</v>
      </c>
      <c r="O93" s="23">
        <v>1561.79</v>
      </c>
      <c r="P93" s="23">
        <v>1.48</v>
      </c>
      <c r="Q93" s="23">
        <v>16.064299999999999</v>
      </c>
      <c r="R93" s="23">
        <v>96.594999999999999</v>
      </c>
      <c r="S93" s="23">
        <v>30.605599999999999</v>
      </c>
      <c r="T93" s="23">
        <v>8.5733999999999995</v>
      </c>
      <c r="U93" s="23">
        <v>5.5749000000000004</v>
      </c>
      <c r="V93" s="23">
        <f t="shared" si="60"/>
        <v>1.664547703320167</v>
      </c>
      <c r="W93" s="23">
        <f t="shared" si="48"/>
        <v>95.449604743083</v>
      </c>
      <c r="X93" s="23">
        <f t="shared" si="25"/>
        <v>76.577502604454267</v>
      </c>
      <c r="Y93" s="23">
        <f t="shared" si="26"/>
        <v>20.39489336792704</v>
      </c>
      <c r="Z93" s="23" cm="1">
        <f t="array" aca="1" ref="Z93" ca="1">(Y93 - $EV93) - AVERAGE(OFFSET(Y$62, 0, 0, ROW()-62, 1) - OFFSET($EV$62, 0, 0, ROW()-62, 1))</f>
        <v>2.9314820391690342</v>
      </c>
      <c r="AA93" s="21">
        <v>40482</v>
      </c>
      <c r="AB93" s="23">
        <v>1615.79</v>
      </c>
      <c r="AC93" s="23">
        <v>2.87</v>
      </c>
      <c r="AD93" s="23">
        <v>15.1694</v>
      </c>
      <c r="AE93" s="23">
        <v>105.7456</v>
      </c>
      <c r="AF93" s="23">
        <v>32.048099999999998</v>
      </c>
      <c r="AG93" s="23">
        <v>10.0465</v>
      </c>
      <c r="AH93" s="23">
        <v>6.6643999999999997</v>
      </c>
      <c r="AI93" s="23">
        <f t="shared" si="61"/>
        <v>3.0313935971612183</v>
      </c>
      <c r="AJ93" s="23">
        <f t="shared" si="49"/>
        <v>104.49169960474308</v>
      </c>
      <c r="AK93" s="23">
        <f t="shared" si="27"/>
        <v>86.609419247533864</v>
      </c>
      <c r="AL93" s="23">
        <f t="shared" si="28"/>
        <v>18.656053972397562</v>
      </c>
      <c r="AM93" s="23" cm="1">
        <f t="array" aca="1" ref="AM93" ca="1">(AL93 - $EV93) - AVERAGE(OFFSET(AL$62, 0, 0, ROW()-62, 1) - OFFSET($EV$62, 0, 0, ROW()-62, 1))</f>
        <v>-2.7146176126637886</v>
      </c>
      <c r="AN93" s="21">
        <v>40482</v>
      </c>
      <c r="AO93" s="23">
        <v>2419.9299999999998</v>
      </c>
      <c r="AP93" s="23">
        <v>2.0299999999999998</v>
      </c>
      <c r="AQ93" s="23">
        <v>13.453900000000001</v>
      </c>
      <c r="AR93" s="23">
        <v>180.54929999999999</v>
      </c>
      <c r="AS93" s="23">
        <v>18.855399999999999</v>
      </c>
      <c r="AT93" s="23">
        <v>12.2308</v>
      </c>
      <c r="AU93" s="23">
        <v>8.2673000000000005</v>
      </c>
      <c r="AV93" s="23">
        <f t="shared" si="62"/>
        <v>2.1489630499132386</v>
      </c>
      <c r="AW93" s="23">
        <f t="shared" si="50"/>
        <v>178.40839920948616</v>
      </c>
      <c r="AX93" s="23">
        <f t="shared" si="29"/>
        <v>217.23594717328737</v>
      </c>
      <c r="AY93" s="23">
        <f t="shared" si="30"/>
        <v>11.139638864969438</v>
      </c>
      <c r="AZ93" s="23" cm="1">
        <f t="array" aca="1" ref="AZ93" ca="1">(AY93 - $EV93) - AVERAGE(OFFSET(AY$62, 0, 0, ROW()-62, 1) - OFFSET($EV$62, 0, 0, ROW()-62, 1))</f>
        <v>-3.6629595537958881</v>
      </c>
      <c r="BA93" s="21">
        <v>40482</v>
      </c>
      <c r="BB93" s="23">
        <v>705.12</v>
      </c>
      <c r="BC93" s="23">
        <v>1.17</v>
      </c>
      <c r="BD93" s="23">
        <v>13.430099999999999</v>
      </c>
      <c r="BE93" s="23">
        <v>58.949800000000003</v>
      </c>
      <c r="BF93" s="23" t="s">
        <v>8</v>
      </c>
      <c r="BG93" s="23">
        <v>13.1172</v>
      </c>
      <c r="BH93" s="23">
        <v>9.3569999999999993</v>
      </c>
      <c r="BI93" s="23">
        <f t="shared" si="63"/>
        <v>1.146915144669389</v>
      </c>
      <c r="BJ93" s="23">
        <f t="shared" si="51"/>
        <v>58.250790513833998</v>
      </c>
      <c r="BK93" s="23">
        <f t="shared" si="31"/>
        <v>73.999788841094443</v>
      </c>
      <c r="BL93" s="23">
        <f t="shared" si="32"/>
        <v>9.528675838712994</v>
      </c>
      <c r="BM93" s="23" cm="1">
        <f t="array" aca="1" ref="BM93" ca="1">(BL93 - $EV93) - AVERAGE(OFFSET(BL$62, 0, 0, ROW()-62, 1) - OFFSET($EV$62, 0, 0, ROW()-62, 1))</f>
        <v>-1.004258219939179</v>
      </c>
      <c r="BN93" s="21">
        <v>40482</v>
      </c>
      <c r="BO93" s="23">
        <v>1663.06</v>
      </c>
      <c r="BP93" s="23">
        <v>2.57</v>
      </c>
      <c r="BQ93" s="23">
        <v>70.678899999999999</v>
      </c>
      <c r="BR93" s="23">
        <v>82.919200000000004</v>
      </c>
      <c r="BS93" s="23" t="s">
        <v>8</v>
      </c>
      <c r="BT93" s="23">
        <v>28.716999999999999</v>
      </c>
      <c r="BU93" s="23">
        <v>10.157400000000001</v>
      </c>
      <c r="BV93" s="23">
        <f t="shared" si="64"/>
        <v>2.9228767404327494</v>
      </c>
      <c r="BW93" s="23">
        <f t="shared" si="52"/>
        <v>81.935968379446649</v>
      </c>
      <c r="BX93" s="23">
        <f t="shared" si="33"/>
        <v>114.27200775994319</v>
      </c>
      <c r="BY93" s="23">
        <f t="shared" si="34"/>
        <v>14.55352043427531</v>
      </c>
      <c r="BZ93" s="23" cm="1">
        <f t="array" aca="1" ref="BZ93" ca="1">(BY93 - $EV93) - AVERAGE(OFFSET(BY$62, 0, 0, ROW()-62, 1) - OFFSET($EV$62, 0, 0, ROW()-62, 1))</f>
        <v>0.17526868261534012</v>
      </c>
      <c r="CA93" s="21">
        <v>40482</v>
      </c>
      <c r="CB93" s="23">
        <v>1196.19</v>
      </c>
      <c r="CC93" s="23">
        <v>2</v>
      </c>
      <c r="CD93" s="23">
        <v>14.286300000000001</v>
      </c>
      <c r="CE93" s="23">
        <v>92.172799999999995</v>
      </c>
      <c r="CF93" s="23">
        <v>33.835999999999999</v>
      </c>
      <c r="CG93" s="23">
        <v>10.686400000000001</v>
      </c>
      <c r="CH93" s="23">
        <v>8.9876000000000005</v>
      </c>
      <c r="CI93" s="23">
        <f t="shared" si="65"/>
        <v>2.0631583788841574</v>
      </c>
      <c r="CJ93" s="23">
        <f t="shared" si="53"/>
        <v>91.079841897233194</v>
      </c>
      <c r="CK93" s="23">
        <f t="shared" si="35"/>
        <v>77.408766853572757</v>
      </c>
      <c r="CL93" s="23">
        <f t="shared" si="36"/>
        <v>15.452900861509985</v>
      </c>
      <c r="CM93" s="23" cm="1">
        <f t="array" aca="1" ref="CM93" ca="1">(CL93 - $EV93) - AVERAGE(OFFSET(CL$62, 0, 0, ROW()-62, 1) - OFFSET($EV$62, 0, 0, ROW()-62, 1))</f>
        <v>-2.9299392317218578</v>
      </c>
      <c r="CN93" s="21">
        <v>40482</v>
      </c>
      <c r="CO93" s="23">
        <v>1754.33</v>
      </c>
      <c r="CP93" s="23">
        <v>2.19</v>
      </c>
      <c r="CQ93" s="23">
        <v>16.955400000000001</v>
      </c>
      <c r="CR93" s="23">
        <v>94.119</v>
      </c>
      <c r="CS93" s="23">
        <v>27.594200000000001</v>
      </c>
      <c r="CT93" s="23">
        <v>10.066700000000001</v>
      </c>
      <c r="CU93" s="23">
        <v>6.2641999999999998</v>
      </c>
      <c r="CV93" s="23">
        <f t="shared" si="66"/>
        <v>2.3965235281825654</v>
      </c>
      <c r="CW93" s="23">
        <f t="shared" si="54"/>
        <v>93.002964426877469</v>
      </c>
      <c r="CX93" s="23">
        <f t="shared" si="37"/>
        <v>99.05248282205892</v>
      </c>
      <c r="CY93" s="23">
        <f t="shared" si="38"/>
        <v>17.711115865228084</v>
      </c>
      <c r="CZ93" s="23" cm="1">
        <f t="array" aca="1" ref="CZ93" ca="1">(CY93 - $EV93) - AVERAGE(OFFSET(CY$62, 0, 0, ROW()-62, 1) - OFFSET($EV$62, 0, 0, ROW()-62, 1))</f>
        <v>-0.79179705703081282</v>
      </c>
      <c r="DA93" s="21">
        <v>40482</v>
      </c>
      <c r="DB93" s="23">
        <v>1886.73</v>
      </c>
      <c r="DC93" s="23">
        <v>1.87</v>
      </c>
      <c r="DD93" s="23">
        <v>19.067499999999999</v>
      </c>
      <c r="DE93" s="23">
        <v>95.075000000000003</v>
      </c>
      <c r="DF93" s="23">
        <v>30.679099999999998</v>
      </c>
      <c r="DG93" s="23">
        <v>13.1868</v>
      </c>
      <c r="DH93" s="23">
        <v>7.1650999999999998</v>
      </c>
      <c r="DI93" s="23">
        <f t="shared" si="67"/>
        <v>2.078876966460129</v>
      </c>
      <c r="DJ93" s="23">
        <f t="shared" si="55"/>
        <v>93.947628458498031</v>
      </c>
      <c r="DK93" s="23">
        <f t="shared" si="39"/>
        <v>107.98955799495702</v>
      </c>
      <c r="DL93" s="23">
        <f t="shared" si="40"/>
        <v>17.471411449689494</v>
      </c>
      <c r="DM93" s="23" cm="1">
        <f t="array" aca="1" ref="DM93" ca="1">(DL93 - $EV93) - AVERAGE(OFFSET(DL$62, 0, 0, ROW()-62, 1) - OFFSET($EV$62, 0, 0, ROW()-62, 1))</f>
        <v>-1.9520230313935762</v>
      </c>
      <c r="DN93" s="21">
        <v>40482</v>
      </c>
      <c r="DO93" s="23">
        <v>1797.08</v>
      </c>
      <c r="DP93" s="23">
        <v>1</v>
      </c>
      <c r="DQ93" s="23">
        <v>16.3444</v>
      </c>
      <c r="DR93" s="23">
        <v>117.29259999999999</v>
      </c>
      <c r="DS93" s="23">
        <v>45.2654</v>
      </c>
      <c r="DT93" s="23">
        <v>18.324400000000001</v>
      </c>
      <c r="DU93" s="23">
        <v>14.193</v>
      </c>
      <c r="DV93" s="23">
        <f t="shared" si="68"/>
        <v>1.0835879212760484</v>
      </c>
      <c r="DW93" s="23">
        <f t="shared" si="56"/>
        <v>115.90177865612647</v>
      </c>
      <c r="DX93" s="23">
        <f t="shared" si="41"/>
        <v>84.861423517497059</v>
      </c>
      <c r="DY93" s="23">
        <f t="shared" si="42"/>
        <v>21.176642171568933</v>
      </c>
      <c r="DZ93" s="23" cm="1">
        <f t="array" aca="1" ref="DZ93" ca="1">(DY93 - $EV93) - AVERAGE(OFFSET(DY$62, 0, 0, ROW()-62, 1) - OFFSET($EV$62, 0, 0, ROW()-62, 1))</f>
        <v>-1.2934182925388438</v>
      </c>
      <c r="EA93" s="21">
        <v>40482</v>
      </c>
      <c r="EB93" s="23">
        <v>2153.84</v>
      </c>
      <c r="EC93" s="23">
        <v>4.1900000000000004</v>
      </c>
      <c r="ED93" s="23">
        <v>12.9254</v>
      </c>
      <c r="EE93" s="23">
        <v>132.45509999999999</v>
      </c>
      <c r="EF93" s="23">
        <v>53.901000000000003</v>
      </c>
      <c r="EG93" s="23">
        <v>20.360900000000001</v>
      </c>
      <c r="EH93" s="23">
        <v>9.8825000000000003</v>
      </c>
      <c r="EI93" s="23">
        <f t="shared" si="69"/>
        <v>4.4942429242542463</v>
      </c>
      <c r="EJ93" s="23">
        <f t="shared" si="57"/>
        <v>130.88448616600789</v>
      </c>
      <c r="EK93" s="23">
        <f t="shared" si="43"/>
        <v>119.23262255829259</v>
      </c>
      <c r="EL93" s="23">
        <f t="shared" si="44"/>
        <v>18.064183725783536</v>
      </c>
      <c r="EM93" s="23" cm="1">
        <f t="array" aca="1" ref="EM93" ca="1">(EL93 - $EV93) - AVERAGE(OFFSET(EL$62, 0, 0, ROW()-62, 1) - OFFSET($EV$62, 0, 0, ROW()-62, 1))</f>
        <v>-2.5640762015191392</v>
      </c>
      <c r="EP93" s="21">
        <v>40482</v>
      </c>
      <c r="EQ93" s="52">
        <v>1180.550048828125</v>
      </c>
      <c r="ER93" s="37">
        <v>15.2624</v>
      </c>
      <c r="ES93" s="51">
        <v>108.31</v>
      </c>
      <c r="ET93" s="23">
        <f t="shared" si="58"/>
        <v>107.02569169960475</v>
      </c>
      <c r="EU93" s="23">
        <f t="shared" si="45"/>
        <v>85.317267599178166</v>
      </c>
      <c r="EV93" s="23">
        <f t="shared" si="46"/>
        <v>13.837176014290181</v>
      </c>
      <c r="EW93" s="37"/>
      <c r="EX93" s="37"/>
      <c r="EY93" s="37"/>
      <c r="FA93" s="21">
        <v>40482</v>
      </c>
      <c r="FB93" s="37">
        <f>VLOOKUP(FA93,'riskfree_rate and infl.'!$H:$I,2,0)</f>
        <v>1.2</v>
      </c>
    </row>
    <row r="94" spans="1:158" x14ac:dyDescent="0.35">
      <c r="A94" s="21">
        <v>40512</v>
      </c>
      <c r="B94" s="23">
        <v>1565.49</v>
      </c>
      <c r="C94" s="23">
        <v>2.5099999999999998</v>
      </c>
      <c r="D94" s="23">
        <v>16.805099999999999</v>
      </c>
      <c r="E94" s="23">
        <v>79.256900000000002</v>
      </c>
      <c r="F94" s="23">
        <v>50.964599999999997</v>
      </c>
      <c r="G94" s="23">
        <v>16.2867</v>
      </c>
      <c r="H94" s="23">
        <v>9.6565999999999992</v>
      </c>
      <c r="I94" s="23">
        <f t="shared" si="59"/>
        <v>2.793247449337743</v>
      </c>
      <c r="J94" s="23">
        <f t="shared" si="47"/>
        <v>78.394559841740858</v>
      </c>
      <c r="K94" s="23">
        <f t="shared" si="23"/>
        <v>64.612369646437244</v>
      </c>
      <c r="L94" s="23">
        <f t="shared" si="24"/>
        <v>24.228951957132281</v>
      </c>
      <c r="M94" s="23" cm="1">
        <f t="array" aca="1" ref="M94" ca="1">(L94 - $EV94) - AVERAGE(OFFSET(L$62, 0, 0, ROW()-62, 1) - OFFSET($EV$62, 0, 0, ROW()-62, 1))</f>
        <v>-3.6587645244127902</v>
      </c>
      <c r="N94" s="21">
        <v>40512</v>
      </c>
      <c r="O94" s="23">
        <v>1632.32</v>
      </c>
      <c r="P94" s="23">
        <v>1.5</v>
      </c>
      <c r="Q94" s="23">
        <v>15.5662</v>
      </c>
      <c r="R94" s="23">
        <v>102.971</v>
      </c>
      <c r="S94" s="23">
        <v>30.438099999999999</v>
      </c>
      <c r="T94" s="23">
        <v>9.0191999999999997</v>
      </c>
      <c r="U94" s="23">
        <v>5.9095000000000004</v>
      </c>
      <c r="V94" s="23">
        <f t="shared" si="60"/>
        <v>1.7260421721215649</v>
      </c>
      <c r="W94" s="23">
        <f t="shared" si="48"/>
        <v>101.85064292779428</v>
      </c>
      <c r="X94" s="23">
        <f t="shared" si="25"/>
        <v>76.833196894796714</v>
      </c>
      <c r="Y94" s="23">
        <f t="shared" si="26"/>
        <v>21.244983496327009</v>
      </c>
      <c r="Z94" s="23" cm="1">
        <f t="array" aca="1" ref="Z94" ca="1">(Y94 - $EV94) - AVERAGE(OFFSET(Y$62, 0, 0, ROW()-62, 1) - OFFSET($EV$62, 0, 0, ROW()-62, 1))</f>
        <v>2.7914121328891066</v>
      </c>
      <c r="AA94" s="21">
        <v>40512</v>
      </c>
      <c r="AB94" s="23">
        <v>1593.85</v>
      </c>
      <c r="AC94" s="23">
        <v>2.93</v>
      </c>
      <c r="AD94" s="23">
        <v>14.712199999999999</v>
      </c>
      <c r="AE94" s="23">
        <v>107.22410000000001</v>
      </c>
      <c r="AF94" s="23">
        <v>32.140700000000002</v>
      </c>
      <c r="AG94" s="23">
        <v>10.124599999999999</v>
      </c>
      <c r="AH94" s="23">
        <v>6.7047999999999996</v>
      </c>
      <c r="AI94" s="23">
        <f t="shared" si="61"/>
        <v>3.0410778397620959</v>
      </c>
      <c r="AJ94" s="23">
        <f t="shared" si="49"/>
        <v>106.05746785361031</v>
      </c>
      <c r="AK94" s="23">
        <f t="shared" si="27"/>
        <v>87.274819879232524</v>
      </c>
      <c r="AL94" s="23">
        <f t="shared" si="28"/>
        <v>18.262426690831411</v>
      </c>
      <c r="AM94" s="23" cm="1">
        <f t="array" aca="1" ref="AM94" ca="1">(AL94 - $EV94) - AVERAGE(OFFSET(AL$62, 0, 0, ROW()-62, 1) - OFFSET($EV$62, 0, 0, ROW()-62, 1))</f>
        <v>-3.9219643147900598</v>
      </c>
      <c r="AN94" s="21">
        <v>40512</v>
      </c>
      <c r="AO94" s="23">
        <v>2543.4299999999998</v>
      </c>
      <c r="AP94" s="23">
        <v>1.91</v>
      </c>
      <c r="AQ94" s="23">
        <v>14.1211</v>
      </c>
      <c r="AR94" s="23">
        <v>180.48910000000001</v>
      </c>
      <c r="AS94" s="23">
        <v>19.485800000000001</v>
      </c>
      <c r="AT94" s="23">
        <v>12.6957</v>
      </c>
      <c r="AU94" s="23">
        <v>8.8102</v>
      </c>
      <c r="AV94" s="23">
        <f t="shared" si="62"/>
        <v>2.1138054899446739</v>
      </c>
      <c r="AW94" s="23">
        <f t="shared" si="50"/>
        <v>178.52532146389714</v>
      </c>
      <c r="AX94" s="23">
        <f t="shared" si="29"/>
        <v>217.45534665340222</v>
      </c>
      <c r="AY94" s="23">
        <f t="shared" si="30"/>
        <v>11.696332323591577</v>
      </c>
      <c r="AZ94" s="23" cm="1">
        <f t="array" aca="1" ref="AZ94" ca="1">(AY94 - $EV94) - AVERAGE(OFFSET(AY$62, 0, 0, ROW()-62, 1) - OFFSET($EV$62, 0, 0, ROW()-62, 1))</f>
        <v>-3.8903498300734927</v>
      </c>
      <c r="BA94" s="21">
        <v>40512</v>
      </c>
      <c r="BB94" s="23">
        <v>699.43</v>
      </c>
      <c r="BC94" s="23">
        <v>1.2</v>
      </c>
      <c r="BD94" s="23">
        <v>13.038500000000001</v>
      </c>
      <c r="BE94" s="23">
        <v>58.078800000000001</v>
      </c>
      <c r="BF94" s="23" t="s">
        <v>8</v>
      </c>
      <c r="BG94" s="23">
        <v>14.045500000000001</v>
      </c>
      <c r="BH94" s="23">
        <v>9.3876000000000008</v>
      </c>
      <c r="BI94" s="23">
        <f t="shared" si="63"/>
        <v>1.170606387096099</v>
      </c>
      <c r="BJ94" s="23">
        <f t="shared" si="51"/>
        <v>57.446884272997039</v>
      </c>
      <c r="BK94" s="23">
        <f t="shared" si="31"/>
        <v>73.172174110378677</v>
      </c>
      <c r="BL94" s="23">
        <f t="shared" si="32"/>
        <v>9.5586882377572184</v>
      </c>
      <c r="BM94" s="23" cm="1">
        <f t="array" aca="1" ref="BM94" ca="1">(BL94 - $EV94) - AVERAGE(OFFSET(BL$62, 0, 0, ROW()-62, 1) - OFFSET($EV$62, 0, 0, ROW()-62, 1))</f>
        <v>-1.8414139724777199</v>
      </c>
      <c r="BN94" s="21">
        <v>40512</v>
      </c>
      <c r="BO94" s="23">
        <v>1633.95</v>
      </c>
      <c r="BP94" s="23">
        <v>2.77</v>
      </c>
      <c r="BQ94" s="23">
        <v>67.938400000000001</v>
      </c>
      <c r="BR94" s="23">
        <v>82.975300000000004</v>
      </c>
      <c r="BS94" s="23" t="s">
        <v>8</v>
      </c>
      <c r="BT94" s="23">
        <v>26.135899999999999</v>
      </c>
      <c r="BU94" s="23">
        <v>8.9199000000000002</v>
      </c>
      <c r="BV94" s="23">
        <f t="shared" si="64"/>
        <v>3.0354930115892267</v>
      </c>
      <c r="BW94" s="23">
        <f t="shared" si="52"/>
        <v>82.072502472799215</v>
      </c>
      <c r="BX94" s="23">
        <f t="shared" si="33"/>
        <v>113.79126283336264</v>
      </c>
      <c r="BY94" s="23">
        <f t="shared" si="34"/>
        <v>14.35918680674787</v>
      </c>
      <c r="BZ94" s="23" cm="1">
        <f t="array" aca="1" ref="BZ94" ca="1">(BY94 - $EV94) - AVERAGE(OFFSET(BY$62, 0, 0, ROW()-62, 1) - OFFSET($EV$62, 0, 0, ROW()-62, 1))</f>
        <v>-0.92309331219969404</v>
      </c>
      <c r="CA94" s="21">
        <v>40512</v>
      </c>
      <c r="CB94" s="23">
        <v>1164.27</v>
      </c>
      <c r="CC94" s="23">
        <v>2.08</v>
      </c>
      <c r="CD94" s="23">
        <v>13.737399999999999</v>
      </c>
      <c r="CE94" s="23">
        <v>99.514200000000002</v>
      </c>
      <c r="CF94" s="23">
        <v>33.780900000000003</v>
      </c>
      <c r="CG94" s="23">
        <v>10.4131</v>
      </c>
      <c r="CH94" s="23">
        <v>8.3597000000000001</v>
      </c>
      <c r="CI94" s="23">
        <f t="shared" si="65"/>
        <v>2.0890342337834866</v>
      </c>
      <c r="CJ94" s="23">
        <f t="shared" si="53"/>
        <v>98.431454005934725</v>
      </c>
      <c r="CK94" s="23">
        <f t="shared" si="35"/>
        <v>78.047940040306131</v>
      </c>
      <c r="CL94" s="23">
        <f t="shared" si="36"/>
        <v>14.917370008724619</v>
      </c>
      <c r="CM94" s="23" cm="1">
        <f t="array" aca="1" ref="CM94" ca="1">(CL94 - $EV94) - AVERAGE(OFFSET(CL$62, 0, 0, ROW()-62, 1) - OFFSET($EV$62, 0, 0, ROW()-62, 1))</f>
        <v>-4.2724607044717802</v>
      </c>
      <c r="CN94" s="21">
        <v>40512</v>
      </c>
      <c r="CO94" s="23">
        <v>1772.15</v>
      </c>
      <c r="CP94" s="23">
        <v>2.21</v>
      </c>
      <c r="CQ94" s="23">
        <v>15.8682</v>
      </c>
      <c r="CR94" s="23">
        <v>97.197999999999993</v>
      </c>
      <c r="CS94" s="23">
        <v>28.1675</v>
      </c>
      <c r="CT94" s="23">
        <v>11.0642</v>
      </c>
      <c r="CU94" s="23">
        <v>6.8338999999999999</v>
      </c>
      <c r="CV94" s="23">
        <f t="shared" si="66"/>
        <v>2.407237783621484</v>
      </c>
      <c r="CW94" s="23">
        <f t="shared" si="54"/>
        <v>96.140454995054398</v>
      </c>
      <c r="CX94" s="23">
        <f t="shared" si="37"/>
        <v>99.251967055873436</v>
      </c>
      <c r="CY94" s="23">
        <f t="shared" si="38"/>
        <v>17.855061744039556</v>
      </c>
      <c r="CZ94" s="23" cm="1">
        <f t="array" aca="1" ref="CZ94" ca="1">(CY94 - $EV94) - AVERAGE(OFFSET(CY$62, 0, 0, ROW()-62, 1) - OFFSET($EV$62, 0, 0, ROW()-62, 1))</f>
        <v>-1.5216587411429927</v>
      </c>
      <c r="DA94" s="21">
        <v>40512</v>
      </c>
      <c r="DB94" s="23">
        <v>1911.89</v>
      </c>
      <c r="DC94" s="23">
        <v>1.81</v>
      </c>
      <c r="DD94" s="23">
        <v>19.3218</v>
      </c>
      <c r="DE94" s="23">
        <v>95.075000000000003</v>
      </c>
      <c r="DF94" s="23">
        <v>30.679099999999998</v>
      </c>
      <c r="DG94" s="23">
        <v>13.1868</v>
      </c>
      <c r="DH94" s="23">
        <v>7.1650999999999998</v>
      </c>
      <c r="DI94" s="23">
        <f t="shared" si="67"/>
        <v>2.0223678986708542</v>
      </c>
      <c r="DJ94" s="23">
        <f t="shared" si="55"/>
        <v>94.040553907022769</v>
      </c>
      <c r="DK94" s="23">
        <f t="shared" si="39"/>
        <v>107.94246255685347</v>
      </c>
      <c r="DL94" s="23">
        <f t="shared" si="40"/>
        <v>17.71212139053252</v>
      </c>
      <c r="DM94" s="23" cm="1">
        <f t="array" aca="1" ref="DM94" ca="1">(DL94 - $EV94) - AVERAGE(OFFSET(DL$62, 0, 0, ROW()-62, 1) - OFFSET($EV$62, 0, 0, ROW()-62, 1))</f>
        <v>-2.5488635917753664</v>
      </c>
      <c r="DN94" s="21">
        <v>40512</v>
      </c>
      <c r="DO94" s="23">
        <v>1777.16</v>
      </c>
      <c r="DP94" s="23">
        <v>1.04</v>
      </c>
      <c r="DQ94" s="23">
        <v>16.163399999999999</v>
      </c>
      <c r="DR94" s="23">
        <v>117.29089999999999</v>
      </c>
      <c r="DS94" s="23">
        <v>45.2654</v>
      </c>
      <c r="DT94" s="23">
        <v>18.324400000000001</v>
      </c>
      <c r="DU94" s="23">
        <v>14.193</v>
      </c>
      <c r="DV94" s="23">
        <f t="shared" si="68"/>
        <v>1.1053989566496765</v>
      </c>
      <c r="DW94" s="23">
        <f t="shared" si="56"/>
        <v>116.01473788328389</v>
      </c>
      <c r="DX94" s="23">
        <f t="shared" si="41"/>
        <v>85.698530662572708</v>
      </c>
      <c r="DY94" s="23">
        <f t="shared" si="42"/>
        <v>20.737345042674608</v>
      </c>
      <c r="DZ94" s="23" cm="1">
        <f t="array" aca="1" ref="DZ94" ca="1">(DY94 - $EV94) - AVERAGE(OFFSET(DY$62, 0, 0, ROW()-62, 1) - OFFSET($EV$62, 0, 0, ROW()-62, 1))</f>
        <v>-2.5908473207471943</v>
      </c>
      <c r="EA94" s="21">
        <v>40512</v>
      </c>
      <c r="EB94" s="23">
        <v>2088.44</v>
      </c>
      <c r="EC94" s="23">
        <v>4.37</v>
      </c>
      <c r="ED94" s="23">
        <v>12.500299999999999</v>
      </c>
      <c r="EE94" s="23">
        <v>129.7972</v>
      </c>
      <c r="EF94" s="23">
        <v>54.1873</v>
      </c>
      <c r="EG94" s="23">
        <v>20.158999999999999</v>
      </c>
      <c r="EH94" s="23">
        <v>9.7371999999999996</v>
      </c>
      <c r="EI94" s="23">
        <f t="shared" si="69"/>
        <v>4.518081294923368</v>
      </c>
      <c r="EJ94" s="23">
        <f t="shared" si="57"/>
        <v>128.38496538081108</v>
      </c>
      <c r="EK94" s="23">
        <f t="shared" si="43"/>
        <v>119.71519162703881</v>
      </c>
      <c r="EL94" s="23">
        <f t="shared" si="44"/>
        <v>17.445070852046367</v>
      </c>
      <c r="EM94" s="23" cm="1">
        <f t="array" aca="1" ref="EM94" ca="1">(EL94 - $EV94) - AVERAGE(OFFSET(EL$62, 0, 0, ROW()-62, 1) - OFFSET($EV$62, 0, 0, ROW()-62, 1))</f>
        <v>-4.0016129149146993</v>
      </c>
      <c r="EP94" s="21">
        <v>40512</v>
      </c>
      <c r="EQ94" s="52">
        <v>1257.640014648438</v>
      </c>
      <c r="ER94" s="37">
        <v>16.2591</v>
      </c>
      <c r="ES94" s="51">
        <v>110.95</v>
      </c>
      <c r="ET94" s="23">
        <f t="shared" si="58"/>
        <v>109.74282888229477</v>
      </c>
      <c r="EU94" s="23">
        <f t="shared" si="45"/>
        <v>85.346314747216397</v>
      </c>
      <c r="EV94" s="23">
        <f t="shared" si="46"/>
        <v>14.735727235246046</v>
      </c>
      <c r="EW94" s="37"/>
      <c r="EX94" s="37"/>
      <c r="EY94" s="37"/>
      <c r="FA94" s="21">
        <v>40512</v>
      </c>
      <c r="FB94" s="37">
        <f>VLOOKUP(FA94,'riskfree_rate and infl.'!$H:$I,2,0)</f>
        <v>1.1000000000000001</v>
      </c>
    </row>
    <row r="95" spans="1:158" x14ac:dyDescent="0.35">
      <c r="A95" s="21">
        <v>40543</v>
      </c>
      <c r="B95" s="23">
        <v>1660.6</v>
      </c>
      <c r="C95" s="23">
        <v>2.44</v>
      </c>
      <c r="D95" s="23">
        <v>17.798300000000001</v>
      </c>
      <c r="E95" s="23">
        <v>79.256299999999996</v>
      </c>
      <c r="F95" s="23">
        <v>50.964599999999997</v>
      </c>
      <c r="G95" s="23">
        <v>16.2867</v>
      </c>
      <c r="H95" s="23">
        <v>9.6565999999999992</v>
      </c>
      <c r="I95" s="23">
        <f t="shared" si="59"/>
        <v>2.8375341616755452</v>
      </c>
      <c r="J95" s="23">
        <f t="shared" si="47"/>
        <v>78.085024630541881</v>
      </c>
      <c r="K95" s="23">
        <f t="shared" si="23"/>
        <v>65.471270604979807</v>
      </c>
      <c r="L95" s="23">
        <f t="shared" si="24"/>
        <v>25.363796741004336</v>
      </c>
      <c r="M95" s="23" cm="1">
        <f t="array" aca="1" ref="M95" ca="1">(L95 - $EV95) - AVERAGE(OFFSET(L$62, 0, 0, ROW()-62, 1) - OFFSET($EV$62, 0, 0, ROW()-62, 1))</f>
        <v>-2.7424402994007284</v>
      </c>
      <c r="N95" s="21">
        <v>40543</v>
      </c>
      <c r="O95" s="23">
        <v>1678.14</v>
      </c>
      <c r="P95" s="23">
        <v>1.55</v>
      </c>
      <c r="Q95" s="23">
        <v>16.0044</v>
      </c>
      <c r="R95" s="23">
        <v>102.9791</v>
      </c>
      <c r="S95" s="23">
        <v>30.438099999999999</v>
      </c>
      <c r="T95" s="23">
        <v>9.0135000000000005</v>
      </c>
      <c r="U95" s="23">
        <v>5.9051999999999998</v>
      </c>
      <c r="V95" s="23">
        <f t="shared" si="60"/>
        <v>1.7940851652062457</v>
      </c>
      <c r="W95" s="23">
        <f t="shared" si="48"/>
        <v>101.45724137931036</v>
      </c>
      <c r="X95" s="23">
        <f t="shared" si="25"/>
        <v>77.078420743704001</v>
      </c>
      <c r="Y95" s="23">
        <f t="shared" si="26"/>
        <v>21.771852404449731</v>
      </c>
      <c r="Z95" s="23" cm="1">
        <f t="array" aca="1" ref="Z95" ca="1">(Y95 - $EV95) - AVERAGE(OFFSET(Y$62, 0, 0, ROW()-62, 1) - OFFSET($EV$62, 0, 0, ROW()-62, 1))</f>
        <v>2.904300583445719</v>
      </c>
      <c r="AA95" s="21">
        <v>40543</v>
      </c>
      <c r="AB95" s="23">
        <v>1653.84</v>
      </c>
      <c r="AC95" s="23">
        <v>2.87</v>
      </c>
      <c r="AD95" s="23">
        <v>15.2622</v>
      </c>
      <c r="AE95" s="23">
        <v>107.2534</v>
      </c>
      <c r="AF95" s="23">
        <v>32.133699999999997</v>
      </c>
      <c r="AG95" s="23">
        <v>10.1235</v>
      </c>
      <c r="AH95" s="23">
        <v>6.7050000000000001</v>
      </c>
      <c r="AI95" s="23">
        <f t="shared" si="61"/>
        <v>3.0676382014556656</v>
      </c>
      <c r="AJ95" s="23">
        <f t="shared" si="49"/>
        <v>105.66837438423646</v>
      </c>
      <c r="AK95" s="23">
        <f t="shared" si="27"/>
        <v>87.912627730833108</v>
      </c>
      <c r="AL95" s="23">
        <f t="shared" si="28"/>
        <v>18.812314484145009</v>
      </c>
      <c r="AM95" s="23" cm="1">
        <f t="array" aca="1" ref="AM95" ca="1">(AL95 - $EV95) - AVERAGE(OFFSET(AL$62, 0, 0, ROW()-62, 1) - OFFSET($EV$62, 0, 0, ROW()-62, 1))</f>
        <v>-3.5826213291129001</v>
      </c>
      <c r="AN95" s="21">
        <v>40543</v>
      </c>
      <c r="AO95" s="23">
        <v>2766.4</v>
      </c>
      <c r="AP95" s="23">
        <v>1.76</v>
      </c>
      <c r="AQ95" s="23">
        <v>15.3591</v>
      </c>
      <c r="AR95" s="23">
        <v>180.48910000000001</v>
      </c>
      <c r="AS95" s="23">
        <v>19.485800000000001</v>
      </c>
      <c r="AT95" s="23">
        <v>12.6957</v>
      </c>
      <c r="AU95" s="23">
        <v>8.8102</v>
      </c>
      <c r="AV95" s="23">
        <f t="shared" si="62"/>
        <v>2.0891054761708103</v>
      </c>
      <c r="AW95" s="23">
        <f t="shared" si="50"/>
        <v>177.8217733990148</v>
      </c>
      <c r="AX95" s="23">
        <f t="shared" si="29"/>
        <v>217.66035493345672</v>
      </c>
      <c r="AY95" s="23">
        <f t="shared" si="30"/>
        <v>12.709710047315442</v>
      </c>
      <c r="AZ95" s="23" cm="1">
        <f t="array" aca="1" ref="AZ95" ca="1">(AY95 - $EV95) - AVERAGE(OFFSET(AY$62, 0, 0, ROW()-62, 1) - OFFSET($EV$62, 0, 0, ROW()-62, 1))</f>
        <v>-3.0884749286744468</v>
      </c>
      <c r="BA95" s="21">
        <v>40543</v>
      </c>
      <c r="BB95" s="23">
        <v>779.71</v>
      </c>
      <c r="BC95" s="23">
        <v>1.08</v>
      </c>
      <c r="BD95" s="23">
        <v>14.5351</v>
      </c>
      <c r="BE95" s="23">
        <v>58.19</v>
      </c>
      <c r="BF95" s="23" t="s">
        <v>8</v>
      </c>
      <c r="BG95" s="23">
        <v>14.044499999999999</v>
      </c>
      <c r="BH95" s="23">
        <v>9.3887</v>
      </c>
      <c r="BI95" s="23">
        <f t="shared" si="63"/>
        <v>1.1651243120836903</v>
      </c>
      <c r="BJ95" s="23">
        <f t="shared" si="51"/>
        <v>57.330049261083744</v>
      </c>
      <c r="BK95" s="23">
        <f t="shared" si="31"/>
        <v>72.351704589681717</v>
      </c>
      <c r="BL95" s="23">
        <f t="shared" si="32"/>
        <v>10.776663859156633</v>
      </c>
      <c r="BM95" s="23" cm="1">
        <f t="array" aca="1" ref="BM95" ca="1">(BL95 - $EV95) - AVERAGE(OFFSET(BL$62, 0, 0, ROW()-62, 1) - OFFSET($EV$62, 0, 0, ROW()-62, 1))</f>
        <v>-0.89703013878481475</v>
      </c>
      <c r="BN95" s="21">
        <v>40543</v>
      </c>
      <c r="BO95" s="23">
        <v>1696.59</v>
      </c>
      <c r="BP95" s="23">
        <v>2.74</v>
      </c>
      <c r="BQ95" s="23">
        <v>70.542900000000003</v>
      </c>
      <c r="BR95" s="23">
        <v>82.975300000000004</v>
      </c>
      <c r="BS95" s="23" t="s">
        <v>8</v>
      </c>
      <c r="BT95" s="23">
        <v>26.135899999999999</v>
      </c>
      <c r="BU95" s="23">
        <v>8.9199000000000002</v>
      </c>
      <c r="BV95" s="23">
        <f t="shared" si="64"/>
        <v>3.0601738878566502</v>
      </c>
      <c r="BW95" s="23">
        <f t="shared" si="52"/>
        <v>81.749064039408879</v>
      </c>
      <c r="BX95" s="23">
        <f t="shared" si="33"/>
        <v>113.30333943260102</v>
      </c>
      <c r="BY95" s="23">
        <f t="shared" si="34"/>
        <v>14.973874631552443</v>
      </c>
      <c r="BZ95" s="23" cm="1">
        <f t="array" aca="1" ref="BZ95" ca="1">(BY95 - $EV95) - AVERAGE(OFFSET(BY$62, 0, 0, ROW()-62, 1) - OFFSET($EV$62, 0, 0, ROW()-62, 1))</f>
        <v>-0.60982517389793411</v>
      </c>
      <c r="CA95" s="21">
        <v>40543</v>
      </c>
      <c r="CB95" s="23">
        <v>1215.28</v>
      </c>
      <c r="CC95" s="23">
        <v>1.99</v>
      </c>
      <c r="CD95" s="23">
        <v>14.3399</v>
      </c>
      <c r="CE95" s="23">
        <v>99.513199999999998</v>
      </c>
      <c r="CF95" s="23">
        <v>33.780999999999999</v>
      </c>
      <c r="CG95" s="23">
        <v>10.4057</v>
      </c>
      <c r="CH95" s="23">
        <v>8.3615999999999993</v>
      </c>
      <c r="CI95" s="23">
        <f t="shared" si="65"/>
        <v>2.0831442314387254</v>
      </c>
      <c r="CJ95" s="23">
        <f t="shared" si="53"/>
        <v>98.042561576354686</v>
      </c>
      <c r="CK95" s="23">
        <f t="shared" si="35"/>
        <v>78.679647143303384</v>
      </c>
      <c r="CL95" s="23">
        <f t="shared" si="36"/>
        <v>15.445925904910917</v>
      </c>
      <c r="CM95" s="23" cm="1">
        <f t="array" aca="1" ref="CM95" ca="1">(CL95 - $EV95) - AVERAGE(OFFSET(CL$62, 0, 0, ROW()-62, 1) - OFFSET($EV$62, 0, 0, ROW()-62, 1))</f>
        <v>-3.9438285132042932</v>
      </c>
      <c r="CN95" s="21">
        <v>40543</v>
      </c>
      <c r="CO95" s="23">
        <v>1908.3</v>
      </c>
      <c r="CP95" s="23">
        <v>2.11</v>
      </c>
      <c r="CQ95" s="23">
        <v>17.0444</v>
      </c>
      <c r="CR95" s="23">
        <v>97.251999999999995</v>
      </c>
      <c r="CS95" s="23">
        <v>28.219000000000001</v>
      </c>
      <c r="CT95" s="23">
        <v>11.0717</v>
      </c>
      <c r="CU95" s="23">
        <v>6.8433000000000002</v>
      </c>
      <c r="CV95" s="23">
        <f t="shared" si="66"/>
        <v>2.4259719446122237</v>
      </c>
      <c r="CW95" s="23">
        <f t="shared" si="54"/>
        <v>95.814778325123157</v>
      </c>
      <c r="CX95" s="23">
        <f t="shared" si="37"/>
        <v>99.444731091788611</v>
      </c>
      <c r="CY95" s="23">
        <f t="shared" si="38"/>
        <v>19.189553624903642</v>
      </c>
      <c r="CZ95" s="23" cm="1">
        <f t="array" aca="1" ref="CZ95" ca="1">(CY95 - $EV95) - AVERAGE(OFFSET(CY$62, 0, 0, ROW()-62, 1) - OFFSET($EV$62, 0, 0, ROW()-62, 1))</f>
        <v>-0.4704482004501056</v>
      </c>
      <c r="DA95" s="21">
        <v>40543</v>
      </c>
      <c r="DB95" s="23">
        <v>2107.4499999999998</v>
      </c>
      <c r="DC95" s="23">
        <v>1.77</v>
      </c>
      <c r="DD95" s="23">
        <v>21.298200000000001</v>
      </c>
      <c r="DE95" s="23">
        <v>95.075000000000003</v>
      </c>
      <c r="DF95" s="23">
        <v>30.679099999999998</v>
      </c>
      <c r="DG95" s="23">
        <v>13.1868</v>
      </c>
      <c r="DH95" s="23">
        <v>7.1650999999999998</v>
      </c>
      <c r="DI95" s="23">
        <f t="shared" si="67"/>
        <v>2.142445290445727</v>
      </c>
      <c r="DJ95" s="23">
        <f t="shared" si="55"/>
        <v>93.66995073891627</v>
      </c>
      <c r="DK95" s="23">
        <f t="shared" si="39"/>
        <v>107.88762904724739</v>
      </c>
      <c r="DL95" s="23">
        <f t="shared" si="40"/>
        <v>19.533750241902908</v>
      </c>
      <c r="DM95" s="23" cm="1">
        <f t="array" aca="1" ref="DM95" ca="1">(DL95 - $EV95) - AVERAGE(OFFSET(DL$62, 0, 0, ROW()-62, 1) - OFFSET($EV$62, 0, 0, ROW()-62, 1))</f>
        <v>-0.97938866086004328</v>
      </c>
      <c r="DN95" s="21">
        <v>40543</v>
      </c>
      <c r="DO95" s="23">
        <v>1871.87</v>
      </c>
      <c r="DP95" s="23">
        <v>0.99</v>
      </c>
      <c r="DQ95" s="23">
        <v>17.024799999999999</v>
      </c>
      <c r="DR95" s="23">
        <v>117.30070000000001</v>
      </c>
      <c r="DS95" s="23">
        <v>45.2654</v>
      </c>
      <c r="DT95" s="23">
        <v>18.324400000000001</v>
      </c>
      <c r="DU95" s="23">
        <v>14.193</v>
      </c>
      <c r="DV95" s="23">
        <f t="shared" si="68"/>
        <v>1.0992233303411485</v>
      </c>
      <c r="DW95" s="23">
        <f t="shared" si="56"/>
        <v>115.56719211822661</v>
      </c>
      <c r="DX95" s="23">
        <f t="shared" si="41"/>
        <v>86.526297855516702</v>
      </c>
      <c r="DY95" s="23">
        <f t="shared" si="42"/>
        <v>21.633538547155744</v>
      </c>
      <c r="DZ95" s="23" cm="1">
        <f t="array" aca="1" ref="DZ95" ca="1">(DY95 - $EV95) - AVERAGE(OFFSET(DY$62, 0, 0, ROW()-62, 1) - OFFSET($EV$62, 0, 0, ROW()-62, 1))</f>
        <v>-1.9455355025098555</v>
      </c>
      <c r="EA95" s="21">
        <v>40543</v>
      </c>
      <c r="EB95" s="23">
        <v>2152.37</v>
      </c>
      <c r="EC95" s="23">
        <v>4.29</v>
      </c>
      <c r="ED95" s="23">
        <v>12.8408</v>
      </c>
      <c r="EE95" s="23">
        <v>129.7972</v>
      </c>
      <c r="EF95" s="23">
        <v>54.1873</v>
      </c>
      <c r="EG95" s="23">
        <v>20.158999999999999</v>
      </c>
      <c r="EH95" s="23">
        <v>9.7371999999999996</v>
      </c>
      <c r="EI95" s="23">
        <f t="shared" si="69"/>
        <v>4.551160405350787</v>
      </c>
      <c r="EJ95" s="23">
        <f t="shared" si="57"/>
        <v>127.87901477832514</v>
      </c>
      <c r="EK95" s="23">
        <f t="shared" si="43"/>
        <v>120.18772549681293</v>
      </c>
      <c r="EL95" s="23">
        <f t="shared" si="44"/>
        <v>17.908401137494486</v>
      </c>
      <c r="EM95" s="23" cm="1">
        <f t="array" aca="1" ref="EM95" ca="1">(EL95 - $EV95) - AVERAGE(OFFSET(EL$62, 0, 0, ROW()-62, 1) - OFFSET($EV$62, 0, 0, ROW()-62, 1))</f>
        <v>-3.7464138431598473</v>
      </c>
      <c r="EP95" s="21">
        <v>40543</v>
      </c>
      <c r="EQ95" s="52">
        <v>1286.119995117188</v>
      </c>
      <c r="ER95" s="37">
        <v>15.817500000000001</v>
      </c>
      <c r="ES95" s="51">
        <v>113.45</v>
      </c>
      <c r="ET95" s="23">
        <f t="shared" si="58"/>
        <v>111.77339901477833</v>
      </c>
      <c r="EU95" s="23">
        <f t="shared" si="45"/>
        <v>85.370713434857933</v>
      </c>
      <c r="EV95" s="23">
        <f t="shared" si="46"/>
        <v>15.065119446360971</v>
      </c>
      <c r="EW95" s="37"/>
      <c r="EX95" s="37"/>
      <c r="EY95" s="37"/>
      <c r="FA95" s="21">
        <v>40543</v>
      </c>
      <c r="FB95" s="37">
        <f>VLOOKUP(FA95,'riskfree_rate and infl.'!$H:$I,2,0)</f>
        <v>1.5</v>
      </c>
    </row>
    <row r="96" spans="1:158" x14ac:dyDescent="0.35">
      <c r="A96" s="21">
        <v>40574</v>
      </c>
      <c r="B96" s="23">
        <v>1656.95</v>
      </c>
      <c r="C96" s="23">
        <v>2.46</v>
      </c>
      <c r="D96" s="23">
        <v>17.6846</v>
      </c>
      <c r="E96" s="23">
        <v>79.217299999999994</v>
      </c>
      <c r="F96" s="23">
        <v>50.964599999999997</v>
      </c>
      <c r="G96" s="23">
        <v>16.2867</v>
      </c>
      <c r="H96" s="23">
        <v>9.6565999999999992</v>
      </c>
      <c r="I96" s="23">
        <f t="shared" si="59"/>
        <v>2.7939427173119569</v>
      </c>
      <c r="J96" s="23">
        <f t="shared" si="47"/>
        <v>77.969783464566916</v>
      </c>
      <c r="K96" s="23">
        <f t="shared" si="23"/>
        <v>66.33207148323541</v>
      </c>
      <c r="L96" s="23">
        <f t="shared" si="24"/>
        <v>24.97962091261952</v>
      </c>
      <c r="M96" s="23" cm="1">
        <f t="array" aca="1" ref="M96" ca="1">(L96 - $EV96) - AVERAGE(OFFSET(L$62, 0, 0, ROW()-62, 1) - OFFSET($EV$62, 0, 0, ROW()-62, 1))</f>
        <v>-3.5191812353917058</v>
      </c>
      <c r="N96" s="21">
        <v>40574</v>
      </c>
      <c r="O96" s="23">
        <v>1655.63</v>
      </c>
      <c r="P96" s="23">
        <v>1.58</v>
      </c>
      <c r="Q96" s="23">
        <v>15.7897</v>
      </c>
      <c r="R96" s="23">
        <v>103.0042</v>
      </c>
      <c r="S96" s="23">
        <v>30.438099999999999</v>
      </c>
      <c r="T96" s="23">
        <v>9.0135000000000005</v>
      </c>
      <c r="U96" s="23">
        <v>5.9051999999999998</v>
      </c>
      <c r="V96" s="23">
        <f t="shared" si="60"/>
        <v>1.7660023527386457</v>
      </c>
      <c r="W96" s="23">
        <f t="shared" si="48"/>
        <v>101.38208661417322</v>
      </c>
      <c r="X96" s="23">
        <f t="shared" si="25"/>
        <v>77.330774430863286</v>
      </c>
      <c r="Y96" s="23">
        <f t="shared" si="26"/>
        <v>21.409717052299762</v>
      </c>
      <c r="Z96" s="23" cm="1">
        <f t="array" aca="1" ref="Z96" ca="1">(Y96 - $EV96) - AVERAGE(OFFSET(Y$62, 0, 0, ROW()-62, 1) - OFFSET($EV$62, 0, 0, ROW()-62, 1))</f>
        <v>1.9835195094882199</v>
      </c>
      <c r="AA96" s="21">
        <v>40574</v>
      </c>
      <c r="AB96" s="23">
        <v>1617.22</v>
      </c>
      <c r="AC96" s="23">
        <v>2.96</v>
      </c>
      <c r="AD96" s="23">
        <v>14.924300000000001</v>
      </c>
      <c r="AE96" s="23">
        <v>107.2534</v>
      </c>
      <c r="AF96" s="23">
        <v>32.133699999999997</v>
      </c>
      <c r="AG96" s="23">
        <v>10.1235</v>
      </c>
      <c r="AH96" s="23">
        <v>6.7050000000000001</v>
      </c>
      <c r="AI96" s="23">
        <f t="shared" si="61"/>
        <v>3.075155268330914</v>
      </c>
      <c r="AJ96" s="23">
        <f t="shared" si="49"/>
        <v>105.56437007874015</v>
      </c>
      <c r="AK96" s="23">
        <f t="shared" si="27"/>
        <v>88.554686142401849</v>
      </c>
      <c r="AL96" s="23">
        <f t="shared" si="28"/>
        <v>18.262387575959586</v>
      </c>
      <c r="AM96" s="23" cm="1">
        <f t="array" aca="1" ref="AM96" ca="1">(AL96 - $EV96) - AVERAGE(OFFSET(AL$62, 0, 0, ROW()-62, 1) - OFFSET($EV$62, 0, 0, ROW()-62, 1))</f>
        <v>-4.5004021381482469</v>
      </c>
      <c r="AN96" s="21">
        <v>40574</v>
      </c>
      <c r="AO96" s="23">
        <v>2975.3</v>
      </c>
      <c r="AP96" s="23">
        <v>1.63</v>
      </c>
      <c r="AQ96" s="23">
        <v>16.518899999999999</v>
      </c>
      <c r="AR96" s="23">
        <v>180.36080000000001</v>
      </c>
      <c r="AS96" s="23">
        <v>19.485800000000001</v>
      </c>
      <c r="AT96" s="23">
        <v>12.6957</v>
      </c>
      <c r="AU96" s="23">
        <v>8.8102</v>
      </c>
      <c r="AV96" s="23">
        <f t="shared" si="62"/>
        <v>2.0299531167212606</v>
      </c>
      <c r="AW96" s="23">
        <f t="shared" si="50"/>
        <v>177.5204724409449</v>
      </c>
      <c r="AX96" s="23">
        <f t="shared" si="29"/>
        <v>217.87529870490837</v>
      </c>
      <c r="AY96" s="23">
        <f t="shared" si="30"/>
        <v>13.655976687975834</v>
      </c>
      <c r="AZ96" s="23" cm="1">
        <f t="array" aca="1" ref="AZ96" ca="1">(AY96 - $EV96) - AVERAGE(OFFSET(AY$62, 0, 0, ROW()-62, 1) - OFFSET($EV$62, 0, 0, ROW()-62, 1))</f>
        <v>-2.5245959065239321</v>
      </c>
      <c r="BA96" s="21">
        <v>40574</v>
      </c>
      <c r="BB96" s="23">
        <v>799.46</v>
      </c>
      <c r="BC96" s="23">
        <v>1.07</v>
      </c>
      <c r="BD96" s="23">
        <v>14.913399999999999</v>
      </c>
      <c r="BE96" s="23">
        <v>56.676099999999998</v>
      </c>
      <c r="BF96" s="23" t="s">
        <v>8</v>
      </c>
      <c r="BG96" s="23">
        <v>14.0351</v>
      </c>
      <c r="BH96" s="23">
        <v>9.3834</v>
      </c>
      <c r="BI96" s="23">
        <f t="shared" si="63"/>
        <v>1.1708942996694369</v>
      </c>
      <c r="BJ96" s="23">
        <f t="shared" si="51"/>
        <v>55.783562992125979</v>
      </c>
      <c r="BK96" s="23">
        <f t="shared" si="31"/>
        <v>71.515719101088948</v>
      </c>
      <c r="BL96" s="23">
        <f t="shared" si="32"/>
        <v>11.178801109025372</v>
      </c>
      <c r="BM96" s="23" cm="1">
        <f t="array" aca="1" ref="BM96" ca="1">(BL96 - $EV96) - AVERAGE(OFFSET(BL$62, 0, 0, ROW()-62, 1) - OFFSET($EV$62, 0, 0, ROW()-62, 1))</f>
        <v>-0.94173476595211891</v>
      </c>
      <c r="BN96" s="21">
        <v>40574</v>
      </c>
      <c r="BO96" s="23">
        <v>1761.5</v>
      </c>
      <c r="BP96" s="23">
        <v>2.64</v>
      </c>
      <c r="BQ96" s="23">
        <v>73.241799999999998</v>
      </c>
      <c r="BR96" s="23">
        <v>82.975300000000004</v>
      </c>
      <c r="BS96" s="23" t="s">
        <v>8</v>
      </c>
      <c r="BT96" s="23">
        <v>26.135899999999999</v>
      </c>
      <c r="BU96" s="23">
        <v>8.9199000000000002</v>
      </c>
      <c r="BV96" s="23">
        <f t="shared" si="64"/>
        <v>2.9831624740797689</v>
      </c>
      <c r="BW96" s="23">
        <f t="shared" si="52"/>
        <v>81.668602362204723</v>
      </c>
      <c r="BX96" s="23">
        <f t="shared" si="33"/>
        <v>112.82475043350956</v>
      </c>
      <c r="BY96" s="23">
        <f t="shared" si="34"/>
        <v>15.612709030879673</v>
      </c>
      <c r="BZ96" s="23" cm="1">
        <f t="array" aca="1" ref="BZ96" ca="1">(BY96 - $EV96) - AVERAGE(OFFSET(BY$62, 0, 0, ROW()-62, 1) - OFFSET($EV$62, 0, 0, ROW()-62, 1))</f>
        <v>-0.42627985645636113</v>
      </c>
      <c r="CA96" s="21">
        <v>40574</v>
      </c>
      <c r="CB96" s="23">
        <v>1227.78</v>
      </c>
      <c r="CC96" s="23">
        <v>1.98</v>
      </c>
      <c r="CD96" s="23">
        <v>14.454499999999999</v>
      </c>
      <c r="CE96" s="23">
        <v>100.6583</v>
      </c>
      <c r="CF96" s="23">
        <v>33.807699999999997</v>
      </c>
      <c r="CG96" s="23">
        <v>10.418100000000001</v>
      </c>
      <c r="CH96" s="23">
        <v>8.3687000000000005</v>
      </c>
      <c r="CI96" s="23">
        <f t="shared" si="65"/>
        <v>2.0901946746418543</v>
      </c>
      <c r="CJ96" s="23">
        <f t="shared" si="53"/>
        <v>99.073129921259834</v>
      </c>
      <c r="CK96" s="23">
        <f t="shared" si="35"/>
        <v>79.319013411221832</v>
      </c>
      <c r="CL96" s="23">
        <f t="shared" si="36"/>
        <v>15.479012498991787</v>
      </c>
      <c r="CM96" s="23" cm="1">
        <f t="array" aca="1" ref="CM96" ca="1">(CL96 - $EV96) - AVERAGE(OFFSET(CL$62, 0, 0, ROW()-62, 1) - OFFSET($EV$62, 0, 0, ROW()-62, 1))</f>
        <v>-4.2679720792647755</v>
      </c>
      <c r="CN96" s="21">
        <v>40574</v>
      </c>
      <c r="CO96" s="23">
        <v>1989.48</v>
      </c>
      <c r="CP96" s="23">
        <v>2.0299999999999998</v>
      </c>
      <c r="CQ96" s="23">
        <v>17.763100000000001</v>
      </c>
      <c r="CR96" s="23">
        <v>97.110399999999998</v>
      </c>
      <c r="CS96" s="23">
        <v>28.219000000000001</v>
      </c>
      <c r="CT96" s="23">
        <v>11.0717</v>
      </c>
      <c r="CU96" s="23">
        <v>6.8433000000000002</v>
      </c>
      <c r="CV96" s="23">
        <f t="shared" si="66"/>
        <v>2.3738253163713732</v>
      </c>
      <c r="CW96" s="23">
        <f t="shared" si="54"/>
        <v>95.581102362204717</v>
      </c>
      <c r="CX96" s="23">
        <f t="shared" si="37"/>
        <v>99.610244656799722</v>
      </c>
      <c r="CY96" s="23">
        <f t="shared" si="38"/>
        <v>19.972644448918054</v>
      </c>
      <c r="CZ96" s="23" cm="1">
        <f t="array" aca="1" ref="CZ96" ca="1">(CY96 - $EV96) - AVERAGE(OFFSET(CY$62, 0, 0, ROW()-62, 1) - OFFSET($EV$62, 0, 0, ROW()-62, 1))</f>
        <v>-0.14674578106981517</v>
      </c>
      <c r="DA96" s="21">
        <v>40574</v>
      </c>
      <c r="DB96" s="23">
        <v>2097.4299999999998</v>
      </c>
      <c r="DC96" s="23">
        <v>1.81</v>
      </c>
      <c r="DD96" s="23">
        <v>19.667400000000001</v>
      </c>
      <c r="DE96" s="23">
        <v>104.4678</v>
      </c>
      <c r="DF96" s="23">
        <v>30.059200000000001</v>
      </c>
      <c r="DG96" s="23">
        <v>13.620699999999999</v>
      </c>
      <c r="DH96" s="23">
        <v>8.0627999999999993</v>
      </c>
      <c r="DI96" s="23">
        <f t="shared" si="67"/>
        <v>2.1305635991024316</v>
      </c>
      <c r="DJ96" s="23">
        <f t="shared" si="55"/>
        <v>102.82263779527558</v>
      </c>
      <c r="DK96" s="23">
        <f t="shared" si="39"/>
        <v>107.99592461306609</v>
      </c>
      <c r="DL96" s="23">
        <f t="shared" si="40"/>
        <v>19.421381015207665</v>
      </c>
      <c r="DM96" s="23" cm="1">
        <f t="array" aca="1" ref="DM96" ca="1">(DL96 - $EV96) - AVERAGE(OFFSET(DL$62, 0, 0, ROW()-62, 1) - OFFSET($EV$62, 0, 0, ROW()-62, 1))</f>
        <v>-1.536177455118529</v>
      </c>
      <c r="DN96" s="21">
        <v>40574</v>
      </c>
      <c r="DO96" s="23">
        <v>1951.86</v>
      </c>
      <c r="DP96" s="23">
        <v>0.95</v>
      </c>
      <c r="DQ96" s="23">
        <v>16.3</v>
      </c>
      <c r="DR96" s="23">
        <v>129.1542</v>
      </c>
      <c r="DS96" s="23">
        <v>45.674700000000001</v>
      </c>
      <c r="DT96" s="23">
        <v>19.119299999999999</v>
      </c>
      <c r="DU96" s="23">
        <v>14.8111</v>
      </c>
      <c r="DV96" s="23">
        <f t="shared" si="68"/>
        <v>1.0797131660620598</v>
      </c>
      <c r="DW96" s="23">
        <f t="shared" si="56"/>
        <v>127.12027559055119</v>
      </c>
      <c r="DX96" s="23">
        <f t="shared" si="41"/>
        <v>87.552953089718201</v>
      </c>
      <c r="DY96" s="23">
        <f t="shared" si="42"/>
        <v>22.293479901241813</v>
      </c>
      <c r="DZ96" s="23" cm="1">
        <f t="array" aca="1" ref="DZ96" ca="1">(DY96 - $EV96) - AVERAGE(OFFSET(DY$62, 0, 0, ROW()-62, 1) - OFFSET($EV$62, 0, 0, ROW()-62, 1))</f>
        <v>-1.7015976324090918</v>
      </c>
      <c r="EA96" s="21">
        <v>40574</v>
      </c>
      <c r="EB96" s="23">
        <v>2176.09</v>
      </c>
      <c r="EC96" s="23">
        <v>4.24</v>
      </c>
      <c r="ED96" s="23">
        <v>12.9733</v>
      </c>
      <c r="EE96" s="23">
        <v>127.20269999999999</v>
      </c>
      <c r="EF96" s="23">
        <v>54.1873</v>
      </c>
      <c r="EG96" s="23">
        <v>20.158999999999999</v>
      </c>
      <c r="EH96" s="23">
        <v>9.7371999999999996</v>
      </c>
      <c r="EI96" s="23">
        <f t="shared" si="69"/>
        <v>4.5049608601132025</v>
      </c>
      <c r="EJ96" s="23">
        <f t="shared" si="57"/>
        <v>125.19950787401574</v>
      </c>
      <c r="EK96" s="23">
        <f t="shared" si="43"/>
        <v>120.62260832035422</v>
      </c>
      <c r="EL96" s="23">
        <f t="shared" si="44"/>
        <v>18.040482048113699</v>
      </c>
      <c r="EM96" s="23" cm="1">
        <f t="array" aca="1" ref="EM96" ca="1">(EL96 - $EV96) - AVERAGE(OFFSET(EL$62, 0, 0, ROW()-62, 1) - OFFSET($EV$62, 0, 0, ROW()-62, 1))</f>
        <v>-3.9773694065068241</v>
      </c>
      <c r="EP96" s="21">
        <v>40574</v>
      </c>
      <c r="EQ96" s="52">
        <v>1327.219970703125</v>
      </c>
      <c r="ER96" s="37">
        <v>16.323</v>
      </c>
      <c r="ES96" s="51">
        <v>114.84</v>
      </c>
      <c r="ET96" s="23">
        <f t="shared" si="58"/>
        <v>113.03149606299213</v>
      </c>
      <c r="EU96" s="23">
        <f t="shared" si="45"/>
        <v>85.415789651292414</v>
      </c>
      <c r="EV96" s="23">
        <f t="shared" si="46"/>
        <v>15.538344562773037</v>
      </c>
      <c r="EW96" s="37"/>
      <c r="EX96" s="37"/>
      <c r="EY96" s="37"/>
      <c r="FA96" s="21">
        <v>40574</v>
      </c>
      <c r="FB96" s="37">
        <f>VLOOKUP(FA96,'riskfree_rate and infl.'!$H:$I,2,0)</f>
        <v>1.6</v>
      </c>
    </row>
    <row r="97" spans="1:158" x14ac:dyDescent="0.35">
      <c r="A97" s="21">
        <v>40602</v>
      </c>
      <c r="B97" s="23">
        <v>1753.89</v>
      </c>
      <c r="C97" s="23">
        <v>2.34</v>
      </c>
      <c r="D97" s="23">
        <v>17.249600000000001</v>
      </c>
      <c r="E97" s="23">
        <v>76.969200000000001</v>
      </c>
      <c r="F97" s="23">
        <v>51.047400000000003</v>
      </c>
      <c r="G97" s="23">
        <v>15.6256</v>
      </c>
      <c r="H97" s="23">
        <v>8.7995999999999999</v>
      </c>
      <c r="I97" s="23">
        <f t="shared" si="59"/>
        <v>2.7432618421638963</v>
      </c>
      <c r="J97" s="23">
        <f t="shared" si="47"/>
        <v>75.386092066601378</v>
      </c>
      <c r="K97" s="23">
        <f t="shared" si="23"/>
        <v>66.809598693354431</v>
      </c>
      <c r="L97" s="23">
        <f t="shared" si="24"/>
        <v>26.252066084846277</v>
      </c>
      <c r="M97" s="23" cm="1">
        <f t="array" aca="1" ref="M97" ca="1">(L97 - $EV97) - AVERAGE(OFFSET(L$62, 0, 0, ROW()-62, 1) - OFFSET($EV$62, 0, 0, ROW()-62, 1))</f>
        <v>-2.1244875010530304</v>
      </c>
      <c r="N97" s="21">
        <v>40602</v>
      </c>
      <c r="O97" s="23">
        <v>1709.07</v>
      </c>
      <c r="P97" s="23">
        <v>1.57</v>
      </c>
      <c r="Q97" s="23">
        <v>15.924099999999999</v>
      </c>
      <c r="R97" s="23">
        <v>105.6887</v>
      </c>
      <c r="S97" s="23">
        <v>29.622599999999998</v>
      </c>
      <c r="T97" s="23">
        <v>9.2310999999999996</v>
      </c>
      <c r="U97" s="23">
        <v>5.9762000000000004</v>
      </c>
      <c r="V97" s="23">
        <f t="shared" si="60"/>
        <v>1.7767359121180366</v>
      </c>
      <c r="W97" s="23">
        <f t="shared" si="48"/>
        <v>103.51488736532812</v>
      </c>
      <c r="X97" s="23">
        <f t="shared" si="25"/>
        <v>77.567344947441143</v>
      </c>
      <c r="Y97" s="23">
        <f t="shared" si="26"/>
        <v>22.033369856323542</v>
      </c>
      <c r="Z97" s="23" cm="1">
        <f t="array" aca="1" ref="Z97" ca="1">(Y97 - $EV97) - AVERAGE(OFFSET(Y$62, 0, 0, ROW()-62, 1) - OFFSET($EV$62, 0, 0, ROW()-62, 1))</f>
        <v>2.572200854341637</v>
      </c>
      <c r="AA97" s="21">
        <v>40602</v>
      </c>
      <c r="AB97" s="23">
        <v>1658.14</v>
      </c>
      <c r="AC97" s="23">
        <v>2.9</v>
      </c>
      <c r="AD97" s="23">
        <v>15.015700000000001</v>
      </c>
      <c r="AE97" s="23">
        <v>106.2704</v>
      </c>
      <c r="AF97" s="23">
        <v>32.18</v>
      </c>
      <c r="AG97" s="23">
        <v>10.151899999999999</v>
      </c>
      <c r="AH97" s="23">
        <v>7.1073000000000004</v>
      </c>
      <c r="AI97" s="23">
        <f t="shared" si="61"/>
        <v>3.0693409376331453</v>
      </c>
      <c r="AJ97" s="23">
        <f t="shared" si="49"/>
        <v>104.08462291870715</v>
      </c>
      <c r="AK97" s="23">
        <f t="shared" si="27"/>
        <v>89.077404439438226</v>
      </c>
      <c r="AL97" s="23">
        <f t="shared" si="28"/>
        <v>18.614597163384268</v>
      </c>
      <c r="AM97" s="23" cm="1">
        <f t="array" aca="1" ref="AM97" ca="1">(AL97 - $EV97) - AVERAGE(OFFSET(AL$62, 0, 0, ROW()-62, 1) - OFFSET($EV$62, 0, 0, ROW()-62, 1))</f>
        <v>-3.9979091056757445</v>
      </c>
      <c r="AN97" s="21">
        <v>40602</v>
      </c>
      <c r="AO97" s="23">
        <v>3175.24</v>
      </c>
      <c r="AP97" s="23">
        <v>1.56</v>
      </c>
      <c r="AQ97" s="23">
        <v>16.677700000000002</v>
      </c>
      <c r="AR97" s="23">
        <v>191.0712</v>
      </c>
      <c r="AS97" s="23">
        <v>19.825800000000001</v>
      </c>
      <c r="AT97" s="23">
        <v>13.507300000000001</v>
      </c>
      <c r="AU97" s="23">
        <v>9.1556999999999995</v>
      </c>
      <c r="AV97" s="23">
        <f t="shared" si="62"/>
        <v>2.0123329801172041</v>
      </c>
      <c r="AW97" s="23">
        <f t="shared" si="50"/>
        <v>187.14123408423117</v>
      </c>
      <c r="AX97" s="23">
        <f t="shared" si="29"/>
        <v>217.87232924723884</v>
      </c>
      <c r="AY97" s="23">
        <f t="shared" si="30"/>
        <v>14.573856216485282</v>
      </c>
      <c r="AZ97" s="23" cm="1">
        <f t="array" aca="1" ref="AZ97" ca="1">(AY97 - $EV97) - AVERAGE(OFFSET(AY$62, 0, 0, ROW()-62, 1) - OFFSET($EV$62, 0, 0, ROW()-62, 1))</f>
        <v>-1.5128845395845001</v>
      </c>
      <c r="BA97" s="21">
        <v>40602</v>
      </c>
      <c r="BB97" s="23">
        <v>817.97</v>
      </c>
      <c r="BC97" s="23">
        <v>1.05</v>
      </c>
      <c r="BD97" s="23">
        <v>12.8162</v>
      </c>
      <c r="BE97" s="23">
        <v>67.405699999999996</v>
      </c>
      <c r="BF97" s="23" t="s">
        <v>8</v>
      </c>
      <c r="BG97" s="23">
        <v>15.402699999999999</v>
      </c>
      <c r="BH97" s="23">
        <v>10.3323</v>
      </c>
      <c r="BI97" s="23">
        <f t="shared" si="63"/>
        <v>1.1639900659446896</v>
      </c>
      <c r="BJ97" s="23">
        <f t="shared" si="51"/>
        <v>66.019294809010773</v>
      </c>
      <c r="BK97" s="23">
        <f t="shared" si="31"/>
        <v>70.765899111097568</v>
      </c>
      <c r="BL97" s="23">
        <f t="shared" si="32"/>
        <v>11.558815902499079</v>
      </c>
      <c r="BM97" s="23" cm="1">
        <f t="array" aca="1" ref="BM97" ca="1">(BL97 - $EV97) - AVERAGE(OFFSET(BL$62, 0, 0, ROW()-62, 1) - OFFSET($EV$62, 0, 0, ROW()-62, 1))</f>
        <v>-0.51311273806476576</v>
      </c>
      <c r="BN97" s="21">
        <v>40602</v>
      </c>
      <c r="BO97" s="23">
        <v>1845.83</v>
      </c>
      <c r="BP97" s="23">
        <v>2.57</v>
      </c>
      <c r="BQ97" s="23">
        <v>68.541799999999995</v>
      </c>
      <c r="BR97" s="23">
        <v>89.004000000000005</v>
      </c>
      <c r="BS97" s="23" t="s">
        <v>8</v>
      </c>
      <c r="BT97" s="23">
        <v>24.2805</v>
      </c>
      <c r="BU97" s="23">
        <v>8.8925999999999998</v>
      </c>
      <c r="BV97" s="23">
        <f t="shared" si="64"/>
        <v>2.9639443797654477</v>
      </c>
      <c r="BW97" s="23">
        <f t="shared" si="52"/>
        <v>87.173359451518138</v>
      </c>
      <c r="BX97" s="23">
        <f t="shared" si="33"/>
        <v>112.4233878271996</v>
      </c>
      <c r="BY97" s="23">
        <f t="shared" si="34"/>
        <v>16.418558768546749</v>
      </c>
      <c r="BZ97" s="23" cm="1">
        <f t="array" aca="1" ref="BZ97" ca="1">(BY97 - $EV97) - AVERAGE(OFFSET(BY$62, 0, 0, ROW()-62, 1) - OFFSET($EV$62, 0, 0, ROW()-62, 1))</f>
        <v>0.41344983249591061</v>
      </c>
      <c r="CA97" s="21">
        <v>40602</v>
      </c>
      <c r="CB97" s="23">
        <v>1262.98</v>
      </c>
      <c r="CC97" s="23">
        <v>1.95</v>
      </c>
      <c r="CD97" s="23">
        <v>14.709199999999999</v>
      </c>
      <c r="CE97" s="23">
        <v>102.75879999999999</v>
      </c>
      <c r="CF97" s="23">
        <v>34.336599999999997</v>
      </c>
      <c r="CG97" s="23">
        <v>10.6753</v>
      </c>
      <c r="CH97" s="23">
        <v>7.0259999999999998</v>
      </c>
      <c r="CI97" s="23">
        <f t="shared" si="65"/>
        <v>2.1082401449544159</v>
      </c>
      <c r="CJ97" s="23">
        <f t="shared" si="53"/>
        <v>100.64524975514202</v>
      </c>
      <c r="CK97" s="23">
        <f t="shared" si="35"/>
        <v>79.976778513318465</v>
      </c>
      <c r="CL97" s="23">
        <f t="shared" si="36"/>
        <v>15.791833873249558</v>
      </c>
      <c r="CM97" s="23" cm="1">
        <f t="array" aca="1" ref="CM97" ca="1">(CL97 - $EV97) - AVERAGE(OFFSET(CL$62, 0, 0, ROW()-62, 1) - OFFSET($EV$62, 0, 0, ROW()-62, 1))</f>
        <v>-3.8115081187844257</v>
      </c>
      <c r="CN97" s="21">
        <v>40602</v>
      </c>
      <c r="CO97" s="23">
        <v>2037.54</v>
      </c>
      <c r="CP97" s="23">
        <v>2.04</v>
      </c>
      <c r="CQ97" s="23">
        <v>17.6402</v>
      </c>
      <c r="CR97" s="23">
        <v>103.2557</v>
      </c>
      <c r="CS97" s="23">
        <v>28.007999999999999</v>
      </c>
      <c r="CT97" s="23">
        <v>11.419600000000001</v>
      </c>
      <c r="CU97" s="23">
        <v>7.2275</v>
      </c>
      <c r="CV97" s="23">
        <f t="shared" si="66"/>
        <v>2.3877524748067338</v>
      </c>
      <c r="CW97" s="23">
        <f t="shared" si="54"/>
        <v>101.13192948090109</v>
      </c>
      <c r="CX97" s="23">
        <f t="shared" si="37"/>
        <v>99.858169028456956</v>
      </c>
      <c r="CY97" s="23">
        <f t="shared" si="38"/>
        <v>20.404339673195434</v>
      </c>
      <c r="CZ97" s="23" cm="1">
        <f t="array" aca="1" ref="CZ97" ca="1">(CY97 - $EV97) - AVERAGE(OFFSET(CY$62, 0, 0, ROW()-62, 1) - OFFSET($EV$62, 0, 0, ROW()-62, 1))</f>
        <v>0.31084270662457314</v>
      </c>
      <c r="DA97" s="21">
        <v>40602</v>
      </c>
      <c r="DB97" s="23">
        <v>2158.79</v>
      </c>
      <c r="DC97" s="23">
        <v>1.8</v>
      </c>
      <c r="DD97" s="23">
        <v>20.242699999999999</v>
      </c>
      <c r="DE97" s="23">
        <v>106.0587</v>
      </c>
      <c r="DF97" s="23">
        <v>30.059200000000001</v>
      </c>
      <c r="DG97" s="23">
        <v>13.620699999999999</v>
      </c>
      <c r="DH97" s="23">
        <v>8.0627999999999993</v>
      </c>
      <c r="DI97" s="23">
        <f t="shared" si="67"/>
        <v>2.1312144529943122</v>
      </c>
      <c r="DJ97" s="23">
        <f t="shared" si="55"/>
        <v>103.87727717923606</v>
      </c>
      <c r="DK97" s="23">
        <f t="shared" si="39"/>
        <v>108.11559898818979</v>
      </c>
      <c r="DL97" s="23">
        <f t="shared" si="40"/>
        <v>19.967423944400654</v>
      </c>
      <c r="DM97" s="23" cm="1">
        <f t="array" aca="1" ref="DM97" ca="1">(DL97 - $EV97) - AVERAGE(OFFSET(DL$62, 0, 0, ROW()-62, 1) - OFFSET($EV$62, 0, 0, ROW()-62, 1))</f>
        <v>-0.92454321467856815</v>
      </c>
      <c r="DN97" s="21">
        <v>40602</v>
      </c>
      <c r="DO97" s="23">
        <v>1978.54</v>
      </c>
      <c r="DP97" s="23">
        <v>0.97</v>
      </c>
      <c r="DQ97" s="23">
        <v>16.5228</v>
      </c>
      <c r="DR97" s="23">
        <v>129.0651</v>
      </c>
      <c r="DS97" s="23">
        <v>45.674700000000001</v>
      </c>
      <c r="DT97" s="23">
        <v>19.119299999999999</v>
      </c>
      <c r="DU97" s="23">
        <v>14.8111</v>
      </c>
      <c r="DV97" s="23">
        <f t="shared" si="68"/>
        <v>1.0994937790595807</v>
      </c>
      <c r="DW97" s="23">
        <f t="shared" si="56"/>
        <v>126.41047992164546</v>
      </c>
      <c r="DX97" s="23">
        <f t="shared" si="41"/>
        <v>88.519945644396856</v>
      </c>
      <c r="DY97" s="23">
        <f t="shared" si="42"/>
        <v>22.351346756901648</v>
      </c>
      <c r="DZ97" s="23" cm="1">
        <f t="array" aca="1" ref="DZ97" ca="1">(DY97 - $EV97) - AVERAGE(OFFSET(DY$62, 0, 0, ROW()-62, 1) - OFFSET($EV$62, 0, 0, ROW()-62, 1))</f>
        <v>-1.573413174722555</v>
      </c>
      <c r="EA97" s="21">
        <v>40602</v>
      </c>
      <c r="EB97" s="23">
        <v>2202.2399999999998</v>
      </c>
      <c r="EC97" s="23">
        <v>4.28</v>
      </c>
      <c r="ED97" s="23">
        <v>12.8733</v>
      </c>
      <c r="EE97" s="23">
        <v>129.74299999999999</v>
      </c>
      <c r="EF97" s="23">
        <v>54.142299999999999</v>
      </c>
      <c r="EG97" s="23">
        <v>18.216699999999999</v>
      </c>
      <c r="EH97" s="23">
        <v>8.3018000000000001</v>
      </c>
      <c r="EI97" s="23">
        <f t="shared" si="69"/>
        <v>4.5493652361661256</v>
      </c>
      <c r="EJ97" s="23">
        <f t="shared" si="57"/>
        <v>127.07443682664055</v>
      </c>
      <c r="EK97" s="23">
        <f t="shared" si="43"/>
        <v>120.98931708084972</v>
      </c>
      <c r="EL97" s="23">
        <f t="shared" si="44"/>
        <v>18.201937601882474</v>
      </c>
      <c r="EM97" s="23" cm="1">
        <f t="array" aca="1" ref="EM97" ca="1">(EL97 - $EV97) - AVERAGE(OFFSET(EL$62, 0, 0, ROW()-62, 1) - OFFSET($EV$62, 0, 0, ROW()-62, 1))</f>
        <v>-3.6805742000228401</v>
      </c>
      <c r="EP97" s="21">
        <v>40602</v>
      </c>
      <c r="EQ97" s="52">
        <v>1325.829956054688</v>
      </c>
      <c r="ER97" s="37">
        <v>16.305900000000001</v>
      </c>
      <c r="ES97" s="51">
        <v>116.19</v>
      </c>
      <c r="ET97" s="23">
        <f t="shared" si="58"/>
        <v>113.80019588638591</v>
      </c>
      <c r="EU97" s="23">
        <f t="shared" si="45"/>
        <v>85.445664215936816</v>
      </c>
      <c r="EV97" s="23">
        <f t="shared" si="46"/>
        <v>15.516644035958024</v>
      </c>
      <c r="EW97" s="37"/>
      <c r="EX97" s="37"/>
      <c r="EY97" s="37"/>
      <c r="FA97" s="21">
        <v>40602</v>
      </c>
      <c r="FB97" s="37">
        <f>VLOOKUP(FA97,'riskfree_rate and infl.'!$H:$I,2,0)</f>
        <v>2.1</v>
      </c>
    </row>
    <row r="98" spans="1:158" x14ac:dyDescent="0.35">
      <c r="A98" s="21">
        <v>40633</v>
      </c>
      <c r="B98" s="23">
        <v>1775.73</v>
      </c>
      <c r="C98" s="23">
        <v>2.4500000000000002</v>
      </c>
      <c r="D98" s="23">
        <v>20.5366</v>
      </c>
      <c r="E98" s="23">
        <v>76.973699999999994</v>
      </c>
      <c r="F98" s="23">
        <v>51.037500000000001</v>
      </c>
      <c r="G98" s="23">
        <v>15.6258</v>
      </c>
      <c r="H98" s="23">
        <v>8.8004999999999995</v>
      </c>
      <c r="I98" s="23">
        <f t="shared" si="59"/>
        <v>2.8509878105321684</v>
      </c>
      <c r="J98" s="23">
        <f t="shared" si="47"/>
        <v>74.950048685491723</v>
      </c>
      <c r="K98" s="23">
        <f t="shared" si="23"/>
        <v>67.298604985114565</v>
      </c>
      <c r="L98" s="23">
        <f t="shared" si="24"/>
        <v>26.385836681054009</v>
      </c>
      <c r="M98" s="23" cm="1">
        <f t="array" aca="1" ref="M98" ca="1">(L98 - $EV98) - AVERAGE(OFFSET(L$62, 0, 0, ROW()-62, 1) - OFFSET($EV$62, 0, 0, ROW()-62, 1))</f>
        <v>-2.3713057631439263</v>
      </c>
      <c r="N98" s="21">
        <v>40633</v>
      </c>
      <c r="O98" s="23">
        <v>1689.89</v>
      </c>
      <c r="P98" s="23">
        <v>1.4</v>
      </c>
      <c r="Q98" s="23">
        <v>15.726000000000001</v>
      </c>
      <c r="R98" s="23">
        <v>105.67100000000001</v>
      </c>
      <c r="S98" s="23">
        <v>29.666</v>
      </c>
      <c r="T98" s="23">
        <v>9.2088000000000001</v>
      </c>
      <c r="U98" s="23">
        <v>5.9772999999999996</v>
      </c>
      <c r="V98" s="23">
        <f t="shared" si="60"/>
        <v>1.5470292184792438</v>
      </c>
      <c r="W98" s="23">
        <f t="shared" si="48"/>
        <v>102.89289191820839</v>
      </c>
      <c r="X98" s="23">
        <f t="shared" si="25"/>
        <v>77.791812230539577</v>
      </c>
      <c r="Y98" s="23">
        <f t="shared" si="26"/>
        <v>21.723237337522541</v>
      </c>
      <c r="Z98" s="23" cm="1">
        <f t="array" aca="1" ref="Z98" ca="1">(Y98 - $EV98) - AVERAGE(OFFSET(Y$62, 0, 0, ROW()-62, 1) - OFFSET($EV$62, 0, 0, ROW()-62, 1))</f>
        <v>1.7510159118143784</v>
      </c>
      <c r="AA98" s="21">
        <v>40633</v>
      </c>
      <c r="AB98" s="23">
        <v>1675.8</v>
      </c>
      <c r="AC98" s="23">
        <v>2.88</v>
      </c>
      <c r="AD98" s="23">
        <v>15.169600000000001</v>
      </c>
      <c r="AE98" s="23">
        <v>106.2878</v>
      </c>
      <c r="AF98" s="23">
        <v>32.174300000000002</v>
      </c>
      <c r="AG98" s="23">
        <v>10.1486</v>
      </c>
      <c r="AH98" s="23">
        <v>7.1050000000000004</v>
      </c>
      <c r="AI98" s="23">
        <f t="shared" si="61"/>
        <v>3.0648745963555313</v>
      </c>
      <c r="AJ98" s="23">
        <f t="shared" si="49"/>
        <v>103.49347614410907</v>
      </c>
      <c r="AK98" s="23">
        <f t="shared" si="27"/>
        <v>89.58791466401928</v>
      </c>
      <c r="AL98" s="23">
        <f t="shared" si="28"/>
        <v>18.705648036174711</v>
      </c>
      <c r="AM98" s="23" cm="1">
        <f t="array" aca="1" ref="AM98" ca="1">(AL98 - $EV98) - AVERAGE(OFFSET(AL$62, 0, 0, ROW()-62, 1) - OFFSET($EV$62, 0, 0, ROW()-62, 1))</f>
        <v>-4.2354076021666307</v>
      </c>
      <c r="AN98" s="21">
        <v>40633</v>
      </c>
      <c r="AO98" s="23">
        <v>3211.24</v>
      </c>
      <c r="AP98" s="23">
        <v>1.52</v>
      </c>
      <c r="AQ98" s="23">
        <v>16.866700000000002</v>
      </c>
      <c r="AR98" s="23">
        <v>191.32929999999999</v>
      </c>
      <c r="AS98" s="23">
        <v>20.1554</v>
      </c>
      <c r="AT98" s="23">
        <v>13.4747</v>
      </c>
      <c r="AU98" s="23">
        <v>9.1442999999999994</v>
      </c>
      <c r="AV98" s="23">
        <f t="shared" si="62"/>
        <v>1.9283577309432627</v>
      </c>
      <c r="AW98" s="23">
        <f t="shared" si="50"/>
        <v>186.29922103213244</v>
      </c>
      <c r="AX98" s="23">
        <f t="shared" si="29"/>
        <v>217.88278048107549</v>
      </c>
      <c r="AY98" s="23">
        <f t="shared" si="30"/>
        <v>14.738383606587563</v>
      </c>
      <c r="AZ98" s="23" cm="1">
        <f t="array" aca="1" ref="AZ98" ca="1">(AY98 - $EV98) - AVERAGE(OFFSET(AY$62, 0, 0, ROW()-62, 1) - OFFSET($EV$62, 0, 0, ROW()-62, 1))</f>
        <v>-1.7459349789327503</v>
      </c>
      <c r="BA98" s="21">
        <v>40633</v>
      </c>
      <c r="BB98" s="23">
        <v>795.56</v>
      </c>
      <c r="BC98" s="23">
        <v>1.1399999999999999</v>
      </c>
      <c r="BD98" s="23">
        <v>12.48</v>
      </c>
      <c r="BE98" s="23">
        <v>67.555000000000007</v>
      </c>
      <c r="BF98" s="23" t="s">
        <v>8</v>
      </c>
      <c r="BG98" s="23">
        <v>15.402699999999999</v>
      </c>
      <c r="BH98" s="23">
        <v>10.3323</v>
      </c>
      <c r="BI98" s="23">
        <f t="shared" si="63"/>
        <v>1.2284033734852724</v>
      </c>
      <c r="BJ98" s="23">
        <f t="shared" si="51"/>
        <v>65.778967867575474</v>
      </c>
      <c r="BK98" s="23">
        <f t="shared" si="31"/>
        <v>70.050795190644223</v>
      </c>
      <c r="BL98" s="23">
        <f t="shared" si="32"/>
        <v>11.356901771562653</v>
      </c>
      <c r="BM98" s="23" cm="1">
        <f t="array" aca="1" ref="BM98" ca="1">(BL98 - $EV98) - AVERAGE(OFFSET(BL$62, 0, 0, ROW()-62, 1) - OFFSET($EV$62, 0, 0, ROW()-62, 1))</f>
        <v>-1.1403761373828267</v>
      </c>
      <c r="BN98" s="21">
        <v>40633</v>
      </c>
      <c r="BO98" s="23">
        <v>1813.96</v>
      </c>
      <c r="BP98" s="23">
        <v>2.84</v>
      </c>
      <c r="BQ98" s="23">
        <v>66.786500000000004</v>
      </c>
      <c r="BR98" s="23">
        <v>89.004300000000001</v>
      </c>
      <c r="BS98" s="23" t="s">
        <v>8</v>
      </c>
      <c r="BT98" s="23">
        <v>24.2805</v>
      </c>
      <c r="BU98" s="23">
        <v>8.8925999999999998</v>
      </c>
      <c r="BV98" s="23">
        <f t="shared" si="64"/>
        <v>3.1619563697406434</v>
      </c>
      <c r="BW98" s="23">
        <f t="shared" si="52"/>
        <v>86.664362220058436</v>
      </c>
      <c r="BX98" s="23">
        <f t="shared" si="33"/>
        <v>112.07225388999039</v>
      </c>
      <c r="BY98" s="23">
        <f t="shared" si="34"/>
        <v>16.185629690115583</v>
      </c>
      <c r="BZ98" s="23" cm="1">
        <f t="array" aca="1" ref="BZ98" ca="1">(BY98 - $EV98) - AVERAGE(OFFSET(BY$62, 0, 0, ROW()-62, 1) - OFFSET($EV$62, 0, 0, ROW()-62, 1))</f>
        <v>-0.2705663634991311</v>
      </c>
      <c r="CA98" s="21">
        <v>40633</v>
      </c>
      <c r="CB98" s="23">
        <v>1283.23</v>
      </c>
      <c r="CC98" s="23">
        <v>1.94</v>
      </c>
      <c r="CD98" s="23">
        <v>14.953099999999999</v>
      </c>
      <c r="CE98" s="23">
        <v>102.84310000000001</v>
      </c>
      <c r="CF98" s="23">
        <v>34.3367</v>
      </c>
      <c r="CG98" s="23">
        <v>10.674799999999999</v>
      </c>
      <c r="CH98" s="23">
        <v>7.0225999999999997</v>
      </c>
      <c r="CI98" s="23">
        <f t="shared" si="65"/>
        <v>2.1238687440679951</v>
      </c>
      <c r="CJ98" s="23">
        <f t="shared" si="53"/>
        <v>100.13933787731257</v>
      </c>
      <c r="CK98" s="23">
        <f t="shared" si="35"/>
        <v>80.627600166528339</v>
      </c>
      <c r="CL98" s="23">
        <f t="shared" si="36"/>
        <v>15.915517730276175</v>
      </c>
      <c r="CM98" s="23" cm="1">
        <f t="array" aca="1" ref="CM98" ca="1">(CL98 - $EV98) - AVERAGE(OFFSET(CL$62, 0, 0, ROW()-62, 1) - OFFSET($EV$62, 0, 0, ROW()-62, 1))</f>
        <v>-4.0215514362305651</v>
      </c>
      <c r="CN98" s="21">
        <v>40633</v>
      </c>
      <c r="CO98" s="23">
        <v>2070.14</v>
      </c>
      <c r="CP98" s="23">
        <v>2</v>
      </c>
      <c r="CQ98" s="23">
        <v>17.935099999999998</v>
      </c>
      <c r="CR98" s="23">
        <v>103.2478</v>
      </c>
      <c r="CS98" s="23">
        <v>28.162700000000001</v>
      </c>
      <c r="CT98" s="23">
        <v>11.431699999999999</v>
      </c>
      <c r="CU98" s="23">
        <v>7.2253999999999996</v>
      </c>
      <c r="CV98" s="23">
        <f t="shared" si="66"/>
        <v>2.3367681690486637</v>
      </c>
      <c r="CW98" s="23">
        <f t="shared" si="54"/>
        <v>100.53339824732231</v>
      </c>
      <c r="CX98" s="23">
        <f t="shared" si="37"/>
        <v>100.09333720685363</v>
      </c>
      <c r="CY98" s="23">
        <f t="shared" si="38"/>
        <v>20.682095909359415</v>
      </c>
      <c r="CZ98" s="23" cm="1">
        <f t="array" aca="1" ref="CZ98" ca="1">(CY98 - $EV98) - AVERAGE(OFFSET(CY$62, 0, 0, ROW()-62, 1) - OFFSET($EV$62, 0, 0, ROW()-62, 1))</f>
        <v>0.14036202316554824</v>
      </c>
      <c r="DA98" s="21">
        <v>40633</v>
      </c>
      <c r="DB98" s="23">
        <v>2198.4</v>
      </c>
      <c r="DC98" s="23">
        <v>1.57</v>
      </c>
      <c r="DD98" s="23">
        <v>18.142800000000001</v>
      </c>
      <c r="DE98" s="23">
        <v>114.18810000000001</v>
      </c>
      <c r="DF98" s="23">
        <v>29.828800000000001</v>
      </c>
      <c r="DG98" s="23">
        <v>14.398899999999999</v>
      </c>
      <c r="DH98" s="23">
        <v>8.6501000000000001</v>
      </c>
      <c r="DI98" s="23">
        <f t="shared" si="67"/>
        <v>1.8566443920564499</v>
      </c>
      <c r="DJ98" s="23">
        <f t="shared" si="55"/>
        <v>111.18607594936711</v>
      </c>
      <c r="DK98" s="23">
        <f t="shared" si="39"/>
        <v>108.35396943518602</v>
      </c>
      <c r="DL98" s="23">
        <f t="shared" si="40"/>
        <v>20.28905827317212</v>
      </c>
      <c r="DM98" s="23" cm="1">
        <f t="array" aca="1" ref="DM98" ca="1">(DL98 - $EV98) - AVERAGE(OFFSET(DL$62, 0, 0, ROW()-62, 1) - OFFSET($EV$62, 0, 0, ROW()-62, 1))</f>
        <v>-1.0168295299383523</v>
      </c>
      <c r="DN98" s="21">
        <v>40633</v>
      </c>
      <c r="DO98" s="23">
        <v>1933.99</v>
      </c>
      <c r="DP98" s="23">
        <v>1</v>
      </c>
      <c r="DQ98" s="23">
        <v>16.1508</v>
      </c>
      <c r="DR98" s="23">
        <v>129.06659999999999</v>
      </c>
      <c r="DS98" s="23">
        <v>45.674700000000001</v>
      </c>
      <c r="DT98" s="23">
        <v>19.119299999999999</v>
      </c>
      <c r="DU98" s="23">
        <v>14.8111</v>
      </c>
      <c r="DV98" s="23">
        <f t="shared" si="68"/>
        <v>1.0979440408977754</v>
      </c>
      <c r="DW98" s="23">
        <f t="shared" si="56"/>
        <v>125.67341772151899</v>
      </c>
      <c r="DX98" s="23">
        <f t="shared" si="41"/>
        <v>89.472449092560154</v>
      </c>
      <c r="DY98" s="23">
        <f t="shared" si="42"/>
        <v>21.615480738649143</v>
      </c>
      <c r="DZ98" s="23" cm="1">
        <f t="array" aca="1" ref="DZ98" ca="1">(DY98 - $EV98) - AVERAGE(OFFSET(DY$62, 0, 0, ROW()-62, 1) - OFFSET($EV$62, 0, 0, ROW()-62, 1))</f>
        <v>-2.705175671449533</v>
      </c>
      <c r="EA98" s="21">
        <v>40633</v>
      </c>
      <c r="EB98" s="23">
        <v>2205.09</v>
      </c>
      <c r="EC98" s="23">
        <v>4.25</v>
      </c>
      <c r="ED98" s="23">
        <v>12.8345</v>
      </c>
      <c r="EE98" s="23">
        <v>129.68940000000001</v>
      </c>
      <c r="EF98" s="23">
        <v>54.576300000000003</v>
      </c>
      <c r="EG98" s="23">
        <v>18.2288</v>
      </c>
      <c r="EH98" s="23">
        <v>8.3117999999999999</v>
      </c>
      <c r="EI98" s="23">
        <f t="shared" si="69"/>
        <v>4.4815276780971409</v>
      </c>
      <c r="EJ98" s="23">
        <f t="shared" si="57"/>
        <v>126.2798442064265</v>
      </c>
      <c r="EK98" s="23">
        <f t="shared" si="43"/>
        <v>121.33040603812638</v>
      </c>
      <c r="EL98" s="23">
        <f t="shared" si="44"/>
        <v>18.174257154526305</v>
      </c>
      <c r="EM98" s="23" cm="1">
        <f t="array" aca="1" ref="EM98" ca="1">(EL98 - $EV98) - AVERAGE(OFFSET(EL$62, 0, 0, ROW()-62, 1) - OFFSET($EV$62, 0, 0, ROW()-62, 1))</f>
        <v>-4.0456188751506961</v>
      </c>
      <c r="EP98" s="21">
        <v>40633</v>
      </c>
      <c r="EQ98" s="52">
        <v>1363.609985351562</v>
      </c>
      <c r="ER98" s="37">
        <v>16.258600000000001</v>
      </c>
      <c r="ES98" s="51">
        <v>116.97</v>
      </c>
      <c r="ET98" s="23">
        <f t="shared" si="58"/>
        <v>113.89483933787731</v>
      </c>
      <c r="EU98" s="23">
        <f t="shared" si="45"/>
        <v>85.459320951516517</v>
      </c>
      <c r="EV98" s="23">
        <f t="shared" si="46"/>
        <v>15.956246435952568</v>
      </c>
      <c r="EW98" s="37"/>
      <c r="EX98" s="37"/>
      <c r="EY98" s="37"/>
      <c r="FA98" s="21">
        <v>40633</v>
      </c>
      <c r="FB98" s="37">
        <f>VLOOKUP(FA98,'riskfree_rate and infl.'!$H:$I,2,0)</f>
        <v>2.7</v>
      </c>
    </row>
    <row r="99" spans="1:158" x14ac:dyDescent="0.35">
      <c r="A99" s="21">
        <v>40663</v>
      </c>
      <c r="B99" s="23">
        <v>1809.93</v>
      </c>
      <c r="C99" s="23">
        <v>2.4500000000000002</v>
      </c>
      <c r="D99" s="23">
        <v>20.860099999999999</v>
      </c>
      <c r="E99" s="23">
        <v>76.988100000000003</v>
      </c>
      <c r="F99" s="23">
        <v>51.031700000000001</v>
      </c>
      <c r="G99" s="23">
        <v>15.627000000000001</v>
      </c>
      <c r="H99" s="23">
        <v>8.8004999999999995</v>
      </c>
      <c r="I99" s="23">
        <f t="shared" si="59"/>
        <v>2.8472896087086106</v>
      </c>
      <c r="J99" s="23">
        <f t="shared" si="47"/>
        <v>74.600872093023256</v>
      </c>
      <c r="K99" s="23">
        <f t="shared" si="23"/>
        <v>67.782526122252719</v>
      </c>
      <c r="L99" s="23">
        <f t="shared" si="24"/>
        <v>26.702014568409655</v>
      </c>
      <c r="M99" s="23" cm="1">
        <f t="array" aca="1" ref="M99" ca="1">(L99 - $EV99) - AVERAGE(OFFSET(L$62, 0, 0, ROW()-62, 1) - OFFSET($EV$62, 0, 0, ROW()-62, 1))</f>
        <v>-1.7730001833962881</v>
      </c>
      <c r="N99" s="21">
        <v>40663</v>
      </c>
      <c r="O99" s="23">
        <v>1762.66</v>
      </c>
      <c r="P99" s="23">
        <v>1.36</v>
      </c>
      <c r="Q99" s="23">
        <v>16.403199999999998</v>
      </c>
      <c r="R99" s="23">
        <v>105.6932</v>
      </c>
      <c r="S99" s="23">
        <v>29.666</v>
      </c>
      <c r="T99" s="23">
        <v>9.2088000000000001</v>
      </c>
      <c r="U99" s="23">
        <v>5.9772999999999996</v>
      </c>
      <c r="V99" s="23">
        <f t="shared" si="60"/>
        <v>1.5490154596707755</v>
      </c>
      <c r="W99" s="23">
        <f t="shared" si="48"/>
        <v>102.41589147286822</v>
      </c>
      <c r="X99" s="23">
        <f t="shared" si="25"/>
        <v>78.009769519982697</v>
      </c>
      <c r="Y99" s="23">
        <f t="shared" si="26"/>
        <v>22.595375051691232</v>
      </c>
      <c r="Z99" s="23" cm="1">
        <f t="array" aca="1" ref="Z99" ca="1">(Y99 - $EV99) - AVERAGE(OFFSET(Y$62, 0, 0, ROW()-62, 1) - OFFSET($EV$62, 0, 0, ROW()-62, 1))</f>
        <v>2.7938672190518625</v>
      </c>
      <c r="AA99" s="21">
        <v>40663</v>
      </c>
      <c r="AB99" s="23">
        <v>1757.74</v>
      </c>
      <c r="AC99" s="23">
        <v>2.77</v>
      </c>
      <c r="AD99" s="23">
        <v>15.911300000000001</v>
      </c>
      <c r="AE99" s="23">
        <v>106.2878</v>
      </c>
      <c r="AF99" s="23">
        <v>32.174300000000002</v>
      </c>
      <c r="AG99" s="23">
        <v>10.1486</v>
      </c>
      <c r="AH99" s="23">
        <v>7.1050000000000004</v>
      </c>
      <c r="AI99" s="23">
        <f t="shared" si="61"/>
        <v>3.0595756192355368</v>
      </c>
      <c r="AJ99" s="23">
        <f t="shared" si="49"/>
        <v>102.99205426356589</v>
      </c>
      <c r="AK99" s="23">
        <f t="shared" si="27"/>
        <v>90.091241172276781</v>
      </c>
      <c r="AL99" s="23">
        <f t="shared" si="28"/>
        <v>19.510664711997535</v>
      </c>
      <c r="AM99" s="23" cm="1">
        <f t="array" aca="1" ref="AM99" ca="1">(AL99 - $EV99) - AVERAGE(OFFSET(AL$62, 0, 0, ROW()-62, 1) - OFFSET($EV$62, 0, 0, ROW()-62, 1))</f>
        <v>-3.0978821031674189</v>
      </c>
      <c r="AN99" s="21">
        <v>40663</v>
      </c>
      <c r="AO99" s="23">
        <v>3252.46</v>
      </c>
      <c r="AP99" s="23">
        <v>1.5</v>
      </c>
      <c r="AQ99" s="23">
        <v>15.899699999999999</v>
      </c>
      <c r="AR99" s="23">
        <v>204.25219999999999</v>
      </c>
      <c r="AS99" s="23">
        <v>20.057700000000001</v>
      </c>
      <c r="AT99" s="23">
        <v>13.981199999999999</v>
      </c>
      <c r="AU99" s="23">
        <v>9.5500000000000007</v>
      </c>
      <c r="AV99" s="23">
        <f t="shared" si="62"/>
        <v>1.879241707256476</v>
      </c>
      <c r="AW99" s="23">
        <f t="shared" si="50"/>
        <v>197.91879844961238</v>
      </c>
      <c r="AX99" s="23">
        <f t="shared" si="29"/>
        <v>217.82690216216002</v>
      </c>
      <c r="AY99" s="23">
        <f t="shared" si="30"/>
        <v>14.931397213640418</v>
      </c>
      <c r="AZ99" s="23" cm="1">
        <f t="array" aca="1" ref="AZ99" ca="1">(AY99 - $EV99) - AVERAGE(OFFSET(AY$62, 0, 0, ROW()-62, 1) - OFFSET($EV$62, 0, 0, ROW()-62, 1))</f>
        <v>-1.2876955925746931</v>
      </c>
      <c r="BA99" s="21">
        <v>40663</v>
      </c>
      <c r="BB99" s="23">
        <v>790.2</v>
      </c>
      <c r="BC99" s="23">
        <v>1.21</v>
      </c>
      <c r="BD99" s="23">
        <v>11.933999999999999</v>
      </c>
      <c r="BE99" s="23">
        <v>66.851600000000005</v>
      </c>
      <c r="BF99" s="23" t="s">
        <v>8</v>
      </c>
      <c r="BG99" s="23">
        <v>15.508100000000001</v>
      </c>
      <c r="BH99" s="23">
        <v>10.3614</v>
      </c>
      <c r="BI99" s="23">
        <f t="shared" si="63"/>
        <v>1.2961854517109321</v>
      </c>
      <c r="BJ99" s="23">
        <f t="shared" si="51"/>
        <v>64.778682170542638</v>
      </c>
      <c r="BK99" s="23">
        <f t="shared" si="31"/>
        <v>69.320770006207994</v>
      </c>
      <c r="BL99" s="23">
        <f t="shared" si="32"/>
        <v>11.399180937102026</v>
      </c>
      <c r="BM99" s="23" cm="1">
        <f t="array" aca="1" ref="BM99" ca="1">(BL99 - $EV99) - AVERAGE(OFFSET(BL$62, 0, 0, ROW()-62, 1) - OFFSET($EV$62, 0, 0, ROW()-62, 1))</f>
        <v>-0.84923764771527654</v>
      </c>
      <c r="BN99" s="21">
        <v>40663</v>
      </c>
      <c r="BO99" s="23">
        <v>1893.29</v>
      </c>
      <c r="BP99" s="23">
        <v>2.75</v>
      </c>
      <c r="BQ99" s="23">
        <v>69.7072</v>
      </c>
      <c r="BR99" s="23">
        <v>89.004300000000001</v>
      </c>
      <c r="BS99" s="23" t="s">
        <v>8</v>
      </c>
      <c r="BT99" s="23">
        <v>24.2805</v>
      </c>
      <c r="BU99" s="23">
        <v>8.8925999999999998</v>
      </c>
      <c r="BV99" s="23">
        <f t="shared" si="64"/>
        <v>3.1390556089796728</v>
      </c>
      <c r="BW99" s="23">
        <f t="shared" si="52"/>
        <v>86.244476744186045</v>
      </c>
      <c r="BX99" s="23">
        <f t="shared" si="33"/>
        <v>111.71585668274774</v>
      </c>
      <c r="BY99" s="23">
        <f t="shared" si="34"/>
        <v>16.94737037533169</v>
      </c>
      <c r="BZ99" s="23" cm="1">
        <f t="array" aca="1" ref="BZ99" ca="1">(BY99 - $EV99) - AVERAGE(OFFSET(BY$62, 0, 0, ROW()-62, 1) - OFFSET($EV$62, 0, 0, ROW()-62, 1))</f>
        <v>0.71652527357802687</v>
      </c>
      <c r="CA99" s="21">
        <v>40663</v>
      </c>
      <c r="CB99" s="23">
        <v>1365.45</v>
      </c>
      <c r="CC99" s="23">
        <v>1.87</v>
      </c>
      <c r="CD99" s="23">
        <v>15.923999999999999</v>
      </c>
      <c r="CE99" s="23">
        <v>102.86320000000001</v>
      </c>
      <c r="CF99" s="23">
        <v>34.401600000000002</v>
      </c>
      <c r="CG99" s="23">
        <v>10.662100000000001</v>
      </c>
      <c r="CH99" s="23">
        <v>7.0175999999999998</v>
      </c>
      <c r="CI99" s="23">
        <f t="shared" si="65"/>
        <v>2.1513325460272168</v>
      </c>
      <c r="CJ99" s="23">
        <f t="shared" si="53"/>
        <v>99.673643410852719</v>
      </c>
      <c r="CK99" s="23">
        <f t="shared" si="35"/>
        <v>81.242653643665733</v>
      </c>
      <c r="CL99" s="23">
        <f t="shared" si="36"/>
        <v>16.807058100156734</v>
      </c>
      <c r="CM99" s="23" cm="1">
        <f t="array" aca="1" ref="CM99" ca="1">(CL99 - $EV99) - AVERAGE(OFFSET(CL$62, 0, 0, ROW()-62, 1) - OFFSET($EV$62, 0, 0, ROW()-62, 1))</f>
        <v>-2.8032821395502676</v>
      </c>
      <c r="CN99" s="21">
        <v>40663</v>
      </c>
      <c r="CO99" s="23">
        <v>2128.46</v>
      </c>
      <c r="CP99" s="23">
        <v>1.95</v>
      </c>
      <c r="CQ99" s="23">
        <v>17.16</v>
      </c>
      <c r="CR99" s="23">
        <v>110.0615</v>
      </c>
      <c r="CS99" s="23">
        <v>26.599799999999998</v>
      </c>
      <c r="CT99" s="23">
        <v>11.869</v>
      </c>
      <c r="CU99" s="23">
        <v>7.5336999999999996</v>
      </c>
      <c r="CV99" s="23">
        <f t="shared" si="66"/>
        <v>2.3031425345036958</v>
      </c>
      <c r="CW99" s="23">
        <f t="shared" si="54"/>
        <v>106.64874031007751</v>
      </c>
      <c r="CX99" s="23">
        <f t="shared" si="37"/>
        <v>100.37480332957392</v>
      </c>
      <c r="CY99" s="23">
        <f t="shared" si="38"/>
        <v>21.205122494849078</v>
      </c>
      <c r="CZ99" s="23" cm="1">
        <f t="array" aca="1" ref="CZ99" ca="1">(CY99 - $EV99) - AVERAGE(OFFSET(CY$62, 0, 0, ROW()-62, 1) - OFFSET($EV$62, 0, 0, ROW()-62, 1))</f>
        <v>0.87763338790370415</v>
      </c>
      <c r="DA99" s="21">
        <v>40663</v>
      </c>
      <c r="DB99" s="23">
        <v>2233.94</v>
      </c>
      <c r="DC99" s="23">
        <v>1.58</v>
      </c>
      <c r="DD99" s="23">
        <v>18.4361</v>
      </c>
      <c r="DE99" s="23">
        <v>114.1249</v>
      </c>
      <c r="DF99" s="23">
        <v>29.828800000000001</v>
      </c>
      <c r="DG99" s="23">
        <v>14.398899999999999</v>
      </c>
      <c r="DH99" s="23">
        <v>8.6501000000000001</v>
      </c>
      <c r="DI99" s="23">
        <f t="shared" si="67"/>
        <v>1.86051926123041</v>
      </c>
      <c r="DJ99" s="23">
        <f t="shared" si="55"/>
        <v>110.58614341085271</v>
      </c>
      <c r="DK99" s="23">
        <f t="shared" si="39"/>
        <v>108.60107826659073</v>
      </c>
      <c r="DL99" s="23">
        <f t="shared" si="40"/>
        <v>20.570145671262949</v>
      </c>
      <c r="DM99" s="23" cm="1">
        <f t="array" aca="1" ref="DM99" ca="1">(DL99 - $EV99) - AVERAGE(OFFSET(DL$62, 0, 0, ROW()-62, 1) - OFFSET($EV$62, 0, 0, ROW()-62, 1))</f>
        <v>-0.49022190521784559</v>
      </c>
      <c r="DN99" s="21">
        <v>40663</v>
      </c>
      <c r="DO99" s="23">
        <v>2003.25</v>
      </c>
      <c r="DP99" s="23">
        <v>0.98</v>
      </c>
      <c r="DQ99" s="23">
        <v>15.968500000000001</v>
      </c>
      <c r="DR99" s="23">
        <v>136.67869999999999</v>
      </c>
      <c r="DS99" s="23">
        <v>45.289400000000001</v>
      </c>
      <c r="DT99" s="23">
        <v>19.421800000000001</v>
      </c>
      <c r="DU99" s="23">
        <v>15.1197</v>
      </c>
      <c r="DV99" s="23">
        <f t="shared" si="68"/>
        <v>1.1031778699659607</v>
      </c>
      <c r="DW99" s="23">
        <f t="shared" si="56"/>
        <v>132.44060077519379</v>
      </c>
      <c r="DX99" s="23">
        <f t="shared" si="41"/>
        <v>90.538842358298069</v>
      </c>
      <c r="DY99" s="23">
        <f t="shared" si="42"/>
        <v>22.125862754820147</v>
      </c>
      <c r="DZ99" s="23" cm="1">
        <f t="array" aca="1" ref="DZ99" ca="1">(DY99 - $EV99) - AVERAGE(OFFSET(DY$62, 0, 0, ROW()-62, 1) - OFFSET($EV$62, 0, 0, ROW()-62, 1))</f>
        <v>-1.9036424518512529</v>
      </c>
      <c r="EA99" s="21">
        <v>40663</v>
      </c>
      <c r="EB99" s="23">
        <v>2295.92</v>
      </c>
      <c r="EC99" s="23">
        <v>4.09</v>
      </c>
      <c r="ED99" s="23">
        <v>13.339499999999999</v>
      </c>
      <c r="EE99" s="23">
        <v>129.68940000000001</v>
      </c>
      <c r="EF99" s="23">
        <v>54.576300000000003</v>
      </c>
      <c r="EG99" s="23">
        <v>18.2288</v>
      </c>
      <c r="EH99" s="23">
        <v>8.3117999999999999</v>
      </c>
      <c r="EI99" s="23">
        <f t="shared" si="69"/>
        <v>4.4426281599150936</v>
      </c>
      <c r="EJ99" s="23">
        <f t="shared" si="57"/>
        <v>125.66802325581395</v>
      </c>
      <c r="EK99" s="23">
        <f t="shared" si="43"/>
        <v>121.65927244826756</v>
      </c>
      <c r="EL99" s="23">
        <f t="shared" si="44"/>
        <v>18.871722260021574</v>
      </c>
      <c r="EM99" s="23" cm="1">
        <f t="array" aca="1" ref="EM99" ca="1">(EL99 - $EV99) - AVERAGE(OFFSET(EL$62, 0, 0, ROW()-62, 1) - OFFSET($EV$62, 0, 0, ROW()-62, 1))</f>
        <v>-3.0207743715335234</v>
      </c>
      <c r="EP99" s="21">
        <v>40663</v>
      </c>
      <c r="EQ99" s="52">
        <v>1345.199951171875</v>
      </c>
      <c r="ER99" s="37">
        <v>16.039100000000001</v>
      </c>
      <c r="ES99" s="51">
        <v>117.44</v>
      </c>
      <c r="ET99" s="23">
        <f t="shared" si="58"/>
        <v>113.79844961240309</v>
      </c>
      <c r="EU99" s="23">
        <f t="shared" si="45"/>
        <v>85.47351411333355</v>
      </c>
      <c r="EV99" s="23">
        <f t="shared" si="46"/>
        <v>15.738208088510413</v>
      </c>
      <c r="EW99" s="37"/>
      <c r="EX99" s="37"/>
      <c r="EY99" s="37"/>
      <c r="FA99" s="21">
        <v>40663</v>
      </c>
      <c r="FB99" s="37">
        <f>VLOOKUP(FA99,'riskfree_rate and infl.'!$H:$I,2,0)</f>
        <v>3.2</v>
      </c>
    </row>
    <row r="100" spans="1:158" x14ac:dyDescent="0.35">
      <c r="A100" s="21">
        <v>40694</v>
      </c>
      <c r="B100" s="23">
        <v>1812.5</v>
      </c>
      <c r="C100" s="23">
        <v>2.48</v>
      </c>
      <c r="D100" s="23">
        <v>18.765799999999999</v>
      </c>
      <c r="E100" s="23">
        <v>83.027799999999999</v>
      </c>
      <c r="F100" s="23">
        <v>52.485599999999998</v>
      </c>
      <c r="G100" s="23">
        <v>16.4922</v>
      </c>
      <c r="H100" s="23">
        <v>9.6942000000000004</v>
      </c>
      <c r="I100" s="23">
        <f t="shared" si="59"/>
        <v>2.8149682833338114</v>
      </c>
      <c r="J100" s="23">
        <f t="shared" si="47"/>
        <v>80.142664092664091</v>
      </c>
      <c r="K100" s="23">
        <f t="shared" si="23"/>
        <v>68.47333156026545</v>
      </c>
      <c r="L100" s="23">
        <f t="shared" si="24"/>
        <v>26.470159384676119</v>
      </c>
      <c r="M100" s="23" cm="1">
        <f t="array" aca="1" ref="M100" ca="1">(L100 - $EV100) - AVERAGE(OFFSET(L$62, 0, 0, ROW()-62, 1) - OFFSET($EV$62, 0, 0, ROW()-62, 1))</f>
        <v>-1.6665393174245988</v>
      </c>
      <c r="N100" s="21">
        <v>40694</v>
      </c>
      <c r="O100" s="23">
        <v>1746.08</v>
      </c>
      <c r="P100" s="23">
        <v>1.4</v>
      </c>
      <c r="Q100" s="23">
        <v>16.209599999999998</v>
      </c>
      <c r="R100" s="23">
        <v>103.4478</v>
      </c>
      <c r="S100" s="23">
        <v>29.389500000000002</v>
      </c>
      <c r="T100" s="23">
        <v>9.0777000000000001</v>
      </c>
      <c r="U100" s="23">
        <v>6.0510999999999999</v>
      </c>
      <c r="V100" s="23">
        <f t="shared" si="60"/>
        <v>1.553874921469685</v>
      </c>
      <c r="W100" s="23">
        <f t="shared" si="48"/>
        <v>99.853088803088795</v>
      </c>
      <c r="X100" s="23">
        <f t="shared" si="25"/>
        <v>78.148115945651597</v>
      </c>
      <c r="Y100" s="23">
        <f t="shared" si="26"/>
        <v>22.34321299843387</v>
      </c>
      <c r="Z100" s="23" cm="1">
        <f t="array" aca="1" ref="Z100" ca="1">(Y100 - $EV100) - AVERAGE(OFFSET(Y$62, 0, 0, ROW()-62, 1) - OFFSET($EV$62, 0, 0, ROW()-62, 1))</f>
        <v>2.7598404943826704</v>
      </c>
      <c r="AA100" s="21">
        <v>40694</v>
      </c>
      <c r="AB100" s="23">
        <v>1800.02</v>
      </c>
      <c r="AC100" s="23">
        <v>2.73</v>
      </c>
      <c r="AD100" s="23">
        <v>15.962400000000001</v>
      </c>
      <c r="AE100" s="23">
        <v>112.20529999999999</v>
      </c>
      <c r="AF100" s="23">
        <v>31.914300000000001</v>
      </c>
      <c r="AG100" s="23">
        <v>10.065</v>
      </c>
      <c r="AH100" s="23">
        <v>6.9618000000000002</v>
      </c>
      <c r="AI100" s="23">
        <f t="shared" si="61"/>
        <v>3.037731432042023</v>
      </c>
      <c r="AJ100" s="23">
        <f t="shared" si="49"/>
        <v>108.30627413127412</v>
      </c>
      <c r="AK100" s="23">
        <f t="shared" si="27"/>
        <v>90.730166918354627</v>
      </c>
      <c r="AL100" s="23">
        <f t="shared" si="28"/>
        <v>19.839266928934279</v>
      </c>
      <c r="AM100" s="23" cm="1">
        <f t="array" aca="1" ref="AM100" ca="1">(AL100 - $EV100) - AVERAGE(OFFSET(AL$62, 0, 0, ROW()-62, 1) - OFFSET($EV$62, 0, 0, ROW()-62, 1))</f>
        <v>-2.3960985228472609</v>
      </c>
      <c r="AN100" s="21">
        <v>40694</v>
      </c>
      <c r="AO100" s="23">
        <v>3102.52</v>
      </c>
      <c r="AP100" s="23">
        <v>1.62</v>
      </c>
      <c r="AQ100" s="23">
        <v>14.947100000000001</v>
      </c>
      <c r="AR100" s="23">
        <v>206.4666</v>
      </c>
      <c r="AS100" s="23">
        <v>19.276399999999999</v>
      </c>
      <c r="AT100" s="23">
        <v>13.097899999999999</v>
      </c>
      <c r="AU100" s="23">
        <v>8.8946000000000005</v>
      </c>
      <c r="AV100" s="23">
        <f t="shared" si="62"/>
        <v>1.8797578346113246</v>
      </c>
      <c r="AW100" s="23">
        <f t="shared" si="50"/>
        <v>199.29208494208493</v>
      </c>
      <c r="AX100" s="23">
        <f t="shared" si="29"/>
        <v>217.8405418376183</v>
      </c>
      <c r="AY100" s="23">
        <f t="shared" si="30"/>
        <v>14.242160682434706</v>
      </c>
      <c r="AZ100" s="23" cm="1">
        <f t="array" aca="1" ref="AZ100" ca="1">(AY100 - $EV100) - AVERAGE(OFFSET(AY$62, 0, 0, ROW()-62, 1) - OFFSET($EV$62, 0, 0, ROW()-62, 1))</f>
        <v>-1.6513872475178528</v>
      </c>
      <c r="BA100" s="21">
        <v>40694</v>
      </c>
      <c r="BB100" s="23">
        <v>762.07</v>
      </c>
      <c r="BC100" s="23">
        <v>1.28</v>
      </c>
      <c r="BD100" s="23">
        <v>11.3756</v>
      </c>
      <c r="BE100" s="23">
        <v>67.330200000000005</v>
      </c>
      <c r="BF100" s="23" t="s">
        <v>8</v>
      </c>
      <c r="BG100" s="23">
        <v>15.377000000000001</v>
      </c>
      <c r="BH100" s="23">
        <v>10.3849</v>
      </c>
      <c r="BI100" s="23">
        <f t="shared" si="63"/>
        <v>1.3164954174459838</v>
      </c>
      <c r="BJ100" s="23">
        <f t="shared" si="51"/>
        <v>64.99054054054055</v>
      </c>
      <c r="BK100" s="23">
        <f t="shared" si="31"/>
        <v>68.584873385018682</v>
      </c>
      <c r="BL100" s="23">
        <f t="shared" si="32"/>
        <v>11.111342230260099</v>
      </c>
      <c r="BM100" s="23" cm="1">
        <f t="array" aca="1" ref="BM100" ca="1">(BL100 - $EV100) - AVERAGE(OFFSET(BL$62, 0, 0, ROW()-62, 1) - OFFSET($EV$62, 0, 0, ROW()-62, 1))</f>
        <v>-0.82306984526463545</v>
      </c>
      <c r="BN100" s="21">
        <v>40694</v>
      </c>
      <c r="BO100" s="23">
        <v>1914.18</v>
      </c>
      <c r="BP100" s="23">
        <v>2.77</v>
      </c>
      <c r="BQ100" s="23">
        <v>72.1922</v>
      </c>
      <c r="BR100" s="23">
        <v>82.225899999999996</v>
      </c>
      <c r="BS100" s="23" t="s">
        <v>8</v>
      </c>
      <c r="BT100" s="23">
        <v>21.925799999999999</v>
      </c>
      <c r="BU100" s="23">
        <v>9.0500000000000007</v>
      </c>
      <c r="BV100" s="23">
        <f t="shared" si="64"/>
        <v>3.1264218590383317</v>
      </c>
      <c r="BW100" s="23">
        <f t="shared" si="52"/>
        <v>79.368629343629337</v>
      </c>
      <c r="BX100" s="23">
        <f t="shared" si="33"/>
        <v>111.2537615416099</v>
      </c>
      <c r="BY100" s="23">
        <f t="shared" si="34"/>
        <v>17.205530612860038</v>
      </c>
      <c r="BZ100" s="23" cm="1">
        <f t="array" aca="1" ref="BZ100" ca="1">(BY100 - $EV100) - AVERAGE(OFFSET(BY$62, 0, 0, ROW()-62, 1) - OFFSET($EV$62, 0, 0, ROW()-62, 1))</f>
        <v>1.2474877329964862</v>
      </c>
      <c r="CA100" s="21">
        <v>40694</v>
      </c>
      <c r="CB100" s="23">
        <v>1394.51</v>
      </c>
      <c r="CC100" s="23">
        <v>1.85</v>
      </c>
      <c r="CD100" s="23">
        <v>15.6287</v>
      </c>
      <c r="CE100" s="23">
        <v>103.87050000000001</v>
      </c>
      <c r="CF100" s="23">
        <v>33.711199999999998</v>
      </c>
      <c r="CG100" s="23">
        <v>10.9533</v>
      </c>
      <c r="CH100" s="23">
        <v>7.1620999999999997</v>
      </c>
      <c r="CI100" s="23">
        <f t="shared" si="65"/>
        <v>2.1300058000769213</v>
      </c>
      <c r="CJ100" s="23">
        <f t="shared" si="53"/>
        <v>100.2611003861004</v>
      </c>
      <c r="CK100" s="23">
        <f t="shared" si="35"/>
        <v>81.874147031418715</v>
      </c>
      <c r="CL100" s="23">
        <f t="shared" si="36"/>
        <v>17.032360648164861</v>
      </c>
      <c r="CM100" s="23" cm="1">
        <f t="array" aca="1" ref="CM100" ca="1">(CL100 - $EV100) - AVERAGE(OFFSET(CL$62, 0, 0, ROW()-62, 1) - OFFSET($EV$62, 0, 0, ROW()-62, 1))</f>
        <v>-2.2125508587802316</v>
      </c>
      <c r="CN100" s="21">
        <v>40694</v>
      </c>
      <c r="CO100" s="23">
        <v>2069.37</v>
      </c>
      <c r="CP100" s="23">
        <v>2.04</v>
      </c>
      <c r="CQ100" s="23">
        <v>16.7163</v>
      </c>
      <c r="CR100" s="23">
        <v>110.70959999999999</v>
      </c>
      <c r="CS100" s="23">
        <v>27.487500000000001</v>
      </c>
      <c r="CT100" s="23">
        <v>11.881399999999999</v>
      </c>
      <c r="CU100" s="23">
        <v>7.5091000000000001</v>
      </c>
      <c r="CV100" s="23">
        <f t="shared" si="66"/>
        <v>2.2930999290679659</v>
      </c>
      <c r="CW100" s="23">
        <f t="shared" si="54"/>
        <v>106.86254826254826</v>
      </c>
      <c r="CX100" s="23">
        <f t="shared" si="37"/>
        <v>100.66793953062277</v>
      </c>
      <c r="CY100" s="23">
        <f t="shared" si="38"/>
        <v>20.556395707001691</v>
      </c>
      <c r="CZ100" s="23" cm="1">
        <f t="array" aca="1" ref="CZ100" ca="1">(CY100 - $EV100) - AVERAGE(OFFSET(CY$62, 0, 0, ROW()-62, 1) - OFFSET($EV$62, 0, 0, ROW()-62, 1))</f>
        <v>0.49746913472733123</v>
      </c>
      <c r="DA100" s="21">
        <v>40694</v>
      </c>
      <c r="DB100" s="23">
        <v>2162.9299999999998</v>
      </c>
      <c r="DC100" s="23">
        <v>1.76</v>
      </c>
      <c r="DD100" s="23">
        <v>17.850100000000001</v>
      </c>
      <c r="DE100" s="23">
        <v>114.1259</v>
      </c>
      <c r="DF100" s="23">
        <v>29.828800000000001</v>
      </c>
      <c r="DG100" s="23">
        <v>14.398899999999999</v>
      </c>
      <c r="DH100" s="23">
        <v>8.6501000000000001</v>
      </c>
      <c r="DI100" s="23">
        <f t="shared" si="67"/>
        <v>1.9577063835659412</v>
      </c>
      <c r="DJ100" s="23">
        <f t="shared" si="55"/>
        <v>110.16013513513514</v>
      </c>
      <c r="DK100" s="23">
        <f t="shared" si="39"/>
        <v>108.85180860585515</v>
      </c>
      <c r="DL100" s="23">
        <f t="shared" si="40"/>
        <v>19.870409391467433</v>
      </c>
      <c r="DM100" s="23" cm="1">
        <f t="array" aca="1" ref="DM100" ca="1">(DL100 - $EV100) - AVERAGE(OFFSET(DL$62, 0, 0, ROW()-62, 1) - OFFSET($EV$62, 0, 0, ROW()-62, 1))</f>
        <v>-0.88539945841809597</v>
      </c>
      <c r="DN100" s="21">
        <v>40694</v>
      </c>
      <c r="DO100" s="23">
        <v>1975.21</v>
      </c>
      <c r="DP100" s="23">
        <v>1.02</v>
      </c>
      <c r="DQ100" s="23">
        <v>15.744999999999999</v>
      </c>
      <c r="DR100" s="23">
        <v>136.71190000000001</v>
      </c>
      <c r="DS100" s="23">
        <v>45.289400000000001</v>
      </c>
      <c r="DT100" s="23">
        <v>19.421800000000001</v>
      </c>
      <c r="DU100" s="23">
        <v>15.1197</v>
      </c>
      <c r="DV100" s="23">
        <f t="shared" si="68"/>
        <v>1.1143048272651641</v>
      </c>
      <c r="DW100" s="23">
        <f t="shared" si="56"/>
        <v>131.96129343629346</v>
      </c>
      <c r="DX100" s="23">
        <f t="shared" si="41"/>
        <v>91.55404017916527</v>
      </c>
      <c r="DY100" s="23">
        <f t="shared" si="42"/>
        <v>21.574252716042277</v>
      </c>
      <c r="DZ100" s="23" cm="1">
        <f t="array" aca="1" ref="DZ100" ca="1">(DY100 - $EV100) - AVERAGE(OFFSET(DY$62, 0, 0, ROW()-62, 1) - OFFSET($EV$62, 0, 0, ROW()-62, 1))</f>
        <v>-2.1134984864908706</v>
      </c>
      <c r="EA100" s="21">
        <v>40694</v>
      </c>
      <c r="EB100" s="23">
        <v>2342.4899999999998</v>
      </c>
      <c r="EC100" s="23">
        <v>4.05</v>
      </c>
      <c r="ED100" s="23">
        <v>13.673299999999999</v>
      </c>
      <c r="EE100" s="23">
        <v>127.7345</v>
      </c>
      <c r="EF100" s="23">
        <v>54.944600000000001</v>
      </c>
      <c r="EG100" s="23">
        <v>18.102799999999998</v>
      </c>
      <c r="EH100" s="23">
        <v>8.1984999999999992</v>
      </c>
      <c r="EI100" s="23">
        <f t="shared" si="69"/>
        <v>4.414525802550183</v>
      </c>
      <c r="EJ100" s="23">
        <f t="shared" si="57"/>
        <v>123.29584942084941</v>
      </c>
      <c r="EK100" s="23">
        <f t="shared" si="43"/>
        <v>121.95184242741864</v>
      </c>
      <c r="EL100" s="23">
        <f t="shared" si="44"/>
        <v>19.208319885730024</v>
      </c>
      <c r="EM100" s="23" cm="1">
        <f t="array" aca="1" ref="EM100" ca="1">(EL100 - $EV100) - AVERAGE(OFFSET(EL$62, 0, 0, ROW()-62, 1) - OFFSET($EV$62, 0, 0, ROW()-62, 1))</f>
        <v>-2.3130245332741319</v>
      </c>
      <c r="EP100" s="21">
        <v>40694</v>
      </c>
      <c r="EQ100" s="52">
        <v>1320.640014648438</v>
      </c>
      <c r="ER100" s="37">
        <v>15.7463</v>
      </c>
      <c r="ES100" s="51">
        <v>118.1</v>
      </c>
      <c r="ET100" s="23">
        <f t="shared" si="58"/>
        <v>113.99613899613898</v>
      </c>
      <c r="EU100" s="23">
        <f t="shared" si="45"/>
        <v>85.497410095962735</v>
      </c>
      <c r="EV100" s="23">
        <f t="shared" si="46"/>
        <v>15.446549938368248</v>
      </c>
      <c r="EW100" s="37"/>
      <c r="EX100" s="37"/>
      <c r="EY100" s="37"/>
      <c r="FA100" s="21">
        <v>40694</v>
      </c>
      <c r="FB100" s="37">
        <f>VLOOKUP(FA100,'riskfree_rate and infl.'!$H:$I,2,0)</f>
        <v>3.6</v>
      </c>
    </row>
    <row r="101" spans="1:158" x14ac:dyDescent="0.35">
      <c r="A101" s="21">
        <v>40724</v>
      </c>
      <c r="B101" s="23">
        <v>1779.85</v>
      </c>
      <c r="C101" s="23">
        <v>2.5299999999999998</v>
      </c>
      <c r="D101" s="23">
        <v>18.407699999999998</v>
      </c>
      <c r="E101" s="23">
        <v>83.028300000000002</v>
      </c>
      <c r="F101" s="23">
        <v>52.485599999999998</v>
      </c>
      <c r="G101" s="23">
        <v>16.493099999999998</v>
      </c>
      <c r="H101" s="23">
        <v>9.6946999999999992</v>
      </c>
      <c r="I101" s="23">
        <f t="shared" si="59"/>
        <v>2.7466360266366974</v>
      </c>
      <c r="J101" s="23">
        <f t="shared" si="47"/>
        <v>80.143146718146724</v>
      </c>
      <c r="K101" s="23">
        <f t="shared" si="23"/>
        <v>69.164763359994225</v>
      </c>
      <c r="L101" s="23">
        <f t="shared" si="24"/>
        <v>25.733479210159313</v>
      </c>
      <c r="M101" s="23" cm="1">
        <f t="array" aca="1" ref="M101" ca="1">(L101 - $EV101) - AVERAGE(OFFSET(L$62, 0, 0, ROW()-62, 1) - OFFSET($EV$62, 0, 0, ROW()-62, 1))</f>
        <v>-2.0224932456386036</v>
      </c>
      <c r="N101" s="21">
        <v>40724</v>
      </c>
      <c r="O101" s="23">
        <v>1759.62</v>
      </c>
      <c r="P101" s="23">
        <v>1.43</v>
      </c>
      <c r="Q101" s="23">
        <v>16.3429</v>
      </c>
      <c r="R101" s="23">
        <v>103.4575</v>
      </c>
      <c r="S101" s="23">
        <v>29.389500000000002</v>
      </c>
      <c r="T101" s="23">
        <v>9.0809999999999995</v>
      </c>
      <c r="U101" s="23">
        <v>6.0499000000000001</v>
      </c>
      <c r="V101" s="23">
        <f t="shared" si="60"/>
        <v>1.5601386372913233</v>
      </c>
      <c r="W101" s="23">
        <f t="shared" si="48"/>
        <v>99.862451737451735</v>
      </c>
      <c r="X101" s="23">
        <f t="shared" si="25"/>
        <v>78.288046229482887</v>
      </c>
      <c r="Y101" s="23">
        <f t="shared" si="26"/>
        <v>22.476228297256139</v>
      </c>
      <c r="Z101" s="23" cm="1">
        <f t="array" aca="1" ref="Z101" ca="1">(Y101 - $EV101) - AVERAGE(OFFSET(Y$62, 0, 0, ROW()-62, 1) - OFFSET($EV$62, 0, 0, ROW()-62, 1))</f>
        <v>3.1600851212562722</v>
      </c>
      <c r="AA101" s="21">
        <v>40724</v>
      </c>
      <c r="AB101" s="23">
        <v>1752.1</v>
      </c>
      <c r="AC101" s="23">
        <v>2.84</v>
      </c>
      <c r="AD101" s="23">
        <v>15.498699999999999</v>
      </c>
      <c r="AE101" s="23">
        <v>112.4675</v>
      </c>
      <c r="AF101" s="23">
        <v>31.8414</v>
      </c>
      <c r="AG101" s="23">
        <v>10.0298</v>
      </c>
      <c r="AH101" s="23">
        <v>6.9387999999999996</v>
      </c>
      <c r="AI101" s="23">
        <f t="shared" si="61"/>
        <v>3.0272714966881376</v>
      </c>
      <c r="AJ101" s="23">
        <f t="shared" si="49"/>
        <v>108.55936293436294</v>
      </c>
      <c r="AK101" s="23">
        <f t="shared" si="27"/>
        <v>91.373407818650904</v>
      </c>
      <c r="AL101" s="23">
        <f t="shared" si="28"/>
        <v>19.175163122704127</v>
      </c>
      <c r="AM101" s="23" cm="1">
        <f t="array" aca="1" ref="AM101" ca="1">(AL101 - $EV101) - AVERAGE(OFFSET(AL$62, 0, 0, ROW()-62, 1) - OFFSET($EV$62, 0, 0, ROW()-62, 1))</f>
        <v>-2.660769436481722</v>
      </c>
      <c r="AN101" s="21">
        <v>40724</v>
      </c>
      <c r="AO101" s="23">
        <v>3039.8</v>
      </c>
      <c r="AP101" s="23">
        <v>1.67</v>
      </c>
      <c r="AQ101" s="23">
        <v>14.644299999999999</v>
      </c>
      <c r="AR101" s="23">
        <v>206.4751</v>
      </c>
      <c r="AS101" s="23">
        <v>19.276599999999998</v>
      </c>
      <c r="AT101" s="23">
        <v>13.0984</v>
      </c>
      <c r="AU101" s="23">
        <v>8.8956</v>
      </c>
      <c r="AV101" s="23">
        <f t="shared" si="62"/>
        <v>1.8412222184944969</v>
      </c>
      <c r="AW101" s="23">
        <f t="shared" si="50"/>
        <v>199.30028957528955</v>
      </c>
      <c r="AX101" s="23">
        <f t="shared" si="29"/>
        <v>217.85748977668871</v>
      </c>
      <c r="AY101" s="23">
        <f t="shared" si="30"/>
        <v>13.953158108614479</v>
      </c>
      <c r="AZ101" s="23" cm="1">
        <f t="array" aca="1" ref="AZ101" ca="1">(AY101 - $EV101) - AVERAGE(OFFSET(AY$62, 0, 0, ROW()-62, 1) - OFFSET($EV$62, 0, 0, ROW()-62, 1))</f>
        <v>-1.560052089648271</v>
      </c>
      <c r="BA101" s="21">
        <v>40724</v>
      </c>
      <c r="BB101" s="23">
        <v>739.02</v>
      </c>
      <c r="BC101" s="23">
        <v>1.35</v>
      </c>
      <c r="BD101" s="23">
        <v>11.031499999999999</v>
      </c>
      <c r="BE101" s="23">
        <v>67.330200000000005</v>
      </c>
      <c r="BF101" s="23" t="s">
        <v>8</v>
      </c>
      <c r="BG101" s="23">
        <v>15.377000000000001</v>
      </c>
      <c r="BH101" s="23">
        <v>10.3849</v>
      </c>
      <c r="BI101" s="23">
        <f t="shared" si="63"/>
        <v>1.336669837484425</v>
      </c>
      <c r="BJ101" s="23">
        <f t="shared" si="51"/>
        <v>64.99054054054055</v>
      </c>
      <c r="BK101" s="23">
        <f t="shared" si="31"/>
        <v>67.850720840815796</v>
      </c>
      <c r="BL101" s="23">
        <f t="shared" si="32"/>
        <v>10.8918518601123</v>
      </c>
      <c r="BM101" s="23" cm="1">
        <f t="array" aca="1" ref="BM101" ca="1">(BL101 - $EV101) - AVERAGE(OFFSET(BL$62, 0, 0, ROW()-62, 1) - OFFSET($EV$62, 0, 0, ROW()-62, 1))</f>
        <v>-0.68346139147270835</v>
      </c>
      <c r="BN101" s="21">
        <v>40724</v>
      </c>
      <c r="BO101" s="23">
        <v>1855.38</v>
      </c>
      <c r="BP101" s="23">
        <v>2.9</v>
      </c>
      <c r="BQ101" s="23">
        <v>69.974599999999995</v>
      </c>
      <c r="BR101" s="23">
        <v>82.225899999999996</v>
      </c>
      <c r="BS101" s="23" t="s">
        <v>8</v>
      </c>
      <c r="BT101" s="23">
        <v>21.925799999999999</v>
      </c>
      <c r="BU101" s="23">
        <v>9.0500000000000007</v>
      </c>
      <c r="BV101" s="23">
        <f t="shared" si="64"/>
        <v>3.1059405530995794</v>
      </c>
      <c r="BW101" s="23">
        <f t="shared" si="52"/>
        <v>79.368629343629337</v>
      </c>
      <c r="BX101" s="23">
        <f t="shared" si="33"/>
        <v>110.79337771938884</v>
      </c>
      <c r="BY101" s="23">
        <f t="shared" si="34"/>
        <v>16.746307750443361</v>
      </c>
      <c r="BZ101" s="23" cm="1">
        <f t="array" aca="1" ref="BZ101" ca="1">(BY101 - $EV101) - AVERAGE(OFFSET(BY$62, 0, 0, ROW()-62, 1) - OFFSET($EV$62, 0, 0, ROW()-62, 1))</f>
        <v>1.0942724745641219</v>
      </c>
      <c r="CA101" s="21">
        <v>40724</v>
      </c>
      <c r="CB101" s="23">
        <v>1373.08</v>
      </c>
      <c r="CC101" s="23">
        <v>1.9</v>
      </c>
      <c r="CD101" s="23">
        <v>15.385300000000001</v>
      </c>
      <c r="CE101" s="23">
        <v>103.86499999999999</v>
      </c>
      <c r="CF101" s="23">
        <v>33.711199999999998</v>
      </c>
      <c r="CG101" s="23">
        <v>10.9533</v>
      </c>
      <c r="CH101" s="23">
        <v>7.1623000000000001</v>
      </c>
      <c r="CI101" s="23">
        <f t="shared" si="65"/>
        <v>2.1120602323479005</v>
      </c>
      <c r="CJ101" s="23">
        <f t="shared" si="53"/>
        <v>100.25579150579149</v>
      </c>
      <c r="CK101" s="23">
        <f t="shared" si="35"/>
        <v>82.506548606051837</v>
      </c>
      <c r="CL101" s="23">
        <f t="shared" si="36"/>
        <v>16.642072940853627</v>
      </c>
      <c r="CM101" s="23" cm="1">
        <f t="array" aca="1" ref="CM101" ca="1">(CL101 - $EV101) - AVERAGE(OFFSET(CL$62, 0, 0, ROW()-62, 1) - OFFSET($EV$62, 0, 0, ROW()-62, 1))</f>
        <v>-2.2081120238564682</v>
      </c>
      <c r="CN101" s="21">
        <v>40724</v>
      </c>
      <c r="CO101" s="23">
        <v>2054.06</v>
      </c>
      <c r="CP101" s="23">
        <v>2.1</v>
      </c>
      <c r="CQ101" s="23">
        <v>16.567</v>
      </c>
      <c r="CR101" s="23">
        <v>110.7428</v>
      </c>
      <c r="CS101" s="23">
        <v>27.490200000000002</v>
      </c>
      <c r="CT101" s="23">
        <v>11.885300000000001</v>
      </c>
      <c r="CU101" s="23">
        <v>7.5155000000000003</v>
      </c>
      <c r="CV101" s="23">
        <f t="shared" si="66"/>
        <v>2.2848749885783426</v>
      </c>
      <c r="CW101" s="23">
        <f t="shared" si="54"/>
        <v>106.89459459459459</v>
      </c>
      <c r="CX101" s="23">
        <f t="shared" si="37"/>
        <v>100.96395522512839</v>
      </c>
      <c r="CY101" s="23">
        <f t="shared" si="38"/>
        <v>20.34448824256021</v>
      </c>
      <c r="CZ101" s="23" cm="1">
        <f t="array" aca="1" ref="CZ101" ca="1">(CY101 - $EV101) - AVERAGE(OFFSET(CY$62, 0, 0, ROW()-62, 1) - OFFSET($EV$62, 0, 0, ROW()-62, 1))</f>
        <v>0.61080052037962851</v>
      </c>
      <c r="DA101" s="21">
        <v>40724</v>
      </c>
      <c r="DB101" s="23">
        <v>2139.54</v>
      </c>
      <c r="DC101" s="23">
        <v>1.78</v>
      </c>
      <c r="DD101" s="23">
        <v>14.7158</v>
      </c>
      <c r="DE101" s="23">
        <v>138.36949999999999</v>
      </c>
      <c r="DF101" s="23">
        <v>29.0702</v>
      </c>
      <c r="DG101" s="23">
        <v>15.075799999999999</v>
      </c>
      <c r="DH101" s="23">
        <v>10.4499</v>
      </c>
      <c r="DI101" s="23">
        <f t="shared" si="67"/>
        <v>1.9054378678710104</v>
      </c>
      <c r="DJ101" s="23">
        <f t="shared" si="55"/>
        <v>133.56129343629343</v>
      </c>
      <c r="DK101" s="23">
        <f t="shared" si="39"/>
        <v>109.51078957507941</v>
      </c>
      <c r="DL101" s="23">
        <f t="shared" si="40"/>
        <v>19.537252980293367</v>
      </c>
      <c r="DM101" s="23" cm="1">
        <f t="array" aca="1" ref="DM101" ca="1">(DL101 - $EV101) - AVERAGE(OFFSET(DL$62, 0, 0, ROW()-62, 1) - OFFSET($EV$62, 0, 0, ROW()-62, 1))</f>
        <v>-0.85785885044337284</v>
      </c>
      <c r="DN101" s="21">
        <v>40724</v>
      </c>
      <c r="DO101" s="23">
        <v>1927.68</v>
      </c>
      <c r="DP101" s="23">
        <v>1.06</v>
      </c>
      <c r="DQ101" s="23">
        <v>14.507899999999999</v>
      </c>
      <c r="DR101" s="23">
        <v>143.14920000000001</v>
      </c>
      <c r="DS101" s="23">
        <v>44.959099999999999</v>
      </c>
      <c r="DT101" s="23">
        <v>19.616499999999998</v>
      </c>
      <c r="DU101" s="23">
        <v>15.306699999999999</v>
      </c>
      <c r="DV101" s="23">
        <f t="shared" si="68"/>
        <v>1.1102332432139956</v>
      </c>
      <c r="DW101" s="23">
        <f t="shared" si="56"/>
        <v>138.17490347490349</v>
      </c>
      <c r="DX101" s="23">
        <f t="shared" si="41"/>
        <v>92.666199404545992</v>
      </c>
      <c r="DY101" s="23">
        <f t="shared" si="42"/>
        <v>20.802407052267998</v>
      </c>
      <c r="DZ101" s="23" cm="1">
        <f t="array" aca="1" ref="DZ101" ca="1">(DY101 - $EV101) - AVERAGE(OFFSET(DY$62, 0, 0, ROW()-62, 1) - OFFSET($EV$62, 0, 0, ROW()-62, 1))</f>
        <v>-2.4931574124478288</v>
      </c>
      <c r="EA101" s="21">
        <v>40724</v>
      </c>
      <c r="EB101" s="23">
        <v>2340.1999999999998</v>
      </c>
      <c r="EC101" s="23">
        <v>4.09</v>
      </c>
      <c r="ED101" s="23">
        <v>13.609</v>
      </c>
      <c r="EE101" s="23">
        <v>127.7345</v>
      </c>
      <c r="EF101" s="23">
        <v>54.944600000000001</v>
      </c>
      <c r="EG101" s="23">
        <v>18.102799999999998</v>
      </c>
      <c r="EH101" s="23">
        <v>8.1984999999999992</v>
      </c>
      <c r="EI101" s="23">
        <f t="shared" si="69"/>
        <v>4.3800923710201651</v>
      </c>
      <c r="EJ101" s="23">
        <f t="shared" si="57"/>
        <v>123.29584942084941</v>
      </c>
      <c r="EK101" s="23">
        <f t="shared" si="43"/>
        <v>122.24610211015987</v>
      </c>
      <c r="EL101" s="23">
        <f t="shared" si="44"/>
        <v>19.143350663984123</v>
      </c>
      <c r="EM101" s="23" cm="1">
        <f t="array" aca="1" ref="EM101" ca="1">(EL101 - $EV101) - AVERAGE(OFFSET(EL$62, 0, 0, ROW()-62, 1) - OFFSET($EV$62, 0, 0, ROW()-62, 1))</f>
        <v>-1.9806909647210889</v>
      </c>
      <c r="EP101" s="21">
        <v>40724</v>
      </c>
      <c r="EQ101" s="52">
        <v>1292.280029296875</v>
      </c>
      <c r="ER101" s="37">
        <v>14.857200000000001</v>
      </c>
      <c r="ES101" s="51">
        <v>119.44</v>
      </c>
      <c r="ET101" s="23">
        <f t="shared" si="58"/>
        <v>115.28957528957528</v>
      </c>
      <c r="EU101" s="23">
        <f t="shared" si="45"/>
        <v>85.532996977187182</v>
      </c>
      <c r="EV101" s="23">
        <f t="shared" si="46"/>
        <v>15.108555469435307</v>
      </c>
      <c r="EW101" s="37"/>
      <c r="EX101" s="37"/>
      <c r="EY101" s="37"/>
      <c r="FA101" s="21">
        <v>40724</v>
      </c>
      <c r="FB101" s="37">
        <f>VLOOKUP(FA101,'riskfree_rate and infl.'!$H:$I,2,0)</f>
        <v>3.6</v>
      </c>
    </row>
    <row r="102" spans="1:158" x14ac:dyDescent="0.35">
      <c r="A102" s="21">
        <v>40755</v>
      </c>
      <c r="B102" s="23">
        <v>1754</v>
      </c>
      <c r="C102" s="23">
        <v>2.6</v>
      </c>
      <c r="D102" s="23">
        <v>18.063500000000001</v>
      </c>
      <c r="E102" s="23">
        <v>83.026499999999999</v>
      </c>
      <c r="F102" s="23">
        <v>52.485599999999998</v>
      </c>
      <c r="G102" s="23">
        <v>16.493500000000001</v>
      </c>
      <c r="H102" s="23">
        <v>9.6952999999999996</v>
      </c>
      <c r="I102" s="23">
        <f t="shared" si="59"/>
        <v>2.7311273296389169</v>
      </c>
      <c r="J102" s="23">
        <f t="shared" si="47"/>
        <v>80.141409266409269</v>
      </c>
      <c r="K102" s="23">
        <f t="shared" si="23"/>
        <v>69.854928378347282</v>
      </c>
      <c r="L102" s="23">
        <f t="shared" si="24"/>
        <v>25.109180421745048</v>
      </c>
      <c r="M102" s="23" cm="1">
        <f t="array" aca="1" ref="M102" ca="1">(L102 - $EV102) - AVERAGE(OFFSET(L$62, 0, 0, ROW()-62, 1) - OFFSET($EV$62, 0, 0, ROW()-62, 1))</f>
        <v>-1.7340032858053984</v>
      </c>
      <c r="N102" s="21">
        <v>40755</v>
      </c>
      <c r="O102" s="23">
        <v>1745.01</v>
      </c>
      <c r="P102" s="23">
        <v>1.45</v>
      </c>
      <c r="Q102" s="23">
        <v>16.2072</v>
      </c>
      <c r="R102" s="23">
        <v>103.72320000000001</v>
      </c>
      <c r="S102" s="23">
        <v>29.389500000000002</v>
      </c>
      <c r="T102" s="23">
        <v>9.0809999999999995</v>
      </c>
      <c r="U102" s="23">
        <v>6.0499000000000001</v>
      </c>
      <c r="V102" s="23">
        <f t="shared" si="60"/>
        <v>1.5389327532359318</v>
      </c>
      <c r="W102" s="23">
        <f t="shared" si="48"/>
        <v>100.11891891891892</v>
      </c>
      <c r="X102" s="23">
        <f t="shared" si="25"/>
        <v>78.427809191291971</v>
      </c>
      <c r="Y102" s="23">
        <f t="shared" si="26"/>
        <v>22.249888374973921</v>
      </c>
      <c r="Z102" s="23" cm="1">
        <f t="array" aca="1" ref="Z102" ca="1">(Y102 - $EV102) - AVERAGE(OFFSET(Y$62, 0, 0, ROW()-62, 1) - OFFSET($EV$62, 0, 0, ROW()-62, 1))</f>
        <v>3.7169694880491528</v>
      </c>
      <c r="AA102" s="21">
        <v>40755</v>
      </c>
      <c r="AB102" s="23">
        <v>1729.33</v>
      </c>
      <c r="AC102" s="23">
        <v>2.9</v>
      </c>
      <c r="AD102" s="23">
        <v>15.2973</v>
      </c>
      <c r="AE102" s="23">
        <v>112.4675</v>
      </c>
      <c r="AF102" s="23">
        <v>31.8414</v>
      </c>
      <c r="AG102" s="23">
        <v>10.0298</v>
      </c>
      <c r="AH102" s="23">
        <v>6.9387999999999996</v>
      </c>
      <c r="AI102" s="23">
        <f t="shared" si="61"/>
        <v>3.0190801893299959</v>
      </c>
      <c r="AJ102" s="23">
        <f t="shared" si="49"/>
        <v>108.55936293436294</v>
      </c>
      <c r="AK102" s="23">
        <f t="shared" si="27"/>
        <v>92.014408408062891</v>
      </c>
      <c r="AL102" s="23">
        <f t="shared" si="28"/>
        <v>18.794121811127841</v>
      </c>
      <c r="AM102" s="23" cm="1">
        <f t="array" aca="1" ref="AM102" ca="1">(AL102 - $EV102) - AVERAGE(OFFSET(AL$62, 0, 0, ROW()-62, 1) - OFFSET($EV$62, 0, 0, ROW()-62, 1))</f>
        <v>-2.1130650950394596</v>
      </c>
      <c r="AN102" s="21">
        <v>40755</v>
      </c>
      <c r="AO102" s="23">
        <v>3066.24</v>
      </c>
      <c r="AP102" s="23">
        <v>1.68</v>
      </c>
      <c r="AQ102" s="23">
        <v>13.3856</v>
      </c>
      <c r="AR102" s="23">
        <v>226.78440000000001</v>
      </c>
      <c r="AS102" s="23">
        <v>20.9343</v>
      </c>
      <c r="AT102" s="23">
        <v>14.1768</v>
      </c>
      <c r="AU102" s="23">
        <v>9.3473000000000006</v>
      </c>
      <c r="AV102" s="23">
        <f t="shared" si="62"/>
        <v>1.8205609229417181</v>
      </c>
      <c r="AW102" s="23">
        <f t="shared" si="50"/>
        <v>218.90386100386101</v>
      </c>
      <c r="AX102" s="23">
        <f t="shared" si="29"/>
        <v>217.94889578541461</v>
      </c>
      <c r="AY102" s="23">
        <f t="shared" si="30"/>
        <v>14.068619108852563</v>
      </c>
      <c r="AZ102" s="23" cm="1">
        <f t="array" aca="1" ref="AZ102" ca="1">(AY102 - $EV102) - AVERAGE(OFFSET(AY$62, 0, 0, ROW()-62, 1) - OFFSET($EV$62, 0, 0, ROW()-62, 1))</f>
        <v>-0.5433633700624757</v>
      </c>
      <c r="BA102" s="21">
        <v>40755</v>
      </c>
      <c r="BB102" s="23">
        <v>707.12</v>
      </c>
      <c r="BC102" s="23">
        <v>1.49</v>
      </c>
      <c r="BD102" s="23">
        <v>11.1485</v>
      </c>
      <c r="BE102" s="23">
        <v>67.010000000000005</v>
      </c>
      <c r="BF102" s="23" t="s">
        <v>8</v>
      </c>
      <c r="BG102" s="23">
        <v>14.1363</v>
      </c>
      <c r="BH102" s="23">
        <v>9.4521999999999995</v>
      </c>
      <c r="BI102" s="23">
        <f t="shared" si="63"/>
        <v>1.4132045984206199</v>
      </c>
      <c r="BJ102" s="23">
        <f t="shared" si="51"/>
        <v>64.681467181467184</v>
      </c>
      <c r="BK102" s="23">
        <f t="shared" si="31"/>
        <v>67.032867932328884</v>
      </c>
      <c r="BL102" s="23">
        <f t="shared" si="32"/>
        <v>10.548854939547757</v>
      </c>
      <c r="BM102" s="23" cm="1">
        <f t="array" aca="1" ref="BM102" ca="1">(BL102 - $EV102) - AVERAGE(OFFSET(BL$62, 0, 0, ROW()-62, 1) - OFFSET($EV$62, 0, 0, ROW()-62, 1))</f>
        <v>-0.14714536014392809</v>
      </c>
      <c r="BN102" s="21">
        <v>40755</v>
      </c>
      <c r="BO102" s="23">
        <v>1862.66</v>
      </c>
      <c r="BP102" s="23">
        <v>2.5299999999999998</v>
      </c>
      <c r="BQ102" s="23">
        <v>70.249200000000002</v>
      </c>
      <c r="BR102" s="23">
        <v>82.225899999999996</v>
      </c>
      <c r="BS102" s="23" t="s">
        <v>8</v>
      </c>
      <c r="BT102" s="23">
        <v>21.925799999999999</v>
      </c>
      <c r="BU102" s="23">
        <v>9.0500000000000007</v>
      </c>
      <c r="BV102" s="23">
        <f t="shared" si="64"/>
        <v>2.6805919543880368</v>
      </c>
      <c r="BW102" s="23">
        <f t="shared" si="52"/>
        <v>79.368629343629337</v>
      </c>
      <c r="BX102" s="23">
        <f t="shared" si="33"/>
        <v>110.32956797149768</v>
      </c>
      <c r="BY102" s="23">
        <f t="shared" si="34"/>
        <v>16.882690961693932</v>
      </c>
      <c r="BZ102" s="23" cm="1">
        <f t="array" aca="1" ref="BZ102" ca="1">(BY102 - $EV102) - AVERAGE(OFFSET(BY$62, 0, 0, ROW()-62, 1) - OFFSET($EV$62, 0, 0, ROW()-62, 1))</f>
        <v>2.0655252910570954</v>
      </c>
      <c r="CA102" s="21">
        <v>40755</v>
      </c>
      <c r="CB102" s="23">
        <v>1318.69</v>
      </c>
      <c r="CC102" s="23">
        <v>1.98</v>
      </c>
      <c r="CD102" s="23">
        <v>14.776300000000001</v>
      </c>
      <c r="CE102" s="23">
        <v>103.8558</v>
      </c>
      <c r="CF102" s="23">
        <v>33.710500000000003</v>
      </c>
      <c r="CG102" s="23">
        <v>10.952500000000001</v>
      </c>
      <c r="CH102" s="23">
        <v>7.1619000000000002</v>
      </c>
      <c r="CI102" s="23">
        <f t="shared" si="65"/>
        <v>2.0822002208993076</v>
      </c>
      <c r="CJ102" s="23">
        <f t="shared" si="53"/>
        <v>100.2469111969112</v>
      </c>
      <c r="CK102" s="23">
        <f t="shared" si="35"/>
        <v>83.100724631603924</v>
      </c>
      <c r="CL102" s="23">
        <f t="shared" si="36"/>
        <v>15.868574020815347</v>
      </c>
      <c r="CM102" s="23" cm="1">
        <f t="array" aca="1" ref="CM102" ca="1">(CL102 - $EV102) - AVERAGE(OFFSET(CL$62, 0, 0, ROW()-62, 1) - OFFSET($EV$62, 0, 0, ROW()-62, 1))</f>
        <v>-2.0641817261918312</v>
      </c>
      <c r="CN102" s="21">
        <v>40755</v>
      </c>
      <c r="CO102" s="23">
        <v>1907.03</v>
      </c>
      <c r="CP102" s="23">
        <v>2.2799999999999998</v>
      </c>
      <c r="CQ102" s="23">
        <v>14.713699999999999</v>
      </c>
      <c r="CR102" s="23">
        <v>115.3874</v>
      </c>
      <c r="CS102" s="23">
        <v>27.7682</v>
      </c>
      <c r="CT102" s="23">
        <v>12.1327</v>
      </c>
      <c r="CU102" s="23">
        <v>7.7491000000000003</v>
      </c>
      <c r="CV102" s="23">
        <f t="shared" si="66"/>
        <v>2.2763205832117213</v>
      </c>
      <c r="CW102" s="23">
        <f t="shared" si="54"/>
        <v>111.37779922779923</v>
      </c>
      <c r="CX102" s="23">
        <f t="shared" si="37"/>
        <v>101.28688812612326</v>
      </c>
      <c r="CY102" s="23">
        <f t="shared" si="38"/>
        <v>18.828004643852328</v>
      </c>
      <c r="CZ102" s="23" cm="1">
        <f t="array" aca="1" ref="CZ102" ca="1">(CY102 - $EV102) - AVERAGE(OFFSET(CY$62, 0, 0, ROW()-62, 1) - OFFSET($EV$62, 0, 0, ROW()-62, 1))</f>
        <v>-5.8726674231238896E-2</v>
      </c>
      <c r="DA102" s="21">
        <v>40755</v>
      </c>
      <c r="DB102" s="23">
        <v>2087.6799999999998</v>
      </c>
      <c r="DC102" s="23">
        <v>1.85</v>
      </c>
      <c r="DD102" s="23">
        <v>14.3591</v>
      </c>
      <c r="DE102" s="23">
        <v>138.36949999999999</v>
      </c>
      <c r="DF102" s="23">
        <v>29.0702</v>
      </c>
      <c r="DG102" s="23">
        <v>15.075799999999999</v>
      </c>
      <c r="DH102" s="23">
        <v>10.4499</v>
      </c>
      <c r="DI102" s="23">
        <f t="shared" si="67"/>
        <v>1.9000290252913599</v>
      </c>
      <c r="DJ102" s="23">
        <f t="shared" si="55"/>
        <v>133.56129343629343</v>
      </c>
      <c r="DK102" s="23">
        <f t="shared" si="39"/>
        <v>110.16675989956198</v>
      </c>
      <c r="DL102" s="23">
        <f t="shared" si="40"/>
        <v>18.95018063437028</v>
      </c>
      <c r="DM102" s="23" cm="1">
        <f t="array" aca="1" ref="DM102" ca="1">(DL102 - $EV102) - AVERAGE(OFFSET(DL$62, 0, 0, ROW()-62, 1) - OFFSET($EV$62, 0, 0, ROW()-62, 1))</f>
        <v>-0.56125830799886955</v>
      </c>
      <c r="DN102" s="21">
        <v>40755</v>
      </c>
      <c r="DO102" s="23">
        <v>1941.01</v>
      </c>
      <c r="DP102" s="23">
        <v>1.07</v>
      </c>
      <c r="DQ102" s="23">
        <v>14.6083</v>
      </c>
      <c r="DR102" s="23">
        <v>143.00309999999999</v>
      </c>
      <c r="DS102" s="23">
        <v>45.046199999999999</v>
      </c>
      <c r="DT102" s="23">
        <v>19.654499999999999</v>
      </c>
      <c r="DU102" s="23">
        <v>15.336399999999999</v>
      </c>
      <c r="DV102" s="23">
        <f t="shared" si="68"/>
        <v>1.1137030070904113</v>
      </c>
      <c r="DW102" s="23">
        <f t="shared" si="56"/>
        <v>138.0338803088803</v>
      </c>
      <c r="DX102" s="23">
        <f t="shared" si="41"/>
        <v>93.773720528490031</v>
      </c>
      <c r="DY102" s="23">
        <f t="shared" si="42"/>
        <v>20.698869460024127</v>
      </c>
      <c r="DZ102" s="23" cm="1">
        <f t="array" aca="1" ref="DZ102" ca="1">(DY102 - $EV102) - AVERAGE(OFFSET(DY$62, 0, 0, ROW()-62, 1) - OFFSET($EV$62, 0, 0, ROW()-62, 1))</f>
        <v>-1.672139652273998</v>
      </c>
      <c r="EA102" s="21">
        <v>40755</v>
      </c>
      <c r="EB102" s="23">
        <v>2322.5100000000002</v>
      </c>
      <c r="EC102" s="23">
        <v>4.1399999999999997</v>
      </c>
      <c r="ED102" s="23">
        <v>13.4831</v>
      </c>
      <c r="EE102" s="23">
        <v>127.7345</v>
      </c>
      <c r="EF102" s="23">
        <v>54.944600000000001</v>
      </c>
      <c r="EG102" s="23">
        <v>18.102799999999998</v>
      </c>
      <c r="EH102" s="23">
        <v>8.1984999999999992</v>
      </c>
      <c r="EI102" s="23">
        <f t="shared" si="69"/>
        <v>4.3554328129919018</v>
      </c>
      <c r="EJ102" s="23">
        <f t="shared" si="57"/>
        <v>123.29584942084941</v>
      </c>
      <c r="EK102" s="23">
        <f t="shared" si="43"/>
        <v>122.53697913941225</v>
      </c>
      <c r="EL102" s="23">
        <f t="shared" si="44"/>
        <v>18.953543789892553</v>
      </c>
      <c r="EM102" s="23" cm="1">
        <f t="array" aca="1" ref="EM102" ca="1">(EL102 - $EV102) - AVERAGE(OFFSET(EL$62, 0, 0, ROW()-62, 1) - OFFSET($EV$62, 0, 0, ROW()-62, 1))</f>
        <v>-1.2587541475881263</v>
      </c>
      <c r="EP102" s="21">
        <v>40755</v>
      </c>
      <c r="EQ102" s="52">
        <v>1218.890014648438</v>
      </c>
      <c r="ER102" s="37">
        <v>14.013500000000001</v>
      </c>
      <c r="ES102" s="51">
        <v>120.81</v>
      </c>
      <c r="ET102" s="23">
        <f t="shared" si="58"/>
        <v>116.61196911196912</v>
      </c>
      <c r="EU102" s="23">
        <f t="shared" si="45"/>
        <v>85.558182053164771</v>
      </c>
      <c r="EV102" s="23">
        <f t="shared" si="46"/>
        <v>14.246329052328802</v>
      </c>
      <c r="EW102" s="37"/>
      <c r="EX102" s="37"/>
      <c r="EY102" s="37"/>
      <c r="FA102" s="21">
        <v>40755</v>
      </c>
      <c r="FB102" s="37">
        <f>VLOOKUP(FA102,'riskfree_rate and infl.'!$H:$I,2,0)</f>
        <v>3.6</v>
      </c>
    </row>
    <row r="103" spans="1:158" x14ac:dyDescent="0.35">
      <c r="A103" s="21">
        <v>40786</v>
      </c>
      <c r="B103" s="23">
        <v>1658.01</v>
      </c>
      <c r="C103" s="23">
        <v>2.76</v>
      </c>
      <c r="D103" s="23">
        <v>16.763400000000001</v>
      </c>
      <c r="E103" s="23">
        <v>84.918400000000005</v>
      </c>
      <c r="F103" s="23">
        <v>51.613700000000001</v>
      </c>
      <c r="G103" s="23">
        <v>17.155899999999999</v>
      </c>
      <c r="H103" s="23">
        <v>10.0114</v>
      </c>
      <c r="I103" s="23">
        <f t="shared" si="59"/>
        <v>2.7010300386119375</v>
      </c>
      <c r="J103" s="23">
        <f t="shared" si="47"/>
        <v>81.809633911368024</v>
      </c>
      <c r="K103" s="23">
        <f t="shared" si="23"/>
        <v>70.522837819580431</v>
      </c>
      <c r="L103" s="23">
        <f t="shared" si="24"/>
        <v>23.510256411429591</v>
      </c>
      <c r="M103" s="23" cm="1">
        <f t="array" aca="1" ref="M103" ca="1">(L103 - $EV103) - AVERAGE(OFFSET(L$62, 0, 0, ROW()-62, 1) - OFFSET($EV$62, 0, 0, ROW()-62, 1))</f>
        <v>-2.267743682313343</v>
      </c>
      <c r="N103" s="21">
        <v>40786</v>
      </c>
      <c r="O103" s="23">
        <v>1663.77</v>
      </c>
      <c r="P103" s="23">
        <v>1.55</v>
      </c>
      <c r="Q103" s="23">
        <v>15.0052</v>
      </c>
      <c r="R103" s="23">
        <v>111.79940000000001</v>
      </c>
      <c r="S103" s="23">
        <v>28.973199999999999</v>
      </c>
      <c r="T103" s="23">
        <v>9.3644999999999996</v>
      </c>
      <c r="U103" s="23">
        <v>6.4847999999999999</v>
      </c>
      <c r="V103" s="23">
        <f t="shared" si="60"/>
        <v>1.5413641412355372</v>
      </c>
      <c r="W103" s="23">
        <f t="shared" si="48"/>
        <v>107.70655105973026</v>
      </c>
      <c r="X103" s="23">
        <f t="shared" si="25"/>
        <v>78.668480353783934</v>
      </c>
      <c r="Y103" s="23">
        <f t="shared" si="26"/>
        <v>21.149131043561248</v>
      </c>
      <c r="Z103" s="23" cm="1">
        <f t="array" aca="1" ref="Z103" ca="1">(Y103 - $EV103) - AVERAGE(OFFSET(Y$62, 0, 0, ROW()-62, 1) - OFFSET($EV$62, 0, 0, ROW()-62, 1))</f>
        <v>3.5484452149841239</v>
      </c>
      <c r="AA103" s="21">
        <v>40786</v>
      </c>
      <c r="AB103" s="23">
        <v>1739.67</v>
      </c>
      <c r="AC103" s="23">
        <v>2.91</v>
      </c>
      <c r="AD103" s="23">
        <v>15.183</v>
      </c>
      <c r="AE103" s="23">
        <v>115.0211</v>
      </c>
      <c r="AF103" s="23">
        <v>31.504100000000001</v>
      </c>
      <c r="AG103" s="23">
        <v>10.0022</v>
      </c>
      <c r="AH103" s="23">
        <v>6.9471999999999996</v>
      </c>
      <c r="AI103" s="23">
        <f t="shared" si="61"/>
        <v>3.0113255145338469</v>
      </c>
      <c r="AJ103" s="23">
        <f t="shared" si="49"/>
        <v>110.81030828516377</v>
      </c>
      <c r="AK103" s="23">
        <f t="shared" si="27"/>
        <v>92.678380790850298</v>
      </c>
      <c r="AL103" s="23">
        <f t="shared" si="28"/>
        <v>18.771044391959745</v>
      </c>
      <c r="AM103" s="23" cm="1">
        <f t="array" aca="1" ref="AM103" ca="1">(AL103 - $EV103) - AVERAGE(OFFSET(AL$62, 0, 0, ROW()-62, 1) - OFFSET($EV$62, 0, 0, ROW()-62, 1))</f>
        <v>-1.0617134904187271</v>
      </c>
      <c r="AN103" s="21">
        <v>40786</v>
      </c>
      <c r="AO103" s="23">
        <v>2756.68</v>
      </c>
      <c r="AP103" s="23">
        <v>1.92</v>
      </c>
      <c r="AQ103" s="23">
        <v>12.008699999999999</v>
      </c>
      <c r="AR103" s="23">
        <v>227.83539999999999</v>
      </c>
      <c r="AS103" s="23">
        <v>19.290700000000001</v>
      </c>
      <c r="AT103" s="23">
        <v>13.2753</v>
      </c>
      <c r="AU103" s="23">
        <v>9.1077999999999992</v>
      </c>
      <c r="AV103" s="23">
        <f t="shared" si="62"/>
        <v>1.8351300822333874</v>
      </c>
      <c r="AW103" s="23">
        <f t="shared" si="50"/>
        <v>219.49460500963389</v>
      </c>
      <c r="AX103" s="23">
        <f t="shared" si="29"/>
        <v>218.0408482581185</v>
      </c>
      <c r="AY103" s="23">
        <f t="shared" si="30"/>
        <v>12.642952098299581</v>
      </c>
      <c r="AZ103" s="23" cm="1">
        <f t="array" aca="1" ref="AZ103" ca="1">(AY103 - $EV103) - AVERAGE(OFFSET(AY$62, 0, 0, ROW()-62, 1) - OFFSET($EV$62, 0, 0, ROW()-62, 1))</f>
        <v>-0.93288676475289545</v>
      </c>
      <c r="BA103" s="21">
        <v>40786</v>
      </c>
      <c r="BB103" s="23">
        <v>635.16</v>
      </c>
      <c r="BC103" s="23">
        <v>1.7</v>
      </c>
      <c r="BD103" s="23">
        <v>9.9093999999999998</v>
      </c>
      <c r="BE103" s="23">
        <v>67.725099999999998</v>
      </c>
      <c r="BF103" s="23" t="s">
        <v>8</v>
      </c>
      <c r="BG103" s="23">
        <v>14.212899999999999</v>
      </c>
      <c r="BH103" s="23">
        <v>9.5167999999999999</v>
      </c>
      <c r="BI103" s="23">
        <f t="shared" si="63"/>
        <v>1.451517806132165</v>
      </c>
      <c r="BJ103" s="23">
        <f t="shared" si="51"/>
        <v>65.245761078998072</v>
      </c>
      <c r="BK103" s="23">
        <f t="shared" si="31"/>
        <v>66.182900045366793</v>
      </c>
      <c r="BL103" s="23">
        <f t="shared" si="32"/>
        <v>9.5970409209117911</v>
      </c>
      <c r="BM103" s="23" cm="1">
        <f t="array" aca="1" ref="BM103" ca="1">(BL103 - $EV103) - AVERAGE(OFFSET(BL$62, 0, 0, ROW()-62, 1) - OFFSET($EV$62, 0, 0, ROW()-62, 1))</f>
        <v>-7.2479616817785253E-2</v>
      </c>
      <c r="BN103" s="21">
        <v>40786</v>
      </c>
      <c r="BO103" s="23">
        <v>1783.76</v>
      </c>
      <c r="BP103" s="23">
        <v>2.71</v>
      </c>
      <c r="BQ103" s="23">
        <v>56.290399999999998</v>
      </c>
      <c r="BR103" s="23">
        <v>89.0946</v>
      </c>
      <c r="BS103" s="23" t="s">
        <v>8</v>
      </c>
      <c r="BT103" s="23">
        <v>23.991700000000002</v>
      </c>
      <c r="BU103" s="23">
        <v>14.7773</v>
      </c>
      <c r="BV103" s="23">
        <f t="shared" si="64"/>
        <v>2.7191616369005764</v>
      </c>
      <c r="BW103" s="23">
        <f t="shared" si="52"/>
        <v>85.832947976878614</v>
      </c>
      <c r="BX103" s="23">
        <f t="shared" si="33"/>
        <v>109.87862063687983</v>
      </c>
      <c r="BY103" s="23">
        <f t="shared" si="34"/>
        <v>16.233913291420553</v>
      </c>
      <c r="BZ103" s="23" cm="1">
        <f t="array" aca="1" ref="BZ103" ca="1">(BY103 - $EV103) - AVERAGE(OFFSET(BY$62, 0, 0, ROW()-62, 1) - OFFSET($EV$62, 0, 0, ROW()-62, 1))</f>
        <v>2.3892598058872641</v>
      </c>
      <c r="CA103" s="21">
        <v>40786</v>
      </c>
      <c r="CB103" s="23">
        <v>1275.99</v>
      </c>
      <c r="CC103" s="23">
        <v>2.09</v>
      </c>
      <c r="CD103" s="23">
        <v>13.558999999999999</v>
      </c>
      <c r="CE103" s="23">
        <v>107.01130000000001</v>
      </c>
      <c r="CF103" s="23">
        <v>33.232999999999997</v>
      </c>
      <c r="CG103" s="23">
        <v>10.845800000000001</v>
      </c>
      <c r="CH103" s="23">
        <v>7.117</v>
      </c>
      <c r="CI103" s="23">
        <f t="shared" si="65"/>
        <v>2.0986402375524955</v>
      </c>
      <c r="CJ103" s="23">
        <f t="shared" si="53"/>
        <v>103.0937379576108</v>
      </c>
      <c r="CK103" s="23">
        <f t="shared" si="35"/>
        <v>83.739448138347655</v>
      </c>
      <c r="CL103" s="23">
        <f t="shared" si="36"/>
        <v>15.237621316681128</v>
      </c>
      <c r="CM103" s="23" cm="1">
        <f t="array" aca="1" ref="CM103" ca="1">(CL103 - $EV103) - AVERAGE(OFFSET(CL$62, 0, 0, ROW()-62, 1) - OFFSET($EV$62, 0, 0, ROW()-62, 1))</f>
        <v>-1.6218976838261865</v>
      </c>
      <c r="CN103" s="21">
        <v>40786</v>
      </c>
      <c r="CO103" s="23">
        <v>1778.92</v>
      </c>
      <c r="CP103" s="23">
        <v>2.4900000000000002</v>
      </c>
      <c r="CQ103" s="23">
        <v>13.7121</v>
      </c>
      <c r="CR103" s="23">
        <v>115.651</v>
      </c>
      <c r="CS103" s="23">
        <v>27.444700000000001</v>
      </c>
      <c r="CT103" s="23">
        <v>12.109500000000001</v>
      </c>
      <c r="CU103" s="23">
        <v>7.7488999999999999</v>
      </c>
      <c r="CV103" s="23">
        <f t="shared" si="66"/>
        <v>2.2936710643619267</v>
      </c>
      <c r="CW103" s="23">
        <f t="shared" si="54"/>
        <v>111.41714836223505</v>
      </c>
      <c r="CX103" s="23">
        <f t="shared" si="37"/>
        <v>101.60539326420933</v>
      </c>
      <c r="CY103" s="23">
        <f t="shared" si="38"/>
        <v>17.508125728859589</v>
      </c>
      <c r="CZ103" s="23" cm="1">
        <f t="array" aca="1" ref="CZ103" ca="1">(CY103 - $EV103) - AVERAGE(OFFSET(CY$62, 0, 0, ROW()-62, 1) - OFFSET($EV$62, 0, 0, ROW()-62, 1))</f>
        <v>-0.35428238057681227</v>
      </c>
      <c r="DA103" s="21">
        <v>40786</v>
      </c>
      <c r="DB103" s="23">
        <v>1948.86</v>
      </c>
      <c r="DC103" s="23">
        <v>2.02</v>
      </c>
      <c r="DD103" s="23">
        <v>13.404299999999999</v>
      </c>
      <c r="DE103" s="23">
        <v>138.36949999999999</v>
      </c>
      <c r="DF103" s="23">
        <v>29.0702</v>
      </c>
      <c r="DG103" s="23">
        <v>15.075799999999999</v>
      </c>
      <c r="DH103" s="23">
        <v>10.4499</v>
      </c>
      <c r="DI103" s="23">
        <f t="shared" si="67"/>
        <v>1.9129201447069939</v>
      </c>
      <c r="DJ103" s="23">
        <f t="shared" si="55"/>
        <v>133.30394990366088</v>
      </c>
      <c r="DK103" s="23">
        <f t="shared" si="39"/>
        <v>110.81390344484137</v>
      </c>
      <c r="DL103" s="23">
        <f t="shared" si="40"/>
        <v>17.586782338825042</v>
      </c>
      <c r="DM103" s="23" cm="1">
        <f t="array" aca="1" ref="DM103" ca="1">(DL103 - $EV103) - AVERAGE(OFFSET(DL$62, 0, 0, ROW()-62, 1) - OFFSET($EV$62, 0, 0, ROW()-62, 1))</f>
        <v>-0.88807652578065888</v>
      </c>
      <c r="DN103" s="21">
        <v>40786</v>
      </c>
      <c r="DO103" s="23">
        <v>1827.26</v>
      </c>
      <c r="DP103" s="23">
        <v>1.18</v>
      </c>
      <c r="DQ103" s="23">
        <v>13.7522</v>
      </c>
      <c r="DR103" s="23">
        <v>143.0078</v>
      </c>
      <c r="DS103" s="23">
        <v>45.046500000000002</v>
      </c>
      <c r="DT103" s="23">
        <v>19.654599999999999</v>
      </c>
      <c r="DU103" s="23">
        <v>15.336499999999999</v>
      </c>
      <c r="DV103" s="23">
        <f t="shared" si="68"/>
        <v>1.1405639694832814</v>
      </c>
      <c r="DW103" s="23">
        <f t="shared" si="56"/>
        <v>137.77244701348747</v>
      </c>
      <c r="DX103" s="23">
        <f t="shared" si="41"/>
        <v>94.880080515644792</v>
      </c>
      <c r="DY103" s="23">
        <f t="shared" si="42"/>
        <v>19.258626152817218</v>
      </c>
      <c r="DZ103" s="23" cm="1">
        <f t="array" aca="1" ref="DZ103" ca="1">(DY103 - $EV103) - AVERAGE(OFFSET(DY$62, 0, 0, ROW()-62, 1) - OFFSET($EV$62, 0, 0, ROW()-62, 1))</f>
        <v>-2.0487082147839182</v>
      </c>
      <c r="EA103" s="21">
        <v>40786</v>
      </c>
      <c r="EB103" s="23">
        <v>2373.46</v>
      </c>
      <c r="EC103" s="23">
        <v>4.0999999999999996</v>
      </c>
      <c r="ED103" s="23">
        <v>13.5481</v>
      </c>
      <c r="EE103" s="23">
        <v>128.03460000000001</v>
      </c>
      <c r="EF103" s="23">
        <v>54.973599999999998</v>
      </c>
      <c r="EG103" s="23">
        <v>17.7559</v>
      </c>
      <c r="EH103" s="23">
        <v>8.3300999999999998</v>
      </c>
      <c r="EI103" s="23">
        <f t="shared" si="69"/>
        <v>4.359368588298187</v>
      </c>
      <c r="EJ103" s="23">
        <f t="shared" si="57"/>
        <v>123.34739884393065</v>
      </c>
      <c r="EK103" s="23">
        <f t="shared" si="43"/>
        <v>122.77477939631655</v>
      </c>
      <c r="EL103" s="23">
        <f t="shared" si="44"/>
        <v>19.33182052267005</v>
      </c>
      <c r="EM103" s="23" cm="1">
        <f t="array" aca="1" ref="EM103" ca="1">(EL103 - $EV103) - AVERAGE(OFFSET(EL$62, 0, 0, ROW()-62, 1) - OFFSET($EV$62, 0, 0, ROW()-62, 1))</f>
        <v>0.17311475660133802</v>
      </c>
      <c r="EP103" s="21">
        <v>40786</v>
      </c>
      <c r="EQ103" s="52">
        <v>1131.420043945312</v>
      </c>
      <c r="ER103" s="37">
        <v>13.0078</v>
      </c>
      <c r="ES103" s="51">
        <v>121.95</v>
      </c>
      <c r="ET103" s="23">
        <f t="shared" si="58"/>
        <v>117.48554913294798</v>
      </c>
      <c r="EU103" s="23">
        <f t="shared" si="45"/>
        <v>85.561714487333049</v>
      </c>
      <c r="EV103" s="23">
        <f t="shared" si="46"/>
        <v>13.223438201589715</v>
      </c>
      <c r="EW103" s="37"/>
      <c r="EX103" s="37"/>
      <c r="EY103" s="37"/>
      <c r="FA103" s="21">
        <v>40786</v>
      </c>
      <c r="FB103" s="37">
        <f>VLOOKUP(FA103,'riskfree_rate and infl.'!$H:$I,2,0)</f>
        <v>3.8</v>
      </c>
    </row>
    <row r="104" spans="1:158" x14ac:dyDescent="0.35">
      <c r="A104" s="21">
        <v>40816</v>
      </c>
      <c r="B104" s="23">
        <v>1554.51</v>
      </c>
      <c r="C104" s="23">
        <v>2.97</v>
      </c>
      <c r="D104" s="23">
        <v>15.6943</v>
      </c>
      <c r="E104" s="23">
        <v>84.912000000000006</v>
      </c>
      <c r="F104" s="23">
        <v>51.613700000000001</v>
      </c>
      <c r="G104" s="23">
        <v>17.155899999999999</v>
      </c>
      <c r="H104" s="23">
        <v>10.0114</v>
      </c>
      <c r="I104" s="23">
        <f t="shared" si="59"/>
        <v>2.717930805095722</v>
      </c>
      <c r="J104" s="23">
        <f t="shared" si="47"/>
        <v>81.724735322425417</v>
      </c>
      <c r="K104" s="23">
        <f t="shared" si="23"/>
        <v>71.176878870252921</v>
      </c>
      <c r="L104" s="23">
        <f t="shared" si="24"/>
        <v>21.840097861465502</v>
      </c>
      <c r="M104" s="23" cm="1">
        <f t="array" aca="1" ref="M104" ca="1">(L104 - $EV104) - AVERAGE(OFFSET(L$62, 0, 0, ROW()-62, 1) - OFFSET($EV$62, 0, 0, ROW()-62, 1))</f>
        <v>-5.3178152649905712</v>
      </c>
      <c r="N104" s="21">
        <v>40816</v>
      </c>
      <c r="O104" s="23">
        <v>1571.78</v>
      </c>
      <c r="P104" s="23">
        <v>1.64</v>
      </c>
      <c r="Q104" s="23">
        <v>14.172000000000001</v>
      </c>
      <c r="R104" s="23">
        <v>111.8165</v>
      </c>
      <c r="S104" s="23">
        <v>28.974699999999999</v>
      </c>
      <c r="T104" s="23">
        <v>9.3690999999999995</v>
      </c>
      <c r="U104" s="23">
        <v>6.4851000000000001</v>
      </c>
      <c r="V104" s="23">
        <f t="shared" si="60"/>
        <v>1.5331581263853258</v>
      </c>
      <c r="W104" s="23">
        <f t="shared" si="48"/>
        <v>107.61934552454284</v>
      </c>
      <c r="X104" s="23">
        <f t="shared" si="25"/>
        <v>78.881923902274906</v>
      </c>
      <c r="Y104" s="23">
        <f t="shared" si="26"/>
        <v>19.925731045140886</v>
      </c>
      <c r="Z104" s="23" cm="1">
        <f t="array" aca="1" ref="Z104" ca="1">(Y104 - $EV104) - AVERAGE(OFFSET(Y$62, 0, 0, ROW()-62, 1) - OFFSET($EV$62, 0, 0, ROW()-62, 1))</f>
        <v>0.8066514958197315</v>
      </c>
      <c r="AA104" s="21">
        <v>40816</v>
      </c>
      <c r="AB104" s="23">
        <v>1676.63</v>
      </c>
      <c r="AC104" s="23">
        <v>3.01</v>
      </c>
      <c r="AD104" s="23">
        <v>14.5185</v>
      </c>
      <c r="AE104" s="23">
        <v>115.05110000000001</v>
      </c>
      <c r="AF104" s="23">
        <v>31.451699999999999</v>
      </c>
      <c r="AG104" s="23">
        <v>9.9911999999999992</v>
      </c>
      <c r="AH104" s="23">
        <v>6.9427000000000003</v>
      </c>
      <c r="AI104" s="23">
        <f t="shared" si="61"/>
        <v>2.9876412040771325</v>
      </c>
      <c r="AJ104" s="23">
        <f t="shared" si="49"/>
        <v>110.73253128007701</v>
      </c>
      <c r="AK104" s="23">
        <f t="shared" si="27"/>
        <v>93.322026145681491</v>
      </c>
      <c r="AL104" s="23">
        <f t="shared" si="28"/>
        <v>17.966069418410143</v>
      </c>
      <c r="AM104" s="23" cm="1">
        <f t="array" aca="1" ref="AM104" ca="1">(AL104 - $EV104) - AVERAGE(OFFSET(AL$62, 0, 0, ROW()-62, 1) - OFFSET($EV$62, 0, 0, ROW()-62, 1))</f>
        <v>-3.2753165012503853</v>
      </c>
      <c r="AN104" s="21">
        <v>40816</v>
      </c>
      <c r="AO104" s="23">
        <v>2415.6999999999998</v>
      </c>
      <c r="AP104" s="23">
        <v>2.17</v>
      </c>
      <c r="AQ104" s="23">
        <v>10.5237</v>
      </c>
      <c r="AR104" s="23">
        <v>227.8271</v>
      </c>
      <c r="AS104" s="23">
        <v>19.290700000000001</v>
      </c>
      <c r="AT104" s="23">
        <v>13.2752</v>
      </c>
      <c r="AU104" s="23">
        <v>9.1075999999999997</v>
      </c>
      <c r="AV104" s="23">
        <f t="shared" si="62"/>
        <v>1.8115172553213916</v>
      </c>
      <c r="AW104" s="23">
        <f t="shared" si="50"/>
        <v>219.27536092396537</v>
      </c>
      <c r="AX104" s="23">
        <f t="shared" si="29"/>
        <v>218.06976669597958</v>
      </c>
      <c r="AY104" s="23">
        <f t="shared" si="30"/>
        <v>11.077647473103553</v>
      </c>
      <c r="AZ104" s="23" cm="1">
        <f t="array" aca="1" ref="AZ104" ca="1">(AY104 - $EV104) - AVERAGE(OFFSET(AY$62, 0, 0, ROW()-62, 1) - OFFSET($EV$62, 0, 0, ROW()-62, 1))</f>
        <v>-3.909886730223024</v>
      </c>
      <c r="BA104" s="21">
        <v>40816</v>
      </c>
      <c r="BB104" s="23">
        <v>558.77</v>
      </c>
      <c r="BC104" s="23">
        <v>1.95</v>
      </c>
      <c r="BD104" s="23">
        <v>8.7175999999999991</v>
      </c>
      <c r="BE104" s="23">
        <v>67.725099999999998</v>
      </c>
      <c r="BF104" s="23" t="s">
        <v>8</v>
      </c>
      <c r="BG104" s="23">
        <v>14.212899999999999</v>
      </c>
      <c r="BH104" s="23">
        <v>9.5167999999999999</v>
      </c>
      <c r="BI104" s="23">
        <f t="shared" si="63"/>
        <v>1.4875799667561287</v>
      </c>
      <c r="BJ104" s="23">
        <f t="shared" si="51"/>
        <v>65.182964388835416</v>
      </c>
      <c r="BK104" s="23">
        <f t="shared" si="31"/>
        <v>65.299627218742586</v>
      </c>
      <c r="BL104" s="23">
        <f t="shared" si="32"/>
        <v>8.5570166905886929</v>
      </c>
      <c r="BM104" s="23" cm="1">
        <f t="array" aca="1" ref="BM104" ca="1">(BL104 - $EV104) - AVERAGE(OFFSET(BL$62, 0, 0, ROW()-62, 1) - OFFSET($EV$62, 0, 0, ROW()-62, 1))</f>
        <v>-2.5446850718896297</v>
      </c>
      <c r="BN104" s="21">
        <v>40816</v>
      </c>
      <c r="BO104" s="23">
        <v>1608.93</v>
      </c>
      <c r="BP104" s="23">
        <v>3.06</v>
      </c>
      <c r="BQ104" s="23">
        <v>50.773200000000003</v>
      </c>
      <c r="BR104" s="23">
        <v>89.0946</v>
      </c>
      <c r="BS104" s="23" t="s">
        <v>8</v>
      </c>
      <c r="BT104" s="23">
        <v>23.991700000000002</v>
      </c>
      <c r="BU104" s="23">
        <v>14.7773</v>
      </c>
      <c r="BV104" s="23">
        <f t="shared" si="64"/>
        <v>2.7694023509955663</v>
      </c>
      <c r="BW104" s="23">
        <f t="shared" si="52"/>
        <v>85.750336862367661</v>
      </c>
      <c r="BX104" s="23">
        <f t="shared" si="33"/>
        <v>109.3949688891893</v>
      </c>
      <c r="BY104" s="23">
        <f t="shared" si="34"/>
        <v>14.707531949021824</v>
      </c>
      <c r="BZ104" s="23" cm="1">
        <f t="array" aca="1" ref="BZ104" ca="1">(BY104 - $EV104) - AVERAGE(OFFSET(BY$62, 0, 0, ROW()-62, 1) - OFFSET($EV$62, 0, 0, ROW()-62, 1))</f>
        <v>-0.62791560465795027</v>
      </c>
      <c r="CA104" s="21">
        <v>40816</v>
      </c>
      <c r="CB104" s="23">
        <v>1218.4000000000001</v>
      </c>
      <c r="CC104" s="23">
        <v>2.2000000000000002</v>
      </c>
      <c r="CD104" s="23">
        <v>12.9482</v>
      </c>
      <c r="CE104" s="23">
        <v>107.0104</v>
      </c>
      <c r="CF104" s="23">
        <v>33.232999999999997</v>
      </c>
      <c r="CG104" s="23">
        <v>10.845800000000001</v>
      </c>
      <c r="CH104" s="23">
        <v>7.117</v>
      </c>
      <c r="CI104" s="23">
        <f t="shared" si="65"/>
        <v>2.1029076514217913</v>
      </c>
      <c r="CJ104" s="23">
        <f t="shared" si="53"/>
        <v>102.99364773820983</v>
      </c>
      <c r="CK104" s="23">
        <f t="shared" si="35"/>
        <v>84.358529338816368</v>
      </c>
      <c r="CL104" s="23">
        <f t="shared" si="36"/>
        <v>14.443115705661915</v>
      </c>
      <c r="CM104" s="23" cm="1">
        <f t="array" aca="1" ref="CM104" ca="1">(CL104 - $EV104) - AVERAGE(OFFSET(CL$62, 0, 0, ROW()-62, 1) - OFFSET($EV$62, 0, 0, ROW()-62, 1))</f>
        <v>-3.8116936132368031</v>
      </c>
      <c r="CN104" s="21">
        <v>40816</v>
      </c>
      <c r="CO104" s="23">
        <v>1611.22</v>
      </c>
      <c r="CP104" s="23">
        <v>2.77</v>
      </c>
      <c r="CQ104" s="23">
        <v>12.391400000000001</v>
      </c>
      <c r="CR104" s="23">
        <v>115.651</v>
      </c>
      <c r="CS104" s="23">
        <v>27.442699999999999</v>
      </c>
      <c r="CT104" s="23">
        <v>12.114699999999999</v>
      </c>
      <c r="CU104" s="23">
        <v>7.7523999999999997</v>
      </c>
      <c r="CV104" s="23">
        <f t="shared" si="66"/>
        <v>2.3203913521944459</v>
      </c>
      <c r="CW104" s="23">
        <f t="shared" si="54"/>
        <v>111.30991337824832</v>
      </c>
      <c r="CX104" s="23">
        <f t="shared" si="37"/>
        <v>101.8964954770593</v>
      </c>
      <c r="CY104" s="23">
        <f t="shared" si="38"/>
        <v>15.812320065146359</v>
      </c>
      <c r="CZ104" s="23" cm="1">
        <f t="array" aca="1" ref="CZ104" ca="1">(CY104 - $EV104) - AVERAGE(OFFSET(CY$62, 0, 0, ROW()-62, 1) - OFFSET($EV$62, 0, 0, ROW()-62, 1))</f>
        <v>-3.4755596794254782</v>
      </c>
      <c r="DA104" s="21">
        <v>40816</v>
      </c>
      <c r="DB104" s="23">
        <v>1595.52</v>
      </c>
      <c r="DC104" s="23">
        <v>2.54</v>
      </c>
      <c r="DD104" s="23">
        <v>10.554500000000001</v>
      </c>
      <c r="DE104" s="23">
        <v>151.38480000000001</v>
      </c>
      <c r="DF104" s="23">
        <v>29.502800000000001</v>
      </c>
      <c r="DG104" s="23">
        <v>15.9137</v>
      </c>
      <c r="DH104" s="23">
        <v>9.5519999999999996</v>
      </c>
      <c r="DI104" s="23">
        <f t="shared" si="67"/>
        <v>1.9825974309760299</v>
      </c>
      <c r="DJ104" s="23">
        <f t="shared" si="55"/>
        <v>145.70240615976903</v>
      </c>
      <c r="DK104" s="23">
        <f t="shared" si="39"/>
        <v>111.64147048188225</v>
      </c>
      <c r="DL104" s="23">
        <f t="shared" si="40"/>
        <v>14.291463495717114</v>
      </c>
      <c r="DM104" s="23" cm="1">
        <f t="array" aca="1" ref="DM104" ca="1">(DL104 - $EV104) - AVERAGE(OFFSET(DL$62, 0, 0, ROW()-62, 1) - OFFSET($EV$62, 0, 0, ROW()-62, 1))</f>
        <v>-5.5961576196144076</v>
      </c>
      <c r="DN104" s="21">
        <v>40816</v>
      </c>
      <c r="DO104" s="23">
        <v>1773.91</v>
      </c>
      <c r="DP104" s="23">
        <v>1.21</v>
      </c>
      <c r="DQ104" s="23">
        <v>12.6539</v>
      </c>
      <c r="DR104" s="23">
        <v>150.33430000000001</v>
      </c>
      <c r="DS104" s="23">
        <v>45.6858</v>
      </c>
      <c r="DT104" s="23">
        <v>19.9176</v>
      </c>
      <c r="DU104" s="23">
        <v>15.659599999999999</v>
      </c>
      <c r="DV104" s="23">
        <f t="shared" si="68"/>
        <v>1.1317446686603263</v>
      </c>
      <c r="DW104" s="23">
        <f t="shared" si="56"/>
        <v>144.69133782483158</v>
      </c>
      <c r="DX104" s="23">
        <f t="shared" si="41"/>
        <v>96.081971732085449</v>
      </c>
      <c r="DY104" s="23">
        <f t="shared" si="42"/>
        <v>18.462464581246969</v>
      </c>
      <c r="DZ104" s="23" cm="1">
        <f t="array" aca="1" ref="DZ104" ca="1">(DY104 - $EV104) - AVERAGE(OFFSET(DY$62, 0, 0, ROW()-62, 1) - OFFSET($EV$62, 0, 0, ROW()-62, 1))</f>
        <v>-4.2299979492465773</v>
      </c>
      <c r="EA104" s="21">
        <v>40816</v>
      </c>
      <c r="EB104" s="23">
        <v>2383.62</v>
      </c>
      <c r="EC104" s="23">
        <v>4.0999999999999996</v>
      </c>
      <c r="ED104" s="23">
        <v>13.5632</v>
      </c>
      <c r="EE104" s="23">
        <v>128.03460000000001</v>
      </c>
      <c r="EF104" s="23">
        <v>54.973599999999998</v>
      </c>
      <c r="EG104" s="23">
        <v>17.7559</v>
      </c>
      <c r="EH104" s="23">
        <v>8.3300999999999998</v>
      </c>
      <c r="EI104" s="23">
        <f t="shared" si="69"/>
        <v>4.3376584121996125</v>
      </c>
      <c r="EJ104" s="23">
        <f t="shared" si="57"/>
        <v>123.22868142444661</v>
      </c>
      <c r="EK104" s="23">
        <f t="shared" si="43"/>
        <v>122.98033087745203</v>
      </c>
      <c r="EL104" s="23">
        <f t="shared" si="44"/>
        <v>19.38212381600469</v>
      </c>
      <c r="EM104" s="23" cm="1">
        <f t="array" aca="1" ref="EM104" ca="1">(EL104 - $EV104) - AVERAGE(OFFSET(EL$62, 0, 0, ROW()-62, 1) - OFFSET($EV$62, 0, 0, ROW()-62, 1))</f>
        <v>-1.2146106598941762</v>
      </c>
      <c r="EP104" s="21">
        <v>40816</v>
      </c>
      <c r="EQ104" s="52">
        <v>1253.300048828125</v>
      </c>
      <c r="ER104" s="37">
        <v>14.414</v>
      </c>
      <c r="ES104" s="51">
        <v>123.24</v>
      </c>
      <c r="ET104" s="23">
        <f t="shared" si="58"/>
        <v>118.61405197305102</v>
      </c>
      <c r="EU104" s="23">
        <f t="shared" si="45"/>
        <v>85.506620577187533</v>
      </c>
      <c r="EV104" s="23">
        <f t="shared" si="46"/>
        <v>14.65734513150079</v>
      </c>
      <c r="EW104" s="37"/>
      <c r="EX104" s="37"/>
      <c r="EY104" s="37"/>
      <c r="FA104" s="21">
        <v>40816</v>
      </c>
      <c r="FB104" s="37">
        <f>VLOOKUP(FA104,'riskfree_rate and infl.'!$H:$I,2,0)</f>
        <v>3.9</v>
      </c>
    </row>
    <row r="105" spans="1:158" x14ac:dyDescent="0.35">
      <c r="A105" s="21">
        <v>40847</v>
      </c>
      <c r="B105" s="23">
        <v>1698.37</v>
      </c>
      <c r="C105" s="23">
        <v>2.75</v>
      </c>
      <c r="D105" s="23">
        <v>17.057600000000001</v>
      </c>
      <c r="E105" s="23">
        <v>84.905600000000007</v>
      </c>
      <c r="F105" s="23">
        <v>51.613700000000001</v>
      </c>
      <c r="G105" s="23">
        <v>17.155899999999999</v>
      </c>
      <c r="H105" s="23">
        <v>10.0114</v>
      </c>
      <c r="I105" s="23">
        <f t="shared" si="59"/>
        <v>2.7366540640229933</v>
      </c>
      <c r="J105" s="23">
        <f t="shared" si="47"/>
        <v>82.034396135265709</v>
      </c>
      <c r="K105" s="23">
        <f t="shared" si="23"/>
        <v>71.830489322457979</v>
      </c>
      <c r="L105" s="23">
        <f t="shared" si="24"/>
        <v>23.644137970100118</v>
      </c>
      <c r="M105" s="23" cm="1">
        <f t="array" aca="1" ref="M105" ca="1">(L105 - $EV105) - AVERAGE(OFFSET(L$62, 0, 0, ROW()-62, 1) - OFFSET($EV$62, 0, 0, ROW()-62, 1))</f>
        <v>-3.3324328047511944</v>
      </c>
      <c r="N105" s="21">
        <v>40847</v>
      </c>
      <c r="O105" s="23">
        <v>1758.31</v>
      </c>
      <c r="P105" s="23">
        <v>1.47</v>
      </c>
      <c r="Q105" s="23">
        <v>15.8538</v>
      </c>
      <c r="R105" s="23">
        <v>111.80629999999999</v>
      </c>
      <c r="S105" s="23">
        <v>28.974699999999999</v>
      </c>
      <c r="T105" s="23">
        <v>9.3690999999999995</v>
      </c>
      <c r="U105" s="23">
        <v>6.4851000000000001</v>
      </c>
      <c r="V105" s="23">
        <f t="shared" si="60"/>
        <v>1.5224897949566765</v>
      </c>
      <c r="W105" s="23">
        <f t="shared" si="48"/>
        <v>108.02541062801933</v>
      </c>
      <c r="X105" s="23">
        <f t="shared" si="25"/>
        <v>79.089051920803769</v>
      </c>
      <c r="Y105" s="23">
        <f t="shared" si="26"/>
        <v>22.232027787622144</v>
      </c>
      <c r="Z105" s="23" cm="1">
        <f t="array" aca="1" ref="Z105" ca="1">(Y105 - $EV105) - AVERAGE(OFFSET(Y$62, 0, 0, ROW()-62, 1) - OFFSET($EV$62, 0, 0, ROW()-62, 1))</f>
        <v>3.1518611303520219</v>
      </c>
      <c r="AA105" s="21">
        <v>40847</v>
      </c>
      <c r="AB105" s="23">
        <v>1748.77</v>
      </c>
      <c r="AC105" s="23">
        <v>2.91</v>
      </c>
      <c r="AD105" s="23">
        <v>15.145799999999999</v>
      </c>
      <c r="AE105" s="23">
        <v>115.03740000000001</v>
      </c>
      <c r="AF105" s="23">
        <v>31.569500000000001</v>
      </c>
      <c r="AG105" s="23">
        <v>9.9855</v>
      </c>
      <c r="AH105" s="23">
        <v>6.9405999999999999</v>
      </c>
      <c r="AI105" s="23">
        <f t="shared" si="61"/>
        <v>2.9930264748854469</v>
      </c>
      <c r="AJ105" s="23">
        <f t="shared" si="49"/>
        <v>111.14724637681161</v>
      </c>
      <c r="AK105" s="23">
        <f t="shared" si="27"/>
        <v>93.962932045314759</v>
      </c>
      <c r="AL105" s="23">
        <f t="shared" si="28"/>
        <v>18.611275339477853</v>
      </c>
      <c r="AM105" s="23" cm="1">
        <f t="array" aca="1" ref="AM105" ca="1">(AL105 - $EV105) - AVERAGE(OFFSET(AL$62, 0, 0, ROW()-62, 1) - OFFSET($EV$62, 0, 0, ROW()-62, 1))</f>
        <v>-2.4962681998276874</v>
      </c>
      <c r="AN105" s="21">
        <v>40847</v>
      </c>
      <c r="AO105" s="23">
        <v>2820.74</v>
      </c>
      <c r="AP105" s="23">
        <v>1.88</v>
      </c>
      <c r="AQ105" s="23">
        <v>10.988</v>
      </c>
      <c r="AR105" s="23">
        <v>255.1934</v>
      </c>
      <c r="AS105" s="23">
        <v>18.221299999999999</v>
      </c>
      <c r="AT105" s="23">
        <v>13.011799999999999</v>
      </c>
      <c r="AU105" s="23">
        <v>8.7154000000000007</v>
      </c>
      <c r="AV105" s="23">
        <f t="shared" si="62"/>
        <v>1.8116593780915713</v>
      </c>
      <c r="AW105" s="23">
        <f t="shared" si="50"/>
        <v>246.56367149758455</v>
      </c>
      <c r="AX105" s="23">
        <f t="shared" si="29"/>
        <v>218.31895227062671</v>
      </c>
      <c r="AY105" s="23">
        <f t="shared" si="30"/>
        <v>12.920270872789043</v>
      </c>
      <c r="AZ105" s="23" cm="1">
        <f t="array" aca="1" ref="AZ105" ca="1">(AY105 - $EV105) - AVERAGE(OFFSET(AY$62, 0, 0, ROW()-62, 1) - OFFSET($EV$62, 0, 0, ROW()-62, 1))</f>
        <v>-1.918663502997136</v>
      </c>
      <c r="BA105" s="21">
        <v>40847</v>
      </c>
      <c r="BB105" s="23">
        <v>636.20000000000005</v>
      </c>
      <c r="BC105" s="23">
        <v>1.79</v>
      </c>
      <c r="BD105" s="23">
        <v>10.743499999999999</v>
      </c>
      <c r="BE105" s="23">
        <v>68.539900000000003</v>
      </c>
      <c r="BF105" s="23" t="s">
        <v>8</v>
      </c>
      <c r="BG105" s="23">
        <v>15.9526</v>
      </c>
      <c r="BH105" s="23">
        <v>11.286799999999999</v>
      </c>
      <c r="BI105" s="23">
        <f t="shared" si="63"/>
        <v>1.5670328082589988</v>
      </c>
      <c r="BJ105" s="23">
        <f t="shared" si="51"/>
        <v>66.22212560386474</v>
      </c>
      <c r="BK105" s="23">
        <f t="shared" si="31"/>
        <v>64.418612299965261</v>
      </c>
      <c r="BL105" s="23">
        <f t="shared" si="32"/>
        <v>9.8760277082271628</v>
      </c>
      <c r="BM105" s="23" cm="1">
        <f t="array" aca="1" ref="BM105" ca="1">(BL105 - $EV105) - AVERAGE(OFFSET(BL$62, 0, 0, ROW()-62, 1) - OFFSET($EV$62, 0, 0, ROW()-62, 1))</f>
        <v>-1.1088231024859563</v>
      </c>
      <c r="BN105" s="21">
        <v>40847</v>
      </c>
      <c r="BO105" s="23">
        <v>1841.62</v>
      </c>
      <c r="BP105" s="23">
        <v>2.7</v>
      </c>
      <c r="BQ105" s="23">
        <v>58.116300000000003</v>
      </c>
      <c r="BR105" s="23">
        <v>89.0946</v>
      </c>
      <c r="BS105" s="23" t="s">
        <v>8</v>
      </c>
      <c r="BT105" s="23">
        <v>23.991700000000002</v>
      </c>
      <c r="BU105" s="23">
        <v>14.7773</v>
      </c>
      <c r="BV105" s="23">
        <f t="shared" si="64"/>
        <v>2.7737755123386627</v>
      </c>
      <c r="BW105" s="23">
        <f t="shared" si="52"/>
        <v>86.081739130434784</v>
      </c>
      <c r="BX105" s="23">
        <f t="shared" si="33"/>
        <v>108.90173430115262</v>
      </c>
      <c r="BY105" s="23">
        <f t="shared" si="34"/>
        <v>16.910841795294605</v>
      </c>
      <c r="BZ105" s="23" cm="1">
        <f t="array" aca="1" ref="BZ105" ca="1">(BY105 - $EV105) - AVERAGE(OFFSET(BY$62, 0, 0, ROW()-62, 1) - OFFSET($EV$62, 0, 0, ROW()-62, 1))</f>
        <v>1.6476691592583668</v>
      </c>
      <c r="CA105" s="21">
        <v>40847</v>
      </c>
      <c r="CB105" s="23">
        <v>1281.24</v>
      </c>
      <c r="CC105" s="23">
        <v>2.11</v>
      </c>
      <c r="CD105" s="23">
        <v>13.123200000000001</v>
      </c>
      <c r="CE105" s="23">
        <v>109.9924</v>
      </c>
      <c r="CF105" s="23">
        <v>33.357900000000001</v>
      </c>
      <c r="CG105" s="23">
        <v>11.180199999999999</v>
      </c>
      <c r="CH105" s="23">
        <v>7.4184000000000001</v>
      </c>
      <c r="CI105" s="23">
        <f t="shared" si="65"/>
        <v>2.1091741575590506</v>
      </c>
      <c r="CJ105" s="23">
        <f t="shared" si="53"/>
        <v>106.27285024154591</v>
      </c>
      <c r="CK105" s="23">
        <f t="shared" si="35"/>
        <v>84.988534230140587</v>
      </c>
      <c r="CL105" s="23">
        <f t="shared" si="36"/>
        <v>15.07544531278217</v>
      </c>
      <c r="CM105" s="23" cm="1">
        <f t="array" aca="1" ref="CM105" ca="1">(CL105 - $EV105) - AVERAGE(OFFSET(CL$62, 0, 0, ROW()-62, 1) - OFFSET($EV$62, 0, 0, ROW()-62, 1))</f>
        <v>-3.0330477394362942</v>
      </c>
      <c r="CN105" s="21">
        <v>40847</v>
      </c>
      <c r="CO105" s="23">
        <v>1837.33</v>
      </c>
      <c r="CP105" s="23">
        <v>2.1800000000000002</v>
      </c>
      <c r="CQ105" s="23">
        <v>13.664999999999999</v>
      </c>
      <c r="CR105" s="23">
        <v>121.4723</v>
      </c>
      <c r="CS105" s="23">
        <v>26.855699999999999</v>
      </c>
      <c r="CT105" s="23">
        <v>12.264799999999999</v>
      </c>
      <c r="CU105" s="23">
        <v>7.9573999999999998</v>
      </c>
      <c r="CV105" s="23">
        <f t="shared" si="66"/>
        <v>2.0749677430495597</v>
      </c>
      <c r="CW105" s="23">
        <f t="shared" si="54"/>
        <v>117.36454106280195</v>
      </c>
      <c r="CX105" s="23">
        <f t="shared" si="37"/>
        <v>102.21139643291023</v>
      </c>
      <c r="CY105" s="23">
        <f t="shared" si="38"/>
        <v>17.975784150508023</v>
      </c>
      <c r="CZ105" s="23" cm="1">
        <f t="array" aca="1" ref="CZ105" ca="1">(CY105 - $EV105) - AVERAGE(OFFSET(CY$62, 0, 0, ROW()-62, 1) - OFFSET($EV$62, 0, 0, ROW()-62, 1))</f>
        <v>-1.1735963956117317</v>
      </c>
      <c r="DA105" s="21">
        <v>40847</v>
      </c>
      <c r="DB105" s="23">
        <v>1902.64</v>
      </c>
      <c r="DC105" s="23">
        <v>2.15</v>
      </c>
      <c r="DD105" s="23">
        <v>12.5861</v>
      </c>
      <c r="DE105" s="23">
        <v>151.2527</v>
      </c>
      <c r="DF105" s="23">
        <v>29.502800000000001</v>
      </c>
      <c r="DG105" s="23">
        <v>15.9137</v>
      </c>
      <c r="DH105" s="23">
        <v>9.5519999999999996</v>
      </c>
      <c r="DI105" s="23">
        <f t="shared" si="67"/>
        <v>1.9999173764833422</v>
      </c>
      <c r="DJ105" s="23">
        <f t="shared" si="55"/>
        <v>146.13787439613529</v>
      </c>
      <c r="DK105" s="23">
        <f t="shared" si="39"/>
        <v>112.29199313346641</v>
      </c>
      <c r="DL105" s="23">
        <f t="shared" si="40"/>
        <v>16.943683578032029</v>
      </c>
      <c r="DM105" s="23" cm="1">
        <f t="array" aca="1" ref="DM105" ca="1">(DL105 - $EV105) - AVERAGE(OFFSET(DL$62, 0, 0, ROW()-62, 1) - OFFSET($EV$62, 0, 0, ROW()-62, 1))</f>
        <v>-2.7561221076802243</v>
      </c>
      <c r="DN105" s="21">
        <v>40847</v>
      </c>
      <c r="DO105" s="23">
        <v>1967.79</v>
      </c>
      <c r="DP105" s="23">
        <v>1.1200000000000001</v>
      </c>
      <c r="DQ105" s="23">
        <v>14.036899999999999</v>
      </c>
      <c r="DR105" s="23">
        <v>150.2961</v>
      </c>
      <c r="DS105" s="23">
        <v>45.6858</v>
      </c>
      <c r="DT105" s="23">
        <v>19.9176</v>
      </c>
      <c r="DU105" s="23">
        <v>15.659599999999999</v>
      </c>
      <c r="DV105" s="23">
        <f t="shared" si="68"/>
        <v>1.1534077497445436</v>
      </c>
      <c r="DW105" s="23">
        <f t="shared" si="56"/>
        <v>145.21362318840579</v>
      </c>
      <c r="DX105" s="23">
        <f t="shared" si="41"/>
        <v>97.283812802994547</v>
      </c>
      <c r="DY105" s="23">
        <f t="shared" si="42"/>
        <v>20.227311649317144</v>
      </c>
      <c r="DZ105" s="23" cm="1">
        <f t="array" aca="1" ref="DZ105" ca="1">(DY105 - $EV105) - AVERAGE(OFFSET(DY$62, 0, 0, ROW()-62, 1) - OFFSET($EV$62, 0, 0, ROW()-62, 1))</f>
        <v>-2.3091066066819677</v>
      </c>
      <c r="EA105" s="21">
        <v>40847</v>
      </c>
      <c r="EB105" s="23">
        <v>2461.71</v>
      </c>
      <c r="EC105" s="23">
        <v>3.97</v>
      </c>
      <c r="ED105" s="23">
        <v>13.9984</v>
      </c>
      <c r="EE105" s="23">
        <v>128.03460000000001</v>
      </c>
      <c r="EF105" s="23">
        <v>54.973599999999998</v>
      </c>
      <c r="EG105" s="23">
        <v>17.7559</v>
      </c>
      <c r="EH105" s="23">
        <v>8.3300999999999998</v>
      </c>
      <c r="EI105" s="23">
        <f t="shared" si="69"/>
        <v>4.28888472630699</v>
      </c>
      <c r="EJ105" s="23">
        <f t="shared" si="57"/>
        <v>123.70492753623191</v>
      </c>
      <c r="EK105" s="23">
        <f t="shared" si="43"/>
        <v>123.17922346702429</v>
      </c>
      <c r="EL105" s="23">
        <f t="shared" si="44"/>
        <v>19.984782585181765</v>
      </c>
      <c r="EM105" s="23" cm="1">
        <f t="array" aca="1" ref="EM105" ca="1">(EL105 - $EV105) - AVERAGE(OFFSET(EL$62, 0, 0, ROW()-62, 1) - OFFSET($EV$62, 0, 0, ROW()-62, 1))</f>
        <v>-0.52603290202155861</v>
      </c>
      <c r="EP105" s="21">
        <v>40847</v>
      </c>
      <c r="EQ105" s="52">
        <v>1246.9599609375</v>
      </c>
      <c r="ER105" s="37">
        <v>14.341100000000001</v>
      </c>
      <c r="ES105" s="51">
        <v>123.48</v>
      </c>
      <c r="ET105" s="23">
        <f t="shared" si="58"/>
        <v>119.30434782608697</v>
      </c>
      <c r="EU105" s="23">
        <f t="shared" si="45"/>
        <v>85.410130026806229</v>
      </c>
      <c r="EV105" s="23">
        <f t="shared" si="46"/>
        <v>14.599672902337671</v>
      </c>
      <c r="EW105" s="37"/>
      <c r="EX105" s="37"/>
      <c r="EY105" s="37"/>
      <c r="FA105" s="21">
        <v>40847</v>
      </c>
      <c r="FB105" s="37">
        <f>VLOOKUP(FA105,'riskfree_rate and infl.'!$H:$I,2,0)</f>
        <v>3.5</v>
      </c>
    </row>
    <row r="106" spans="1:158" x14ac:dyDescent="0.35">
      <c r="A106" s="21">
        <v>40877</v>
      </c>
      <c r="B106" s="23">
        <v>1699.17</v>
      </c>
      <c r="C106" s="23">
        <v>2.79</v>
      </c>
      <c r="D106" s="23">
        <v>16.1768</v>
      </c>
      <c r="E106" s="23">
        <v>88.902500000000003</v>
      </c>
      <c r="F106" s="23">
        <v>51.330199999999998</v>
      </c>
      <c r="G106" s="23">
        <v>17.613800000000001</v>
      </c>
      <c r="H106" s="23">
        <v>8.6646000000000001</v>
      </c>
      <c r="I106" s="23">
        <f t="shared" si="59"/>
        <v>2.7597537537275314</v>
      </c>
      <c r="J106" s="23">
        <f t="shared" si="47"/>
        <v>85.979206963249524</v>
      </c>
      <c r="K106" s="23">
        <f t="shared" si="23"/>
        <v>72.493954863348733</v>
      </c>
      <c r="L106" s="23">
        <f t="shared" si="24"/>
        <v>23.438781939858838</v>
      </c>
      <c r="M106" s="23" cm="1">
        <f t="array" aca="1" ref="M106" ca="1">(L106 - $EV106) - AVERAGE(OFFSET(L$62, 0, 0, ROW()-62, 1) - OFFSET($EV$62, 0, 0, ROW()-62, 1))</f>
        <v>-3.6051663864052763</v>
      </c>
      <c r="N106" s="21">
        <v>40877</v>
      </c>
      <c r="O106" s="23">
        <v>1724.3</v>
      </c>
      <c r="P106" s="23">
        <v>1.51</v>
      </c>
      <c r="Q106" s="23">
        <v>15.4587</v>
      </c>
      <c r="R106" s="23">
        <v>112.5665</v>
      </c>
      <c r="S106" s="23">
        <v>29.062799999999999</v>
      </c>
      <c r="T106" s="23">
        <v>9.2898999999999994</v>
      </c>
      <c r="U106" s="23">
        <v>6.5411000000000001</v>
      </c>
      <c r="V106" s="23">
        <f t="shared" si="60"/>
        <v>1.5267747770991964</v>
      </c>
      <c r="W106" s="23">
        <f t="shared" si="48"/>
        <v>108.86508704061896</v>
      </c>
      <c r="X106" s="23">
        <f t="shared" si="25"/>
        <v>79.321128534879463</v>
      </c>
      <c r="Y106" s="23">
        <f t="shared" si="26"/>
        <v>21.738218200485921</v>
      </c>
      <c r="Z106" s="23" cm="1">
        <f t="array" aca="1" ref="Z106" ca="1">(Y106 - $EV106) - AVERAGE(OFFSET(Y$62, 0, 0, ROW()-62, 1) - OFFSET($EV$62, 0, 0, ROW()-62, 1))</f>
        <v>2.4433036750961046</v>
      </c>
      <c r="AA106" s="21">
        <v>40877</v>
      </c>
      <c r="AB106" s="23">
        <v>1785.05</v>
      </c>
      <c r="AC106" s="23">
        <v>2.87</v>
      </c>
      <c r="AD106" s="23">
        <v>15.2439</v>
      </c>
      <c r="AE106" s="23">
        <v>117.2527</v>
      </c>
      <c r="AF106" s="23">
        <v>31.568999999999999</v>
      </c>
      <c r="AG106" s="23">
        <v>9.8824000000000005</v>
      </c>
      <c r="AH106" s="23">
        <v>6.8434999999999997</v>
      </c>
      <c r="AI106" s="23">
        <f t="shared" si="61"/>
        <v>2.9851508499192252</v>
      </c>
      <c r="AJ106" s="23">
        <f t="shared" si="49"/>
        <v>113.39719535783365</v>
      </c>
      <c r="AK106" s="23">
        <f t="shared" si="27"/>
        <v>94.649651641147926</v>
      </c>
      <c r="AL106" s="23">
        <f t="shared" si="28"/>
        <v>18.859551715708253</v>
      </c>
      <c r="AM106" s="23" cm="1">
        <f t="array" aca="1" ref="AM106" ca="1">(AL106 - $EV106) - AVERAGE(OFFSET(AL$62, 0, 0, ROW()-62, 1) - OFFSET($EV$62, 0, 0, ROW()-62, 1))</f>
        <v>-2.3343731160310792</v>
      </c>
      <c r="AN106" s="21">
        <v>40877</v>
      </c>
      <c r="AO106" s="23">
        <v>2861.11</v>
      </c>
      <c r="AP106" s="23">
        <v>1.91</v>
      </c>
      <c r="AQ106" s="23">
        <v>11.2202</v>
      </c>
      <c r="AR106" s="23">
        <v>253.45490000000001</v>
      </c>
      <c r="AS106" s="23">
        <v>18.935099999999998</v>
      </c>
      <c r="AT106" s="23">
        <v>13.117000000000001</v>
      </c>
      <c r="AU106" s="23">
        <v>8.7956000000000003</v>
      </c>
      <c r="AV106" s="23">
        <f t="shared" si="62"/>
        <v>1.8501776267138932</v>
      </c>
      <c r="AW106" s="23">
        <f t="shared" si="50"/>
        <v>245.12079303675048</v>
      </c>
      <c r="AX106" s="23">
        <f t="shared" si="29"/>
        <v>218.56730862516082</v>
      </c>
      <c r="AY106" s="23">
        <f t="shared" si="30"/>
        <v>13.09029249615163</v>
      </c>
      <c r="AZ106" s="23" cm="1">
        <f t="array" aca="1" ref="AZ106" ca="1">(AY106 - $EV106) - AVERAGE(OFFSET(AY$62, 0, 0, ROW()-62, 1) - OFFSET($EV$62, 0, 0, ROW()-62, 1))</f>
        <v>-1.8481505515417629</v>
      </c>
      <c r="BA106" s="21">
        <v>40877</v>
      </c>
      <c r="BB106" s="23">
        <v>601.65</v>
      </c>
      <c r="BC106" s="23">
        <v>1.95</v>
      </c>
      <c r="BD106" s="23">
        <v>12.9503</v>
      </c>
      <c r="BE106" s="23">
        <v>67.920199999999994</v>
      </c>
      <c r="BF106" s="23" t="s">
        <v>8</v>
      </c>
      <c r="BG106" s="23">
        <v>16.034800000000001</v>
      </c>
      <c r="BH106" s="23">
        <v>11.1671</v>
      </c>
      <c r="BI106" s="23">
        <f t="shared" si="63"/>
        <v>1.6327020291340839</v>
      </c>
      <c r="BJ106" s="23">
        <f t="shared" si="51"/>
        <v>65.686847195357828</v>
      </c>
      <c r="BK106" s="23">
        <f t="shared" si="31"/>
        <v>63.408549949299669</v>
      </c>
      <c r="BL106" s="23">
        <f t="shared" si="32"/>
        <v>9.4884680454145141</v>
      </c>
      <c r="BM106" s="23" cm="1">
        <f t="array" aca="1" ref="BM106" ca="1">(BL106 - $EV106) - AVERAGE(OFFSET(BL$62, 0, 0, ROW()-62, 1) - OFFSET($EV$62, 0, 0, ROW()-62, 1))</f>
        <v>-1.6142969008538</v>
      </c>
      <c r="BN106" s="21">
        <v>40877</v>
      </c>
      <c r="BO106" s="23">
        <v>1784.88</v>
      </c>
      <c r="BP106" s="23">
        <v>2.82</v>
      </c>
      <c r="BQ106" s="23">
        <v>56.316299999999998</v>
      </c>
      <c r="BR106" s="23">
        <v>94.082700000000003</v>
      </c>
      <c r="BS106" s="23" t="s">
        <v>8</v>
      </c>
      <c r="BT106" s="23">
        <v>23.865600000000001</v>
      </c>
      <c r="BU106" s="23">
        <v>13.591200000000001</v>
      </c>
      <c r="BV106" s="23">
        <f t="shared" si="64"/>
        <v>2.7882338668801228</v>
      </c>
      <c r="BW106" s="23">
        <f t="shared" si="52"/>
        <v>90.989071566731141</v>
      </c>
      <c r="BX106" s="23">
        <f t="shared" si="33"/>
        <v>108.50950804295108</v>
      </c>
      <c r="BY106" s="23">
        <f t="shared" si="34"/>
        <v>16.449065452342619</v>
      </c>
      <c r="BZ106" s="23" cm="1">
        <f t="array" aca="1" ref="BZ106" ca="1">(BY106 - $EV106) - AVERAGE(OFFSET(BY$62, 0, 0, ROW()-62, 1) - OFFSET($EV$62, 0, 0, ROW()-62, 1))</f>
        <v>1.0053311293479061</v>
      </c>
      <c r="CA106" s="21">
        <v>40877</v>
      </c>
      <c r="CB106" s="23">
        <v>1292.98</v>
      </c>
      <c r="CC106" s="23">
        <v>2.13</v>
      </c>
      <c r="CD106" s="23">
        <v>13.315300000000001</v>
      </c>
      <c r="CE106" s="23">
        <v>110.639</v>
      </c>
      <c r="CF106" s="23">
        <v>33.3874</v>
      </c>
      <c r="CG106" s="23">
        <v>10.920999999999999</v>
      </c>
      <c r="CH106" s="23">
        <v>7.5106000000000002</v>
      </c>
      <c r="CI106" s="23">
        <f t="shared" si="65"/>
        <v>2.1308446053769243</v>
      </c>
      <c r="CJ106" s="23">
        <f t="shared" si="53"/>
        <v>107.00096711798838</v>
      </c>
      <c r="CK106" s="23">
        <f t="shared" si="35"/>
        <v>85.636784008904442</v>
      </c>
      <c r="CL106" s="23">
        <f t="shared" si="36"/>
        <v>15.098418453751801</v>
      </c>
      <c r="CM106" s="23" cm="1">
        <f t="array" aca="1" ref="CM106" ca="1">(CL106 - $EV106) - AVERAGE(OFFSET(CL$62, 0, 0, ROW()-62, 1) - OFFSET($EV$62, 0, 0, ROW()-62, 1))</f>
        <v>-3.0842563559093508</v>
      </c>
      <c r="CN106" s="21">
        <v>40877</v>
      </c>
      <c r="CO106" s="23">
        <v>1850.47</v>
      </c>
      <c r="CP106" s="23">
        <v>2.21</v>
      </c>
      <c r="CQ106" s="23">
        <v>13.718500000000001</v>
      </c>
      <c r="CR106" s="23">
        <v>121.7443</v>
      </c>
      <c r="CS106" s="23">
        <v>27.581900000000001</v>
      </c>
      <c r="CT106" s="23">
        <v>12.289300000000001</v>
      </c>
      <c r="CU106" s="23">
        <v>7.9650999999999996</v>
      </c>
      <c r="CV106" s="23">
        <f t="shared" si="66"/>
        <v>2.1114271036626295</v>
      </c>
      <c r="CW106" s="23">
        <f t="shared" si="54"/>
        <v>117.74110251450676</v>
      </c>
      <c r="CX106" s="23">
        <f t="shared" si="37"/>
        <v>102.54559127874025</v>
      </c>
      <c r="CY106" s="23">
        <f t="shared" si="38"/>
        <v>18.045339413666625</v>
      </c>
      <c r="CZ106" s="23" cm="1">
        <f t="array" aca="1" ref="CZ106" ca="1">(CY106 - $EV106) - AVERAGE(OFFSET(CY$62, 0, 0, ROW()-62, 1) - OFFSET($EV$62, 0, 0, ROW()-62, 1))</f>
        <v>-1.220483147710012</v>
      </c>
      <c r="DA106" s="21">
        <v>40877</v>
      </c>
      <c r="DB106" s="23">
        <v>1901.71</v>
      </c>
      <c r="DC106" s="23">
        <v>2.5499999999999998</v>
      </c>
      <c r="DD106" s="23">
        <v>12.58</v>
      </c>
      <c r="DE106" s="23">
        <v>151.2527</v>
      </c>
      <c r="DF106" s="23">
        <v>29.502800000000001</v>
      </c>
      <c r="DG106" s="23">
        <v>15.9137</v>
      </c>
      <c r="DH106" s="23">
        <v>9.5519999999999996</v>
      </c>
      <c r="DI106" s="23">
        <f t="shared" si="67"/>
        <v>2.3718193152689899</v>
      </c>
      <c r="DJ106" s="23">
        <f t="shared" si="55"/>
        <v>146.27920696324952</v>
      </c>
      <c r="DK106" s="23">
        <f t="shared" si="39"/>
        <v>112.95712207304997</v>
      </c>
      <c r="DL106" s="23">
        <f t="shared" si="40"/>
        <v>16.83568034577009</v>
      </c>
      <c r="DM106" s="23" cm="1">
        <f t="array" aca="1" ref="DM106" ca="1">(DL106 - $EV106) - AVERAGE(OFFSET(DL$62, 0, 0, ROW()-62, 1) - OFFSET($EV$62, 0, 0, ROW()-62, 1))</f>
        <v>-2.944600861742944</v>
      </c>
      <c r="DN106" s="21">
        <v>40877</v>
      </c>
      <c r="DO106" s="23">
        <v>1930.28</v>
      </c>
      <c r="DP106" s="23">
        <v>1.19</v>
      </c>
      <c r="DQ106" s="23">
        <v>13.769299999999999</v>
      </c>
      <c r="DR106" s="23">
        <v>150.2105</v>
      </c>
      <c r="DS106" s="23">
        <v>45.6858</v>
      </c>
      <c r="DT106" s="23">
        <v>19.9176</v>
      </c>
      <c r="DU106" s="23">
        <v>15.659599999999999</v>
      </c>
      <c r="DV106" s="23">
        <f t="shared" si="68"/>
        <v>1.1941609130667405</v>
      </c>
      <c r="DW106" s="23">
        <f t="shared" si="56"/>
        <v>145.27127659574467</v>
      </c>
      <c r="DX106" s="23">
        <f t="shared" si="41"/>
        <v>98.443092249524923</v>
      </c>
      <c r="DY106" s="23">
        <f t="shared" si="42"/>
        <v>19.608079712767406</v>
      </c>
      <c r="DZ106" s="23" cm="1">
        <f t="array" aca="1" ref="DZ106" ca="1">(DY106 - $EV106) - AVERAGE(OFFSET(DY$62, 0, 0, ROW()-62, 1) - OFFSET($EV$62, 0, 0, ROW()-62, 1))</f>
        <v>-3.0189735082369911</v>
      </c>
      <c r="EA106" s="21">
        <v>40877</v>
      </c>
      <c r="EB106" s="23">
        <v>2484.02</v>
      </c>
      <c r="EC106" s="23">
        <v>3.98</v>
      </c>
      <c r="ED106" s="23">
        <v>14.029199999999999</v>
      </c>
      <c r="EE106" s="23">
        <v>129.25450000000001</v>
      </c>
      <c r="EF106" s="23">
        <v>54.875500000000002</v>
      </c>
      <c r="EG106" s="23">
        <v>18.209</v>
      </c>
      <c r="EH106" s="23">
        <v>8.9749999999999996</v>
      </c>
      <c r="EI106" s="23">
        <f t="shared" si="69"/>
        <v>4.2767841636469299</v>
      </c>
      <c r="EJ106" s="23">
        <f t="shared" si="57"/>
        <v>125.00435203094779</v>
      </c>
      <c r="EK106" s="23">
        <f t="shared" si="43"/>
        <v>123.29465057603684</v>
      </c>
      <c r="EL106" s="23">
        <f t="shared" si="44"/>
        <v>20.147021694733496</v>
      </c>
      <c r="EM106" s="23" cm="1">
        <f t="array" aca="1" ref="EM106" ca="1">(EL106 - $EV106) - AVERAGE(OFFSET(EL$62, 0, 0, ROW()-62, 1) - OFFSET($EV$62, 0, 0, ROW()-62, 1))</f>
        <v>-0.49495315985375932</v>
      </c>
      <c r="EP106" s="21">
        <v>40877</v>
      </c>
      <c r="EQ106" s="52">
        <v>1257.599975585938</v>
      </c>
      <c r="ER106" s="37">
        <v>14.4635</v>
      </c>
      <c r="ES106" s="51">
        <v>123.57</v>
      </c>
      <c r="ET106" s="23">
        <f t="shared" si="58"/>
        <v>119.50676982591875</v>
      </c>
      <c r="EU106" s="23">
        <f t="shared" si="45"/>
        <v>85.302726517368953</v>
      </c>
      <c r="EV106" s="23">
        <f t="shared" si="46"/>
        <v>14.742787562949365</v>
      </c>
      <c r="EW106" s="37"/>
      <c r="EX106" s="37"/>
      <c r="EY106" s="37"/>
      <c r="FA106" s="21">
        <v>40877</v>
      </c>
      <c r="FB106" s="37">
        <f>VLOOKUP(FA106,'riskfree_rate and infl.'!$H:$I,2,0)</f>
        <v>3.4</v>
      </c>
    </row>
    <row r="107" spans="1:158" x14ac:dyDescent="0.35">
      <c r="A107" s="21">
        <v>40908</v>
      </c>
      <c r="B107" s="23">
        <v>1763.31</v>
      </c>
      <c r="C107" s="23">
        <v>2.7</v>
      </c>
      <c r="D107" s="23">
        <v>16.743400000000001</v>
      </c>
      <c r="E107" s="23">
        <v>88.900899999999993</v>
      </c>
      <c r="F107" s="23">
        <v>51.330199999999998</v>
      </c>
      <c r="G107" s="23">
        <v>17.613800000000001</v>
      </c>
      <c r="H107" s="23">
        <v>8.6646000000000001</v>
      </c>
      <c r="I107" s="23">
        <f t="shared" si="59"/>
        <v>2.7578025334737708</v>
      </c>
      <c r="J107" s="23">
        <f t="shared" si="47"/>
        <v>86.311553398058237</v>
      </c>
      <c r="K107" s="23">
        <f t="shared" si="23"/>
        <v>73.166713273641577</v>
      </c>
      <c r="L107" s="23">
        <f t="shared" si="24"/>
        <v>24.099893532257859</v>
      </c>
      <c r="M107" s="23" cm="1">
        <f t="array" aca="1" ref="M107" ca="1">(L107 - $EV107) - AVERAGE(OFFSET(L$62, 0, 0, ROW()-62, 1) - OFFSET($EV$62, 0, 0, ROW()-62, 1))</f>
        <v>-3.5258009738680922</v>
      </c>
      <c r="N107" s="21">
        <v>40908</v>
      </c>
      <c r="O107" s="23">
        <v>1728.71</v>
      </c>
      <c r="P107" s="23">
        <v>1.49</v>
      </c>
      <c r="Q107" s="23">
        <v>15.448399999999999</v>
      </c>
      <c r="R107" s="23">
        <v>112.565</v>
      </c>
      <c r="S107" s="23">
        <v>29.062799999999999</v>
      </c>
      <c r="T107" s="23">
        <v>9.2898999999999994</v>
      </c>
      <c r="U107" s="23">
        <v>6.5411000000000001</v>
      </c>
      <c r="V107" s="23">
        <f t="shared" si="60"/>
        <v>1.5066824731182269</v>
      </c>
      <c r="W107" s="23">
        <f t="shared" si="48"/>
        <v>109.28640776699028</v>
      </c>
      <c r="X107" s="23">
        <f t="shared" si="25"/>
        <v>79.548043461077256</v>
      </c>
      <c r="Y107" s="23">
        <f t="shared" si="26"/>
        <v>21.731646999537524</v>
      </c>
      <c r="Z107" s="23" cm="1">
        <f t="array" aca="1" ref="Z107" ca="1">(Y107 - $EV107) - AVERAGE(OFFSET(Y$62, 0, 0, ROW()-62, 1) - OFFSET($EV$62, 0, 0, ROW()-62, 1))</f>
        <v>1.7205758484747289</v>
      </c>
      <c r="AA107" s="21">
        <v>40908</v>
      </c>
      <c r="AB107" s="23">
        <v>1822.4</v>
      </c>
      <c r="AC107" s="23">
        <v>2.84</v>
      </c>
      <c r="AD107" s="23">
        <v>15.5625</v>
      </c>
      <c r="AE107" s="23">
        <v>117.315</v>
      </c>
      <c r="AF107" s="23">
        <v>31.5501</v>
      </c>
      <c r="AG107" s="23">
        <v>9.8803000000000001</v>
      </c>
      <c r="AH107" s="23">
        <v>6.8442999999999996</v>
      </c>
      <c r="AI107" s="23">
        <f t="shared" si="61"/>
        <v>2.9912720158629318</v>
      </c>
      <c r="AJ107" s="23">
        <f t="shared" si="49"/>
        <v>113.89805825242718</v>
      </c>
      <c r="AK107" s="23">
        <f t="shared" si="27"/>
        <v>95.300082693322523</v>
      </c>
      <c r="AL107" s="23">
        <f t="shared" si="28"/>
        <v>19.122753606253607</v>
      </c>
      <c r="AM107" s="23" cm="1">
        <f t="array" aca="1" ref="AM107" ca="1">(AL107 - $EV107) - AVERAGE(OFFSET(AL$62, 0, 0, ROW()-62, 1) - OFFSET($EV$62, 0, 0, ROW()-62, 1))</f>
        <v>-2.6811572558003238</v>
      </c>
      <c r="AN107" s="21">
        <v>40908</v>
      </c>
      <c r="AO107" s="23">
        <v>2831.41</v>
      </c>
      <c r="AP107" s="23">
        <v>1.94</v>
      </c>
      <c r="AQ107" s="23">
        <v>11.1038</v>
      </c>
      <c r="AR107" s="23">
        <v>253.45490000000001</v>
      </c>
      <c r="AS107" s="23">
        <v>18.935099999999998</v>
      </c>
      <c r="AT107" s="23">
        <v>13.117000000000001</v>
      </c>
      <c r="AU107" s="23">
        <v>8.7956000000000003</v>
      </c>
      <c r="AV107" s="23">
        <f t="shared" si="62"/>
        <v>1.8563255609088991</v>
      </c>
      <c r="AW107" s="23">
        <f t="shared" si="50"/>
        <v>246.07271844660195</v>
      </c>
      <c r="AX107" s="23">
        <f t="shared" si="29"/>
        <v>218.85024742853912</v>
      </c>
      <c r="AY107" s="23">
        <f t="shared" si="30"/>
        <v>12.937659578952664</v>
      </c>
      <c r="AZ107" s="23" cm="1">
        <f t="array" aca="1" ref="AZ107" ca="1">(AY107 - $EV107) - AVERAGE(OFFSET(AY$62, 0, 0, ROW()-62, 1) - OFFSET($EV$62, 0, 0, ROW()-62, 1))</f>
        <v>-2.6215744449328668</v>
      </c>
      <c r="BA107" s="21">
        <v>40908</v>
      </c>
      <c r="BB107" s="23">
        <v>610.88</v>
      </c>
      <c r="BC107" s="23">
        <v>1.92</v>
      </c>
      <c r="BD107" s="23">
        <v>13.148999999999999</v>
      </c>
      <c r="BE107" s="23">
        <v>67.920199999999994</v>
      </c>
      <c r="BF107" s="23" t="s">
        <v>8</v>
      </c>
      <c r="BG107" s="23">
        <v>16.034800000000001</v>
      </c>
      <c r="BH107" s="23">
        <v>11.1584</v>
      </c>
      <c r="BI107" s="23">
        <f t="shared" si="63"/>
        <v>1.6648421231928801</v>
      </c>
      <c r="BJ107" s="23">
        <f t="shared" si="51"/>
        <v>65.941941747572812</v>
      </c>
      <c r="BK107" s="23">
        <f t="shared" si="31"/>
        <v>62.414912393060035</v>
      </c>
      <c r="BL107" s="23">
        <f t="shared" si="32"/>
        <v>9.7874045893545834</v>
      </c>
      <c r="BM107" s="23" cm="1">
        <f t="array" aca="1" ref="BM107" ca="1">(BL107 - $EV107) - AVERAGE(OFFSET(BL$62, 0, 0, ROW()-62, 1) - OFFSET($EV$62, 0, 0, ROW()-62, 1))</f>
        <v>-1.9413480808989347</v>
      </c>
      <c r="BN107" s="21">
        <v>40908</v>
      </c>
      <c r="BO107" s="23">
        <v>1853.28</v>
      </c>
      <c r="BP107" s="23">
        <v>2.86</v>
      </c>
      <c r="BQ107" s="23">
        <v>58.474400000000003</v>
      </c>
      <c r="BR107" s="23">
        <v>94.082700000000003</v>
      </c>
      <c r="BS107" s="23" t="s">
        <v>8</v>
      </c>
      <c r="BT107" s="23">
        <v>23.865600000000001</v>
      </c>
      <c r="BU107" s="23">
        <v>13.591200000000001</v>
      </c>
      <c r="BV107" s="23">
        <f t="shared" si="64"/>
        <v>2.9150640511804471</v>
      </c>
      <c r="BW107" s="23">
        <f t="shared" si="52"/>
        <v>91.342427184466018</v>
      </c>
      <c r="BX107" s="23">
        <f t="shared" si="33"/>
        <v>108.13248182935885</v>
      </c>
      <c r="BY107" s="23">
        <f t="shared" si="34"/>
        <v>17.138975899254902</v>
      </c>
      <c r="BZ107" s="23" cm="1">
        <f t="array" aca="1" ref="BZ107" ca="1">(BY107 - $EV107) - AVERAGE(OFFSET(BY$62, 0, 0, ROW()-62, 1) - OFFSET($EV$62, 0, 0, ROW()-62, 1))</f>
        <v>1.0110398960482805</v>
      </c>
      <c r="CA107" s="21">
        <v>40908</v>
      </c>
      <c r="CB107" s="23">
        <v>1330.26</v>
      </c>
      <c r="CC107" s="23">
        <v>2.11</v>
      </c>
      <c r="CD107" s="23">
        <v>13.700799999999999</v>
      </c>
      <c r="CE107" s="23">
        <v>110.6391</v>
      </c>
      <c r="CF107" s="23">
        <v>33.387300000000003</v>
      </c>
      <c r="CG107" s="23">
        <v>10.920999999999999</v>
      </c>
      <c r="CH107" s="23">
        <v>7.5103</v>
      </c>
      <c r="CI107" s="23">
        <f t="shared" si="65"/>
        <v>2.1557162907954703</v>
      </c>
      <c r="CJ107" s="23">
        <f t="shared" si="53"/>
        <v>107.41660194174757</v>
      </c>
      <c r="CK107" s="23">
        <f t="shared" si="35"/>
        <v>86.297486724193746</v>
      </c>
      <c r="CL107" s="23">
        <f t="shared" si="36"/>
        <v>15.414817400783676</v>
      </c>
      <c r="CM107" s="23" cm="1">
        <f t="array" aca="1" ref="CM107" ca="1">(CL107 - $EV107) - AVERAGE(OFFSET(CL$62, 0, 0, ROW()-62, 1) - OFFSET($EV$62, 0, 0, ROW()-62, 1))</f>
        <v>-3.3611793671947789</v>
      </c>
      <c r="CN107" s="21">
        <v>40908</v>
      </c>
      <c r="CO107" s="23">
        <v>1862.32</v>
      </c>
      <c r="CP107" s="23">
        <v>2.2400000000000002</v>
      </c>
      <c r="CQ107" s="23">
        <v>13.791600000000001</v>
      </c>
      <c r="CR107" s="23">
        <v>121.71429999999999</v>
      </c>
      <c r="CS107" s="23">
        <v>27.5822</v>
      </c>
      <c r="CT107" s="23">
        <v>12.2865</v>
      </c>
      <c r="CU107" s="23">
        <v>7.9576000000000002</v>
      </c>
      <c r="CV107" s="23">
        <f t="shared" si="66"/>
        <v>2.1580629357907322</v>
      </c>
      <c r="CW107" s="23">
        <f t="shared" si="54"/>
        <v>118.16922330097087</v>
      </c>
      <c r="CX107" s="23">
        <f t="shared" si="37"/>
        <v>102.89477752074829</v>
      </c>
      <c r="CY107" s="23">
        <f t="shared" si="38"/>
        <v>18.099266501883161</v>
      </c>
      <c r="CZ107" s="23" cm="1">
        <f t="array" aca="1" ref="CZ107" ca="1">(CY107 - $EV107) - AVERAGE(OFFSET(CY$62, 0, 0, ROW()-62, 1) - OFFSET($EV$62, 0, 0, ROW()-62, 1))</f>
        <v>-1.8012952002152085</v>
      </c>
      <c r="DA107" s="21">
        <v>40908</v>
      </c>
      <c r="DB107" s="23">
        <v>1846.95</v>
      </c>
      <c r="DC107" s="23">
        <v>2.56</v>
      </c>
      <c r="DD107" s="23">
        <v>12.217700000000001</v>
      </c>
      <c r="DE107" s="23">
        <v>151.2527</v>
      </c>
      <c r="DF107" s="23">
        <v>29.502800000000001</v>
      </c>
      <c r="DG107" s="23">
        <v>15.9137</v>
      </c>
      <c r="DH107" s="23">
        <v>9.5519999999999996</v>
      </c>
      <c r="DI107" s="23">
        <f t="shared" si="67"/>
        <v>2.3373730091672749</v>
      </c>
      <c r="DJ107" s="23">
        <f t="shared" si="55"/>
        <v>146.84728155339806</v>
      </c>
      <c r="DK107" s="23">
        <f t="shared" si="39"/>
        <v>113.64036700950905</v>
      </c>
      <c r="DL107" s="23">
        <f t="shared" si="40"/>
        <v>16.252587426485988</v>
      </c>
      <c r="DM107" s="23" cm="1">
        <f t="array" aca="1" ref="DM107" ca="1">(DL107 - $EV107) - AVERAGE(OFFSET(DL$62, 0, 0, ROW()-62, 1) - OFFSET($EV$62, 0, 0, ROW()-62, 1))</f>
        <v>-4.1241191947702678</v>
      </c>
      <c r="DN107" s="21">
        <v>40908</v>
      </c>
      <c r="DO107" s="23">
        <v>1899.18</v>
      </c>
      <c r="DP107" s="23">
        <v>1.22</v>
      </c>
      <c r="DQ107" s="23">
        <v>13.3124</v>
      </c>
      <c r="DR107" s="23">
        <v>154.36359999999999</v>
      </c>
      <c r="DS107" s="23">
        <v>47.104900000000001</v>
      </c>
      <c r="DT107" s="23">
        <v>20.108799999999999</v>
      </c>
      <c r="DU107" s="23">
        <v>15.625999999999999</v>
      </c>
      <c r="DV107" s="23">
        <f t="shared" si="68"/>
        <v>1.203117409117108</v>
      </c>
      <c r="DW107" s="23">
        <f t="shared" si="56"/>
        <v>149.86757281553398</v>
      </c>
      <c r="DX107" s="23">
        <f t="shared" si="41"/>
        <v>99.68529488588139</v>
      </c>
      <c r="DY107" s="23">
        <f t="shared" si="42"/>
        <v>19.051756853146294</v>
      </c>
      <c r="DZ107" s="23" cm="1">
        <f t="array" aca="1" ref="DZ107" ca="1">(DY107 - $EV107) - AVERAGE(OFFSET(DY$62, 0, 0, ROW()-62, 1) - OFFSET($EV$62, 0, 0, ROW()-62, 1))</f>
        <v>-4.1700690561236806</v>
      </c>
      <c r="EA107" s="21">
        <v>40908</v>
      </c>
      <c r="EB107" s="23">
        <v>2568.5500000000002</v>
      </c>
      <c r="EC107" s="23">
        <v>3.85</v>
      </c>
      <c r="ED107" s="23">
        <v>14.458500000000001</v>
      </c>
      <c r="EE107" s="23">
        <v>129.25450000000001</v>
      </c>
      <c r="EF107" s="23">
        <v>54.875500000000002</v>
      </c>
      <c r="EG107" s="23">
        <v>18.209</v>
      </c>
      <c r="EH107" s="23">
        <v>8.9749999999999996</v>
      </c>
      <c r="EI107" s="23">
        <f t="shared" si="69"/>
        <v>4.2146409811087553</v>
      </c>
      <c r="EJ107" s="23">
        <f t="shared" si="57"/>
        <v>125.48980582524273</v>
      </c>
      <c r="EK107" s="23">
        <f t="shared" si="43"/>
        <v>123.42776847800226</v>
      </c>
      <c r="EL107" s="23">
        <f t="shared" si="44"/>
        <v>20.810146952124281</v>
      </c>
      <c r="EM107" s="23" cm="1">
        <f t="array" aca="1" ref="EM107" ca="1">(EL107 - $EV107) - AVERAGE(OFFSET(EL$62, 0, 0, ROW()-62, 1) - OFFSET($EV$62, 0, 0, ROW()-62, 1))</f>
        <v>-0.48268993180373432</v>
      </c>
      <c r="EP107" s="21">
        <v>40908</v>
      </c>
      <c r="EQ107" s="52">
        <v>1312.410034179688</v>
      </c>
      <c r="ER107" s="37">
        <v>14.822800000000001</v>
      </c>
      <c r="ES107" s="51">
        <v>123.86</v>
      </c>
      <c r="ET107" s="23">
        <f t="shared" si="58"/>
        <v>120.25242718446601</v>
      </c>
      <c r="EU107" s="23">
        <f t="shared" si="45"/>
        <v>85.195714124914943</v>
      </c>
      <c r="EV107" s="23">
        <f t="shared" si="46"/>
        <v>15.404648551397987</v>
      </c>
      <c r="EW107" s="37"/>
      <c r="EX107" s="37"/>
      <c r="EY107" s="37"/>
      <c r="FA107" s="21">
        <v>40908</v>
      </c>
      <c r="FB107" s="37">
        <f>VLOOKUP(FA107,'riskfree_rate and infl.'!$H:$I,2,0)</f>
        <v>3</v>
      </c>
    </row>
    <row r="108" spans="1:158" x14ac:dyDescent="0.35">
      <c r="A108" s="21">
        <v>40939</v>
      </c>
      <c r="B108" s="23">
        <v>1767.57</v>
      </c>
      <c r="C108" s="23">
        <v>2.72</v>
      </c>
      <c r="D108" s="23">
        <v>16.712900000000001</v>
      </c>
      <c r="E108" s="23">
        <v>88.892200000000003</v>
      </c>
      <c r="F108" s="23">
        <v>51.3322</v>
      </c>
      <c r="G108" s="23">
        <v>17.613700000000001</v>
      </c>
      <c r="H108" s="23">
        <v>8.6648999999999994</v>
      </c>
      <c r="I108" s="23">
        <f t="shared" si="59"/>
        <v>2.770150670961125</v>
      </c>
      <c r="J108" s="23">
        <f t="shared" si="47"/>
        <v>86.386977648202148</v>
      </c>
      <c r="K108" s="23">
        <f t="shared" si="23"/>
        <v>73.839189672251024</v>
      </c>
      <c r="L108" s="23">
        <f t="shared" si="24"/>
        <v>23.938101269064411</v>
      </c>
      <c r="M108" s="23" cm="1">
        <f t="array" aca="1" ref="M108" ca="1">(L108 - $EV108) - AVERAGE(OFFSET(L$62, 0, 0, ROW()-62, 1) - OFFSET($EV$62, 0, 0, ROW()-62, 1))</f>
        <v>-4.2584013751751506</v>
      </c>
      <c r="N108" s="21">
        <v>40939</v>
      </c>
      <c r="O108" s="23">
        <v>1838.79</v>
      </c>
      <c r="P108" s="23">
        <v>1.43</v>
      </c>
      <c r="Q108" s="23">
        <v>16.420200000000001</v>
      </c>
      <c r="R108" s="23">
        <v>108.55759999999999</v>
      </c>
      <c r="S108" s="23">
        <v>29.062799999999999</v>
      </c>
      <c r="T108" s="23">
        <v>9.2898999999999994</v>
      </c>
      <c r="U108" s="23">
        <v>6.5411000000000001</v>
      </c>
      <c r="V108" s="23">
        <f t="shared" si="60"/>
        <v>1.5244782899209051</v>
      </c>
      <c r="W108" s="23">
        <f t="shared" si="48"/>
        <v>105.49815354713314</v>
      </c>
      <c r="X108" s="23">
        <f t="shared" si="25"/>
        <v>79.708712980692383</v>
      </c>
      <c r="Y108" s="23">
        <f t="shared" si="26"/>
        <v>23.068870782613249</v>
      </c>
      <c r="Z108" s="23" cm="1">
        <f t="array" aca="1" ref="Z108" ca="1">(Y108 - $EV108) - AVERAGE(OFFSET(Y$62, 0, 0, ROW()-62, 1) - OFFSET($EV$62, 0, 0, ROW()-62, 1))</f>
        <v>2.3729398233859138</v>
      </c>
      <c r="AA108" s="21">
        <v>40939</v>
      </c>
      <c r="AB108" s="23">
        <v>1794.74</v>
      </c>
      <c r="AC108" s="23">
        <v>2.91</v>
      </c>
      <c r="AD108" s="23">
        <v>15.3369</v>
      </c>
      <c r="AE108" s="23">
        <v>117.2651</v>
      </c>
      <c r="AF108" s="23">
        <v>31.5398</v>
      </c>
      <c r="AG108" s="23">
        <v>9.8735999999999997</v>
      </c>
      <c r="AH108" s="23">
        <v>6.8346999999999998</v>
      </c>
      <c r="AI108" s="23">
        <f t="shared" si="61"/>
        <v>2.9928917656261413</v>
      </c>
      <c r="AJ108" s="23">
        <f t="shared" si="49"/>
        <v>113.96025267249759</v>
      </c>
      <c r="AK108" s="23">
        <f t="shared" si="27"/>
        <v>95.946661504596108</v>
      </c>
      <c r="AL108" s="23">
        <f t="shared" si="28"/>
        <v>18.705601339907247</v>
      </c>
      <c r="AM108" s="23" cm="1">
        <f t="array" aca="1" ref="AM108" ca="1">(AL108 - $EV108) - AVERAGE(OFFSET(AL$62, 0, 0, ROW()-62, 1) - OFFSET($EV$62, 0, 0, ROW()-62, 1))</f>
        <v>-3.687479480218288</v>
      </c>
      <c r="AN108" s="21">
        <v>40939</v>
      </c>
      <c r="AO108" s="23">
        <v>2883.34</v>
      </c>
      <c r="AP108" s="23">
        <v>1.91</v>
      </c>
      <c r="AQ108" s="23">
        <v>11.3506</v>
      </c>
      <c r="AR108" s="23">
        <v>249.26949999999999</v>
      </c>
      <c r="AS108" s="23">
        <v>18.986599999999999</v>
      </c>
      <c r="AT108" s="23">
        <v>13.108700000000001</v>
      </c>
      <c r="AU108" s="23">
        <v>8.7873000000000001</v>
      </c>
      <c r="AV108" s="23">
        <f t="shared" si="62"/>
        <v>1.8659717961807614</v>
      </c>
      <c r="AW108" s="23">
        <f t="shared" si="50"/>
        <v>242.24441205053452</v>
      </c>
      <c r="AX108" s="23">
        <f t="shared" si="29"/>
        <v>219.05442217068077</v>
      </c>
      <c r="AY108" s="23">
        <f t="shared" si="30"/>
        <v>13.162665110469153</v>
      </c>
      <c r="AZ108" s="23" cm="1">
        <f t="array" aca="1" ref="AZ108" ca="1">(AY108 - $EV108) - AVERAGE(OFFSET(AY$62, 0, 0, ROW()-62, 1) - OFFSET($EV$62, 0, 0, ROW()-62, 1))</f>
        <v>-2.9870341499851003</v>
      </c>
      <c r="BA108" s="21">
        <v>40939</v>
      </c>
      <c r="BB108" s="23">
        <v>662.6</v>
      </c>
      <c r="BC108" s="23">
        <v>1.84</v>
      </c>
      <c r="BD108" s="23">
        <v>14.2622</v>
      </c>
      <c r="BE108" s="23">
        <v>68.1006</v>
      </c>
      <c r="BF108" s="23" t="s">
        <v>8</v>
      </c>
      <c r="BG108" s="23">
        <v>16.034800000000001</v>
      </c>
      <c r="BH108" s="23">
        <v>11.157</v>
      </c>
      <c r="BI108" s="23">
        <f t="shared" si="63"/>
        <v>1.7590304429375276</v>
      </c>
      <c r="BJ108" s="23">
        <f t="shared" si="51"/>
        <v>66.181341107871731</v>
      </c>
      <c r="BK108" s="23">
        <f t="shared" si="31"/>
        <v>61.41645253787128</v>
      </c>
      <c r="BL108" s="23">
        <f t="shared" si="32"/>
        <v>10.788640056854804</v>
      </c>
      <c r="BM108" s="23" cm="1">
        <f t="array" aca="1" ref="BM108" ca="1">(BL108 - $EV108) - AVERAGE(OFFSET(BL$62, 0, 0, ROW()-62, 1) - OFFSET($EV$62, 0, 0, ROW()-62, 1))</f>
        <v>-1.5453653796203475</v>
      </c>
      <c r="BN108" s="21">
        <v>40939</v>
      </c>
      <c r="BO108" s="23">
        <v>1967.78</v>
      </c>
      <c r="BP108" s="23">
        <v>2.7</v>
      </c>
      <c r="BQ108" s="23">
        <v>62.0871</v>
      </c>
      <c r="BR108" s="23">
        <v>94.082700000000003</v>
      </c>
      <c r="BS108" s="23" t="s">
        <v>8</v>
      </c>
      <c r="BT108" s="23">
        <v>23.865600000000001</v>
      </c>
      <c r="BU108" s="23">
        <v>13.591200000000001</v>
      </c>
      <c r="BV108" s="23">
        <f t="shared" si="64"/>
        <v>2.8946415413008992</v>
      </c>
      <c r="BW108" s="23">
        <f t="shared" si="52"/>
        <v>91.431195335276982</v>
      </c>
      <c r="BX108" s="23">
        <f t="shared" si="33"/>
        <v>107.74949375291936</v>
      </c>
      <c r="BY108" s="23">
        <f t="shared" si="34"/>
        <v>18.262545200558634</v>
      </c>
      <c r="BZ108" s="23" cm="1">
        <f t="array" aca="1" ref="BZ108" ca="1">(BY108 - $EV108) - AVERAGE(OFFSET(BY$62, 0, 0, ROW()-62, 1) - OFFSET($EV$62, 0, 0, ROW()-62, 1))</f>
        <v>1.465174083805439</v>
      </c>
      <c r="CA108" s="21">
        <v>40939</v>
      </c>
      <c r="CB108" s="23">
        <v>1380.74</v>
      </c>
      <c r="CC108" s="23">
        <v>2.0499999999999998</v>
      </c>
      <c r="CD108" s="23">
        <v>14.219900000000001</v>
      </c>
      <c r="CE108" s="23">
        <v>110.6422</v>
      </c>
      <c r="CF108" s="23">
        <v>33.387099999999997</v>
      </c>
      <c r="CG108" s="23">
        <v>10.921099999999999</v>
      </c>
      <c r="CH108" s="23">
        <v>7.5114000000000001</v>
      </c>
      <c r="CI108" s="23">
        <f t="shared" si="65"/>
        <v>2.1528186568890604</v>
      </c>
      <c r="CJ108" s="23">
        <f t="shared" si="53"/>
        <v>107.5240038872692</v>
      </c>
      <c r="CK108" s="23">
        <f t="shared" si="35"/>
        <v>86.942610915654754</v>
      </c>
      <c r="CL108" s="23">
        <f t="shared" si="36"/>
        <v>15.881050562646331</v>
      </c>
      <c r="CM108" s="23" cm="1">
        <f t="array" aca="1" ref="CM108" ca="1">(CL108 - $EV108) - AVERAGE(OFFSET(CL$62, 0, 0, ROW()-62, 1) - OFFSET($EV$62, 0, 0, ROW()-62, 1))</f>
        <v>-3.4693330740255863</v>
      </c>
      <c r="CN108" s="21">
        <v>40939</v>
      </c>
      <c r="CO108" s="23">
        <v>2006.67</v>
      </c>
      <c r="CP108" s="23">
        <v>2.08</v>
      </c>
      <c r="CQ108" s="23">
        <v>14.8406</v>
      </c>
      <c r="CR108" s="23">
        <v>121.871</v>
      </c>
      <c r="CS108" s="23">
        <v>27.582000000000001</v>
      </c>
      <c r="CT108" s="23">
        <v>12.2554</v>
      </c>
      <c r="CU108" s="23">
        <v>7.9409999999999998</v>
      </c>
      <c r="CV108" s="23">
        <f t="shared" si="66"/>
        <v>2.1576418235399788</v>
      </c>
      <c r="CW108" s="23">
        <f t="shared" si="54"/>
        <v>118.43634596695821</v>
      </c>
      <c r="CX108" s="23">
        <f t="shared" si="37"/>
        <v>103.16679366884273</v>
      </c>
      <c r="CY108" s="23">
        <f t="shared" si="38"/>
        <v>19.450735344564961</v>
      </c>
      <c r="CZ108" s="23" cm="1">
        <f t="array" aca="1" ref="CZ108" ca="1">(CY108 - $EV108) - AVERAGE(OFFSET(CY$62, 0, 0, ROW()-62, 1) - OFFSET($EV$62, 0, 0, ROW()-62, 1))</f>
        <v>-1.0581237515959918</v>
      </c>
      <c r="DA108" s="21">
        <v>40939</v>
      </c>
      <c r="DB108" s="23">
        <v>2053.64</v>
      </c>
      <c r="DC108" s="23">
        <v>2.2999999999999998</v>
      </c>
      <c r="DD108" s="23">
        <v>12.553800000000001</v>
      </c>
      <c r="DE108" s="23">
        <v>163.54910000000001</v>
      </c>
      <c r="DF108" s="23">
        <v>31.2166</v>
      </c>
      <c r="DG108" s="23">
        <v>17.205200000000001</v>
      </c>
      <c r="DH108" s="23">
        <v>10.8264</v>
      </c>
      <c r="DI108" s="23">
        <f t="shared" si="67"/>
        <v>2.3392100897212611</v>
      </c>
      <c r="DJ108" s="23">
        <f t="shared" si="55"/>
        <v>158.93984450923227</v>
      </c>
      <c r="DK108" s="23">
        <f t="shared" si="39"/>
        <v>114.2950304317083</v>
      </c>
      <c r="DL108" s="23">
        <f t="shared" si="40"/>
        <v>17.967885324874711</v>
      </c>
      <c r="DM108" s="23" cm="1">
        <f t="array" aca="1" ref="DM108" ca="1">(DL108 - $EV108) - AVERAGE(OFFSET(DL$62, 0, 0, ROW()-62, 1) - OFFSET($EV$62, 0, 0, ROW()-62, 1))</f>
        <v>-2.9666225166494549</v>
      </c>
      <c r="DN108" s="21">
        <v>40939</v>
      </c>
      <c r="DO108" s="23">
        <v>2073.23</v>
      </c>
      <c r="DP108" s="23">
        <v>1.1399999999999999</v>
      </c>
      <c r="DQ108" s="23">
        <v>14.532400000000001</v>
      </c>
      <c r="DR108" s="23">
        <v>153.66030000000001</v>
      </c>
      <c r="DS108" s="23">
        <v>47.104900000000001</v>
      </c>
      <c r="DT108" s="23">
        <v>20.108799999999999</v>
      </c>
      <c r="DU108" s="23">
        <v>15.625999999999999</v>
      </c>
      <c r="DV108" s="23">
        <f t="shared" si="68"/>
        <v>1.2208421300028882</v>
      </c>
      <c r="DW108" s="23">
        <f t="shared" si="56"/>
        <v>149.32973760932947</v>
      </c>
      <c r="DX108" s="23">
        <f t="shared" si="41"/>
        <v>100.91360801188736</v>
      </c>
      <c r="DY108" s="23">
        <f t="shared" si="42"/>
        <v>20.544602862240133</v>
      </c>
      <c r="DZ108" s="23" cm="1">
        <f t="array" aca="1" ref="DZ108" ca="1">(DY108 - $EV108) - AVERAGE(OFFSET(DY$62, 0, 0, ROW()-62, 1) - OFFSET($EV$62, 0, 0, ROW()-62, 1))</f>
        <v>-3.2340253572683295</v>
      </c>
      <c r="EA108" s="21">
        <v>40939</v>
      </c>
      <c r="EB108" s="23">
        <v>2470.2399999999998</v>
      </c>
      <c r="EC108" s="23">
        <v>4</v>
      </c>
      <c r="ED108" s="23">
        <v>13.905099999999999</v>
      </c>
      <c r="EE108" s="23">
        <v>129.4632</v>
      </c>
      <c r="EF108" s="23">
        <v>54.875500000000002</v>
      </c>
      <c r="EG108" s="23">
        <v>18.209</v>
      </c>
      <c r="EH108" s="23">
        <v>8.9749999999999996</v>
      </c>
      <c r="EI108" s="23">
        <f t="shared" si="69"/>
        <v>4.1677086683503184</v>
      </c>
      <c r="EJ108" s="23">
        <f t="shared" si="57"/>
        <v>125.81457725947523</v>
      </c>
      <c r="EK108" s="23">
        <f t="shared" si="43"/>
        <v>123.55862684205587</v>
      </c>
      <c r="EL108" s="23">
        <f t="shared" si="44"/>
        <v>19.992452677203108</v>
      </c>
      <c r="EM108" s="23" cm="1">
        <f t="array" aca="1" ref="EM108" ca="1">(EL108 - $EV108) - AVERAGE(OFFSET(EL$62, 0, 0, ROW()-62, 1) - OFFSET($EV$62, 0, 0, ROW()-62, 1))</f>
        <v>-1.9373469327094801</v>
      </c>
      <c r="EP108" s="21">
        <v>40939</v>
      </c>
      <c r="EQ108" s="52">
        <v>1365.680053710938</v>
      </c>
      <c r="ER108" s="37">
        <v>15.4244</v>
      </c>
      <c r="ES108" s="51">
        <v>124.07</v>
      </c>
      <c r="ET108" s="23">
        <f t="shared" si="58"/>
        <v>120.57337220602527</v>
      </c>
      <c r="EU108" s="23">
        <f t="shared" si="45"/>
        <v>85.077944177516173</v>
      </c>
      <c r="EV108" s="23">
        <f t="shared" si="46"/>
        <v>16.052104536769598</v>
      </c>
      <c r="EW108" s="37"/>
      <c r="EX108" s="37"/>
      <c r="EY108" s="37"/>
      <c r="FA108" s="21">
        <v>40939</v>
      </c>
      <c r="FB108" s="37">
        <f>VLOOKUP(FA108,'riskfree_rate and infl.'!$H:$I,2,0)</f>
        <v>2.9</v>
      </c>
    </row>
    <row r="109" spans="1:158" x14ac:dyDescent="0.35">
      <c r="A109" s="21">
        <v>40968</v>
      </c>
      <c r="B109" s="23">
        <v>1860.73</v>
      </c>
      <c r="C109" s="23">
        <v>2.59</v>
      </c>
      <c r="D109" s="23">
        <v>17.331900000000001</v>
      </c>
      <c r="E109" s="23">
        <v>91.5535</v>
      </c>
      <c r="F109" s="23">
        <v>52.987099999999998</v>
      </c>
      <c r="G109" s="23">
        <v>14.5876</v>
      </c>
      <c r="H109" s="23">
        <v>6.5944000000000003</v>
      </c>
      <c r="I109" s="23">
        <f t="shared" si="59"/>
        <v>2.762604969599229</v>
      </c>
      <c r="J109" s="23">
        <f t="shared" si="47"/>
        <v>88.973275024295432</v>
      </c>
      <c r="K109" s="23">
        <f t="shared" si="23"/>
        <v>74.21818924296845</v>
      </c>
      <c r="L109" s="23">
        <f t="shared" si="24"/>
        <v>25.071077844657719</v>
      </c>
      <c r="M109" s="23" cm="1">
        <f t="array" aca="1" ref="M109" ca="1">(L109 - $EV109) - AVERAGE(OFFSET(L$62, 0, 0, ROW()-62, 1) - OFFSET($EV$62, 0, 0, ROW()-62, 1))</f>
        <v>-3.5594101643373417</v>
      </c>
      <c r="N109" s="21">
        <v>40968</v>
      </c>
      <c r="O109" s="23">
        <v>1913.21</v>
      </c>
      <c r="P109" s="23">
        <v>1.41</v>
      </c>
      <c r="Q109" s="23">
        <v>17.003</v>
      </c>
      <c r="R109" s="23">
        <v>114.2993</v>
      </c>
      <c r="S109" s="23">
        <v>28.607299999999999</v>
      </c>
      <c r="T109" s="23">
        <v>9.1224000000000007</v>
      </c>
      <c r="U109" s="23">
        <v>8.0053999999999998</v>
      </c>
      <c r="V109" s="23">
        <f t="shared" si="60"/>
        <v>1.5487183937713525</v>
      </c>
      <c r="W109" s="23">
        <f t="shared" si="48"/>
        <v>111.07803692905735</v>
      </c>
      <c r="X109" s="23">
        <f t="shared" si="25"/>
        <v>79.986766525864184</v>
      </c>
      <c r="Y109" s="23">
        <f t="shared" si="26"/>
        <v>23.919081656855731</v>
      </c>
      <c r="Z109" s="23" cm="1">
        <f t="array" aca="1" ref="Z109" ca="1">(Y109 - $EV109) - AVERAGE(OFFSET(Y$62, 0, 0, ROW()-62, 1) - OFFSET($EV$62, 0, 0, ROW()-62, 1))</f>
        <v>2.6480729669460645</v>
      </c>
      <c r="AA109" s="21">
        <v>40968</v>
      </c>
      <c r="AB109" s="23">
        <v>1863.65</v>
      </c>
      <c r="AC109" s="23">
        <v>2.81</v>
      </c>
      <c r="AD109" s="23">
        <v>15.574</v>
      </c>
      <c r="AE109" s="23">
        <v>119.8459</v>
      </c>
      <c r="AF109" s="23">
        <v>31.325800000000001</v>
      </c>
      <c r="AG109" s="23">
        <v>9.7065999999999999</v>
      </c>
      <c r="AH109" s="23">
        <v>6.3011999999999997</v>
      </c>
      <c r="AI109" s="23">
        <f t="shared" si="61"/>
        <v>2.9718422010886272</v>
      </c>
      <c r="AJ109" s="23">
        <f t="shared" si="49"/>
        <v>116.46831875607387</v>
      </c>
      <c r="AK109" s="23">
        <f t="shared" si="27"/>
        <v>96.637328145322343</v>
      </c>
      <c r="AL109" s="23">
        <f t="shared" si="28"/>
        <v>19.284990963300022</v>
      </c>
      <c r="AM109" s="23" cm="1">
        <f t="array" aca="1" ref="AM109" ca="1">(AL109 - $EV109) - AVERAGE(OFFSET(AL$62, 0, 0, ROW()-62, 1) - OFFSET($EV$62, 0, 0, ROW()-62, 1))</f>
        <v>-3.5542224959417981</v>
      </c>
      <c r="AN109" s="21">
        <v>40968</v>
      </c>
      <c r="AO109" s="23">
        <v>3044.78</v>
      </c>
      <c r="AP109" s="23">
        <v>1.86</v>
      </c>
      <c r="AQ109" s="23">
        <v>12.005599999999999</v>
      </c>
      <c r="AR109" s="23">
        <v>267.72430000000003</v>
      </c>
      <c r="AS109" s="23">
        <v>21.204699999999999</v>
      </c>
      <c r="AT109" s="23">
        <v>14.0038</v>
      </c>
      <c r="AU109" s="23">
        <v>9.3582000000000001</v>
      </c>
      <c r="AV109" s="23">
        <f t="shared" si="62"/>
        <v>1.9259607515951076</v>
      </c>
      <c r="AW109" s="23">
        <f t="shared" si="50"/>
        <v>260.17910592808556</v>
      </c>
      <c r="AX109" s="23">
        <f t="shared" si="29"/>
        <v>219.662903688753</v>
      </c>
      <c r="AY109" s="23">
        <f t="shared" si="30"/>
        <v>13.861147917420963</v>
      </c>
      <c r="AZ109" s="23" cm="1">
        <f t="array" aca="1" ref="AZ109" ca="1">(AY109 - $EV109) - AVERAGE(OFFSET(AY$62, 0, 0, ROW()-62, 1) - OFFSET($EV$62, 0, 0, ROW()-62, 1))</f>
        <v>-2.7495870742821955</v>
      </c>
      <c r="BA109" s="21">
        <v>40968</v>
      </c>
      <c r="BB109" s="23">
        <v>702.73</v>
      </c>
      <c r="BC109" s="23">
        <v>1.78</v>
      </c>
      <c r="BD109" s="23">
        <v>12.232900000000001</v>
      </c>
      <c r="BE109" s="23">
        <v>64.131600000000006</v>
      </c>
      <c r="BF109" s="23" t="s">
        <v>8</v>
      </c>
      <c r="BG109" s="23">
        <v>15.667400000000001</v>
      </c>
      <c r="BH109" s="23">
        <v>11.0722</v>
      </c>
      <c r="BI109" s="23">
        <f t="shared" si="63"/>
        <v>1.83008851542802</v>
      </c>
      <c r="BJ109" s="23">
        <f t="shared" si="51"/>
        <v>62.324198250728877</v>
      </c>
      <c r="BK109" s="23">
        <f t="shared" si="31"/>
        <v>60.203909878508419</v>
      </c>
      <c r="BL109" s="23">
        <f t="shared" si="32"/>
        <v>11.672497706845125</v>
      </c>
      <c r="BM109" s="23" cm="1">
        <f t="array" aca="1" ref="BM109" ca="1">(BL109 - $EV109) - AVERAGE(OFFSET(BL$62, 0, 0, ROW()-62, 1) - OFFSET($EV$62, 0, 0, ROW()-62, 1))</f>
        <v>-1.1532172645037151</v>
      </c>
      <c r="BN109" s="21">
        <v>40968</v>
      </c>
      <c r="BO109" s="23">
        <v>1941.72</v>
      </c>
      <c r="BP109" s="23">
        <v>2.76</v>
      </c>
      <c r="BQ109" s="23">
        <v>57.405799999999999</v>
      </c>
      <c r="BR109" s="23">
        <v>99.387900000000002</v>
      </c>
      <c r="BS109" s="23" t="s">
        <v>8</v>
      </c>
      <c r="BT109" s="23">
        <v>24.135300000000001</v>
      </c>
      <c r="BU109" s="23">
        <v>15.177899999999999</v>
      </c>
      <c r="BV109" s="23">
        <f t="shared" si="64"/>
        <v>2.9071238762033573</v>
      </c>
      <c r="BW109" s="23">
        <f t="shared" si="52"/>
        <v>96.586880466472309</v>
      </c>
      <c r="BX109" s="23">
        <f t="shared" si="33"/>
        <v>107.44455829715226</v>
      </c>
      <c r="BY109" s="23">
        <f t="shared" si="34"/>
        <v>18.071831936149938</v>
      </c>
      <c r="BZ109" s="23" cm="1">
        <f t="array" aca="1" ref="BZ109" ca="1">(BY109 - $EV109) - AVERAGE(OFFSET(BY$62, 0, 0, ROW()-62, 1) - OFFSET($EV$62, 0, 0, ROW()-62, 1))</f>
        <v>0.71869725338633617</v>
      </c>
      <c r="CA109" s="21">
        <v>40968</v>
      </c>
      <c r="CB109" s="23">
        <v>1391.66</v>
      </c>
      <c r="CC109" s="23">
        <v>2.11</v>
      </c>
      <c r="CD109" s="23">
        <v>13.9489</v>
      </c>
      <c r="CE109" s="23">
        <v>111.9003</v>
      </c>
      <c r="CF109" s="23">
        <v>33.972099999999998</v>
      </c>
      <c r="CG109" s="23">
        <v>11.1867</v>
      </c>
      <c r="CH109" s="23">
        <v>7.4360999999999997</v>
      </c>
      <c r="CI109" s="23">
        <f t="shared" si="65"/>
        <v>2.2152849040910385</v>
      </c>
      <c r="CJ109" s="23">
        <f t="shared" si="53"/>
        <v>108.7466472303207</v>
      </c>
      <c r="CK109" s="23">
        <f t="shared" si="35"/>
        <v>87.607253929389259</v>
      </c>
      <c r="CL109" s="23">
        <f t="shared" si="36"/>
        <v>15.885214266865011</v>
      </c>
      <c r="CM109" s="23" cm="1">
        <f t="array" aca="1" ref="CM109" ca="1">(CL109 - $EV109) - AVERAGE(OFFSET(CL$62, 0, 0, ROW()-62, 1) - OFFSET($EV$62, 0, 0, ROW()-62, 1))</f>
        <v>-3.9159434218209084</v>
      </c>
      <c r="CN109" s="21">
        <v>40968</v>
      </c>
      <c r="CO109" s="23">
        <v>2059.16</v>
      </c>
      <c r="CP109" s="23">
        <v>2.1</v>
      </c>
      <c r="CQ109" s="23">
        <v>14.7501</v>
      </c>
      <c r="CR109" s="23">
        <v>126.8458</v>
      </c>
      <c r="CS109" s="23">
        <v>27.4407</v>
      </c>
      <c r="CT109" s="23">
        <v>12.1814</v>
      </c>
      <c r="CU109" s="23">
        <v>7.8421000000000003</v>
      </c>
      <c r="CV109" s="23">
        <f t="shared" si="66"/>
        <v>2.2332901659769786</v>
      </c>
      <c r="CW109" s="23">
        <f t="shared" si="54"/>
        <v>123.2709426627794</v>
      </c>
      <c r="CX109" s="23">
        <f t="shared" si="37"/>
        <v>103.52394284343072</v>
      </c>
      <c r="CY109" s="23">
        <f t="shared" si="38"/>
        <v>19.890664356884734</v>
      </c>
      <c r="CZ109" s="23" cm="1">
        <f t="array" aca="1" ref="CZ109" ca="1">(CY109 - $EV109) - AVERAGE(OFFSET(CY$62, 0, 0, ROW()-62, 1) - OFFSET($EV$62, 0, 0, ROW()-62, 1))</f>
        <v>-1.1202711172993611</v>
      </c>
      <c r="DA109" s="21">
        <v>40968</v>
      </c>
      <c r="DB109" s="23">
        <v>2039.59</v>
      </c>
      <c r="DC109" s="23">
        <v>2.34</v>
      </c>
      <c r="DD109" s="23">
        <v>12.4679</v>
      </c>
      <c r="DE109" s="23">
        <v>162.60059999999999</v>
      </c>
      <c r="DF109" s="23">
        <v>31.2166</v>
      </c>
      <c r="DG109" s="23">
        <v>17.205200000000001</v>
      </c>
      <c r="DH109" s="23">
        <v>10.8264</v>
      </c>
      <c r="DI109" s="23">
        <f t="shared" si="67"/>
        <v>2.3752949725026333</v>
      </c>
      <c r="DJ109" s="23">
        <f t="shared" si="55"/>
        <v>158.01807580174926</v>
      </c>
      <c r="DK109" s="23">
        <f t="shared" si="39"/>
        <v>114.94017381746663</v>
      </c>
      <c r="DL109" s="23">
        <f t="shared" si="40"/>
        <v>17.744796551630568</v>
      </c>
      <c r="DM109" s="23" cm="1">
        <f t="array" aca="1" ref="DM109" ca="1">(DL109 - $EV109) - AVERAGE(OFFSET(DL$62, 0, 0, ROW()-62, 1) - OFFSET($EV$62, 0, 0, ROW()-62, 1))</f>
        <v>-3.6511813112134748</v>
      </c>
      <c r="DN109" s="21">
        <v>40968</v>
      </c>
      <c r="DO109" s="23">
        <v>2226.1999999999998</v>
      </c>
      <c r="DP109" s="23">
        <v>1.1000000000000001</v>
      </c>
      <c r="DQ109" s="23">
        <v>14.911199999999999</v>
      </c>
      <c r="DR109" s="23">
        <v>161.35589999999999</v>
      </c>
      <c r="DS109" s="23">
        <v>47.476799999999997</v>
      </c>
      <c r="DT109" s="23">
        <v>20.223299999999998</v>
      </c>
      <c r="DU109" s="23">
        <v>15.5867</v>
      </c>
      <c r="DV109" s="23">
        <f t="shared" si="68"/>
        <v>1.2515802425913554</v>
      </c>
      <c r="DW109" s="23">
        <f t="shared" si="56"/>
        <v>156.80845481049562</v>
      </c>
      <c r="DX109" s="23">
        <f t="shared" si="41"/>
        <v>102.26866428997896</v>
      </c>
      <c r="DY109" s="23">
        <f t="shared" si="42"/>
        <v>21.76815367107654</v>
      </c>
      <c r="DZ109" s="23" cm="1">
        <f t="array" aca="1" ref="DZ109" ca="1">(DY109 - $EV109) - AVERAGE(OFFSET(DY$62, 0, 0, ROW()-62, 1) - OFFSET($EV$62, 0, 0, ROW()-62, 1))</f>
        <v>-2.4662551476109718</v>
      </c>
      <c r="EA109" s="21">
        <v>40968</v>
      </c>
      <c r="EB109" s="23">
        <v>2492.38</v>
      </c>
      <c r="EC109" s="23">
        <v>4.07</v>
      </c>
      <c r="ED109" s="23">
        <v>14.3575</v>
      </c>
      <c r="EE109" s="23">
        <v>125.79940000000001</v>
      </c>
      <c r="EF109" s="23">
        <v>55.2498</v>
      </c>
      <c r="EG109" s="23">
        <v>17.057099999999998</v>
      </c>
      <c r="EH109" s="23">
        <v>8.4847000000000001</v>
      </c>
      <c r="EI109" s="23">
        <f t="shared" si="69"/>
        <v>4.2354570098527544</v>
      </c>
      <c r="EJ109" s="23">
        <f t="shared" si="57"/>
        <v>122.25403304178816</v>
      </c>
      <c r="EK109" s="23">
        <f t="shared" si="43"/>
        <v>123.67853455421066</v>
      </c>
      <c r="EL109" s="23">
        <f t="shared" si="44"/>
        <v>20.152082242756059</v>
      </c>
      <c r="EM109" s="23" cm="1">
        <f t="array" aca="1" ref="EM109" ca="1">(EL109 - $EV109) - AVERAGE(OFFSET(EL$62, 0, 0, ROW()-62, 1) - OFFSET($EV$62, 0, 0, ROW()-62, 1))</f>
        <v>-2.2610868689857675</v>
      </c>
      <c r="EP109" s="21">
        <v>40968</v>
      </c>
      <c r="EQ109" s="52">
        <v>1408.469970703125</v>
      </c>
      <c r="ER109" s="37">
        <v>15.9077</v>
      </c>
      <c r="ES109" s="51">
        <v>124.27</v>
      </c>
      <c r="ET109" s="23">
        <f t="shared" si="58"/>
        <v>120.76773566569486</v>
      </c>
      <c r="EU109" s="23">
        <f t="shared" si="45"/>
        <v>84.966879094861085</v>
      </c>
      <c r="EV109" s="23">
        <f t="shared" si="46"/>
        <v>16.576694186103293</v>
      </c>
      <c r="EW109" s="37"/>
      <c r="EX109" s="37"/>
      <c r="EY109" s="37"/>
      <c r="FA109" s="21">
        <v>40968</v>
      </c>
      <c r="FB109" s="37">
        <f>VLOOKUP(FA109,'riskfree_rate and infl.'!$H:$I,2,0)</f>
        <v>2.9</v>
      </c>
    </row>
    <row r="110" spans="1:158" x14ac:dyDescent="0.35">
      <c r="A110" s="21">
        <v>40999</v>
      </c>
      <c r="B110" s="23">
        <v>1919.68</v>
      </c>
      <c r="C110" s="23">
        <v>2.46</v>
      </c>
      <c r="D110" s="23">
        <v>17.857399999999998</v>
      </c>
      <c r="E110" s="23">
        <v>91.5535</v>
      </c>
      <c r="F110" s="23">
        <v>52.882599999999996</v>
      </c>
      <c r="G110" s="23">
        <v>14.5829</v>
      </c>
      <c r="H110" s="23">
        <v>6.5944000000000003</v>
      </c>
      <c r="I110" s="23">
        <f t="shared" si="59"/>
        <v>2.6885828055621053</v>
      </c>
      <c r="J110" s="23">
        <f t="shared" si="47"/>
        <v>89.146543330087638</v>
      </c>
      <c r="K110" s="23">
        <f t="shared" si="23"/>
        <v>74.610356015720242</v>
      </c>
      <c r="L110" s="23">
        <f t="shared" si="24"/>
        <v>25.729404100357431</v>
      </c>
      <c r="M110" s="23" cm="1">
        <f t="array" aca="1" ref="M110" ca="1">(L110 - $EV110) - AVERAGE(OFFSET(L$62, 0, 0, ROW()-62, 1) - OFFSET($EV$62, 0, 0, ROW()-62, 1))</f>
        <v>-2.7214070931615293</v>
      </c>
      <c r="N110" s="21">
        <v>40999</v>
      </c>
      <c r="O110" s="23">
        <v>2000.69</v>
      </c>
      <c r="P110" s="23">
        <v>1.37</v>
      </c>
      <c r="Q110" s="23">
        <v>17.792899999999999</v>
      </c>
      <c r="R110" s="23">
        <v>114.13460000000001</v>
      </c>
      <c r="S110" s="23">
        <v>28.643899999999999</v>
      </c>
      <c r="T110" s="23">
        <v>9.0853000000000002</v>
      </c>
      <c r="U110" s="23">
        <v>7.9827000000000004</v>
      </c>
      <c r="V110" s="23">
        <f t="shared" si="60"/>
        <v>1.5505327929710797</v>
      </c>
      <c r="W110" s="23">
        <f t="shared" si="48"/>
        <v>111.133982473223</v>
      </c>
      <c r="X110" s="23">
        <f t="shared" si="25"/>
        <v>80.351746000288202</v>
      </c>
      <c r="Y110" s="23">
        <f t="shared" si="26"/>
        <v>24.899147804365374</v>
      </c>
      <c r="Z110" s="23" cm="1">
        <f t="array" aca="1" ref="Z110" ca="1">(Y110 - $EV110) - AVERAGE(OFFSET(Y$62, 0, 0, ROW()-62, 1) - OFFSET($EV$62, 0, 0, ROW()-62, 1))</f>
        <v>3.6784933646967337</v>
      </c>
      <c r="AA110" s="21">
        <v>40999</v>
      </c>
      <c r="AB110" s="23">
        <v>1924.7</v>
      </c>
      <c r="AC110" s="23">
        <v>2.75</v>
      </c>
      <c r="AD110" s="23">
        <v>16.079799999999999</v>
      </c>
      <c r="AE110" s="23">
        <v>119.81789999999999</v>
      </c>
      <c r="AF110" s="23">
        <v>31.342500000000001</v>
      </c>
      <c r="AG110" s="23">
        <v>9.6410999999999998</v>
      </c>
      <c r="AH110" s="23">
        <v>6.2621000000000002</v>
      </c>
      <c r="AI110" s="23">
        <f t="shared" si="61"/>
        <v>2.9687166975152834</v>
      </c>
      <c r="AJ110" s="23">
        <f t="shared" si="49"/>
        <v>116.66786757546252</v>
      </c>
      <c r="AK110" s="23">
        <f t="shared" si="27"/>
        <v>97.317433006988622</v>
      </c>
      <c r="AL110" s="23">
        <f t="shared" si="28"/>
        <v>19.777545918846648</v>
      </c>
      <c r="AM110" s="23" cm="1">
        <f t="array" aca="1" ref="AM110" ca="1">(AL110 - $EV110) - AVERAGE(OFFSET(AL$62, 0, 0, ROW()-62, 1) - OFFSET($EV$62, 0, 0, ROW()-62, 1))</f>
        <v>-2.8820988013439797</v>
      </c>
      <c r="AN110" s="21">
        <v>40999</v>
      </c>
      <c r="AO110" s="23">
        <v>2949.01</v>
      </c>
      <c r="AP110" s="23">
        <v>1.91</v>
      </c>
      <c r="AQ110" s="23">
        <v>11.6236</v>
      </c>
      <c r="AR110" s="23">
        <v>267.72430000000003</v>
      </c>
      <c r="AS110" s="23">
        <v>21.292400000000001</v>
      </c>
      <c r="AT110" s="23">
        <v>13.9969</v>
      </c>
      <c r="AU110" s="23">
        <v>9.3582000000000001</v>
      </c>
      <c r="AV110" s="23">
        <f t="shared" si="62"/>
        <v>1.9298685036656515</v>
      </c>
      <c r="AW110" s="23">
        <f t="shared" si="50"/>
        <v>260.68578383641682</v>
      </c>
      <c r="AX110" s="23">
        <f t="shared" si="29"/>
        <v>220.29433504063101</v>
      </c>
      <c r="AY110" s="23">
        <f t="shared" si="30"/>
        <v>13.386681048589315</v>
      </c>
      <c r="AZ110" s="23" cm="1">
        <f t="array" aca="1" ref="AZ110" ca="1">(AY110 - $EV110) - AVERAGE(OFFSET(AY$62, 0, 0, ROW()-62, 1) - OFFSET($EV$62, 0, 0, ROW()-62, 1))</f>
        <v>-3.0612484420138943</v>
      </c>
      <c r="BA110" s="21">
        <v>40999</v>
      </c>
      <c r="BB110" s="23">
        <v>758.14</v>
      </c>
      <c r="BC110" s="23">
        <v>1.75</v>
      </c>
      <c r="BD110" s="23">
        <v>13.1975</v>
      </c>
      <c r="BE110" s="23">
        <v>64.131600000000006</v>
      </c>
      <c r="BF110" s="23" t="s">
        <v>8</v>
      </c>
      <c r="BG110" s="23">
        <v>15.667400000000001</v>
      </c>
      <c r="BH110" s="23">
        <v>11.0722</v>
      </c>
      <c r="BI110" s="23">
        <f t="shared" si="63"/>
        <v>1.9500106558360915</v>
      </c>
      <c r="BJ110" s="23">
        <f t="shared" si="51"/>
        <v>62.445569620253174</v>
      </c>
      <c r="BK110" s="23">
        <f t="shared" si="31"/>
        <v>59.014842848184493</v>
      </c>
      <c r="BL110" s="23">
        <f t="shared" si="32"/>
        <v>12.846598642146906</v>
      </c>
      <c r="BM110" s="23" cm="1">
        <f t="array" aca="1" ref="BM110" ca="1">(BL110 - $EV110) - AVERAGE(OFFSET(BL$62, 0, 0, ROW()-62, 1) - OFFSET($EV$62, 0, 0, ROW()-62, 1))</f>
        <v>0.15043146752763148</v>
      </c>
      <c r="BN110" s="21">
        <v>40999</v>
      </c>
      <c r="BO110" s="23">
        <v>2030</v>
      </c>
      <c r="BP110" s="23">
        <v>2.69</v>
      </c>
      <c r="BQ110" s="23">
        <v>60.015700000000002</v>
      </c>
      <c r="BR110" s="23">
        <v>99.387900000000002</v>
      </c>
      <c r="BS110" s="23" t="s">
        <v>8</v>
      </c>
      <c r="BT110" s="23">
        <v>24.135300000000001</v>
      </c>
      <c r="BU110" s="23">
        <v>15.177899999999999</v>
      </c>
      <c r="BV110" s="23">
        <f t="shared" si="64"/>
        <v>2.9335627832683007</v>
      </c>
      <c r="BW110" s="23">
        <f t="shared" si="52"/>
        <v>96.774975657254146</v>
      </c>
      <c r="BX110" s="23">
        <f t="shared" si="33"/>
        <v>107.31892721699104</v>
      </c>
      <c r="BY110" s="23">
        <f t="shared" si="34"/>
        <v>18.915582298875279</v>
      </c>
      <c r="BZ110" s="23" cm="1">
        <f t="array" aca="1" ref="BZ110" ca="1">(BY110 - $EV110) - AVERAGE(OFFSET(BY$62, 0, 0, ROW()-62, 1) - OFFSET($EV$62, 0, 0, ROW()-62, 1))</f>
        <v>1.6529971937185324</v>
      </c>
      <c r="CA110" s="21">
        <v>40999</v>
      </c>
      <c r="CB110" s="23">
        <v>1448.63</v>
      </c>
      <c r="CC110" s="23">
        <v>2.0099999999999998</v>
      </c>
      <c r="CD110" s="23">
        <v>14.523</v>
      </c>
      <c r="CE110" s="23">
        <v>111.9002</v>
      </c>
      <c r="CF110" s="23">
        <v>33.971800000000002</v>
      </c>
      <c r="CG110" s="23">
        <v>11.1866</v>
      </c>
      <c r="CH110" s="23">
        <v>7.4360999999999997</v>
      </c>
      <c r="CI110" s="23">
        <f t="shared" si="65"/>
        <v>2.1740766555725832</v>
      </c>
      <c r="CJ110" s="23">
        <f t="shared" si="53"/>
        <v>108.95832521908471</v>
      </c>
      <c r="CK110" s="23">
        <f t="shared" si="35"/>
        <v>88.28025746903289</v>
      </c>
      <c r="CL110" s="23">
        <f t="shared" si="36"/>
        <v>16.409444665565832</v>
      </c>
      <c r="CM110" s="23" cm="1">
        <f t="array" aca="1" ref="CM110" ca="1">(CL110 - $EV110) - AVERAGE(OFFSET(CL$62, 0, 0, ROW()-62, 1) - OFFSET($EV$62, 0, 0, ROW()-62, 1))</f>
        <v>-3.2046084314464149</v>
      </c>
      <c r="CN110" s="21">
        <v>40999</v>
      </c>
      <c r="CO110" s="23">
        <v>2084.42</v>
      </c>
      <c r="CP110" s="23">
        <v>2.11</v>
      </c>
      <c r="CQ110" s="23">
        <v>14.920199999999999</v>
      </c>
      <c r="CR110" s="23">
        <v>126.8634</v>
      </c>
      <c r="CS110" s="23">
        <v>27.518000000000001</v>
      </c>
      <c r="CT110" s="23">
        <v>12.1776</v>
      </c>
      <c r="CU110" s="23">
        <v>7.8377999999999997</v>
      </c>
      <c r="CV110" s="23">
        <f t="shared" si="66"/>
        <v>2.2700562723473223</v>
      </c>
      <c r="CW110" s="23">
        <f t="shared" si="54"/>
        <v>123.52814021421618</v>
      </c>
      <c r="CX110" s="23">
        <f t="shared" si="37"/>
        <v>103.89144167838882</v>
      </c>
      <c r="CY110" s="23">
        <f t="shared" si="38"/>
        <v>20.063442823833629</v>
      </c>
      <c r="CZ110" s="23" cm="1">
        <f t="array" aca="1" ref="CZ110" ca="1">(CY110 - $EV110) - AVERAGE(OFFSET(CY$62, 0, 0, ROW()-62, 1) - OFFSET($EV$62, 0, 0, ROW()-62, 1))</f>
        <v>-0.81863123168765917</v>
      </c>
      <c r="DA110" s="21">
        <v>40999</v>
      </c>
      <c r="DB110" s="23">
        <v>2034.63</v>
      </c>
      <c r="DC110" s="23">
        <v>2.5299999999999998</v>
      </c>
      <c r="DD110" s="23">
        <v>12.4376</v>
      </c>
      <c r="DE110" s="23">
        <v>162.60059999999999</v>
      </c>
      <c r="DF110" s="23">
        <v>31.2166</v>
      </c>
      <c r="DG110" s="23">
        <v>17.205200000000001</v>
      </c>
      <c r="DH110" s="23">
        <v>10.8264</v>
      </c>
      <c r="DI110" s="23">
        <f t="shared" si="67"/>
        <v>2.5794354931991181</v>
      </c>
      <c r="DJ110" s="23">
        <f t="shared" si="55"/>
        <v>158.32580331061342</v>
      </c>
      <c r="DK110" s="23">
        <f t="shared" si="39"/>
        <v>115.59818331492625</v>
      </c>
      <c r="DL110" s="23">
        <f t="shared" si="40"/>
        <v>17.600882138926185</v>
      </c>
      <c r="DM110" s="23" cm="1">
        <f t="array" aca="1" ref="DM110" ca="1">(DL110 - $EV110) - AVERAGE(OFFSET(DL$62, 0, 0, ROW()-62, 1) - OFFSET($EV$62, 0, 0, ROW()-62, 1))</f>
        <v>-3.6135070095485062</v>
      </c>
      <c r="DN110" s="21">
        <v>40999</v>
      </c>
      <c r="DO110" s="23">
        <v>2342.52</v>
      </c>
      <c r="DP110" s="23">
        <v>1.04</v>
      </c>
      <c r="DQ110" s="23">
        <v>15.6707</v>
      </c>
      <c r="DR110" s="23">
        <v>161.61330000000001</v>
      </c>
      <c r="DS110" s="23">
        <v>47.416499999999999</v>
      </c>
      <c r="DT110" s="23">
        <v>20.177499999999998</v>
      </c>
      <c r="DU110" s="23">
        <v>15.5467</v>
      </c>
      <c r="DV110" s="23">
        <f t="shared" si="68"/>
        <v>1.2238461589985064</v>
      </c>
      <c r="DW110" s="23">
        <f t="shared" si="56"/>
        <v>157.36445959104188</v>
      </c>
      <c r="DX110" s="23">
        <f t="shared" si="41"/>
        <v>103.6168738305041</v>
      </c>
      <c r="DY110" s="23">
        <f t="shared" si="42"/>
        <v>22.607514716491842</v>
      </c>
      <c r="DZ110" s="23" cm="1">
        <f t="array" aca="1" ref="DZ110" ca="1">(DY110 - $EV110) - AVERAGE(OFFSET(DY$62, 0, 0, ROW()-62, 1) - OFFSET($EV$62, 0, 0, ROW()-62, 1))</f>
        <v>-1.469991349568037</v>
      </c>
      <c r="EA110" s="21">
        <v>40999</v>
      </c>
      <c r="EB110" s="23">
        <v>2535.4699999999998</v>
      </c>
      <c r="EC110" s="23">
        <v>4.04</v>
      </c>
      <c r="ED110" s="23">
        <v>14.557700000000001</v>
      </c>
      <c r="EE110" s="23">
        <v>125.79940000000001</v>
      </c>
      <c r="EF110" s="23">
        <v>55.2498</v>
      </c>
      <c r="EG110" s="23">
        <v>17.057099999999998</v>
      </c>
      <c r="EH110" s="23">
        <v>8.4847000000000001</v>
      </c>
      <c r="EI110" s="23">
        <f t="shared" si="69"/>
        <v>4.2283170092640079</v>
      </c>
      <c r="EJ110" s="23">
        <f t="shared" si="57"/>
        <v>122.49211295034081</v>
      </c>
      <c r="EK110" s="23">
        <f t="shared" si="43"/>
        <v>123.78901594384993</v>
      </c>
      <c r="EL110" s="23">
        <f t="shared" si="44"/>
        <v>20.48218883289351</v>
      </c>
      <c r="EM110" s="23" cm="1">
        <f t="array" aca="1" ref="EM110" ca="1">(EL110 - $EV110) - AVERAGE(OFFSET(EL$62, 0, 0, ROW()-62, 1) - OFFSET($EV$62, 0, 0, ROW()-62, 1))</f>
        <v>-1.7783518653587089</v>
      </c>
      <c r="EP110" s="21">
        <v>40999</v>
      </c>
      <c r="EQ110" s="52">
        <v>1397.910034179688</v>
      </c>
      <c r="ER110" s="37">
        <v>15.899800000000001</v>
      </c>
      <c r="ES110" s="51">
        <v>124.08</v>
      </c>
      <c r="ET110" s="23">
        <f t="shared" si="58"/>
        <v>120.81791626095425</v>
      </c>
      <c r="EU110" s="23">
        <f t="shared" si="45"/>
        <v>84.870102472232375</v>
      </c>
      <c r="EV110" s="23">
        <f t="shared" si="46"/>
        <v>16.471171749050889</v>
      </c>
      <c r="EW110" s="37"/>
      <c r="EX110" s="37"/>
      <c r="EY110" s="37"/>
      <c r="FA110" s="21">
        <v>40999</v>
      </c>
      <c r="FB110" s="37">
        <f>VLOOKUP(FA110,'riskfree_rate and infl.'!$H:$I,2,0)</f>
        <v>2.7</v>
      </c>
    </row>
    <row r="111" spans="1:158" x14ac:dyDescent="0.35">
      <c r="A111" s="21">
        <v>41029</v>
      </c>
      <c r="B111" s="23">
        <v>1937.71</v>
      </c>
      <c r="C111" s="23">
        <v>2.4700000000000002</v>
      </c>
      <c r="D111" s="23">
        <v>17.9437</v>
      </c>
      <c r="E111" s="23">
        <v>91.5535</v>
      </c>
      <c r="F111" s="23">
        <v>52.882599999999996</v>
      </c>
      <c r="G111" s="23">
        <v>14.5829</v>
      </c>
      <c r="H111" s="23">
        <v>6.5944000000000003</v>
      </c>
      <c r="I111" s="23">
        <f t="shared" si="59"/>
        <v>2.7084467784400306</v>
      </c>
      <c r="J111" s="23">
        <f t="shared" si="47"/>
        <v>89.495112414467258</v>
      </c>
      <c r="K111" s="23">
        <f t="shared" si="23"/>
        <v>75.006268708008136</v>
      </c>
      <c r="L111" s="23">
        <f t="shared" si="24"/>
        <v>25.833974058132529</v>
      </c>
      <c r="M111" s="23" cm="1">
        <f t="array" aca="1" ref="M111" ca="1">(L111 - $EV111) - AVERAGE(OFFSET(L$62, 0, 0, ROW()-62, 1) - OFFSET($EV$62, 0, 0, ROW()-62, 1))</f>
        <v>-1.548475215718689</v>
      </c>
      <c r="N111" s="21">
        <v>41029</v>
      </c>
      <c r="O111" s="23">
        <v>2042.2</v>
      </c>
      <c r="P111" s="23">
        <v>1.37</v>
      </c>
      <c r="Q111" s="23">
        <v>18.079499999999999</v>
      </c>
      <c r="R111" s="23">
        <v>114.13460000000001</v>
      </c>
      <c r="S111" s="23">
        <v>28.643899999999999</v>
      </c>
      <c r="T111" s="23">
        <v>9.0853000000000002</v>
      </c>
      <c r="U111" s="23">
        <v>7.9827000000000004</v>
      </c>
      <c r="V111" s="23">
        <f t="shared" si="60"/>
        <v>1.5621177091325478</v>
      </c>
      <c r="W111" s="23">
        <f t="shared" si="48"/>
        <v>111.56852394916912</v>
      </c>
      <c r="X111" s="23">
        <f t="shared" si="25"/>
        <v>80.721068702884835</v>
      </c>
      <c r="Y111" s="23">
        <f t="shared" si="26"/>
        <v>25.299466828379778</v>
      </c>
      <c r="Z111" s="23" cm="1">
        <f t="array" aca="1" ref="Z111" ca="1">(Y111 - $EV111) - AVERAGE(OFFSET(Y$62, 0, 0, ROW()-62, 1) - OFFSET($EV$62, 0, 0, ROW()-62, 1))</f>
        <v>5.0165640949532033</v>
      </c>
      <c r="AA111" s="21">
        <v>41029</v>
      </c>
      <c r="AB111" s="23">
        <v>1929.38</v>
      </c>
      <c r="AC111" s="23">
        <v>2.76</v>
      </c>
      <c r="AD111" s="23">
        <v>16.1221</v>
      </c>
      <c r="AE111" s="23">
        <v>119.7945</v>
      </c>
      <c r="AF111" s="23">
        <v>31.3443</v>
      </c>
      <c r="AG111" s="23">
        <v>9.6412999999999993</v>
      </c>
      <c r="AH111" s="23">
        <v>6.2571000000000003</v>
      </c>
      <c r="AI111" s="23">
        <f t="shared" si="61"/>
        <v>2.9629862694074678</v>
      </c>
      <c r="AJ111" s="23">
        <f t="shared" si="49"/>
        <v>117.10117302052787</v>
      </c>
      <c r="AK111" s="23">
        <f t="shared" si="27"/>
        <v>98.002294987480198</v>
      </c>
      <c r="AL111" s="23">
        <f t="shared" si="28"/>
        <v>19.687089983418026</v>
      </c>
      <c r="AM111" s="23" cm="1">
        <f t="array" aca="1" ref="AM111" ca="1">(AL111 - $EV111) - AVERAGE(OFFSET(AL$62, 0, 0, ROW()-62, 1) - OFFSET($EV$62, 0, 0, ROW()-62, 1))</f>
        <v>-1.9009133944888905</v>
      </c>
      <c r="AN111" s="21">
        <v>41029</v>
      </c>
      <c r="AO111" s="23">
        <v>2912.38</v>
      </c>
      <c r="AP111" s="23">
        <v>1.94</v>
      </c>
      <c r="AQ111" s="23">
        <v>10.6516</v>
      </c>
      <c r="AR111" s="23">
        <v>287.80560000000003</v>
      </c>
      <c r="AS111" s="23">
        <v>18.931999999999999</v>
      </c>
      <c r="AT111" s="23">
        <v>13.389900000000001</v>
      </c>
      <c r="AU111" s="23">
        <v>8.8436000000000003</v>
      </c>
      <c r="AV111" s="23">
        <f t="shared" si="62"/>
        <v>1.9548141303222755</v>
      </c>
      <c r="AW111" s="23">
        <f t="shared" si="50"/>
        <v>281.33489736070385</v>
      </c>
      <c r="AX111" s="23">
        <f t="shared" si="29"/>
        <v>221.11735006162002</v>
      </c>
      <c r="AY111" s="23">
        <f t="shared" si="30"/>
        <v>13.171196195994529</v>
      </c>
      <c r="AZ111" s="23" cm="1">
        <f t="array" aca="1" ref="AZ111" ca="1">(AY111 - $EV111) - AVERAGE(OFFSET(AY$62, 0, 0, ROW()-62, 1) - OFFSET($EV$62, 0, 0, ROW()-62, 1))</f>
        <v>-2.2014358372092553</v>
      </c>
      <c r="BA111" s="21">
        <v>41029</v>
      </c>
      <c r="BB111" s="23">
        <v>734.64</v>
      </c>
      <c r="BC111" s="23">
        <v>1.82</v>
      </c>
      <c r="BD111" s="23">
        <v>12.145099999999999</v>
      </c>
      <c r="BE111" s="23">
        <v>65.646500000000003</v>
      </c>
      <c r="BF111" s="23" t="s">
        <v>8</v>
      </c>
      <c r="BG111" s="23">
        <v>15.589</v>
      </c>
      <c r="BH111" s="23">
        <v>11.3513</v>
      </c>
      <c r="BI111" s="23">
        <f t="shared" si="63"/>
        <v>1.9786135370909783</v>
      </c>
      <c r="BJ111" s="23">
        <f t="shared" si="51"/>
        <v>64.17057673509288</v>
      </c>
      <c r="BK111" s="23">
        <f t="shared" si="31"/>
        <v>57.848036670962351</v>
      </c>
      <c r="BL111" s="23">
        <f t="shared" si="32"/>
        <v>12.699480263757387</v>
      </c>
      <c r="BM111" s="23" cm="1">
        <f t="array" aca="1" ref="BM111" ca="1">(BL111 - $EV111) - AVERAGE(OFFSET(BL$62, 0, 0, ROW()-62, 1) - OFFSET($EV$62, 0, 0, ROW()-62, 1))</f>
        <v>1.0130660585877096</v>
      </c>
      <c r="BN111" s="21">
        <v>41029</v>
      </c>
      <c r="BO111" s="23">
        <v>2082.85</v>
      </c>
      <c r="BP111" s="23">
        <v>2.66</v>
      </c>
      <c r="BQ111" s="23">
        <v>61.578200000000002</v>
      </c>
      <c r="BR111" s="23">
        <v>99.387900000000002</v>
      </c>
      <c r="BS111" s="23" t="s">
        <v>8</v>
      </c>
      <c r="BT111" s="23">
        <v>24.135300000000001</v>
      </c>
      <c r="BU111" s="23">
        <v>15.177899999999999</v>
      </c>
      <c r="BV111" s="23">
        <f t="shared" si="64"/>
        <v>2.9513230322314872</v>
      </c>
      <c r="BW111" s="23">
        <f t="shared" si="52"/>
        <v>97.153372434017612</v>
      </c>
      <c r="BX111" s="23">
        <f t="shared" si="33"/>
        <v>107.19621376860414</v>
      </c>
      <c r="BY111" s="23">
        <f t="shared" si="34"/>
        <v>19.430257159045571</v>
      </c>
      <c r="BZ111" s="23" cm="1">
        <f t="array" aca="1" ref="BZ111" ca="1">(BY111 - $EV111) - AVERAGE(OFFSET(BY$62, 0, 0, ROW()-62, 1) - OFFSET($EV$62, 0, 0, ROW()-62, 1))</f>
        <v>3.1467604166814649</v>
      </c>
      <c r="CA111" s="21">
        <v>41029</v>
      </c>
      <c r="CB111" s="23">
        <v>1441.06</v>
      </c>
      <c r="CC111" s="23">
        <v>2.04</v>
      </c>
      <c r="CD111" s="23">
        <v>14.4512</v>
      </c>
      <c r="CE111" s="23">
        <v>111.9409</v>
      </c>
      <c r="CF111" s="23">
        <v>34.073799999999999</v>
      </c>
      <c r="CG111" s="23">
        <v>11.1838</v>
      </c>
      <c r="CH111" s="23">
        <v>7.4355000000000002</v>
      </c>
      <c r="CI111" s="23">
        <f t="shared" si="65"/>
        <v>2.1847169423381336</v>
      </c>
      <c r="CJ111" s="23">
        <f t="shared" si="53"/>
        <v>109.42414467253178</v>
      </c>
      <c r="CK111" s="23">
        <f t="shared" si="35"/>
        <v>88.900858060878534</v>
      </c>
      <c r="CL111" s="23">
        <f t="shared" si="36"/>
        <v>16.209742306572277</v>
      </c>
      <c r="CM111" s="23" cm="1">
        <f t="array" aca="1" ref="CM111" ca="1">(CL111 - $EV111) - AVERAGE(OFFSET(CL$62, 0, 0, ROW()-62, 1) - OFFSET($EV$62, 0, 0, ROW()-62, 1))</f>
        <v>-2.3260876189704938</v>
      </c>
      <c r="CN111" s="21">
        <v>41029</v>
      </c>
      <c r="CO111" s="23">
        <v>2067.34</v>
      </c>
      <c r="CP111" s="23">
        <v>2.13</v>
      </c>
      <c r="CQ111" s="23">
        <v>14.789300000000001</v>
      </c>
      <c r="CR111" s="23">
        <v>126.8634</v>
      </c>
      <c r="CS111" s="23">
        <v>27.515799999999999</v>
      </c>
      <c r="CT111" s="23">
        <v>12.1769</v>
      </c>
      <c r="CU111" s="23">
        <v>7.8385999999999996</v>
      </c>
      <c r="CV111" s="23">
        <f t="shared" si="66"/>
        <v>2.2787866127371932</v>
      </c>
      <c r="CW111" s="23">
        <f t="shared" si="54"/>
        <v>124.01114369501467</v>
      </c>
      <c r="CX111" s="23">
        <f t="shared" si="37"/>
        <v>104.2185458601803</v>
      </c>
      <c r="CY111" s="23">
        <f t="shared" si="38"/>
        <v>19.83658458230213</v>
      </c>
      <c r="CZ111" s="23" cm="1">
        <f t="array" aca="1" ref="CZ111" ca="1">(CY111 - $EV111) - AVERAGE(OFFSET(CY$62, 0, 0, ROW()-62, 1) - OFFSET($EV$62, 0, 0, ROW()-62, 1))</f>
        <v>-1.5959713989656343E-2</v>
      </c>
      <c r="DA111" s="21">
        <v>41029</v>
      </c>
      <c r="DB111" s="23">
        <v>2016.15</v>
      </c>
      <c r="DC111" s="23">
        <v>2.58</v>
      </c>
      <c r="DD111" s="23">
        <v>11.937200000000001</v>
      </c>
      <c r="DE111" s="23">
        <v>159.34909999999999</v>
      </c>
      <c r="DF111" s="23">
        <v>30.450900000000001</v>
      </c>
      <c r="DG111" s="23">
        <v>15.391999999999999</v>
      </c>
      <c r="DH111" s="23">
        <v>9.1096000000000004</v>
      </c>
      <c r="DI111" s="23">
        <f t="shared" si="67"/>
        <v>2.6304435259571917</v>
      </c>
      <c r="DJ111" s="23">
        <f t="shared" si="55"/>
        <v>155.76647116324537</v>
      </c>
      <c r="DK111" s="23">
        <f t="shared" si="39"/>
        <v>116.27236134308559</v>
      </c>
      <c r="DL111" s="23">
        <f t="shared" si="40"/>
        <v>17.339890380749502</v>
      </c>
      <c r="DM111" s="23" cm="1">
        <f t="array" aca="1" ref="DM111" ca="1">(DL111 - $EV111) - AVERAGE(OFFSET(DL$62, 0, 0, ROW()-62, 1) - OFFSET($EV$62, 0, 0, ROW()-62, 1))</f>
        <v>-2.7879307273148539</v>
      </c>
      <c r="DN111" s="21">
        <v>41029</v>
      </c>
      <c r="DO111" s="23">
        <v>2302.2800000000002</v>
      </c>
      <c r="DP111" s="23">
        <v>1.07</v>
      </c>
      <c r="DQ111" s="23">
        <v>15.4015</v>
      </c>
      <c r="DR111" s="23">
        <v>161.75970000000001</v>
      </c>
      <c r="DS111" s="23">
        <v>47.416499999999999</v>
      </c>
      <c r="DT111" s="23">
        <v>20.177499999999998</v>
      </c>
      <c r="DU111" s="23">
        <v>15.5467</v>
      </c>
      <c r="DV111" s="23">
        <f t="shared" si="68"/>
        <v>1.2222195889864409</v>
      </c>
      <c r="DW111" s="23">
        <f t="shared" si="56"/>
        <v>158.12287390029329</v>
      </c>
      <c r="DX111" s="23">
        <f t="shared" si="41"/>
        <v>104.97580931818607</v>
      </c>
      <c r="DY111" s="23">
        <f t="shared" si="42"/>
        <v>21.931528939412061</v>
      </c>
      <c r="DZ111" s="23" cm="1">
        <f t="array" aca="1" ref="DZ111" ca="1">(DY111 - $EV111) - AVERAGE(OFFSET(DY$62, 0, 0, ROW()-62, 1) - OFFSET($EV$62, 0, 0, ROW()-62, 1))</f>
        <v>-1.1031543037881049</v>
      </c>
      <c r="EA111" s="21">
        <v>41029</v>
      </c>
      <c r="EB111" s="23">
        <v>2580</v>
      </c>
      <c r="EC111" s="23">
        <v>3.95</v>
      </c>
      <c r="ED111" s="23">
        <v>14.811</v>
      </c>
      <c r="EE111" s="23">
        <v>125.79940000000001</v>
      </c>
      <c r="EF111" s="23">
        <v>55.2498</v>
      </c>
      <c r="EG111" s="23">
        <v>17.057099999999998</v>
      </c>
      <c r="EH111" s="23">
        <v>8.4847000000000001</v>
      </c>
      <c r="EI111" s="23">
        <f t="shared" si="69"/>
        <v>4.1660179903354324</v>
      </c>
      <c r="EJ111" s="23">
        <f t="shared" si="57"/>
        <v>122.97106549364615</v>
      </c>
      <c r="EK111" s="23">
        <f t="shared" si="43"/>
        <v>123.90371563839966</v>
      </c>
      <c r="EL111" s="23">
        <f t="shared" si="44"/>
        <v>20.822620102285445</v>
      </c>
      <c r="EM111" s="23" cm="1">
        <f t="array" aca="1" ref="EM111" ca="1">(EL111 - $EV111) - AVERAGE(OFFSET(EL$62, 0, 0, ROW()-62, 1) - OFFSET($EV$62, 0, 0, ROW()-62, 1))</f>
        <v>-0.38880470135623035</v>
      </c>
      <c r="EP111" s="21">
        <v>41029</v>
      </c>
      <c r="EQ111" s="52">
        <v>1310.329956054688</v>
      </c>
      <c r="ER111" s="37">
        <v>14.903700000000001</v>
      </c>
      <c r="ES111" s="51">
        <v>123.42</v>
      </c>
      <c r="ET111" s="23">
        <f t="shared" si="58"/>
        <v>120.64516129032259</v>
      </c>
      <c r="EU111" s="23">
        <f t="shared" si="45"/>
        <v>84.765195641236105</v>
      </c>
      <c r="EV111" s="23">
        <f t="shared" si="46"/>
        <v>15.458348749651748</v>
      </c>
      <c r="EW111" s="37"/>
      <c r="EX111" s="37"/>
      <c r="EY111" s="37"/>
      <c r="FA111" s="21">
        <v>41029</v>
      </c>
      <c r="FB111" s="37">
        <f>VLOOKUP(FA111,'riskfree_rate and infl.'!$H:$I,2,0)</f>
        <v>2.2999999999999998</v>
      </c>
    </row>
    <row r="112" spans="1:158" x14ac:dyDescent="0.35">
      <c r="A112" s="21">
        <v>41060</v>
      </c>
      <c r="B112" s="23">
        <v>1902.52</v>
      </c>
      <c r="C112" s="23">
        <v>2.4500000000000002</v>
      </c>
      <c r="D112" s="23">
        <v>17.126100000000001</v>
      </c>
      <c r="E112" s="23">
        <v>92.521299999999997</v>
      </c>
      <c r="F112" s="23">
        <v>48.892200000000003</v>
      </c>
      <c r="G112" s="23">
        <v>14.6821</v>
      </c>
      <c r="H112" s="23">
        <v>6.8212000000000002</v>
      </c>
      <c r="I112" s="23">
        <f t="shared" si="59"/>
        <v>2.6265770637174271</v>
      </c>
      <c r="J112" s="23">
        <f t="shared" si="47"/>
        <v>90.974729596853493</v>
      </c>
      <c r="K112" s="23">
        <f t="shared" si="23"/>
        <v>75.495841043223464</v>
      </c>
      <c r="L112" s="23">
        <f t="shared" si="24"/>
        <v>25.200328570559993</v>
      </c>
      <c r="M112" s="23" cm="1">
        <f t="array" aca="1" ref="M112" ca="1">(L112 - $EV112) - AVERAGE(OFFSET(L$62, 0, 0, ROW()-62, 1) - OFFSET($EV$62, 0, 0, ROW()-62, 1))</f>
        <v>-2.7807410935094801</v>
      </c>
      <c r="N112" s="21">
        <v>41060</v>
      </c>
      <c r="O112" s="23">
        <v>1895.37</v>
      </c>
      <c r="P112" s="23">
        <v>1.51</v>
      </c>
      <c r="Q112" s="23">
        <v>17.159800000000001</v>
      </c>
      <c r="R112" s="23">
        <v>113.7988</v>
      </c>
      <c r="S112" s="23">
        <v>29.288799999999998</v>
      </c>
      <c r="T112" s="23">
        <v>9.1965000000000003</v>
      </c>
      <c r="U112" s="23">
        <v>7.6269999999999998</v>
      </c>
      <c r="V112" s="23">
        <f t="shared" si="60"/>
        <v>1.5869367556058289</v>
      </c>
      <c r="W112" s="23">
        <f t="shared" si="48"/>
        <v>111.89655850540808</v>
      </c>
      <c r="X112" s="23">
        <f t="shared" si="25"/>
        <v>81.050508261227165</v>
      </c>
      <c r="Y112" s="23">
        <f t="shared" si="26"/>
        <v>23.385047677815791</v>
      </c>
      <c r="Z112" s="23" cm="1">
        <f t="array" aca="1" ref="Z112" ca="1">(Y112 - $EV112) - AVERAGE(OFFSET(Y$62, 0, 0, ROW()-62, 1) - OFFSET($EV$62, 0, 0, ROW()-62, 1))</f>
        <v>2.3722237679575242</v>
      </c>
      <c r="AA112" s="21">
        <v>41060</v>
      </c>
      <c r="AB112" s="23">
        <v>1902.99</v>
      </c>
      <c r="AC112" s="23">
        <v>2.82</v>
      </c>
      <c r="AD112" s="23">
        <v>15.7211</v>
      </c>
      <c r="AE112" s="23">
        <v>120.0314</v>
      </c>
      <c r="AF112" s="23">
        <v>31.323</v>
      </c>
      <c r="AG112" s="23">
        <v>9.6470000000000002</v>
      </c>
      <c r="AH112" s="23">
        <v>6.2629999999999999</v>
      </c>
      <c r="AI112" s="23">
        <f t="shared" si="61"/>
        <v>2.9718013365384652</v>
      </c>
      <c r="AJ112" s="23">
        <f t="shared" si="49"/>
        <v>118.02497541789579</v>
      </c>
      <c r="AK112" s="23">
        <f t="shared" si="27"/>
        <v>98.703787193812232</v>
      </c>
      <c r="AL112" s="23">
        <f t="shared" si="28"/>
        <v>19.279807331641059</v>
      </c>
      <c r="AM112" s="23" cm="1">
        <f t="array" aca="1" ref="AM112" ca="1">(AL112 - $EV112) - AVERAGE(OFFSET(AL$62, 0, 0, ROW()-62, 1) - OFFSET($EV$62, 0, 0, ROW()-62, 1))</f>
        <v>-2.899767672908709</v>
      </c>
      <c r="AN112" s="21">
        <v>41060</v>
      </c>
      <c r="AO112" s="23">
        <v>2600.31</v>
      </c>
      <c r="AP112" s="23">
        <v>2.29</v>
      </c>
      <c r="AQ112" s="23">
        <v>9.5266000000000002</v>
      </c>
      <c r="AR112" s="23">
        <v>284.73099999999999</v>
      </c>
      <c r="AS112" s="23">
        <v>18.9617</v>
      </c>
      <c r="AT112" s="23">
        <v>12.878399999999999</v>
      </c>
      <c r="AU112" s="23">
        <v>8.5968999999999998</v>
      </c>
      <c r="AV112" s="23">
        <f t="shared" si="62"/>
        <v>2.0905027222327868</v>
      </c>
      <c r="AW112" s="23">
        <f t="shared" si="50"/>
        <v>279.9714847590954</v>
      </c>
      <c r="AX112" s="23">
        <f t="shared" si="29"/>
        <v>221.92793939702398</v>
      </c>
      <c r="AY112" s="23">
        <f t="shared" si="30"/>
        <v>11.716911386033757</v>
      </c>
      <c r="AZ112" s="23" cm="1">
        <f t="array" aca="1" ref="AZ112" ca="1">(AY112 - $EV112) - AVERAGE(OFFSET(AY$62, 0, 0, ROW()-62, 1) - OFFSET($EV$62, 0, 0, ROW()-62, 1))</f>
        <v>-4.2412818249584703</v>
      </c>
      <c r="BA112" s="21">
        <v>41060</v>
      </c>
      <c r="BB112" s="23">
        <v>659.88</v>
      </c>
      <c r="BC112" s="23">
        <v>2.08</v>
      </c>
      <c r="BD112" s="23">
        <v>10.8957</v>
      </c>
      <c r="BE112" s="23">
        <v>65.608400000000003</v>
      </c>
      <c r="BF112" s="23" t="s">
        <v>8</v>
      </c>
      <c r="BG112" s="23">
        <v>15.742800000000001</v>
      </c>
      <c r="BH112" s="23">
        <v>11.2165</v>
      </c>
      <c r="BI112" s="23">
        <f t="shared" si="63"/>
        <v>2.0570796536439695</v>
      </c>
      <c r="BJ112" s="23">
        <f t="shared" si="51"/>
        <v>64.5117010816126</v>
      </c>
      <c r="BK112" s="23">
        <f t="shared" si="31"/>
        <v>56.649823704568583</v>
      </c>
      <c r="BL112" s="23">
        <f t="shared" si="32"/>
        <v>11.648403416775034</v>
      </c>
      <c r="BM112" s="23" cm="1">
        <f t="array" aca="1" ref="BM112" ca="1">(BL112 - $EV112) - AVERAGE(OFFSET(BL$62, 0, 0, ROW()-62, 1) - OFFSET($EV$62, 0, 0, ROW()-62, 1))</f>
        <v>-0.68786200409902598</v>
      </c>
      <c r="BN112" s="21">
        <v>41060</v>
      </c>
      <c r="BO112" s="23">
        <v>1984.97</v>
      </c>
      <c r="BP112" s="23">
        <v>2.81</v>
      </c>
      <c r="BQ112" s="23">
        <v>53.6126</v>
      </c>
      <c r="BR112" s="23">
        <v>101.7641</v>
      </c>
      <c r="BS112" s="23" t="s">
        <v>8</v>
      </c>
      <c r="BT112" s="23">
        <v>23.287199999999999</v>
      </c>
      <c r="BU112" s="23">
        <v>16.250499999999999</v>
      </c>
      <c r="BV112" s="23">
        <f t="shared" si="64"/>
        <v>2.96192990211892</v>
      </c>
      <c r="BW112" s="23">
        <f t="shared" si="52"/>
        <v>100.06302851524092</v>
      </c>
      <c r="BX112" s="23">
        <f t="shared" si="33"/>
        <v>106.75356090078772</v>
      </c>
      <c r="BY112" s="23">
        <f t="shared" si="34"/>
        <v>18.593946499309265</v>
      </c>
      <c r="BZ112" s="23" cm="1">
        <f t="array" aca="1" ref="BZ112" ca="1">(BY112 - $EV112) - AVERAGE(OFFSET(BY$62, 0, 0, ROW()-62, 1) - OFFSET($EV$62, 0, 0, ROW()-62, 1))</f>
        <v>1.6179246540789012</v>
      </c>
      <c r="CA112" s="21">
        <v>41060</v>
      </c>
      <c r="CB112" s="23">
        <v>1387.79</v>
      </c>
      <c r="CC112" s="23">
        <v>2.16</v>
      </c>
      <c r="CD112" s="23">
        <v>13.635999999999999</v>
      </c>
      <c r="CE112" s="23">
        <v>114.3593</v>
      </c>
      <c r="CF112" s="23">
        <v>33.596800000000002</v>
      </c>
      <c r="CG112" s="23">
        <v>11.302</v>
      </c>
      <c r="CH112" s="23">
        <v>7.6002999999999998</v>
      </c>
      <c r="CI112" s="23">
        <f t="shared" si="65"/>
        <v>2.2286467102670797</v>
      </c>
      <c r="CJ112" s="23">
        <f t="shared" si="53"/>
        <v>112.44768928220257</v>
      </c>
      <c r="CK112" s="23">
        <f t="shared" si="35"/>
        <v>89.57032214547479</v>
      </c>
      <c r="CL112" s="23">
        <f t="shared" si="36"/>
        <v>15.493859648579068</v>
      </c>
      <c r="CM112" s="23" cm="1">
        <f t="array" aca="1" ref="CM112" ca="1">(CL112 - $EV112) - AVERAGE(OFFSET(CL$62, 0, 0, ROW()-62, 1) - OFFSET($EV$62, 0, 0, ROW()-62, 1))</f>
        <v>-3.6250384191169216</v>
      </c>
      <c r="CN112" s="21">
        <v>41060</v>
      </c>
      <c r="CO112" s="23">
        <v>1940.01</v>
      </c>
      <c r="CP112" s="23">
        <v>2.3199999999999998</v>
      </c>
      <c r="CQ112" s="23">
        <v>13.850300000000001</v>
      </c>
      <c r="CR112" s="23">
        <v>129.1386</v>
      </c>
      <c r="CS112" s="23">
        <v>27.066800000000001</v>
      </c>
      <c r="CT112" s="23">
        <v>11.9353</v>
      </c>
      <c r="CU112" s="23">
        <v>7.7423000000000002</v>
      </c>
      <c r="CV112" s="23">
        <f t="shared" si="66"/>
        <v>2.3422522881570931</v>
      </c>
      <c r="CW112" s="23">
        <f t="shared" si="54"/>
        <v>126.97994100294986</v>
      </c>
      <c r="CX112" s="23">
        <f t="shared" si="37"/>
        <v>104.59332027449432</v>
      </c>
      <c r="CY112" s="23">
        <f t="shared" si="38"/>
        <v>18.548125204445608</v>
      </c>
      <c r="CZ112" s="23" cm="1">
        <f t="array" aca="1" ref="CZ112" ca="1">(CY112 - $EV112) - AVERAGE(OFFSET(CY$62, 0, 0, ROW()-62, 1) - OFFSET($EV$62, 0, 0, ROW()-62, 1))</f>
        <v>-1.9336897920990141</v>
      </c>
      <c r="DA112" s="21">
        <v>41060</v>
      </c>
      <c r="DB112" s="23">
        <v>1859.15</v>
      </c>
      <c r="DC112" s="23">
        <v>2.72</v>
      </c>
      <c r="DD112" s="23">
        <v>11.005800000000001</v>
      </c>
      <c r="DE112" s="23">
        <v>159.34909999999999</v>
      </c>
      <c r="DF112" s="23">
        <v>30.450900000000001</v>
      </c>
      <c r="DG112" s="23">
        <v>15.391999999999999</v>
      </c>
      <c r="DH112" s="23">
        <v>9.1096000000000004</v>
      </c>
      <c r="DI112" s="23">
        <f t="shared" si="67"/>
        <v>2.5903910431374291</v>
      </c>
      <c r="DJ112" s="23">
        <f t="shared" si="55"/>
        <v>156.68544739429697</v>
      </c>
      <c r="DK112" s="23">
        <f t="shared" si="39"/>
        <v>116.9637270437338</v>
      </c>
      <c r="DL112" s="23">
        <f t="shared" si="40"/>
        <v>15.895098822431052</v>
      </c>
      <c r="DM112" s="23" cm="1">
        <f t="array" aca="1" ref="DM112" ca="1">(DL112 - $EV112) - AVERAGE(OFFSET(DL$62, 0, 0, ROW()-62, 1) - OFFSET($EV$62, 0, 0, ROW()-62, 1))</f>
        <v>-4.8065535656196348</v>
      </c>
      <c r="DN112" s="21">
        <v>41060</v>
      </c>
      <c r="DO112" s="23">
        <v>2112.39</v>
      </c>
      <c r="DP112" s="23">
        <v>1.21</v>
      </c>
      <c r="DQ112" s="23">
        <v>13.8872</v>
      </c>
      <c r="DR112" s="23">
        <v>166.3348</v>
      </c>
      <c r="DS112" s="23">
        <v>47.837600000000002</v>
      </c>
      <c r="DT112" s="23">
        <v>20.590299999999999</v>
      </c>
      <c r="DU112" s="23">
        <v>15.797800000000001</v>
      </c>
      <c r="DV112" s="23">
        <f t="shared" si="68"/>
        <v>1.260986814111158</v>
      </c>
      <c r="DW112" s="23">
        <f t="shared" si="56"/>
        <v>163.55437561455261</v>
      </c>
      <c r="DX112" s="23">
        <f t="shared" si="41"/>
        <v>106.39743936940555</v>
      </c>
      <c r="DY112" s="23">
        <f t="shared" si="42"/>
        <v>19.853767275976523</v>
      </c>
      <c r="DZ112" s="23" cm="1">
        <f t="array" aca="1" ref="DZ112" ca="1">(DY112 - $EV112) - AVERAGE(OFFSET(DY$62, 0, 0, ROW()-62, 1) - OFFSET($EV$62, 0, 0, ROW()-62, 1))</f>
        <v>-3.7884427756805099</v>
      </c>
      <c r="EA112" s="21">
        <v>41060</v>
      </c>
      <c r="EB112" s="23">
        <v>2595.12</v>
      </c>
      <c r="EC112" s="23">
        <v>3.95</v>
      </c>
      <c r="ED112" s="23">
        <v>15.0806</v>
      </c>
      <c r="EE112" s="23">
        <v>125.4924</v>
      </c>
      <c r="EF112" s="23">
        <v>58.327199999999998</v>
      </c>
      <c r="EG112" s="23">
        <v>17.682600000000001</v>
      </c>
      <c r="EH112" s="23">
        <v>8.9199000000000002</v>
      </c>
      <c r="EI112" s="23">
        <f t="shared" si="69"/>
        <v>4.1546770929311974</v>
      </c>
      <c r="EJ112" s="23">
        <f t="shared" si="57"/>
        <v>123.39469026548674</v>
      </c>
      <c r="EK112" s="23">
        <f t="shared" si="43"/>
        <v>123.98545122591435</v>
      </c>
      <c r="EL112" s="23">
        <f t="shared" si="44"/>
        <v>20.930842887940312</v>
      </c>
      <c r="EM112" s="23" cm="1">
        <f t="array" aca="1" ref="EM112" ca="1">(EL112 - $EV112) - AVERAGE(OFFSET(EL$62, 0, 0, ROW()-62, 1) - OFFSET($EV$62, 0, 0, ROW()-62, 1))</f>
        <v>-0.90239571620686743</v>
      </c>
      <c r="EP112" s="21">
        <v>41060</v>
      </c>
      <c r="EQ112" s="52">
        <v>1362.160034179688</v>
      </c>
      <c r="ER112" s="37">
        <v>15.4932</v>
      </c>
      <c r="ES112" s="51">
        <v>123.27</v>
      </c>
      <c r="ET112" s="23">
        <f t="shared" si="58"/>
        <v>121.20943952802361</v>
      </c>
      <c r="EU112" s="23">
        <f t="shared" si="45"/>
        <v>84.669643781373736</v>
      </c>
      <c r="EV112" s="23">
        <f t="shared" si="46"/>
        <v>16.087938644184376</v>
      </c>
      <c r="EW112" s="37"/>
      <c r="EX112" s="37"/>
      <c r="EY112" s="37"/>
      <c r="FA112" s="21">
        <v>41060</v>
      </c>
      <c r="FB112" s="37">
        <f>VLOOKUP(FA112,'riskfree_rate and infl.'!$H:$I,2,0)</f>
        <v>1.7</v>
      </c>
    </row>
    <row r="113" spans="1:158" x14ac:dyDescent="0.35">
      <c r="A113" s="21">
        <v>41090</v>
      </c>
      <c r="B113" s="23">
        <v>2009.96</v>
      </c>
      <c r="C113" s="23">
        <v>2.33</v>
      </c>
      <c r="D113" s="23">
        <v>18.065899999999999</v>
      </c>
      <c r="E113" s="23">
        <v>92.539299999999997</v>
      </c>
      <c r="F113" s="23">
        <v>48.892400000000002</v>
      </c>
      <c r="G113" s="23">
        <v>14.682</v>
      </c>
      <c r="H113" s="23">
        <v>6.8240999999999996</v>
      </c>
      <c r="I113" s="23">
        <f t="shared" si="59"/>
        <v>2.6107814995581995</v>
      </c>
      <c r="J113" s="23">
        <f t="shared" si="47"/>
        <v>90.992428711897745</v>
      </c>
      <c r="K113" s="23">
        <f t="shared" si="23"/>
        <v>75.983470453919978</v>
      </c>
      <c r="L113" s="23">
        <f t="shared" si="24"/>
        <v>26.452595386768181</v>
      </c>
      <c r="M113" s="23" cm="1">
        <f t="array" aca="1" ref="M113" ca="1">(L113 - $EV113) - AVERAGE(OFFSET(L$62, 0, 0, ROW()-62, 1) - OFFSET($EV$62, 0, 0, ROW()-62, 1))</f>
        <v>-1.6974061994408114</v>
      </c>
      <c r="N113" s="21">
        <v>41090</v>
      </c>
      <c r="O113" s="23">
        <v>1866.9</v>
      </c>
      <c r="P113" s="23">
        <v>1.52</v>
      </c>
      <c r="Q113" s="23">
        <v>16.8979</v>
      </c>
      <c r="R113" s="23">
        <v>113.86</v>
      </c>
      <c r="S113" s="23">
        <v>29.288699999999999</v>
      </c>
      <c r="T113" s="23">
        <v>9.2001000000000008</v>
      </c>
      <c r="U113" s="23">
        <v>7.6294000000000004</v>
      </c>
      <c r="V113" s="23">
        <f t="shared" si="60"/>
        <v>1.5656900718376536</v>
      </c>
      <c r="W113" s="23">
        <f t="shared" si="48"/>
        <v>111.95673549655852</v>
      </c>
      <c r="X113" s="23">
        <f t="shared" si="25"/>
        <v>81.380950769422</v>
      </c>
      <c r="Y113" s="23">
        <f t="shared" si="26"/>
        <v>22.940257914773188</v>
      </c>
      <c r="Z113" s="23" cm="1">
        <f t="array" aca="1" ref="Z113" ca="1">(Y113 - $EV113) - AVERAGE(OFFSET(Y$62, 0, 0, ROW()-62, 1) - OFFSET($EV$62, 0, 0, ROW()-62, 1))</f>
        <v>1.6574635560799713</v>
      </c>
      <c r="AA113" s="21">
        <v>41090</v>
      </c>
      <c r="AB113" s="23">
        <v>1964.55</v>
      </c>
      <c r="AC113" s="23">
        <v>2.89</v>
      </c>
      <c r="AD113" s="23">
        <v>15.9838</v>
      </c>
      <c r="AE113" s="23">
        <v>121.04179999999999</v>
      </c>
      <c r="AF113" s="23">
        <v>31.037800000000001</v>
      </c>
      <c r="AG113" s="23">
        <v>9.5213999999999999</v>
      </c>
      <c r="AH113" s="23">
        <v>6.1786000000000003</v>
      </c>
      <c r="AI113" s="23">
        <f t="shared" si="61"/>
        <v>3.1135650260078438</v>
      </c>
      <c r="AJ113" s="23">
        <f t="shared" si="49"/>
        <v>119.01848574237955</v>
      </c>
      <c r="AK113" s="23">
        <f t="shared" si="27"/>
        <v>99.353783702371487</v>
      </c>
      <c r="AL113" s="23">
        <f t="shared" si="28"/>
        <v>19.773278145954574</v>
      </c>
      <c r="AM113" s="23" cm="1">
        <f t="array" aca="1" ref="AM113" ca="1">(AL113 - $EV113) - AVERAGE(OFFSET(AL$62, 0, 0, ROW()-62, 1) - OFFSET($EV$62, 0, 0, ROW()-62, 1))</f>
        <v>-2.572894926236688</v>
      </c>
      <c r="AN113" s="21">
        <v>41090</v>
      </c>
      <c r="AO113" s="23">
        <v>2746.61</v>
      </c>
      <c r="AP113" s="23">
        <v>2.17</v>
      </c>
      <c r="AQ113" s="23">
        <v>10.061</v>
      </c>
      <c r="AR113" s="23">
        <v>284.77510000000001</v>
      </c>
      <c r="AS113" s="23">
        <v>18.9694</v>
      </c>
      <c r="AT113" s="23">
        <v>12.886100000000001</v>
      </c>
      <c r="AU113" s="23">
        <v>8.6000999999999994</v>
      </c>
      <c r="AV113" s="23">
        <f t="shared" si="62"/>
        <v>2.1105131651593134</v>
      </c>
      <c r="AW113" s="23">
        <f t="shared" si="50"/>
        <v>280.01484759095382</v>
      </c>
      <c r="AX113" s="23">
        <f t="shared" si="29"/>
        <v>222.7392514462922</v>
      </c>
      <c r="AY113" s="23">
        <f t="shared" si="30"/>
        <v>12.331055178490955</v>
      </c>
      <c r="AZ113" s="23" cm="1">
        <f t="array" aca="1" ref="AZ113" ca="1">(AY113 - $EV113) - AVERAGE(OFFSET(AY$62, 0, 0, ROW()-62, 1) - OFFSET($EV$62, 0, 0, ROW()-62, 1))</f>
        <v>-3.767431901082968</v>
      </c>
      <c r="BA113" s="21">
        <v>41090</v>
      </c>
      <c r="BB113" s="23">
        <v>691.18</v>
      </c>
      <c r="BC113" s="23">
        <v>2.02</v>
      </c>
      <c r="BD113" s="23">
        <v>11.4125</v>
      </c>
      <c r="BE113" s="23">
        <v>65.608400000000003</v>
      </c>
      <c r="BF113" s="23" t="s">
        <v>8</v>
      </c>
      <c r="BG113" s="23">
        <v>15.742800000000001</v>
      </c>
      <c r="BH113" s="23">
        <v>11.208399999999999</v>
      </c>
      <c r="BI113" s="23">
        <f t="shared" si="63"/>
        <v>2.1050770767500731</v>
      </c>
      <c r="BJ113" s="23">
        <f t="shared" si="51"/>
        <v>64.5117010816126</v>
      </c>
      <c r="BK113" s="23">
        <f t="shared" si="31"/>
        <v>55.452681818992723</v>
      </c>
      <c r="BL113" s="23">
        <f t="shared" si="32"/>
        <v>12.464320522064789</v>
      </c>
      <c r="BM113" s="23" cm="1">
        <f t="array" aca="1" ref="BM113" ca="1">(BL113 - $EV113) - AVERAGE(OFFSET(BL$62, 0, 0, ROW()-62, 1) - OFFSET($EV$62, 0, 0, ROW()-62, 1))</f>
        <v>-8.1913665839190131E-2</v>
      </c>
      <c r="BN113" s="21">
        <v>41090</v>
      </c>
      <c r="BO113" s="23">
        <v>2095.9</v>
      </c>
      <c r="BP113" s="23">
        <v>2.77</v>
      </c>
      <c r="BQ113" s="23">
        <v>56.608699999999999</v>
      </c>
      <c r="BR113" s="23">
        <v>101.7641</v>
      </c>
      <c r="BS113" s="23" t="s">
        <v>8</v>
      </c>
      <c r="BT113" s="23">
        <v>23.287199999999999</v>
      </c>
      <c r="BU113" s="23">
        <v>16.250499999999999</v>
      </c>
      <c r="BV113" s="23">
        <f t="shared" si="64"/>
        <v>3.0504706338242471</v>
      </c>
      <c r="BW113" s="23">
        <f t="shared" si="52"/>
        <v>100.06302851524092</v>
      </c>
      <c r="BX113" s="23">
        <f t="shared" si="33"/>
        <v>106.31042280090378</v>
      </c>
      <c r="BY113" s="23">
        <f t="shared" si="34"/>
        <v>19.71490607205244</v>
      </c>
      <c r="BZ113" s="23" cm="1">
        <f t="array" aca="1" ref="BZ113" ca="1">(BY113 - $EV113) - AVERAGE(OFFSET(BY$62, 0, 0, ROW()-62, 1) - OFFSET($EV$62, 0, 0, ROW()-62, 1))</f>
        <v>2.4837039566906287</v>
      </c>
      <c r="CA113" s="21">
        <v>41090</v>
      </c>
      <c r="CB113" s="23">
        <v>1462.77</v>
      </c>
      <c r="CC113" s="23">
        <v>2.0699999999999998</v>
      </c>
      <c r="CD113" s="23">
        <v>14.3795</v>
      </c>
      <c r="CE113" s="23">
        <v>114.0856</v>
      </c>
      <c r="CF113" s="23">
        <v>33.3414</v>
      </c>
      <c r="CG113" s="23">
        <v>11.2859</v>
      </c>
      <c r="CH113" s="23">
        <v>7.6002999999999998</v>
      </c>
      <c r="CI113" s="23">
        <f t="shared" si="65"/>
        <v>2.2387391660366682</v>
      </c>
      <c r="CJ113" s="23">
        <f t="shared" si="53"/>
        <v>112.17856440511309</v>
      </c>
      <c r="CK113" s="23">
        <f t="shared" si="35"/>
        <v>90.235750344826485</v>
      </c>
      <c r="CL113" s="23">
        <f t="shared" si="36"/>
        <v>16.210537335924812</v>
      </c>
      <c r="CM113" s="23" cm="1">
        <f t="array" aca="1" ref="CM113" ca="1">(CL113 - $EV113) - AVERAGE(OFFSET(CL$62, 0, 0, ROW()-62, 1) - OFFSET($EV$62, 0, 0, ROW()-62, 1))</f>
        <v>-3.0607378043889812</v>
      </c>
      <c r="CN113" s="21">
        <v>41090</v>
      </c>
      <c r="CO113" s="23">
        <v>2006.07</v>
      </c>
      <c r="CP113" s="23">
        <v>2.27</v>
      </c>
      <c r="CQ113" s="23">
        <v>14.301299999999999</v>
      </c>
      <c r="CR113" s="23">
        <v>129.13220000000001</v>
      </c>
      <c r="CS113" s="23">
        <v>27.0609</v>
      </c>
      <c r="CT113" s="23">
        <v>11.9337</v>
      </c>
      <c r="CU113" s="23">
        <v>7.7419000000000002</v>
      </c>
      <c r="CV113" s="23">
        <f t="shared" si="66"/>
        <v>2.3747530220381941</v>
      </c>
      <c r="CW113" s="23">
        <f t="shared" si="54"/>
        <v>126.97364798426747</v>
      </c>
      <c r="CX113" s="23">
        <f t="shared" si="37"/>
        <v>104.96787620568294</v>
      </c>
      <c r="CY113" s="23">
        <f t="shared" si="38"/>
        <v>19.111275492219512</v>
      </c>
      <c r="CZ113" s="23" cm="1">
        <f t="array" aca="1" ref="CZ113" ca="1">(CY113 - $EV113) - AVERAGE(OFFSET(CY$62, 0, 0, ROW()-62, 1) - OFFSET($EV$62, 0, 0, ROW()-62, 1))</f>
        <v>-1.5560802755118921</v>
      </c>
      <c r="DA113" s="21">
        <v>41090</v>
      </c>
      <c r="DB113" s="23">
        <v>1941.11</v>
      </c>
      <c r="DC113" s="23">
        <v>2.66</v>
      </c>
      <c r="DD113" s="23">
        <v>12.0275</v>
      </c>
      <c r="DE113" s="23">
        <v>153.5359</v>
      </c>
      <c r="DF113" s="23">
        <v>30.102499999999999</v>
      </c>
      <c r="DG113" s="23">
        <v>15.3957</v>
      </c>
      <c r="DH113" s="23">
        <v>9.2025000000000006</v>
      </c>
      <c r="DI113" s="23">
        <f t="shared" si="67"/>
        <v>2.6675227390827212</v>
      </c>
      <c r="DJ113" s="23">
        <f t="shared" si="55"/>
        <v>150.96941986234023</v>
      </c>
      <c r="DK113" s="23">
        <f t="shared" si="39"/>
        <v>117.33540659905063</v>
      </c>
      <c r="DL113" s="23">
        <f t="shared" si="40"/>
        <v>16.543258818994076</v>
      </c>
      <c r="DM113" s="23" cm="1">
        <f t="array" aca="1" ref="DM113" ca="1">(DL113 - $EV113) - AVERAGE(OFFSET(DL$62, 0, 0, ROW()-62, 1) - OFFSET($EV$62, 0, 0, ROW()-62, 1))</f>
        <v>-4.2876036780174989</v>
      </c>
      <c r="DN113" s="21">
        <v>41090</v>
      </c>
      <c r="DO113" s="23">
        <v>2176.44</v>
      </c>
      <c r="DP113" s="23">
        <v>1.18</v>
      </c>
      <c r="DQ113" s="23">
        <v>14.308199999999999</v>
      </c>
      <c r="DR113" s="23">
        <v>166.3193</v>
      </c>
      <c r="DS113" s="23">
        <v>47.837600000000002</v>
      </c>
      <c r="DT113" s="23">
        <v>20.590299999999999</v>
      </c>
      <c r="DU113" s="23">
        <v>15.797800000000001</v>
      </c>
      <c r="DV113" s="23">
        <f t="shared" si="68"/>
        <v>1.2541826408312713</v>
      </c>
      <c r="DW113" s="23">
        <f t="shared" si="56"/>
        <v>163.53913470993118</v>
      </c>
      <c r="DX113" s="23">
        <f t="shared" si="41"/>
        <v>107.81990596056264</v>
      </c>
      <c r="DY113" s="23">
        <f t="shared" si="42"/>
        <v>20.185882937016085</v>
      </c>
      <c r="DZ113" s="23" cm="1">
        <f t="array" aca="1" ref="DZ113" ca="1">(DY113 - $EV113) - AVERAGE(OFFSET(DY$62, 0, 0, ROW()-62, 1) - OFFSET($EV$62, 0, 0, ROW()-62, 1))</f>
        <v>-3.6055001802673079</v>
      </c>
      <c r="EA113" s="21">
        <v>41090</v>
      </c>
      <c r="EB113" s="23">
        <v>2697.74</v>
      </c>
      <c r="EC113" s="23">
        <v>3.82</v>
      </c>
      <c r="ED113" s="23">
        <v>15.6313</v>
      </c>
      <c r="EE113" s="23">
        <v>125.4924</v>
      </c>
      <c r="EF113" s="23">
        <v>58.327199999999998</v>
      </c>
      <c r="EG113" s="23">
        <v>17.682600000000001</v>
      </c>
      <c r="EH113" s="23">
        <v>8.9199000000000002</v>
      </c>
      <c r="EI113" s="23">
        <f t="shared" si="69"/>
        <v>4.1269862992669397</v>
      </c>
      <c r="EJ113" s="23">
        <f t="shared" si="57"/>
        <v>123.39469026548674</v>
      </c>
      <c r="EK113" s="23">
        <f t="shared" si="43"/>
        <v>124.07562076344526</v>
      </c>
      <c r="EL113" s="23">
        <f t="shared" si="44"/>
        <v>21.742708063039558</v>
      </c>
      <c r="EM113" s="23" cm="1">
        <f t="array" aca="1" ref="EM113" ca="1">(EL113 - $EV113) - AVERAGE(OFFSET(EL$62, 0, 0, ROW()-62, 1) - OFFSET($EV$62, 0, 0, ROW()-62, 1))</f>
        <v>-0.29629276476287636</v>
      </c>
      <c r="EP113" s="21">
        <v>41090</v>
      </c>
      <c r="EQ113" s="52">
        <v>1379.319946289062</v>
      </c>
      <c r="ER113" s="37">
        <v>15.9459</v>
      </c>
      <c r="ES113" s="51">
        <v>123.16</v>
      </c>
      <c r="ET113" s="23">
        <f t="shared" si="58"/>
        <v>121.10127826941986</v>
      </c>
      <c r="EU113" s="23">
        <f t="shared" si="45"/>
        <v>84.561740710661226</v>
      </c>
      <c r="EV113" s="23">
        <f t="shared" si="46"/>
        <v>16.311394901490747</v>
      </c>
      <c r="EW113" s="37"/>
      <c r="EX113" s="37"/>
      <c r="EY113" s="37"/>
      <c r="FA113" s="21">
        <v>41090</v>
      </c>
      <c r="FB113" s="37">
        <f>VLOOKUP(FA113,'riskfree_rate and infl.'!$H:$I,2,0)</f>
        <v>1.7</v>
      </c>
    </row>
    <row r="114" spans="1:158" x14ac:dyDescent="0.35">
      <c r="A114" s="21">
        <v>41121</v>
      </c>
      <c r="B114" s="23">
        <v>2090.2399999999998</v>
      </c>
      <c r="C114" s="23">
        <v>2.2599999999999998</v>
      </c>
      <c r="D114" s="23">
        <v>18.717300000000002</v>
      </c>
      <c r="E114" s="23">
        <v>92.535300000000007</v>
      </c>
      <c r="F114" s="23">
        <v>48.894100000000002</v>
      </c>
      <c r="G114" s="23">
        <v>14.6812</v>
      </c>
      <c r="H114" s="23">
        <v>6.8223000000000003</v>
      </c>
      <c r="I114" s="23">
        <f t="shared" si="59"/>
        <v>2.5929868839591284</v>
      </c>
      <c r="J114" s="23">
        <f t="shared" si="47"/>
        <v>91.257692307692309</v>
      </c>
      <c r="K114" s="23">
        <f t="shared" si="23"/>
        <v>76.468732122589842</v>
      </c>
      <c r="L114" s="23">
        <f t="shared" si="24"/>
        <v>27.334571163662805</v>
      </c>
      <c r="M114" s="23" cm="1">
        <f t="array" aca="1" ref="M114" ca="1">(L114 - $EV114) - AVERAGE(OFFSET(L$62, 0, 0, ROW()-62, 1) - OFFSET($EV$62, 0, 0, ROW()-62, 1))</f>
        <v>-1.1176515019689823</v>
      </c>
      <c r="N114" s="21">
        <v>41121</v>
      </c>
      <c r="O114" s="23">
        <v>1848.53</v>
      </c>
      <c r="P114" s="23">
        <v>1.54</v>
      </c>
      <c r="Q114" s="23">
        <v>16.7317</v>
      </c>
      <c r="R114" s="23">
        <v>113.86</v>
      </c>
      <c r="S114" s="23">
        <v>29.288699999999999</v>
      </c>
      <c r="T114" s="23">
        <v>9.2001000000000008</v>
      </c>
      <c r="U114" s="23">
        <v>7.6294000000000004</v>
      </c>
      <c r="V114" s="23">
        <f t="shared" si="60"/>
        <v>1.5632417620635752</v>
      </c>
      <c r="W114" s="23">
        <f t="shared" si="48"/>
        <v>112.2879684418146</v>
      </c>
      <c r="X114" s="23">
        <f t="shared" si="25"/>
        <v>81.704523029910575</v>
      </c>
      <c r="Y114" s="23">
        <f t="shared" si="26"/>
        <v>22.624573664340296</v>
      </c>
      <c r="Z114" s="23" cm="1">
        <f t="array" aca="1" ref="Z114" ca="1">(Y114 - $EV114) - AVERAGE(OFFSET(Y$62, 0, 0, ROW()-62, 1) - OFFSET($EV$62, 0, 0, ROW()-62, 1))</f>
        <v>0.97504150015657842</v>
      </c>
      <c r="AA114" s="21">
        <v>41121</v>
      </c>
      <c r="AB114" s="23">
        <v>2014.85</v>
      </c>
      <c r="AC114" s="23">
        <v>2.83</v>
      </c>
      <c r="AD114" s="23">
        <v>16.393000000000001</v>
      </c>
      <c r="AE114" s="23">
        <v>121.04179999999999</v>
      </c>
      <c r="AF114" s="23">
        <v>31.037800000000001</v>
      </c>
      <c r="AG114" s="23">
        <v>9.5213999999999999</v>
      </c>
      <c r="AH114" s="23">
        <v>6.1786000000000003</v>
      </c>
      <c r="AI114" s="23">
        <f t="shared" si="61"/>
        <v>3.0867114652250285</v>
      </c>
      <c r="AJ114" s="23">
        <f t="shared" si="49"/>
        <v>119.37061143984221</v>
      </c>
      <c r="AK114" s="23">
        <f t="shared" si="27"/>
        <v>100.00574180970219</v>
      </c>
      <c r="AL114" s="23">
        <f t="shared" si="28"/>
        <v>20.14734317789468</v>
      </c>
      <c r="AM114" s="23" cm="1">
        <f t="array" aca="1" ref="AM114" ca="1">(AL114 - $EV114) - AVERAGE(OFFSET(AL$62, 0, 0, ROW()-62, 1) - OFFSET($EV$62, 0, 0, ROW()-62, 1))</f>
        <v>-2.484214652050226</v>
      </c>
      <c r="AN114" s="21">
        <v>41121</v>
      </c>
      <c r="AO114" s="23">
        <v>2859.19</v>
      </c>
      <c r="AP114" s="23">
        <v>2.1</v>
      </c>
      <c r="AQ114" s="23">
        <v>12.132</v>
      </c>
      <c r="AR114" s="23">
        <v>297.78500000000003</v>
      </c>
      <c r="AS114" s="23">
        <v>17.188500000000001</v>
      </c>
      <c r="AT114" s="23">
        <v>11.269500000000001</v>
      </c>
      <c r="AU114" s="23">
        <v>7.7373000000000003</v>
      </c>
      <c r="AV114" s="23">
        <f t="shared" si="62"/>
        <v>2.1392189009556053</v>
      </c>
      <c r="AW114" s="23">
        <f t="shared" si="50"/>
        <v>293.67357001972391</v>
      </c>
      <c r="AX114" s="23">
        <f t="shared" si="29"/>
        <v>223.65757559505843</v>
      </c>
      <c r="AY114" s="23">
        <f t="shared" si="30"/>
        <v>12.783783390269264</v>
      </c>
      <c r="AZ114" s="23" cm="1">
        <f t="array" aca="1" ref="AZ114" ca="1">(AY114 - $EV114) - AVERAGE(OFFSET(AY$62, 0, 0, ROW()-62, 1) - OFFSET($EV$62, 0, 0, ROW()-62, 1))</f>
        <v>-3.5771165821574122</v>
      </c>
      <c r="BA114" s="21">
        <v>41121</v>
      </c>
      <c r="BB114" s="23">
        <v>688.31</v>
      </c>
      <c r="BC114" s="23">
        <v>2.0499999999999998</v>
      </c>
      <c r="BD114" s="23">
        <v>10.2216</v>
      </c>
      <c r="BE114" s="23">
        <v>65.063800000000001</v>
      </c>
      <c r="BF114" s="23" t="s">
        <v>8</v>
      </c>
      <c r="BG114" s="23">
        <v>17.1416</v>
      </c>
      <c r="BH114" s="23">
        <v>12.3134</v>
      </c>
      <c r="BI114" s="23">
        <f t="shared" si="63"/>
        <v>2.1325097542360707</v>
      </c>
      <c r="BJ114" s="23">
        <f t="shared" si="51"/>
        <v>64.165483234714003</v>
      </c>
      <c r="BK114" s="23">
        <f t="shared" si="31"/>
        <v>54.242904065612954</v>
      </c>
      <c r="BL114" s="23">
        <f t="shared" si="32"/>
        <v>12.689401717271826</v>
      </c>
      <c r="BM114" s="23" cm="1">
        <f t="array" aca="1" ref="BM114" ca="1">(BL114 - $EV114) - AVERAGE(OFFSET(BL$62, 0, 0, ROW()-62, 1) - OFFSET($EV$62, 0, 0, ROW()-62, 1))</f>
        <v>-0.19012071416267151</v>
      </c>
      <c r="BN114" s="21">
        <v>41121</v>
      </c>
      <c r="BO114" s="23">
        <v>2146.35</v>
      </c>
      <c r="BP114" s="23">
        <v>2.7</v>
      </c>
      <c r="BQ114" s="23">
        <v>57.971299999999999</v>
      </c>
      <c r="BR114" s="23">
        <v>101.7641</v>
      </c>
      <c r="BS114" s="23" t="s">
        <v>8</v>
      </c>
      <c r="BT114" s="23">
        <v>23.287199999999999</v>
      </c>
      <c r="BU114" s="23">
        <v>16.250499999999999</v>
      </c>
      <c r="BV114" s="23">
        <f t="shared" si="64"/>
        <v>3.0075953505832529</v>
      </c>
      <c r="BW114" s="23">
        <f t="shared" si="52"/>
        <v>100.35907297830374</v>
      </c>
      <c r="BX114" s="23">
        <f t="shared" si="33"/>
        <v>105.73565702502133</v>
      </c>
      <c r="BY114" s="23">
        <f t="shared" si="34"/>
        <v>20.299207101839702</v>
      </c>
      <c r="BZ114" s="23" cm="1">
        <f t="array" aca="1" ref="BZ114" ca="1">(BY114 - $EV114) - AVERAGE(OFFSET(BY$62, 0, 0, ROW()-62, 1) - OFFSET($EV$62, 0, 0, ROW()-62, 1))</f>
        <v>2.6853779425141067</v>
      </c>
      <c r="CA114" s="21">
        <v>41121</v>
      </c>
      <c r="CB114" s="23">
        <v>1475.68</v>
      </c>
      <c r="CC114" s="23">
        <v>2.0499999999999998</v>
      </c>
      <c r="CD114" s="23">
        <v>14.457000000000001</v>
      </c>
      <c r="CE114" s="23">
        <v>113.59650000000001</v>
      </c>
      <c r="CF114" s="23">
        <v>35.020499999999998</v>
      </c>
      <c r="CG114" s="23">
        <v>11.5457</v>
      </c>
      <c r="CH114" s="23">
        <v>7.3903999999999996</v>
      </c>
      <c r="CI114" s="23">
        <f t="shared" si="65"/>
        <v>2.2152489748096071</v>
      </c>
      <c r="CJ114" s="23">
        <f t="shared" si="53"/>
        <v>112.02810650887574</v>
      </c>
      <c r="CK114" s="23">
        <f t="shared" si="35"/>
        <v>90.854763708516074</v>
      </c>
      <c r="CL114" s="23">
        <f t="shared" si="36"/>
        <v>16.242186317652383</v>
      </c>
      <c r="CM114" s="23" cm="1">
        <f t="array" aca="1" ref="CM114" ca="1">(CL114 - $EV114) - AVERAGE(OFFSET(CL$62, 0, 0, ROW()-62, 1) - OFFSET($EV$62, 0, 0, ROW()-62, 1))</f>
        <v>-3.3050919866044324</v>
      </c>
      <c r="CN114" s="21">
        <v>41121</v>
      </c>
      <c r="CO114" s="23">
        <v>2011.97</v>
      </c>
      <c r="CP114" s="23">
        <v>2.29</v>
      </c>
      <c r="CQ114" s="23">
        <v>13.8895</v>
      </c>
      <c r="CR114" s="23">
        <v>132.92169999999999</v>
      </c>
      <c r="CS114" s="23">
        <v>27.639500000000002</v>
      </c>
      <c r="CT114" s="23">
        <v>12.015499999999999</v>
      </c>
      <c r="CU114" s="23">
        <v>7.7401999999999997</v>
      </c>
      <c r="CV114" s="23">
        <f t="shared" si="66"/>
        <v>2.3918141019817529</v>
      </c>
      <c r="CW114" s="23">
        <f t="shared" si="54"/>
        <v>131.08648915187376</v>
      </c>
      <c r="CX114" s="23">
        <f t="shared" si="37"/>
        <v>105.34859178008918</v>
      </c>
      <c r="CY114" s="23">
        <f t="shared" si="38"/>
        <v>19.09821447067754</v>
      </c>
      <c r="CZ114" s="23" cm="1">
        <f t="array" aca="1" ref="CZ114" ca="1">(CY114 - $EV114) - AVERAGE(OFFSET(CY$62, 0, 0, ROW()-62, 1) - OFFSET($EV$62, 0, 0, ROW()-62, 1))</f>
        <v>-1.8740801827060611</v>
      </c>
      <c r="DA114" s="21">
        <v>41121</v>
      </c>
      <c r="DB114" s="23">
        <v>1923.43</v>
      </c>
      <c r="DC114" s="23">
        <v>2.72</v>
      </c>
      <c r="DD114" s="23">
        <v>11.917999999999999</v>
      </c>
      <c r="DE114" s="23">
        <v>153.0326</v>
      </c>
      <c r="DF114" s="23">
        <v>30.102499999999999</v>
      </c>
      <c r="DG114" s="23">
        <v>15.3957</v>
      </c>
      <c r="DH114" s="23">
        <v>9.2025000000000006</v>
      </c>
      <c r="DI114" s="23">
        <f t="shared" si="67"/>
        <v>2.7220968999340078</v>
      </c>
      <c r="DJ114" s="23">
        <f t="shared" si="55"/>
        <v>150.9197238658777</v>
      </c>
      <c r="DK114" s="23">
        <f t="shared" si="39"/>
        <v>117.69997523900275</v>
      </c>
      <c r="DL114" s="23">
        <f t="shared" si="40"/>
        <v>16.341804627352417</v>
      </c>
      <c r="DM114" s="23" cm="1">
        <f t="array" aca="1" ref="DM114" ca="1">(DL114 - $EV114) - AVERAGE(OFFSET(DL$62, 0, 0, ROW()-62, 1) - OFFSET($EV$62, 0, 0, ROW()-62, 1))</f>
        <v>-4.741467459109324</v>
      </c>
      <c r="DN114" s="21">
        <v>41121</v>
      </c>
      <c r="DO114" s="23">
        <v>2183.4299999999998</v>
      </c>
      <c r="DP114" s="23">
        <v>1.19</v>
      </c>
      <c r="DQ114" s="23">
        <v>14.354200000000001</v>
      </c>
      <c r="DR114" s="23">
        <v>166.32910000000001</v>
      </c>
      <c r="DS114" s="23">
        <v>47.837600000000002</v>
      </c>
      <c r="DT114" s="23">
        <v>20.590299999999999</v>
      </c>
      <c r="DU114" s="23">
        <v>15.797800000000001</v>
      </c>
      <c r="DV114" s="23">
        <f t="shared" si="68"/>
        <v>1.2564776741080261</v>
      </c>
      <c r="DW114" s="23">
        <f t="shared" si="56"/>
        <v>164.03264299802763</v>
      </c>
      <c r="DX114" s="23">
        <f t="shared" si="41"/>
        <v>109.24729408605059</v>
      </c>
      <c r="DY114" s="23">
        <f t="shared" si="42"/>
        <v>19.986124308764865</v>
      </c>
      <c r="DZ114" s="23" cm="1">
        <f t="array" aca="1" ref="DZ114" ca="1">(DY114 - $EV114) - AVERAGE(OFFSET(DY$62, 0, 0, ROW()-62, 1) - OFFSET($EV$62, 0, 0, ROW()-62, 1))</f>
        <v>-4.0707857729254302</v>
      </c>
      <c r="EA114" s="21">
        <v>41121</v>
      </c>
      <c r="EB114" s="23">
        <v>2759.69</v>
      </c>
      <c r="EC114" s="23">
        <v>3.77</v>
      </c>
      <c r="ED114" s="23">
        <v>15.9878</v>
      </c>
      <c r="EE114" s="23">
        <v>125.4924</v>
      </c>
      <c r="EF114" s="23">
        <v>58.327199999999998</v>
      </c>
      <c r="EG114" s="23">
        <v>17.682600000000001</v>
      </c>
      <c r="EH114" s="23">
        <v>8.9199000000000002</v>
      </c>
      <c r="EI114" s="23">
        <f t="shared" si="69"/>
        <v>4.1065842905072039</v>
      </c>
      <c r="EJ114" s="23">
        <f t="shared" si="57"/>
        <v>123.75976331360947</v>
      </c>
      <c r="EK114" s="23">
        <f t="shared" si="43"/>
        <v>124.16611388898458</v>
      </c>
      <c r="EL114" s="23">
        <f t="shared" si="44"/>
        <v>22.225790222180951</v>
      </c>
      <c r="EM114" s="23" cm="1">
        <f t="array" aca="1" ref="EM114" ca="1">(EL114 - $EV114) - AVERAGE(OFFSET(EL$62, 0, 0, ROW()-62, 1) - OFFSET($EV$62, 0, 0, ROW()-62, 1))</f>
        <v>-0.14237617417269988</v>
      </c>
      <c r="EP114" s="21">
        <v>41121</v>
      </c>
      <c r="EQ114" s="52">
        <v>1406.579956054688</v>
      </c>
      <c r="ER114" s="37">
        <v>16.260999999999999</v>
      </c>
      <c r="ES114" s="51">
        <v>122.7</v>
      </c>
      <c r="ET114" s="23">
        <f t="shared" si="58"/>
        <v>121.00591715976331</v>
      </c>
      <c r="EU114" s="23">
        <f t="shared" si="45"/>
        <v>84.498265111240613</v>
      </c>
      <c r="EV114" s="23">
        <f t="shared" si="46"/>
        <v>16.646258407825865</v>
      </c>
      <c r="EW114" s="37"/>
      <c r="EX114" s="37"/>
      <c r="EY114" s="37"/>
      <c r="FA114" s="21">
        <v>41121</v>
      </c>
      <c r="FB114" s="37">
        <f>VLOOKUP(FA114,'riskfree_rate and infl.'!$H:$I,2,0)</f>
        <v>1.4</v>
      </c>
    </row>
    <row r="115" spans="1:158" x14ac:dyDescent="0.35">
      <c r="A115" s="21">
        <v>41152</v>
      </c>
      <c r="B115" s="23">
        <v>2122.92</v>
      </c>
      <c r="C115" s="23">
        <v>2.23</v>
      </c>
      <c r="D115" s="23">
        <v>18.871700000000001</v>
      </c>
      <c r="E115" s="23">
        <v>93.209599999999995</v>
      </c>
      <c r="F115" s="23">
        <v>49.670099999999998</v>
      </c>
      <c r="G115" s="23">
        <v>14.3568</v>
      </c>
      <c r="H115" s="23">
        <v>6.5648</v>
      </c>
      <c r="I115" s="23">
        <f t="shared" si="59"/>
        <v>2.5444586367258202</v>
      </c>
      <c r="J115" s="23">
        <f t="shared" si="47"/>
        <v>91.651524090462146</v>
      </c>
      <c r="K115" s="23">
        <f t="shared" si="23"/>
        <v>76.889615367234811</v>
      </c>
      <c r="L115" s="23">
        <f t="shared" si="24"/>
        <v>27.609970343337757</v>
      </c>
      <c r="M115" s="23" cm="1">
        <f t="array" aca="1" ref="M115" ca="1">(L115 - $EV115) - AVERAGE(OFFSET(L$62, 0, 0, ROW()-62, 1) - OFFSET($EV$62, 0, 0, ROW()-62, 1))</f>
        <v>-1.2347072154882177</v>
      </c>
      <c r="N115" s="21">
        <v>41152</v>
      </c>
      <c r="O115" s="23">
        <v>1949.23</v>
      </c>
      <c r="P115" s="23">
        <v>1.54</v>
      </c>
      <c r="Q115" s="23">
        <v>18.1126</v>
      </c>
      <c r="R115" s="23">
        <v>110.57940000000001</v>
      </c>
      <c r="S115" s="23">
        <v>29.385999999999999</v>
      </c>
      <c r="T115" s="23">
        <v>8.7533999999999992</v>
      </c>
      <c r="U115" s="23">
        <v>7.0743999999999998</v>
      </c>
      <c r="V115" s="23">
        <f t="shared" si="60"/>
        <v>1.6271450834356462</v>
      </c>
      <c r="W115" s="23">
        <f t="shared" si="48"/>
        <v>108.73097345132744</v>
      </c>
      <c r="X115" s="23">
        <f t="shared" si="25"/>
        <v>81.968817031877123</v>
      </c>
      <c r="Y115" s="23">
        <f t="shared" si="26"/>
        <v>23.780140675227234</v>
      </c>
      <c r="Z115" s="23" cm="1">
        <f t="array" aca="1" ref="Z115" ca="1">(Y115 - $EV115) - AVERAGE(OFFSET(Y$62, 0, 0, ROW()-62, 1) - OFFSET($EV$62, 0, 0, ROW()-62, 1))</f>
        <v>1.6986688442243159</v>
      </c>
      <c r="AA115" s="21">
        <v>41152</v>
      </c>
      <c r="AB115" s="23">
        <v>2002.71</v>
      </c>
      <c r="AC115" s="23">
        <v>2.86</v>
      </c>
      <c r="AD115" s="23">
        <v>16.2943</v>
      </c>
      <c r="AE115" s="23">
        <v>121.04179999999999</v>
      </c>
      <c r="AF115" s="23">
        <v>31.037800000000001</v>
      </c>
      <c r="AG115" s="23">
        <v>9.5213999999999999</v>
      </c>
      <c r="AH115" s="23">
        <v>6.1786000000000003</v>
      </c>
      <c r="AI115" s="23">
        <f t="shared" si="61"/>
        <v>3.0642764246055134</v>
      </c>
      <c r="AJ115" s="23">
        <f t="shared" si="49"/>
        <v>119.01848574237955</v>
      </c>
      <c r="AK115" s="23">
        <f t="shared" si="27"/>
        <v>100.64658585312094</v>
      </c>
      <c r="AL115" s="23">
        <f t="shared" si="28"/>
        <v>19.898439505167758</v>
      </c>
      <c r="AM115" s="23" cm="1">
        <f t="array" aca="1" ref="AM115" ca="1">(AL115 - $EV115) - AVERAGE(OFFSET(AL$62, 0, 0, ROW()-62, 1) - OFFSET($EV$62, 0, 0, ROW()-62, 1))</f>
        <v>-3.0997890075924452</v>
      </c>
      <c r="AN115" s="21">
        <v>41152</v>
      </c>
      <c r="AO115" s="23">
        <v>2910.61</v>
      </c>
      <c r="AP115" s="23">
        <v>2.13</v>
      </c>
      <c r="AQ115" s="23">
        <v>10.888199999999999</v>
      </c>
      <c r="AR115" s="23">
        <v>281.24810000000002</v>
      </c>
      <c r="AS115" s="23">
        <v>16.901</v>
      </c>
      <c r="AT115" s="23">
        <v>11.493499999999999</v>
      </c>
      <c r="AU115" s="23">
        <v>8.1275999999999993</v>
      </c>
      <c r="AV115" s="23">
        <f t="shared" si="62"/>
        <v>2.1987519975504792</v>
      </c>
      <c r="AW115" s="23">
        <f t="shared" si="50"/>
        <v>276.5468043264504</v>
      </c>
      <c r="AX115" s="23">
        <f t="shared" si="29"/>
        <v>224.25634422925745</v>
      </c>
      <c r="AY115" s="23">
        <f t="shared" si="30"/>
        <v>12.978941621488671</v>
      </c>
      <c r="AZ115" s="23" cm="1">
        <f t="array" aca="1" ref="AZ115" ca="1">(AY115 - $EV115) - AVERAGE(OFFSET(AY$62, 0, 0, ROW()-62, 1) - OFFSET($EV$62, 0, 0, ROW()-62, 1))</f>
        <v>-3.7280082426192052</v>
      </c>
      <c r="BA115" s="21">
        <v>41152</v>
      </c>
      <c r="BB115" s="23">
        <v>714.21</v>
      </c>
      <c r="BC115" s="23">
        <v>2.02</v>
      </c>
      <c r="BD115" s="23">
        <v>10.965</v>
      </c>
      <c r="BE115" s="23">
        <v>65.286299999999997</v>
      </c>
      <c r="BF115" s="23" t="s">
        <v>8</v>
      </c>
      <c r="BG115" s="23">
        <v>17.330300000000001</v>
      </c>
      <c r="BH115" s="23">
        <v>12.4491</v>
      </c>
      <c r="BI115" s="23">
        <f t="shared" si="63"/>
        <v>2.1588776921359889</v>
      </c>
      <c r="BJ115" s="23">
        <f t="shared" si="51"/>
        <v>64.19498525073746</v>
      </c>
      <c r="BK115" s="23">
        <f t="shared" si="31"/>
        <v>52.984060682537013</v>
      </c>
      <c r="BL115" s="23">
        <f t="shared" si="32"/>
        <v>13.479714291422667</v>
      </c>
      <c r="BM115" s="23" cm="1">
        <f t="array" aca="1" ref="BM115" ca="1">(BL115 - $EV115) - AVERAGE(OFFSET(BL$62, 0, 0, ROW()-62, 1) - OFFSET($EV$62, 0, 0, ROW()-62, 1))</f>
        <v>0.19023638589197445</v>
      </c>
      <c r="BN115" s="21">
        <v>41152</v>
      </c>
      <c r="BO115" s="23">
        <v>2136.89</v>
      </c>
      <c r="BP115" s="23">
        <v>2.75</v>
      </c>
      <c r="BQ115" s="23">
        <v>54.399799999999999</v>
      </c>
      <c r="BR115" s="23">
        <v>106.1617</v>
      </c>
      <c r="BS115" s="23" t="s">
        <v>8</v>
      </c>
      <c r="BT115" s="23">
        <v>23.628299999999999</v>
      </c>
      <c r="BU115" s="23">
        <v>15.636200000000001</v>
      </c>
      <c r="BV115" s="23">
        <f t="shared" si="64"/>
        <v>3.0039130707040669</v>
      </c>
      <c r="BW115" s="23">
        <f t="shared" si="52"/>
        <v>104.38711897738447</v>
      </c>
      <c r="BX115" s="23">
        <f t="shared" si="33"/>
        <v>105.2057756746444</v>
      </c>
      <c r="BY115" s="23">
        <f t="shared" si="34"/>
        <v>20.311527445113555</v>
      </c>
      <c r="BZ115" s="23" cm="1">
        <f t="array" aca="1" ref="BZ115" ca="1">(BY115 - $EV115) - AVERAGE(OFFSET(BY$62, 0, 0, ROW()-62, 1) - OFFSET($EV$62, 0, 0, ROW()-62, 1))</f>
        <v>2.2334881200563537</v>
      </c>
      <c r="CA115" s="21">
        <v>41152</v>
      </c>
      <c r="CB115" s="23">
        <v>1490.74</v>
      </c>
      <c r="CC115" s="23">
        <v>2.06</v>
      </c>
      <c r="CD115" s="23">
        <v>14.6724</v>
      </c>
      <c r="CE115" s="23">
        <v>113.9333</v>
      </c>
      <c r="CF115" s="23">
        <v>34.884999999999998</v>
      </c>
      <c r="CG115" s="23">
        <v>11.4038</v>
      </c>
      <c r="CH115" s="23">
        <v>7.3178000000000001</v>
      </c>
      <c r="CI115" s="23">
        <f t="shared" si="65"/>
        <v>2.2196846033146707</v>
      </c>
      <c r="CJ115" s="23">
        <f t="shared" si="53"/>
        <v>112.02881022615537</v>
      </c>
      <c r="CK115" s="23">
        <f t="shared" si="35"/>
        <v>91.468327212285359</v>
      </c>
      <c r="CL115" s="23">
        <f t="shared" si="36"/>
        <v>16.297881960169647</v>
      </c>
      <c r="CM115" s="23" cm="1">
        <f t="array" aca="1" ref="CM115" ca="1">(CL115 - $EV115) - AVERAGE(OFFSET(CL$62, 0, 0, ROW()-62, 1) - OFFSET($EV$62, 0, 0, ROW()-62, 1))</f>
        <v>-3.6005787753071035</v>
      </c>
      <c r="CN115" s="21">
        <v>41152</v>
      </c>
      <c r="CO115" s="23">
        <v>2042.15</v>
      </c>
      <c r="CP115" s="23">
        <v>2.2999999999999998</v>
      </c>
      <c r="CQ115" s="23">
        <v>14.0975</v>
      </c>
      <c r="CR115" s="23">
        <v>132.7534</v>
      </c>
      <c r="CS115" s="23">
        <v>27.465399999999999</v>
      </c>
      <c r="CT115" s="23">
        <v>12.000500000000001</v>
      </c>
      <c r="CU115" s="23">
        <v>7.7271999999999998</v>
      </c>
      <c r="CV115" s="23">
        <f t="shared" si="66"/>
        <v>2.4108399243256695</v>
      </c>
      <c r="CW115" s="23">
        <f t="shared" si="54"/>
        <v>130.53431661750247</v>
      </c>
      <c r="CX115" s="23">
        <f t="shared" si="37"/>
        <v>105.71933692632861</v>
      </c>
      <c r="CY115" s="23">
        <f t="shared" si="38"/>
        <v>19.316712149103708</v>
      </c>
      <c r="CZ115" s="23" cm="1">
        <f t="array" aca="1" ref="CZ115" ca="1">(CY115 - $EV115) - AVERAGE(OFFSET(CY$62, 0, 0, ROW()-62, 1) - OFFSET($EV$62, 0, 0, ROW()-62, 1))</f>
        <v>-2.0337651582148926</v>
      </c>
      <c r="DA115" s="21">
        <v>41152</v>
      </c>
      <c r="DB115" s="23">
        <v>1976.13</v>
      </c>
      <c r="DC115" s="23">
        <v>2.66</v>
      </c>
      <c r="DD115" s="23">
        <v>12.2445</v>
      </c>
      <c r="DE115" s="23">
        <v>153.0326</v>
      </c>
      <c r="DF115" s="23">
        <v>30.102499999999999</v>
      </c>
      <c r="DG115" s="23">
        <v>15.3957</v>
      </c>
      <c r="DH115" s="23">
        <v>9.2025000000000006</v>
      </c>
      <c r="DI115" s="23">
        <f t="shared" si="67"/>
        <v>2.7317580752382455</v>
      </c>
      <c r="DJ115" s="23">
        <f t="shared" si="55"/>
        <v>150.47453294001969</v>
      </c>
      <c r="DK115" s="23">
        <f t="shared" si="39"/>
        <v>118.04868967689198</v>
      </c>
      <c r="DL115" s="23">
        <f t="shared" si="40"/>
        <v>16.739957092355827</v>
      </c>
      <c r="DM115" s="23" cm="1">
        <f t="array" aca="1" ref="DM115" ca="1">(DL115 - $EV115) - AVERAGE(OFFSET(DL$62, 0, 0, ROW()-62, 1) - OFFSET($EV$62, 0, 0, ROW()-62, 1))</f>
        <v>-4.667396001316324</v>
      </c>
      <c r="DN115" s="21">
        <v>41152</v>
      </c>
      <c r="DO115" s="23">
        <v>2280.33</v>
      </c>
      <c r="DP115" s="23">
        <v>1.27</v>
      </c>
      <c r="DQ115" s="23">
        <v>14.778499999999999</v>
      </c>
      <c r="DR115" s="23">
        <v>168.7945</v>
      </c>
      <c r="DS115" s="23">
        <v>48.579500000000003</v>
      </c>
      <c r="DT115" s="23">
        <v>19.066700000000001</v>
      </c>
      <c r="DU115" s="23">
        <v>14.217700000000001</v>
      </c>
      <c r="DV115" s="23">
        <f t="shared" si="68"/>
        <v>1.3753465532266531</v>
      </c>
      <c r="DW115" s="23">
        <f t="shared" si="56"/>
        <v>165.97295968534908</v>
      </c>
      <c r="DX115" s="23">
        <f t="shared" si="41"/>
        <v>110.65165550564302</v>
      </c>
      <c r="DY115" s="23">
        <f t="shared" si="42"/>
        <v>20.608186923002769</v>
      </c>
      <c r="DZ115" s="23" cm="1">
        <f t="array" aca="1" ref="DZ115" ca="1">(DY115 - $EV115) - AVERAGE(OFFSET(DY$62, 0, 0, ROW()-62, 1) - OFFSET($EV$62, 0, 0, ROW()-62, 1))</f>
        <v>-3.7854585373353666</v>
      </c>
      <c r="EA115" s="21">
        <v>41152</v>
      </c>
      <c r="EB115" s="23">
        <v>2643.85</v>
      </c>
      <c r="EC115" s="23">
        <v>3.99</v>
      </c>
      <c r="ED115" s="23">
        <v>15.864800000000001</v>
      </c>
      <c r="EE115" s="23">
        <v>121.6829</v>
      </c>
      <c r="EF115" s="23">
        <v>58.912199999999999</v>
      </c>
      <c r="EG115" s="23">
        <v>17.198399999999999</v>
      </c>
      <c r="EH115" s="23">
        <v>8.5246999999999993</v>
      </c>
      <c r="EI115" s="23">
        <f t="shared" si="69"/>
        <v>4.1270842604700837</v>
      </c>
      <c r="EJ115" s="23">
        <f t="shared" si="57"/>
        <v>119.64886922320552</v>
      </c>
      <c r="EK115" s="23">
        <f t="shared" si="43"/>
        <v>124.15329275512296</v>
      </c>
      <c r="EL115" s="23">
        <f t="shared" si="44"/>
        <v>21.295045353445982</v>
      </c>
      <c r="EM115" s="23" cm="1">
        <f t="array" aca="1" ref="EM115" ca="1">(EL115 - $EV115) - AVERAGE(OFFSET(EL$62, 0, 0, ROW()-62, 1) - OFFSET($EV$62, 0, 0, ROW()-62, 1))</f>
        <v>-1.4839773573810344</v>
      </c>
      <c r="EP115" s="21">
        <v>41152</v>
      </c>
      <c r="EQ115" s="52">
        <v>1440.670043945312</v>
      </c>
      <c r="ER115" s="37">
        <v>16.655100000000001</v>
      </c>
      <c r="ES115" s="51">
        <v>121.36</v>
      </c>
      <c r="ET115" s="23">
        <f t="shared" si="58"/>
        <v>119.3313667649951</v>
      </c>
      <c r="EU115" s="23">
        <f t="shared" si="45"/>
        <v>84.448232335101636</v>
      </c>
      <c r="EV115" s="23">
        <f t="shared" si="46"/>
        <v>17.059801065208148</v>
      </c>
      <c r="EW115" s="37"/>
      <c r="EX115" s="37"/>
      <c r="EY115" s="37"/>
      <c r="FA115" s="21">
        <v>41152</v>
      </c>
      <c r="FB115" s="37">
        <f>VLOOKUP(FA115,'riskfree_rate and infl.'!$H:$I,2,0)</f>
        <v>1.7</v>
      </c>
    </row>
    <row r="116" spans="1:158" x14ac:dyDescent="0.35">
      <c r="A116" s="21">
        <v>41182</v>
      </c>
      <c r="B116" s="23">
        <v>2242.4</v>
      </c>
      <c r="C116" s="23">
        <v>2.12</v>
      </c>
      <c r="D116" s="23">
        <v>19.915600000000001</v>
      </c>
      <c r="E116" s="23">
        <v>93.207700000000003</v>
      </c>
      <c r="F116" s="23">
        <v>49.670099999999998</v>
      </c>
      <c r="G116" s="23">
        <v>14.3568</v>
      </c>
      <c r="H116" s="23">
        <v>6.5648</v>
      </c>
      <c r="I116" s="23">
        <f t="shared" si="59"/>
        <v>2.4787180995699258</v>
      </c>
      <c r="J116" s="23">
        <f t="shared" si="47"/>
        <v>91.380098039215682</v>
      </c>
      <c r="K116" s="23">
        <f t="shared" si="23"/>
        <v>77.314732759976593</v>
      </c>
      <c r="L116" s="23">
        <f t="shared" si="24"/>
        <v>29.003527787666624</v>
      </c>
      <c r="M116" s="23" cm="1">
        <f t="array" aca="1" ref="M116" ca="1">(L116 - $EV116) - AVERAGE(OFFSET(L$62, 0, 0, ROW()-62, 1) - OFFSET($EV$62, 0, 0, ROW()-62, 1))</f>
        <v>0.51903743565306648</v>
      </c>
      <c r="N116" s="21">
        <v>41182</v>
      </c>
      <c r="O116" s="23">
        <v>1989.62</v>
      </c>
      <c r="P116" s="23">
        <v>1.54</v>
      </c>
      <c r="Q116" s="23">
        <v>18.4878</v>
      </c>
      <c r="R116" s="23">
        <v>110.49039999999999</v>
      </c>
      <c r="S116" s="23">
        <v>29.386099999999999</v>
      </c>
      <c r="T116" s="23">
        <v>8.7530999999999999</v>
      </c>
      <c r="U116" s="23">
        <v>7.0746000000000002</v>
      </c>
      <c r="V116" s="23">
        <f t="shared" si="60"/>
        <v>1.6300942460185512</v>
      </c>
      <c r="W116" s="23">
        <f t="shared" si="48"/>
        <v>108.32392156862744</v>
      </c>
      <c r="X116" s="23">
        <f t="shared" si="25"/>
        <v>82.238555867359452</v>
      </c>
      <c r="Y116" s="23">
        <f t="shared" si="26"/>
        <v>24.193275027944424</v>
      </c>
      <c r="Z116" s="23" cm="1">
        <f t="array" aca="1" ref="Z116" ca="1">(Y116 - $EV116) - AVERAGE(OFFSET(Y$62, 0, 0, ROW()-62, 1) - OFFSET($EV$62, 0, 0, ROW()-62, 1))</f>
        <v>2.4176686248703589</v>
      </c>
      <c r="AA116" s="21">
        <v>41182</v>
      </c>
      <c r="AB116" s="23">
        <v>2028.14</v>
      </c>
      <c r="AC116" s="23">
        <v>2.85</v>
      </c>
      <c r="AD116" s="23">
        <v>16.360600000000002</v>
      </c>
      <c r="AE116" s="23">
        <v>122.18770000000001</v>
      </c>
      <c r="AF116" s="23">
        <v>30.801600000000001</v>
      </c>
      <c r="AG116" s="23">
        <v>9.4723000000000006</v>
      </c>
      <c r="AH116" s="23">
        <v>6.2351999999999999</v>
      </c>
      <c r="AI116" s="23">
        <f t="shared" si="61"/>
        <v>3.0446229972614263</v>
      </c>
      <c r="AJ116" s="23">
        <f t="shared" si="49"/>
        <v>119.79186274509804</v>
      </c>
      <c r="AK116" s="23">
        <f t="shared" si="27"/>
        <v>101.23751864984534</v>
      </c>
      <c r="AL116" s="23">
        <f t="shared" si="28"/>
        <v>20.033481924965162</v>
      </c>
      <c r="AM116" s="23" cm="1">
        <f t="array" aca="1" ref="AM116" ca="1">(AL116 - $EV116) - AVERAGE(OFFSET(AL$62, 0, 0, ROW()-62, 1) - OFFSET($EV$62, 0, 0, ROW()-62, 1))</f>
        <v>-2.5700208292769888</v>
      </c>
      <c r="AN116" s="21">
        <v>41182</v>
      </c>
      <c r="AO116" s="23">
        <v>3008.64</v>
      </c>
      <c r="AP116" s="23">
        <v>2.0699999999999998</v>
      </c>
      <c r="AQ116" s="23">
        <v>11.2385</v>
      </c>
      <c r="AR116" s="23">
        <v>281.63839999999999</v>
      </c>
      <c r="AS116" s="23">
        <v>16.852499999999999</v>
      </c>
      <c r="AT116" s="23">
        <v>11.476699999999999</v>
      </c>
      <c r="AU116" s="23">
        <v>8.1057000000000006</v>
      </c>
      <c r="AV116" s="23">
        <f t="shared" si="62"/>
        <v>2.170742866371191</v>
      </c>
      <c r="AW116" s="23">
        <f t="shared" si="50"/>
        <v>276.11607843137256</v>
      </c>
      <c r="AX116" s="23">
        <f t="shared" si="29"/>
        <v>224.87918191776993</v>
      </c>
      <c r="AY116" s="23">
        <f t="shared" si="30"/>
        <v>13.378917400634041</v>
      </c>
      <c r="AZ116" s="23" cm="1">
        <f t="array" aca="1" ref="AZ116" ca="1">(AY116 - $EV116) - AVERAGE(OFFSET(AY$62, 0, 0, ROW()-62, 1) - OFFSET($EV$62, 0, 0, ROW()-62, 1))</f>
        <v>-2.9216730154182504</v>
      </c>
      <c r="BA116" s="21">
        <v>41182</v>
      </c>
      <c r="BB116" s="23">
        <v>741.8</v>
      </c>
      <c r="BC116" s="23">
        <v>1.96</v>
      </c>
      <c r="BD116" s="23">
        <v>11.3886</v>
      </c>
      <c r="BE116" s="23">
        <v>65.286299999999997</v>
      </c>
      <c r="BF116" s="23" t="s">
        <v>8</v>
      </c>
      <c r="BG116" s="23">
        <v>17.330300000000001</v>
      </c>
      <c r="BH116" s="23">
        <v>12.4491</v>
      </c>
      <c r="BI116" s="23">
        <f t="shared" si="63"/>
        <v>2.1271236323824523</v>
      </c>
      <c r="BJ116" s="23">
        <f t="shared" si="51"/>
        <v>64.00617647058823</v>
      </c>
      <c r="BK116" s="23">
        <f t="shared" si="31"/>
        <v>51.740183403220612</v>
      </c>
      <c r="BL116" s="23">
        <f t="shared" si="32"/>
        <v>14.337019144656258</v>
      </c>
      <c r="BM116" s="23" cm="1">
        <f t="array" aca="1" ref="BM116" ca="1">(BL116 - $EV116) - AVERAGE(OFFSET(BL$62, 0, 0, ROW()-62, 1) - OFFSET($EV$62, 0, 0, ROW()-62, 1))</f>
        <v>1.381340601467981</v>
      </c>
      <c r="BN116" s="21">
        <v>41182</v>
      </c>
      <c r="BO116" s="23">
        <v>2101.9699999999998</v>
      </c>
      <c r="BP116" s="23">
        <v>2.87</v>
      </c>
      <c r="BQ116" s="23">
        <v>53.510800000000003</v>
      </c>
      <c r="BR116" s="23">
        <v>106.1617</v>
      </c>
      <c r="BS116" s="23" t="s">
        <v>8</v>
      </c>
      <c r="BT116" s="23">
        <v>23.628299999999999</v>
      </c>
      <c r="BU116" s="23">
        <v>15.636200000000001</v>
      </c>
      <c r="BV116" s="23">
        <f t="shared" si="64"/>
        <v>3.0203276256341209</v>
      </c>
      <c r="BW116" s="23">
        <f t="shared" si="52"/>
        <v>104.08009803921568</v>
      </c>
      <c r="BX116" s="23">
        <f t="shared" si="33"/>
        <v>104.68844008424743</v>
      </c>
      <c r="BY116" s="23">
        <f t="shared" si="34"/>
        <v>20.07833910132247</v>
      </c>
      <c r="BZ116" s="23" cm="1">
        <f t="array" aca="1" ref="BZ116" ca="1">(BY116 - $EV116) - AVERAGE(OFFSET(BY$62, 0, 0, ROW()-62, 1) - OFFSET($EV$62, 0, 0, ROW()-62, 1))</f>
        <v>2.2962611435305655</v>
      </c>
      <c r="CA116" s="21">
        <v>41182</v>
      </c>
      <c r="CB116" s="23">
        <v>1547.12</v>
      </c>
      <c r="CC116" s="23">
        <v>2.0099999999999998</v>
      </c>
      <c r="CD116" s="23">
        <v>15.228300000000001</v>
      </c>
      <c r="CE116" s="23">
        <v>113.93980000000001</v>
      </c>
      <c r="CF116" s="23">
        <v>34.884999999999998</v>
      </c>
      <c r="CG116" s="23">
        <v>11.4039</v>
      </c>
      <c r="CH116" s="23">
        <v>7.3177000000000003</v>
      </c>
      <c r="CI116" s="23">
        <f t="shared" si="65"/>
        <v>2.2040790116398221</v>
      </c>
      <c r="CJ116" s="23">
        <f t="shared" si="53"/>
        <v>111.7056862745098</v>
      </c>
      <c r="CK116" s="23">
        <f t="shared" si="35"/>
        <v>92.086278663164009</v>
      </c>
      <c r="CL116" s="23">
        <f t="shared" si="36"/>
        <v>16.800765786823707</v>
      </c>
      <c r="CM116" s="23" cm="1">
        <f t="array" aca="1" ref="CM116" ca="1">(CL116 - $EV116) - AVERAGE(OFFSET(CL$62, 0, 0, ROW()-62, 1) - OFFSET($EV$62, 0, 0, ROW()-62, 1))</f>
        <v>-2.6936953055476835</v>
      </c>
      <c r="CN116" s="21">
        <v>41182</v>
      </c>
      <c r="CO116" s="23">
        <v>2077.06</v>
      </c>
      <c r="CP116" s="23">
        <v>2.2999999999999998</v>
      </c>
      <c r="CQ116" s="23">
        <v>14.321400000000001</v>
      </c>
      <c r="CR116" s="23">
        <v>132.70869999999999</v>
      </c>
      <c r="CS116" s="23">
        <v>27.465499999999999</v>
      </c>
      <c r="CT116" s="23">
        <v>12.0009</v>
      </c>
      <c r="CU116" s="23">
        <v>7.7293000000000003</v>
      </c>
      <c r="CV116" s="23">
        <f t="shared" si="66"/>
        <v>2.4041487995162076</v>
      </c>
      <c r="CW116" s="23">
        <f t="shared" si="54"/>
        <v>130.10656862745097</v>
      </c>
      <c r="CX116" s="23">
        <f t="shared" si="37"/>
        <v>106.09699828412724</v>
      </c>
      <c r="CY116" s="23">
        <f t="shared" si="38"/>
        <v>19.576991183460663</v>
      </c>
      <c r="CZ116" s="23" cm="1">
        <f t="array" aca="1" ref="CZ116" ca="1">(CY116 - $EV116) - AVERAGE(OFFSET(CY$62, 0, 0, ROW()-62, 1) - OFFSET($EV$62, 0, 0, ROW()-62, 1))</f>
        <v>-1.3985015477357665</v>
      </c>
      <c r="DA116" s="21">
        <v>41182</v>
      </c>
      <c r="DB116" s="23">
        <v>2038.75</v>
      </c>
      <c r="DC116" s="23">
        <v>2.62</v>
      </c>
      <c r="DD116" s="23">
        <v>12.6325</v>
      </c>
      <c r="DE116" s="23">
        <v>153.0326</v>
      </c>
      <c r="DF116" s="23">
        <v>30.102499999999999</v>
      </c>
      <c r="DG116" s="23">
        <v>15.3957</v>
      </c>
      <c r="DH116" s="23">
        <v>9.2025000000000006</v>
      </c>
      <c r="DI116" s="23">
        <f t="shared" si="67"/>
        <v>2.7236605268659484</v>
      </c>
      <c r="DJ116" s="23">
        <f t="shared" si="55"/>
        <v>150.03196078431372</v>
      </c>
      <c r="DK116" s="23">
        <f t="shared" si="39"/>
        <v>118.40683098179267</v>
      </c>
      <c r="DL116" s="23">
        <f t="shared" si="40"/>
        <v>17.218178909910165</v>
      </c>
      <c r="DM116" s="23" cm="1">
        <f t="array" aca="1" ref="DM116" ca="1">(DL116 - $EV116) - AVERAGE(OFFSET(DL$62, 0, 0, ROW()-62, 1) - OFFSET($EV$62, 0, 0, ROW()-62, 1))</f>
        <v>-3.7654186661008984</v>
      </c>
      <c r="DN116" s="21">
        <v>41182</v>
      </c>
      <c r="DO116" s="23">
        <v>2295.12</v>
      </c>
      <c r="DP116" s="23">
        <v>1.28</v>
      </c>
      <c r="DQ116" s="23">
        <v>14.874599999999999</v>
      </c>
      <c r="DR116" s="23">
        <v>168.7927</v>
      </c>
      <c r="DS116" s="23">
        <v>48.579500000000003</v>
      </c>
      <c r="DT116" s="23">
        <v>19.066700000000001</v>
      </c>
      <c r="DU116" s="23">
        <v>14.217700000000001</v>
      </c>
      <c r="DV116" s="23">
        <f t="shared" si="68"/>
        <v>1.3669697729940338</v>
      </c>
      <c r="DW116" s="23">
        <f t="shared" si="56"/>
        <v>165.48303921568626</v>
      </c>
      <c r="DX116" s="23">
        <f t="shared" si="41"/>
        <v>112.05874474548941</v>
      </c>
      <c r="DY116" s="23">
        <f t="shared" si="42"/>
        <v>20.48140022639673</v>
      </c>
      <c r="DZ116" s="23" cm="1">
        <f t="array" aca="1" ref="DZ116" ca="1">(DY116 - $EV116) - AVERAGE(OFFSET(DY$62, 0, 0, ROW()-62, 1) - OFFSET($EV$62, 0, 0, ROW()-62, 1))</f>
        <v>-3.5048218915392262</v>
      </c>
      <c r="EA116" s="21">
        <v>41182</v>
      </c>
      <c r="EB116" s="23">
        <v>2669.65</v>
      </c>
      <c r="EC116" s="23">
        <v>3.98</v>
      </c>
      <c r="ED116" s="23">
        <v>15.9724</v>
      </c>
      <c r="EE116" s="23">
        <v>121.6829</v>
      </c>
      <c r="EF116" s="23">
        <v>58.912199999999999</v>
      </c>
      <c r="EG116" s="23">
        <v>17.198399999999999</v>
      </c>
      <c r="EH116" s="23">
        <v>8.5246999999999993</v>
      </c>
      <c r="EI116" s="23">
        <f t="shared" si="69"/>
        <v>4.1185074690504235</v>
      </c>
      <c r="EJ116" s="23">
        <f t="shared" si="57"/>
        <v>119.29696078431373</v>
      </c>
      <c r="EK116" s="23">
        <f t="shared" si="43"/>
        <v>124.15022491605478</v>
      </c>
      <c r="EL116" s="23">
        <f t="shared" si="44"/>
        <v>21.503384321736881</v>
      </c>
      <c r="EM116" s="23" cm="1">
        <f t="array" aca="1" ref="EM116" ca="1">(EL116 - $EV116) - AVERAGE(OFFSET(EL$62, 0, 0, ROW()-62, 1) - OFFSET($EV$62, 0, 0, ROW()-62, 1))</f>
        <v>-0.91083506853896079</v>
      </c>
      <c r="EP116" s="21">
        <v>41182</v>
      </c>
      <c r="EQ116" s="52">
        <v>1412.160034179688</v>
      </c>
      <c r="ER116" s="37">
        <v>16.323699999999999</v>
      </c>
      <c r="ES116" s="51">
        <v>120.16</v>
      </c>
      <c r="ET116" s="23">
        <f t="shared" si="58"/>
        <v>117.80392156862744</v>
      </c>
      <c r="EU116" s="23">
        <f t="shared" si="45"/>
        <v>84.446812610272673</v>
      </c>
      <c r="EV116" s="23">
        <f t="shared" si="46"/>
        <v>16.722478806830697</v>
      </c>
      <c r="EW116" s="37"/>
      <c r="EX116" s="37"/>
      <c r="EY116" s="37"/>
      <c r="FA116" s="21">
        <v>41182</v>
      </c>
      <c r="FB116" s="37">
        <f>VLOOKUP(FA116,'riskfree_rate and infl.'!$H:$I,2,0)</f>
        <v>2</v>
      </c>
    </row>
    <row r="117" spans="1:158" x14ac:dyDescent="0.35">
      <c r="A117" s="21">
        <v>41213</v>
      </c>
      <c r="B117" s="23">
        <v>2146.9299999999998</v>
      </c>
      <c r="C117" s="23">
        <v>2.23</v>
      </c>
      <c r="D117" s="23">
        <v>18.9908</v>
      </c>
      <c r="E117" s="23">
        <v>93.233099999999993</v>
      </c>
      <c r="F117" s="23">
        <v>49.670099999999998</v>
      </c>
      <c r="G117" s="23">
        <v>14.3568</v>
      </c>
      <c r="H117" s="23">
        <v>6.5648</v>
      </c>
      <c r="I117" s="23">
        <f t="shared" si="59"/>
        <v>2.448600093593611</v>
      </c>
      <c r="J117" s="23">
        <f t="shared" si="47"/>
        <v>91.226125244618387</v>
      </c>
      <c r="K117" s="23">
        <f t="shared" si="23"/>
        <v>77.744886377177565</v>
      </c>
      <c r="L117" s="23">
        <f t="shared" si="24"/>
        <v>27.615063833063147</v>
      </c>
      <c r="M117" s="23" cm="1">
        <f t="array" aca="1" ref="M117" ca="1">(L117 - $EV117) - AVERAGE(OFFSET(L$62, 0, 0, ROW()-62, 1) - OFFSET($EV$62, 0, 0, ROW()-62, 1))</f>
        <v>-0.90350903885567213</v>
      </c>
      <c r="N117" s="21">
        <v>41213</v>
      </c>
      <c r="O117" s="23">
        <v>1973.62</v>
      </c>
      <c r="P117" s="23">
        <v>1.56</v>
      </c>
      <c r="Q117" s="23">
        <v>18.338699999999999</v>
      </c>
      <c r="R117" s="23">
        <v>110.4924</v>
      </c>
      <c r="S117" s="23">
        <v>29.385999999999999</v>
      </c>
      <c r="T117" s="23">
        <v>8.7531999999999996</v>
      </c>
      <c r="U117" s="23">
        <v>7.0747</v>
      </c>
      <c r="V117" s="23">
        <f t="shared" si="60"/>
        <v>1.6224975001284518</v>
      </c>
      <c r="W117" s="23">
        <f t="shared" si="48"/>
        <v>108.11389432485323</v>
      </c>
      <c r="X117" s="23">
        <f t="shared" si="25"/>
        <v>82.515132044915376</v>
      </c>
      <c r="Y117" s="23">
        <f t="shared" si="26"/>
        <v>23.91827960628726</v>
      </c>
      <c r="Z117" s="23" cm="1">
        <f t="array" aca="1" ref="Z117" ca="1">(Y117 - $EV117) - AVERAGE(OFFSET(Y$62, 0, 0, ROW()-62, 1) - OFFSET($EV$62, 0, 0, ROW()-62, 1))</f>
        <v>2.0740701162312574</v>
      </c>
      <c r="AA117" s="21">
        <v>41213</v>
      </c>
      <c r="AB117" s="23">
        <v>1994.61</v>
      </c>
      <c r="AC117" s="23">
        <v>2.79</v>
      </c>
      <c r="AD117" s="23">
        <v>16.084399999999999</v>
      </c>
      <c r="AE117" s="23">
        <v>122.45099999999999</v>
      </c>
      <c r="AF117" s="23">
        <v>30.9055</v>
      </c>
      <c r="AG117" s="23">
        <v>9.4646000000000008</v>
      </c>
      <c r="AH117" s="23">
        <v>6.2290000000000001</v>
      </c>
      <c r="AI117" s="23">
        <f t="shared" si="61"/>
        <v>2.8999569997442225</v>
      </c>
      <c r="AJ117" s="23">
        <f t="shared" si="49"/>
        <v>119.81506849315068</v>
      </c>
      <c r="AK117" s="23">
        <f t="shared" si="27"/>
        <v>101.83834467062492</v>
      </c>
      <c r="AL117" s="23">
        <f t="shared" si="28"/>
        <v>19.586041058023415</v>
      </c>
      <c r="AM117" s="23" cm="1">
        <f t="array" aca="1" ref="AM117" ca="1">(AL117 - $EV117) - AVERAGE(OFFSET(AL$62, 0, 0, ROW()-62, 1) - OFFSET($EV$62, 0, 0, ROW()-62, 1))</f>
        <v>-2.9953795203979947</v>
      </c>
      <c r="AN117" s="21">
        <v>41213</v>
      </c>
      <c r="AO117" s="23">
        <v>2939.93</v>
      </c>
      <c r="AP117" s="23">
        <v>2.14</v>
      </c>
      <c r="AQ117" s="23">
        <v>10.9552</v>
      </c>
      <c r="AR117" s="23">
        <v>282.28980000000001</v>
      </c>
      <c r="AS117" s="23">
        <v>16.756599999999999</v>
      </c>
      <c r="AT117" s="23">
        <v>11.442399999999999</v>
      </c>
      <c r="AU117" s="23">
        <v>8.0838999999999999</v>
      </c>
      <c r="AV117" s="23">
        <f t="shared" si="62"/>
        <v>2.1853331141171002</v>
      </c>
      <c r="AW117" s="23">
        <f t="shared" si="50"/>
        <v>276.21311154598828</v>
      </c>
      <c r="AX117" s="23">
        <f t="shared" si="29"/>
        <v>225.53025712630611</v>
      </c>
      <c r="AY117" s="23">
        <f t="shared" si="30"/>
        <v>13.035634497385951</v>
      </c>
      <c r="AZ117" s="23" cm="1">
        <f t="array" aca="1" ref="AZ117" ca="1">(AY117 - $EV117) - AVERAGE(OFFSET(AY$62, 0, 0, ROW()-62, 1) - OFFSET($EV$62, 0, 0, ROW()-62, 1))</f>
        <v>-3.2364800667339404</v>
      </c>
      <c r="BA117" s="21">
        <v>41213</v>
      </c>
      <c r="BB117" s="23">
        <v>756.42</v>
      </c>
      <c r="BC117" s="23">
        <v>1.92</v>
      </c>
      <c r="BD117" s="23">
        <v>10.6638</v>
      </c>
      <c r="BE117" s="23">
        <v>67.963800000000006</v>
      </c>
      <c r="BF117" s="23" t="s">
        <v>8</v>
      </c>
      <c r="BG117" s="23">
        <v>16.9663</v>
      </c>
      <c r="BH117" s="23">
        <v>12.275</v>
      </c>
      <c r="BI117" s="23">
        <f t="shared" si="63"/>
        <v>2.0940874070585065</v>
      </c>
      <c r="BJ117" s="23">
        <f t="shared" si="51"/>
        <v>66.500782778864973</v>
      </c>
      <c r="BK117" s="23">
        <f t="shared" si="31"/>
        <v>50.558500797361113</v>
      </c>
      <c r="BL117" s="23">
        <f t="shared" si="32"/>
        <v>14.961282238801692</v>
      </c>
      <c r="BM117" s="23" cm="1">
        <f t="array" aca="1" ref="BM117" ca="1">(BL117 - $EV117) - AVERAGE(OFFSET(BL$62, 0, 0, ROW()-62, 1) - OFFSET($EV$62, 0, 0, ROW()-62, 1))</f>
        <v>1.9558429363297014</v>
      </c>
      <c r="BN117" s="21">
        <v>41213</v>
      </c>
      <c r="BO117" s="23">
        <v>2094.6799999999998</v>
      </c>
      <c r="BP117" s="23">
        <v>2.89</v>
      </c>
      <c r="BQ117" s="23">
        <v>51.490099999999998</v>
      </c>
      <c r="BR117" s="23">
        <v>109.7689</v>
      </c>
      <c r="BS117" s="23" t="s">
        <v>8</v>
      </c>
      <c r="BT117" s="23">
        <v>23.786200000000001</v>
      </c>
      <c r="BU117" s="23">
        <v>15.1403</v>
      </c>
      <c r="BV117" s="23">
        <f t="shared" si="64"/>
        <v>2.999161579884126</v>
      </c>
      <c r="BW117" s="23">
        <f t="shared" si="52"/>
        <v>107.40596868884541</v>
      </c>
      <c r="BX117" s="23">
        <f t="shared" si="33"/>
        <v>104.24176661553496</v>
      </c>
      <c r="BY117" s="23">
        <f t="shared" si="34"/>
        <v>20.094440721880797</v>
      </c>
      <c r="BZ117" s="23" cm="1">
        <f t="array" aca="1" ref="BZ117" ca="1">(BY117 - $EV117) - AVERAGE(OFFSET(BY$62, 0, 0, ROW()-62, 1) - OFFSET($EV$62, 0, 0, ROW()-62, 1))</f>
        <v>2.2459670858585872</v>
      </c>
      <c r="CA117" s="21">
        <v>41213</v>
      </c>
      <c r="CB117" s="23">
        <v>1540.59</v>
      </c>
      <c r="CC117" s="23">
        <v>2.06</v>
      </c>
      <c r="CD117" s="23">
        <v>15.1617</v>
      </c>
      <c r="CE117" s="23">
        <v>114.0382</v>
      </c>
      <c r="CF117" s="23">
        <v>34.893300000000004</v>
      </c>
      <c r="CG117" s="23">
        <v>11.4038</v>
      </c>
      <c r="CH117" s="23">
        <v>7.3182999999999998</v>
      </c>
      <c r="CI117" s="23">
        <f t="shared" si="65"/>
        <v>2.2154357470206549</v>
      </c>
      <c r="CJ117" s="23">
        <f t="shared" si="53"/>
        <v>111.58336594911937</v>
      </c>
      <c r="CK117" s="23">
        <f t="shared" si="35"/>
        <v>92.6650191423482</v>
      </c>
      <c r="CL117" s="23">
        <f t="shared" si="36"/>
        <v>16.625367525510448</v>
      </c>
      <c r="CM117" s="23" cm="1">
        <f t="array" aca="1" ref="CM117" ca="1">(CL117 - $EV117) - AVERAGE(OFFSET(CL$62, 0, 0, ROW()-62, 1) - OFFSET($EV$62, 0, 0, ROW()-62, 1))</f>
        <v>-2.8447627641989159</v>
      </c>
      <c r="CN117" s="21">
        <v>41213</v>
      </c>
      <c r="CO117" s="23">
        <v>2064.06</v>
      </c>
      <c r="CP117" s="23">
        <v>2.35</v>
      </c>
      <c r="CQ117" s="23">
        <v>14.2163</v>
      </c>
      <c r="CR117" s="23">
        <v>132.6397</v>
      </c>
      <c r="CS117" s="23">
        <v>26.183299999999999</v>
      </c>
      <c r="CT117" s="23">
        <v>11.876799999999999</v>
      </c>
      <c r="CU117" s="23">
        <v>7.7000999999999999</v>
      </c>
      <c r="CV117" s="23">
        <f t="shared" si="66"/>
        <v>2.4180465858248481</v>
      </c>
      <c r="CW117" s="23">
        <f t="shared" si="54"/>
        <v>129.78444227005872</v>
      </c>
      <c r="CX117" s="23">
        <f t="shared" si="37"/>
        <v>106.41806427043177</v>
      </c>
      <c r="CY117" s="23">
        <f t="shared" si="38"/>
        <v>19.395767195640474</v>
      </c>
      <c r="CZ117" s="23" cm="1">
        <f t="array" aca="1" ref="CZ117" ca="1">(CY117 - $EV117) - AVERAGE(OFFSET(CY$62, 0, 0, ROW()-62, 1) - OFFSET($EV$62, 0, 0, ROW()-62, 1))</f>
        <v>-1.5789437103086916</v>
      </c>
      <c r="DA117" s="21">
        <v>41213</v>
      </c>
      <c r="DB117" s="23">
        <v>2002.8</v>
      </c>
      <c r="DC117" s="23">
        <v>2.73</v>
      </c>
      <c r="DD117" s="23">
        <v>12.8927</v>
      </c>
      <c r="DE117" s="23">
        <v>146.9205</v>
      </c>
      <c r="DF117" s="23">
        <v>29.717400000000001</v>
      </c>
      <c r="DG117" s="23">
        <v>14.825799999999999</v>
      </c>
      <c r="DH117" s="23">
        <v>8.9190000000000005</v>
      </c>
      <c r="DI117" s="23">
        <f t="shared" si="67"/>
        <v>2.7761537172654358</v>
      </c>
      <c r="DJ117" s="23">
        <f t="shared" si="55"/>
        <v>143.75782778864971</v>
      </c>
      <c r="DK117" s="23">
        <f t="shared" si="39"/>
        <v>118.57573358664375</v>
      </c>
      <c r="DL117" s="23">
        <f t="shared" si="40"/>
        <v>16.890471088981677</v>
      </c>
      <c r="DM117" s="23" cm="1">
        <f t="array" aca="1" ref="DM117" ca="1">(DL117 - $EV117) - AVERAGE(OFFSET(DL$62, 0, 0, ROW()-62, 1) - OFFSET($EV$62, 0, 0, ROW()-62, 1))</f>
        <v>-4.0493098050845742</v>
      </c>
      <c r="DN117" s="21">
        <v>41213</v>
      </c>
      <c r="DO117" s="23">
        <v>2144.98</v>
      </c>
      <c r="DP117" s="23">
        <v>1.4</v>
      </c>
      <c r="DQ117" s="23">
        <v>13.9016</v>
      </c>
      <c r="DR117" s="23">
        <v>166.53110000000001</v>
      </c>
      <c r="DS117" s="23">
        <v>48.579500000000003</v>
      </c>
      <c r="DT117" s="23">
        <v>19.066700000000001</v>
      </c>
      <c r="DU117" s="23">
        <v>14.217700000000001</v>
      </c>
      <c r="DV117" s="23">
        <f t="shared" si="68"/>
        <v>1.3877815852652542</v>
      </c>
      <c r="DW117" s="23">
        <f t="shared" si="56"/>
        <v>162.9462818003914</v>
      </c>
      <c r="DX117" s="23">
        <f t="shared" si="41"/>
        <v>113.43255153556034</v>
      </c>
      <c r="DY117" s="23">
        <f t="shared" si="42"/>
        <v>18.909739496845958</v>
      </c>
      <c r="DZ117" s="23" cm="1">
        <f t="array" aca="1" ref="DZ117" ca="1">(DY117 - $EV117) - AVERAGE(OFFSET(DY$62, 0, 0, ROW()-62, 1) - OFFSET($EV$62, 0, 0, ROW()-62, 1))</f>
        <v>-5.0374040623190339</v>
      </c>
      <c r="EA117" s="21">
        <v>41213</v>
      </c>
      <c r="EB117" s="23">
        <v>2708.29</v>
      </c>
      <c r="EC117" s="23">
        <v>3.93</v>
      </c>
      <c r="ED117" s="23">
        <v>16.2</v>
      </c>
      <c r="EE117" s="23">
        <v>121.6829</v>
      </c>
      <c r="EF117" s="23">
        <v>58.912199999999999</v>
      </c>
      <c r="EG117" s="23">
        <v>17.198399999999999</v>
      </c>
      <c r="EH117" s="23">
        <v>8.5246999999999993</v>
      </c>
      <c r="EI117" s="23">
        <f t="shared" si="69"/>
        <v>4.0930285659349464</v>
      </c>
      <c r="EJ117" s="23">
        <f t="shared" si="57"/>
        <v>119.06350293542074</v>
      </c>
      <c r="EK117" s="23">
        <f t="shared" si="43"/>
        <v>124.15673418398006</v>
      </c>
      <c r="EL117" s="23">
        <f t="shared" si="44"/>
        <v>21.813476472301172</v>
      </c>
      <c r="EM117" s="23" cm="1">
        <f t="array" aca="1" ref="EM117" ca="1">(EL117 - $EV117) - AVERAGE(OFFSET(EL$62, 0, 0, ROW()-62, 1) - OFFSET($EV$62, 0, 0, ROW()-62, 1))</f>
        <v>-0.60882775598552907</v>
      </c>
      <c r="EP117" s="21">
        <v>41213</v>
      </c>
      <c r="EQ117" s="52">
        <v>1416.180053710938</v>
      </c>
      <c r="ER117" s="37">
        <v>16.370100000000001</v>
      </c>
      <c r="ES117" s="51">
        <v>120.22</v>
      </c>
      <c r="ET117" s="23">
        <f t="shared" si="58"/>
        <v>117.63209393346379</v>
      </c>
      <c r="EU117" s="23">
        <f t="shared" si="45"/>
        <v>84.562581003527669</v>
      </c>
      <c r="EV117" s="23">
        <f t="shared" si="46"/>
        <v>16.747124282451356</v>
      </c>
      <c r="EW117" s="37"/>
      <c r="EX117" s="37"/>
      <c r="EY117" s="37"/>
      <c r="FA117" s="21">
        <v>41213</v>
      </c>
      <c r="FB117" s="37">
        <f>VLOOKUP(FA117,'riskfree_rate and infl.'!$H:$I,2,0)</f>
        <v>2.2000000000000002</v>
      </c>
    </row>
    <row r="118" spans="1:158" x14ac:dyDescent="0.35">
      <c r="A118" s="21">
        <v>41243</v>
      </c>
      <c r="B118" s="23">
        <v>2179.46</v>
      </c>
      <c r="C118" s="23">
        <v>2.16</v>
      </c>
      <c r="D118" s="23">
        <v>18.897200000000002</v>
      </c>
      <c r="E118" s="23">
        <v>95.447100000000006</v>
      </c>
      <c r="F118" s="23">
        <v>50.777299999999997</v>
      </c>
      <c r="G118" s="23">
        <v>14.24</v>
      </c>
      <c r="H118" s="23">
        <v>7.3491999999999997</v>
      </c>
      <c r="I118" s="23">
        <f t="shared" si="59"/>
        <v>2.3593780506802911</v>
      </c>
      <c r="J118" s="23">
        <f t="shared" si="47"/>
        <v>93.759430255402748</v>
      </c>
      <c r="K118" s="23">
        <f t="shared" si="23"/>
        <v>78.16616930712938</v>
      </c>
      <c r="L118" s="23">
        <f t="shared" si="24"/>
        <v>27.882394894349975</v>
      </c>
      <c r="M118" s="23" cm="1">
        <f t="array" aca="1" ref="M118" ca="1">(L118 - $EV118) - AVERAGE(OFFSET(L$62, 0, 0, ROW()-62, 1) - OFFSET($EV$62, 0, 0, ROW()-62, 1))</f>
        <v>-0.6869557533447459</v>
      </c>
      <c r="N118" s="21">
        <v>41243</v>
      </c>
      <c r="O118" s="23">
        <v>2040.86</v>
      </c>
      <c r="P118" s="23">
        <v>1.55</v>
      </c>
      <c r="Q118" s="23">
        <v>19.101199999999999</v>
      </c>
      <c r="R118" s="23">
        <v>110.627</v>
      </c>
      <c r="S118" s="23">
        <v>29.465299999999999</v>
      </c>
      <c r="T118" s="23">
        <v>8.6629000000000005</v>
      </c>
      <c r="U118" s="23">
        <v>6.8773999999999997</v>
      </c>
      <c r="V118" s="23">
        <f t="shared" si="60"/>
        <v>1.6441631983742013</v>
      </c>
      <c r="W118" s="23">
        <f t="shared" si="48"/>
        <v>108.67092337917485</v>
      </c>
      <c r="X118" s="23">
        <f t="shared" si="25"/>
        <v>82.848073449269478</v>
      </c>
      <c r="Y118" s="23">
        <f t="shared" si="26"/>
        <v>24.633765337339845</v>
      </c>
      <c r="Z118" s="23" cm="1">
        <f t="array" aca="1" ref="Z118" ca="1">(Y118 - $EV118) - AVERAGE(OFFSET(Y$62, 0, 0, ROW()-62, 1) - OFFSET($EV$62, 0, 0, ROW()-62, 1))</f>
        <v>2.6856070151671005</v>
      </c>
      <c r="AA118" s="21">
        <v>41243</v>
      </c>
      <c r="AB118" s="23">
        <v>2021.44</v>
      </c>
      <c r="AC118" s="23">
        <v>2.77</v>
      </c>
      <c r="AD118" s="23">
        <v>16.3003</v>
      </c>
      <c r="AE118" s="23">
        <v>122.45829999999999</v>
      </c>
      <c r="AF118" s="23">
        <v>30.9055</v>
      </c>
      <c r="AG118" s="23">
        <v>9.4646000000000008</v>
      </c>
      <c r="AH118" s="23">
        <v>6.2290000000000001</v>
      </c>
      <c r="AI118" s="23">
        <f t="shared" si="61"/>
        <v>2.8882480863267794</v>
      </c>
      <c r="AJ118" s="23">
        <f t="shared" si="49"/>
        <v>120.29302554027504</v>
      </c>
      <c r="AK118" s="23">
        <f t="shared" si="27"/>
        <v>102.45784492052115</v>
      </c>
      <c r="AL118" s="23">
        <f t="shared" si="28"/>
        <v>19.729479978503125</v>
      </c>
      <c r="AM118" s="23" cm="1">
        <f t="array" aca="1" ref="AM118" ca="1">(AL118 - $EV118) - AVERAGE(OFFSET(AL$62, 0, 0, ROW()-62, 1) - OFFSET($EV$62, 0, 0, ROW()-62, 1))</f>
        <v>-2.8653635456666455</v>
      </c>
      <c r="AN118" s="21">
        <v>41243</v>
      </c>
      <c r="AO118" s="23">
        <v>2890.56</v>
      </c>
      <c r="AP118" s="23">
        <v>2.2599999999999998</v>
      </c>
      <c r="AQ118" s="23">
        <v>11.2461</v>
      </c>
      <c r="AR118" s="23">
        <v>269.61329999999998</v>
      </c>
      <c r="AS118" s="23">
        <v>17.173999999999999</v>
      </c>
      <c r="AT118" s="23">
        <v>11.373699999999999</v>
      </c>
      <c r="AU118" s="23">
        <v>7.7770000000000001</v>
      </c>
      <c r="AV118" s="23">
        <f t="shared" si="62"/>
        <v>2.2671865301472636</v>
      </c>
      <c r="AW118" s="23">
        <f t="shared" si="50"/>
        <v>264.84607072691551</v>
      </c>
      <c r="AX118" s="23">
        <f t="shared" si="29"/>
        <v>226.12682235110915</v>
      </c>
      <c r="AY118" s="23">
        <f t="shared" si="30"/>
        <v>12.782915224058653</v>
      </c>
      <c r="AZ118" s="23" cm="1">
        <f t="array" aca="1" ref="AZ118" ca="1">(AY118 - $EV118) - AVERAGE(OFFSET(AY$62, 0, 0, ROW()-62, 1) - OFFSET($EV$62, 0, 0, ROW()-62, 1))</f>
        <v>-3.498316918910743</v>
      </c>
      <c r="BA118" s="21">
        <v>41243</v>
      </c>
      <c r="BB118" s="23">
        <v>746.7</v>
      </c>
      <c r="BC118" s="23">
        <v>2.0299999999999998</v>
      </c>
      <c r="BD118" s="23">
        <v>10.4755</v>
      </c>
      <c r="BE118" s="23">
        <v>68.436099999999996</v>
      </c>
      <c r="BF118" s="23" t="s">
        <v>8</v>
      </c>
      <c r="BG118" s="23">
        <v>16.912500000000001</v>
      </c>
      <c r="BH118" s="23">
        <v>12.2113</v>
      </c>
      <c r="BI118" s="23">
        <f t="shared" si="63"/>
        <v>2.1481704731862687</v>
      </c>
      <c r="BJ118" s="23">
        <f t="shared" si="51"/>
        <v>67.226031434184677</v>
      </c>
      <c r="BK118" s="23">
        <f t="shared" si="31"/>
        <v>49.551766230180775</v>
      </c>
      <c r="BL118" s="23">
        <f t="shared" si="32"/>
        <v>15.069089495849358</v>
      </c>
      <c r="BM118" s="23" cm="1">
        <f t="array" aca="1" ref="BM118" ca="1">(BL118 - $EV118) - AVERAGE(OFFSET(BL$62, 0, 0, ROW()-62, 1) - OFFSET($EV$62, 0, 0, ROW()-62, 1))</f>
        <v>1.9618125609017261</v>
      </c>
      <c r="BN118" s="21">
        <v>41243</v>
      </c>
      <c r="BO118" s="23">
        <v>2080.44</v>
      </c>
      <c r="BP118" s="23">
        <v>2.94</v>
      </c>
      <c r="BQ118" s="23">
        <v>53.718299999999999</v>
      </c>
      <c r="BR118" s="23">
        <v>106.3612</v>
      </c>
      <c r="BS118" s="23" t="s">
        <v>8</v>
      </c>
      <c r="BT118" s="23">
        <v>24.286000000000001</v>
      </c>
      <c r="BU118" s="23">
        <v>15.382899999999999</v>
      </c>
      <c r="BV118" s="23">
        <f t="shared" si="64"/>
        <v>2.9937770584533152</v>
      </c>
      <c r="BW118" s="23">
        <f t="shared" si="52"/>
        <v>104.48055009823182</v>
      </c>
      <c r="BX118" s="23">
        <f t="shared" si="33"/>
        <v>103.71512094203631</v>
      </c>
      <c r="BY118" s="23">
        <f t="shared" si="34"/>
        <v>20.059177303208315</v>
      </c>
      <c r="BZ118" s="23" cm="1">
        <f t="array" aca="1" ref="BZ118" ca="1">(BY118 - $EV118) - AVERAGE(OFFSET(BY$62, 0, 0, ROW()-62, 1) - OFFSET($EV$62, 0, 0, ROW()-62, 1))</f>
        <v>2.1036852463260192</v>
      </c>
      <c r="CA118" s="21">
        <v>41243</v>
      </c>
      <c r="CB118" s="23">
        <v>1548.8</v>
      </c>
      <c r="CC118" s="23">
        <v>2.0699999999999998</v>
      </c>
      <c r="CD118" s="23">
        <v>15.241099999999999</v>
      </c>
      <c r="CE118" s="23">
        <v>113.96210000000001</v>
      </c>
      <c r="CF118" s="23">
        <v>34.762799999999999</v>
      </c>
      <c r="CG118" s="23">
        <v>11.015499999999999</v>
      </c>
      <c r="CH118" s="23">
        <v>7.0633999999999997</v>
      </c>
      <c r="CI118" s="23">
        <f t="shared" si="65"/>
        <v>2.2052358613858662</v>
      </c>
      <c r="CJ118" s="23">
        <f t="shared" si="53"/>
        <v>111.94705304518665</v>
      </c>
      <c r="CK118" s="23">
        <f t="shared" si="35"/>
        <v>93.259406747431754</v>
      </c>
      <c r="CL118" s="23">
        <f t="shared" si="36"/>
        <v>16.607439978623411</v>
      </c>
      <c r="CM118" s="23" cm="1">
        <f t="array" aca="1" ref="CM118" ca="1">(CL118 - $EV118) - AVERAGE(OFFSET(CL$62, 0, 0, ROW()-62, 1) - OFFSET($EV$62, 0, 0, ROW()-62, 1))</f>
        <v>-2.8788028417664409</v>
      </c>
      <c r="CN118" s="21">
        <v>41243</v>
      </c>
      <c r="CO118" s="23">
        <v>2102.3200000000002</v>
      </c>
      <c r="CP118" s="23">
        <v>2.34</v>
      </c>
      <c r="CQ118" s="23">
        <v>14.457000000000001</v>
      </c>
      <c r="CR118" s="23">
        <v>132.59989999999999</v>
      </c>
      <c r="CS118" s="23">
        <v>26.915700000000001</v>
      </c>
      <c r="CT118" s="23">
        <v>11.7958</v>
      </c>
      <c r="CU118" s="23">
        <v>7.6546000000000003</v>
      </c>
      <c r="CV118" s="23">
        <f t="shared" si="66"/>
        <v>2.4269954673557104</v>
      </c>
      <c r="CW118" s="23">
        <f t="shared" si="54"/>
        <v>130.25530451866405</v>
      </c>
      <c r="CX118" s="23">
        <f t="shared" si="37"/>
        <v>106.76637815047278</v>
      </c>
      <c r="CY118" s="23">
        <f t="shared" si="38"/>
        <v>19.690843095164887</v>
      </c>
      <c r="CZ118" s="23" cm="1">
        <f t="array" aca="1" ref="CZ118" ca="1">(CY118 - $EV118) - AVERAGE(OFFSET(CY$62, 0, 0, ROW()-62, 1) - OFFSET($EV$62, 0, 0, ROW()-62, 1))</f>
        <v>-1.3225842531413772</v>
      </c>
      <c r="DA118" s="21">
        <v>41243</v>
      </c>
      <c r="DB118" s="23">
        <v>2022.48</v>
      </c>
      <c r="DC118" s="23">
        <v>2.69</v>
      </c>
      <c r="DD118" s="23">
        <v>13.019399999999999</v>
      </c>
      <c r="DE118" s="23">
        <v>146.9205</v>
      </c>
      <c r="DF118" s="23">
        <v>29.717400000000001</v>
      </c>
      <c r="DG118" s="23">
        <v>14.825799999999999</v>
      </c>
      <c r="DH118" s="23">
        <v>8.9190000000000005</v>
      </c>
      <c r="DI118" s="23">
        <f t="shared" si="67"/>
        <v>2.7483130532300613</v>
      </c>
      <c r="DJ118" s="23">
        <f t="shared" si="55"/>
        <v>144.32269155206288</v>
      </c>
      <c r="DK118" s="23">
        <f t="shared" si="39"/>
        <v>118.77113255258816</v>
      </c>
      <c r="DL118" s="23">
        <f t="shared" si="40"/>
        <v>17.028380184086473</v>
      </c>
      <c r="DM118" s="23" cm="1">
        <f t="array" aca="1" ref="DM118" ca="1">(DL118 - $EV118) - AVERAGE(OFFSET(DL$62, 0, 0, ROW()-62, 1) - OFFSET($EV$62, 0, 0, ROW()-62, 1))</f>
        <v>-3.9060034720730226</v>
      </c>
      <c r="DN118" s="21">
        <v>41243</v>
      </c>
      <c r="DO118" s="23">
        <v>2148.75</v>
      </c>
      <c r="DP118" s="23">
        <v>1.56</v>
      </c>
      <c r="DQ118" s="23">
        <v>13.926</v>
      </c>
      <c r="DR118" s="23">
        <v>167.14179999999999</v>
      </c>
      <c r="DS118" s="23">
        <v>48.579500000000003</v>
      </c>
      <c r="DT118" s="23">
        <v>19.066700000000001</v>
      </c>
      <c r="DU118" s="23">
        <v>14.217700000000001</v>
      </c>
      <c r="DV118" s="23">
        <f t="shared" si="68"/>
        <v>1.536178362679183</v>
      </c>
      <c r="DW118" s="23">
        <f t="shared" si="56"/>
        <v>164.18644400785854</v>
      </c>
      <c r="DX118" s="23">
        <f t="shared" si="41"/>
        <v>114.8373272003126</v>
      </c>
      <c r="DY118" s="23">
        <f t="shared" si="42"/>
        <v>18.711250534870956</v>
      </c>
      <c r="DZ118" s="23" cm="1">
        <f t="array" aca="1" ref="DZ118" ca="1">(DY118 - $EV118) - AVERAGE(OFFSET(DY$62, 0, 0, ROW()-62, 1) - OFFSET($EV$62, 0, 0, ROW()-62, 1))</f>
        <v>-5.2128512460795218</v>
      </c>
      <c r="EA118" s="21">
        <v>41243</v>
      </c>
      <c r="EB118" s="23">
        <v>2588.33</v>
      </c>
      <c r="EC118" s="23">
        <v>4.17</v>
      </c>
      <c r="ED118" s="23">
        <v>15.81</v>
      </c>
      <c r="EE118" s="23">
        <v>119.2606</v>
      </c>
      <c r="EF118" s="23">
        <v>59.483199999999997</v>
      </c>
      <c r="EG118" s="23">
        <v>17.104199999999999</v>
      </c>
      <c r="EH118" s="23">
        <v>7.5228999999999999</v>
      </c>
      <c r="EI118" s="23">
        <f t="shared" si="69"/>
        <v>4.1367897663666167</v>
      </c>
      <c r="EJ118" s="23">
        <f t="shared" si="57"/>
        <v>117.15186640471512</v>
      </c>
      <c r="EK118" s="23">
        <f t="shared" si="43"/>
        <v>124.19193387493753</v>
      </c>
      <c r="EL118" s="23">
        <f t="shared" si="44"/>
        <v>20.841369638437815</v>
      </c>
      <c r="EM118" s="23" cm="1">
        <f t="array" aca="1" ref="EM118" ca="1">(EL118 - $EV118) - AVERAGE(OFFSET(EL$62, 0, 0, ROW()-62, 1) - OFFSET($EV$62, 0, 0, ROW()-62, 1))</f>
        <v>-1.6369745313903268</v>
      </c>
      <c r="EP118" s="21">
        <v>41243</v>
      </c>
      <c r="EQ118" s="52">
        <v>1426.18994140625</v>
      </c>
      <c r="ER118" s="37">
        <v>16.485800000000001</v>
      </c>
      <c r="ES118" s="51">
        <v>120.79</v>
      </c>
      <c r="ET118" s="23">
        <f t="shared" si="58"/>
        <v>118.65422396856582</v>
      </c>
      <c r="EU118" s="23">
        <f t="shared" si="45"/>
        <v>84.821391415787431</v>
      </c>
      <c r="EV118" s="23">
        <f t="shared" si="46"/>
        <v>16.814036148206824</v>
      </c>
      <c r="EW118" s="37"/>
      <c r="EX118" s="37"/>
      <c r="EY118" s="37"/>
      <c r="FA118" s="21">
        <v>41243</v>
      </c>
      <c r="FB118" s="37">
        <f>VLOOKUP(FA118,'riskfree_rate and infl.'!$H:$I,2,0)</f>
        <v>1.8</v>
      </c>
    </row>
    <row r="119" spans="1:158" x14ac:dyDescent="0.35">
      <c r="A119" s="21">
        <v>41274</v>
      </c>
      <c r="B119" s="23">
        <v>2199.4299999999998</v>
      </c>
      <c r="C119" s="23">
        <v>2.2000000000000002</v>
      </c>
      <c r="D119" s="23">
        <v>19.036100000000001</v>
      </c>
      <c r="E119" s="23">
        <v>95.749899999999997</v>
      </c>
      <c r="F119" s="23">
        <v>50.777000000000001</v>
      </c>
      <c r="G119" s="23">
        <v>14.239800000000001</v>
      </c>
      <c r="H119" s="23">
        <v>7.3491999999999997</v>
      </c>
      <c r="I119" s="23">
        <f t="shared" si="59"/>
        <v>2.3817072915619857</v>
      </c>
      <c r="J119" s="23">
        <f t="shared" si="47"/>
        <v>94.149360865290078</v>
      </c>
      <c r="K119" s="23">
        <f t="shared" si="23"/>
        <v>78.591716611976778</v>
      </c>
      <c r="L119" s="23">
        <f t="shared" si="24"/>
        <v>27.985519273729967</v>
      </c>
      <c r="M119" s="23" cm="1">
        <f t="array" aca="1" ref="M119" ca="1">(L119 - $EV119) - AVERAGE(OFFSET(L$62, 0, 0, ROW()-62, 1) - OFFSET($EV$62, 0, 0, ROW()-62, 1))</f>
        <v>-1.3443651673680268</v>
      </c>
      <c r="N119" s="21">
        <v>41274</v>
      </c>
      <c r="O119" s="23">
        <v>2043.95</v>
      </c>
      <c r="P119" s="23">
        <v>1.74</v>
      </c>
      <c r="Q119" s="23">
        <v>18.964700000000001</v>
      </c>
      <c r="R119" s="23">
        <v>111.619</v>
      </c>
      <c r="S119" s="23">
        <v>29.532299999999999</v>
      </c>
      <c r="T119" s="23">
        <v>8.6807999999999996</v>
      </c>
      <c r="U119" s="23">
        <v>6.8742999999999999</v>
      </c>
      <c r="V119" s="23">
        <f t="shared" si="60"/>
        <v>1.8236008506612624</v>
      </c>
      <c r="W119" s="23">
        <f t="shared" si="48"/>
        <v>109.75319567354967</v>
      </c>
      <c r="X119" s="23">
        <f t="shared" si="25"/>
        <v>83.196015759486642</v>
      </c>
      <c r="Y119" s="23">
        <f t="shared" si="26"/>
        <v>24.567883225428776</v>
      </c>
      <c r="Z119" s="23" cm="1">
        <f t="array" aca="1" ref="Z119" ca="1">(Y119 - $EV119) - AVERAGE(OFFSET(Y$62, 0, 0, ROW()-62, 1) - OFFSET($EV$62, 0, 0, ROW()-62, 1))</f>
        <v>1.8000233419841321</v>
      </c>
      <c r="AA119" s="21">
        <v>41274</v>
      </c>
      <c r="AB119" s="23">
        <v>1969.13</v>
      </c>
      <c r="AC119" s="23">
        <v>3.12</v>
      </c>
      <c r="AD119" s="23">
        <v>15.8142</v>
      </c>
      <c r="AE119" s="23">
        <v>122.614</v>
      </c>
      <c r="AF119" s="23">
        <v>30.844000000000001</v>
      </c>
      <c r="AG119" s="23">
        <v>9.5206</v>
      </c>
      <c r="AH119" s="23">
        <v>6.2441000000000004</v>
      </c>
      <c r="AI119" s="23">
        <f t="shared" si="61"/>
        <v>3.1491424375579062</v>
      </c>
      <c r="AJ119" s="23">
        <f t="shared" si="49"/>
        <v>120.5644051130777</v>
      </c>
      <c r="AK119" s="23">
        <f t="shared" si="27"/>
        <v>103.07920652351049</v>
      </c>
      <c r="AL119" s="23">
        <f t="shared" si="28"/>
        <v>19.103076812595344</v>
      </c>
      <c r="AM119" s="23" cm="1">
        <f t="array" aca="1" ref="AM119" ca="1">(AL119 - $EV119) - AVERAGE(OFFSET(AL$62, 0, 0, ROW()-62, 1) - OFFSET($EV$62, 0, 0, ROW()-62, 1))</f>
        <v>-4.2140828244106476</v>
      </c>
      <c r="AN119" s="21">
        <v>41274</v>
      </c>
      <c r="AO119" s="23">
        <v>2903.8</v>
      </c>
      <c r="AP119" s="23">
        <v>2.27</v>
      </c>
      <c r="AQ119" s="23">
        <v>11.3087</v>
      </c>
      <c r="AR119" s="23">
        <v>269.67039999999997</v>
      </c>
      <c r="AS119" s="23">
        <v>17.3292</v>
      </c>
      <c r="AT119" s="23">
        <v>11.363200000000001</v>
      </c>
      <c r="AU119" s="23">
        <v>7.7912999999999997</v>
      </c>
      <c r="AV119" s="23">
        <f t="shared" si="62"/>
        <v>2.2828695414261122</v>
      </c>
      <c r="AW119" s="23">
        <f t="shared" si="50"/>
        <v>265.16263520157327</v>
      </c>
      <c r="AX119" s="23">
        <f t="shared" si="29"/>
        <v>226.72118199319752</v>
      </c>
      <c r="AY119" s="23">
        <f t="shared" si="30"/>
        <v>12.807801963943206</v>
      </c>
      <c r="AZ119" s="23" cm="1">
        <f t="array" aca="1" ref="AZ119" ca="1">(AY119 - $EV119) - AVERAGE(OFFSET(AY$62, 0, 0, ROW()-62, 1) - OFFSET($EV$62, 0, 0, ROW()-62, 1))</f>
        <v>-4.1846418467177777</v>
      </c>
      <c r="BA119" s="21">
        <v>41274</v>
      </c>
      <c r="BB119" s="23">
        <v>781.75</v>
      </c>
      <c r="BC119" s="23">
        <v>1.99</v>
      </c>
      <c r="BD119" s="23">
        <v>10.9672</v>
      </c>
      <c r="BE119" s="23">
        <v>68.454099999999997</v>
      </c>
      <c r="BF119" s="23" t="s">
        <v>8</v>
      </c>
      <c r="BG119" s="23">
        <v>16.912500000000001</v>
      </c>
      <c r="BH119" s="23">
        <v>12.2113</v>
      </c>
      <c r="BI119" s="23">
        <f t="shared" si="63"/>
        <v>2.1610803439541764</v>
      </c>
      <c r="BJ119" s="23">
        <f t="shared" si="51"/>
        <v>67.309832841691247</v>
      </c>
      <c r="BK119" s="23">
        <f t="shared" si="31"/>
        <v>48.54429482429223</v>
      </c>
      <c r="BL119" s="23">
        <f t="shared" si="32"/>
        <v>16.103849130563571</v>
      </c>
      <c r="BM119" s="23" cm="1">
        <f t="array" aca="1" ref="BM119" ca="1">(BL119 - $EV119) - AVERAGE(OFFSET(BL$62, 0, 0, ROW()-62, 1) - OFFSET($EV$62, 0, 0, ROW()-62, 1))</f>
        <v>2.1895687826644843</v>
      </c>
      <c r="BN119" s="21">
        <v>41274</v>
      </c>
      <c r="BO119" s="23">
        <v>2146.38</v>
      </c>
      <c r="BP119" s="23">
        <v>2.94</v>
      </c>
      <c r="BQ119" s="23">
        <v>55.420900000000003</v>
      </c>
      <c r="BR119" s="23">
        <v>106.3612</v>
      </c>
      <c r="BS119" s="23" t="s">
        <v>8</v>
      </c>
      <c r="BT119" s="23">
        <v>24.282900000000001</v>
      </c>
      <c r="BU119" s="23">
        <v>15.382899999999999</v>
      </c>
      <c r="BV119" s="23">
        <f t="shared" si="64"/>
        <v>3.0521765438274118</v>
      </c>
      <c r="BW119" s="23">
        <f t="shared" si="52"/>
        <v>104.58328416912488</v>
      </c>
      <c r="BX119" s="23">
        <f t="shared" si="33"/>
        <v>103.18583017706767</v>
      </c>
      <c r="BY119" s="23">
        <f t="shared" si="34"/>
        <v>20.801111899926529</v>
      </c>
      <c r="BZ119" s="23" cm="1">
        <f t="array" aca="1" ref="BZ119" ca="1">(BY119 - $EV119) - AVERAGE(OFFSET(BY$62, 0, 0, ROW()-62, 1) - OFFSET($EV$62, 0, 0, ROW()-62, 1))</f>
        <v>2.0361274356116499</v>
      </c>
      <c r="CA119" s="21">
        <v>41274</v>
      </c>
      <c r="CB119" s="23">
        <v>1541.85</v>
      </c>
      <c r="CC119" s="23">
        <v>2.13</v>
      </c>
      <c r="CD119" s="23">
        <v>15.176</v>
      </c>
      <c r="CE119" s="23">
        <v>114.0847</v>
      </c>
      <c r="CF119" s="23">
        <v>34.762599999999999</v>
      </c>
      <c r="CG119" s="23">
        <v>11.015499999999999</v>
      </c>
      <c r="CH119" s="23">
        <v>7.0632999999999999</v>
      </c>
      <c r="CI119" s="23">
        <f t="shared" si="65"/>
        <v>2.2319038501072916</v>
      </c>
      <c r="CJ119" s="23">
        <f t="shared" si="53"/>
        <v>112.17767944936088</v>
      </c>
      <c r="CK119" s="23">
        <f t="shared" si="35"/>
        <v>93.85520348625316</v>
      </c>
      <c r="CL119" s="23">
        <f t="shared" si="36"/>
        <v>16.427965021948225</v>
      </c>
      <c r="CM119" s="23" cm="1">
        <f t="array" aca="1" ref="CM119" ca="1">(CL119 - $EV119) - AVERAGE(OFFSET(CL$62, 0, 0, ROW()-62, 1) - OFFSET($EV$62, 0, 0, ROW()-62, 1))</f>
        <v>-3.7803581341532895</v>
      </c>
      <c r="CN119" s="21">
        <v>41274</v>
      </c>
      <c r="CO119" s="23">
        <v>2161.1</v>
      </c>
      <c r="CP119" s="23">
        <v>2.36</v>
      </c>
      <c r="CQ119" s="23">
        <v>14.8355</v>
      </c>
      <c r="CR119" s="23">
        <v>133.1122</v>
      </c>
      <c r="CS119" s="23">
        <v>27.0105</v>
      </c>
      <c r="CT119" s="23">
        <v>11.7913</v>
      </c>
      <c r="CU119" s="23">
        <v>7.6550000000000002</v>
      </c>
      <c r="CV119" s="23">
        <f t="shared" si="66"/>
        <v>2.4856442099508858</v>
      </c>
      <c r="CW119" s="23">
        <f t="shared" si="54"/>
        <v>130.88711897738449</v>
      </c>
      <c r="CX119" s="23">
        <f t="shared" si="37"/>
        <v>107.07052145587554</v>
      </c>
      <c r="CY119" s="23">
        <f t="shared" si="38"/>
        <v>20.183893480808379</v>
      </c>
      <c r="CZ119" s="23" cm="1">
        <f t="array" aca="1" ref="CZ119" ca="1">(CY119 - $EV119) - AVERAGE(OFFSET(CY$62, 0, 0, ROW()-62, 1) - OFFSET($EV$62, 0, 0, ROW()-62, 1))</f>
        <v>-1.5789162837117416</v>
      </c>
      <c r="DA119" s="21">
        <v>41274</v>
      </c>
      <c r="DB119" s="23">
        <v>2080.8200000000002</v>
      </c>
      <c r="DC119" s="23">
        <v>2.66</v>
      </c>
      <c r="DD119" s="23">
        <v>13.395</v>
      </c>
      <c r="DE119" s="23">
        <v>146.9205</v>
      </c>
      <c r="DF119" s="23">
        <v>29.717400000000001</v>
      </c>
      <c r="DG119" s="23">
        <v>14.825799999999999</v>
      </c>
      <c r="DH119" s="23">
        <v>8.9190000000000005</v>
      </c>
      <c r="DI119" s="23">
        <f t="shared" si="67"/>
        <v>2.7687965490389641</v>
      </c>
      <c r="DJ119" s="23">
        <f t="shared" si="55"/>
        <v>144.46460176991152</v>
      </c>
      <c r="DK119" s="23">
        <f t="shared" si="39"/>
        <v>118.96465081135339</v>
      </c>
      <c r="DL119" s="23">
        <f t="shared" si="40"/>
        <v>17.491078112771774</v>
      </c>
      <c r="DM119" s="23" cm="1">
        <f t="array" aca="1" ref="DM119" ca="1">(DL119 - $EV119) - AVERAGE(OFFSET(DL$62, 0, 0, ROW()-62, 1) - OFFSET($EV$62, 0, 0, ROW()-62, 1))</f>
        <v>-4.1473648154097944</v>
      </c>
      <c r="DN119" s="21">
        <v>41274</v>
      </c>
      <c r="DO119" s="23">
        <v>2142.4</v>
      </c>
      <c r="DP119" s="23">
        <v>1.62</v>
      </c>
      <c r="DQ119" s="23">
        <v>13.8848</v>
      </c>
      <c r="DR119" s="23">
        <v>167.1413</v>
      </c>
      <c r="DS119" s="23">
        <v>48.579500000000003</v>
      </c>
      <c r="DT119" s="23">
        <v>19.066700000000001</v>
      </c>
      <c r="DU119" s="23">
        <v>14.217700000000001</v>
      </c>
      <c r="DV119" s="23">
        <f t="shared" si="68"/>
        <v>1.5759098564518714</v>
      </c>
      <c r="DW119" s="23">
        <f t="shared" si="56"/>
        <v>164.34739429695185</v>
      </c>
      <c r="DX119" s="23">
        <f t="shared" si="41"/>
        <v>116.18756795380486</v>
      </c>
      <c r="DY119" s="23">
        <f t="shared" si="42"/>
        <v>18.439150054778661</v>
      </c>
      <c r="DZ119" s="23" cm="1">
        <f t="array" aca="1" ref="DZ119" ca="1">(DY119 - $EV119) - AVERAGE(OFFSET(DY$62, 0, 0, ROW()-62, 1) - OFFSET($EV$62, 0, 0, ROW()-62, 1))</f>
        <v>-6.1660838442639507</v>
      </c>
      <c r="EA119" s="21">
        <v>41274</v>
      </c>
      <c r="EB119" s="23">
        <v>2592.13</v>
      </c>
      <c r="EC119" s="23">
        <v>4.1900000000000004</v>
      </c>
      <c r="ED119" s="23">
        <v>15.784800000000001</v>
      </c>
      <c r="EE119" s="23">
        <v>119.2606</v>
      </c>
      <c r="EF119" s="23">
        <v>59.483199999999997</v>
      </c>
      <c r="EG119" s="23">
        <v>17.104199999999999</v>
      </c>
      <c r="EH119" s="23">
        <v>7.5228999999999999</v>
      </c>
      <c r="EI119" s="23">
        <f t="shared" si="69"/>
        <v>4.1596002283862106</v>
      </c>
      <c r="EJ119" s="23">
        <f t="shared" si="57"/>
        <v>117.26705998033432</v>
      </c>
      <c r="EK119" s="23">
        <f t="shared" si="43"/>
        <v>124.225369824978</v>
      </c>
      <c r="EL119" s="23">
        <f t="shared" si="44"/>
        <v>20.866349632543418</v>
      </c>
      <c r="EM119" s="23" cm="1">
        <f t="array" aca="1" ref="EM119" ca="1">(EL119 - $EV119) - AVERAGE(OFFSET(EL$62, 0, 0, ROW()-62, 1) - OFFSET($EV$62, 0, 0, ROW()-62, 1))</f>
        <v>-2.3558613345819319</v>
      </c>
      <c r="EP119" s="21">
        <v>41274</v>
      </c>
      <c r="EQ119" s="52">
        <v>1498.109985351562</v>
      </c>
      <c r="ER119" s="37">
        <v>17.0822</v>
      </c>
      <c r="ES119" s="51">
        <v>121.12</v>
      </c>
      <c r="ET119" s="23">
        <f t="shared" si="58"/>
        <v>119.09537856440512</v>
      </c>
      <c r="EU119" s="23">
        <f t="shared" si="45"/>
        <v>85.184636518021577</v>
      </c>
      <c r="EV119" s="23">
        <f t="shared" si="46"/>
        <v>17.586621796931933</v>
      </c>
      <c r="EW119" s="37"/>
      <c r="EX119" s="37"/>
      <c r="EY119" s="37"/>
      <c r="FA119" s="21">
        <v>41274</v>
      </c>
      <c r="FB119" s="37">
        <f>VLOOKUP(FA119,'riskfree_rate and infl.'!$H:$I,2,0)</f>
        <v>1.7</v>
      </c>
    </row>
    <row r="120" spans="1:158" x14ac:dyDescent="0.35">
      <c r="A120" s="21">
        <v>41305</v>
      </c>
      <c r="B120" s="23">
        <v>2317.98</v>
      </c>
      <c r="C120" s="23">
        <v>2.1</v>
      </c>
      <c r="D120" s="23">
        <v>20.037400000000002</v>
      </c>
      <c r="E120" s="23">
        <v>94.173699999999997</v>
      </c>
      <c r="F120" s="23">
        <v>50.084000000000003</v>
      </c>
      <c r="G120" s="23">
        <v>14.233499999999999</v>
      </c>
      <c r="H120" s="23">
        <v>7.2455999999999996</v>
      </c>
      <c r="I120" s="23">
        <f t="shared" si="59"/>
        <v>2.3430882360019827</v>
      </c>
      <c r="J120" s="23">
        <f t="shared" si="47"/>
        <v>92.690649606299203</v>
      </c>
      <c r="K120" s="23">
        <f t="shared" si="23"/>
        <v>78.986832424366852</v>
      </c>
      <c r="L120" s="23">
        <f t="shared" si="24"/>
        <v>29.346410393397676</v>
      </c>
      <c r="M120" s="23" cm="1">
        <f t="array" aca="1" ref="M120" ca="1">(L120 - $EV120) - AVERAGE(OFFSET(L$62, 0, 0, ROW()-62, 1) - OFFSET($EV$62, 0, 0, ROW()-62, 1))</f>
        <v>-6.6220018741281805E-2</v>
      </c>
      <c r="N120" s="21">
        <v>41305</v>
      </c>
      <c r="O120" s="23">
        <v>2165.38</v>
      </c>
      <c r="P120" s="23">
        <v>1.67</v>
      </c>
      <c r="Q120" s="23">
        <v>20.0914</v>
      </c>
      <c r="R120" s="23">
        <v>111.7694</v>
      </c>
      <c r="S120" s="23">
        <v>29.532299999999999</v>
      </c>
      <c r="T120" s="23">
        <v>8.6807999999999996</v>
      </c>
      <c r="U120" s="23">
        <v>6.8742999999999999</v>
      </c>
      <c r="V120" s="23">
        <f t="shared" si="60"/>
        <v>1.8286986863641803</v>
      </c>
      <c r="W120" s="23">
        <f t="shared" si="48"/>
        <v>110.00925196850395</v>
      </c>
      <c r="X120" s="23">
        <f t="shared" si="25"/>
        <v>83.498728284305272</v>
      </c>
      <c r="Y120" s="23">
        <f t="shared" si="26"/>
        <v>25.933089575054197</v>
      </c>
      <c r="Z120" s="23" cm="1">
        <f t="array" aca="1" ref="Z120" ca="1">(Y120 - $EV120) - AVERAGE(OFFSET(Y$62, 0, 0, ROW()-62, 1) - OFFSET($EV$62, 0, 0, ROW()-62, 1))</f>
        <v>3.0282701255797573</v>
      </c>
      <c r="AA120" s="21">
        <v>41305</v>
      </c>
      <c r="AB120" s="23">
        <v>2080.3000000000002</v>
      </c>
      <c r="AC120" s="23">
        <v>2.97</v>
      </c>
      <c r="AD120" s="23">
        <v>16.707000000000001</v>
      </c>
      <c r="AE120" s="23">
        <v>122.6313</v>
      </c>
      <c r="AF120" s="23">
        <v>30.844000000000001</v>
      </c>
      <c r="AG120" s="23">
        <v>9.5206</v>
      </c>
      <c r="AH120" s="23">
        <v>6.2441000000000004</v>
      </c>
      <c r="AI120" s="23">
        <f t="shared" si="61"/>
        <v>3.1288185361098395</v>
      </c>
      <c r="AJ120" s="23">
        <f t="shared" si="49"/>
        <v>120.70009842519684</v>
      </c>
      <c r="AK120" s="23">
        <f t="shared" si="27"/>
        <v>103.65852264139929</v>
      </c>
      <c r="AL120" s="23">
        <f t="shared" si="28"/>
        <v>20.068779170205605</v>
      </c>
      <c r="AM120" s="23" cm="1">
        <f t="array" aca="1" ref="AM120" ca="1">(AL120 - $EV120) - AVERAGE(OFFSET(AL$62, 0, 0, ROW()-62, 1) - OFFSET($EV$62, 0, 0, ROW()-62, 1))</f>
        <v>-3.2816485472026846</v>
      </c>
      <c r="AN120" s="21">
        <v>41305</v>
      </c>
      <c r="AO120" s="23">
        <v>3136.97</v>
      </c>
      <c r="AP120" s="23">
        <v>2.08</v>
      </c>
      <c r="AQ120" s="23">
        <v>12.069599999999999</v>
      </c>
      <c r="AR120" s="23">
        <v>272.20080000000002</v>
      </c>
      <c r="AS120" s="23">
        <v>17.803999999999998</v>
      </c>
      <c r="AT120" s="23">
        <v>11.325100000000001</v>
      </c>
      <c r="AU120" s="23">
        <v>7.8806000000000003</v>
      </c>
      <c r="AV120" s="23">
        <f t="shared" si="62"/>
        <v>2.2433384609081393</v>
      </c>
      <c r="AW120" s="23">
        <f t="shared" si="50"/>
        <v>267.91417322834644</v>
      </c>
      <c r="AX120" s="23">
        <f t="shared" si="29"/>
        <v>227.34166909254498</v>
      </c>
      <c r="AY120" s="23">
        <f t="shared" si="30"/>
        <v>13.7984823130819</v>
      </c>
      <c r="AZ120" s="23" cm="1">
        <f t="array" aca="1" ref="AZ120" ca="1">(AY120 - $EV120) - AVERAGE(OFFSET(AY$62, 0, 0, ROW()-62, 1) - OFFSET($EV$62, 0, 0, ROW()-62, 1))</f>
        <v>-3.2277371810450521</v>
      </c>
      <c r="BA120" s="21">
        <v>41305</v>
      </c>
      <c r="BB120" s="23">
        <v>829.43</v>
      </c>
      <c r="BC120" s="23">
        <v>1.93</v>
      </c>
      <c r="BD120" s="23">
        <v>11.636100000000001</v>
      </c>
      <c r="BE120" s="23">
        <v>68.600800000000007</v>
      </c>
      <c r="BF120" s="23" t="s">
        <v>8</v>
      </c>
      <c r="BG120" s="23">
        <v>16.912500000000001</v>
      </c>
      <c r="BH120" s="23">
        <v>12.2113</v>
      </c>
      <c r="BI120" s="23">
        <f t="shared" si="63"/>
        <v>2.1816222932157054</v>
      </c>
      <c r="BJ120" s="23">
        <f t="shared" si="51"/>
        <v>67.520472440944886</v>
      </c>
      <c r="BK120" s="23">
        <f t="shared" si="31"/>
        <v>47.53670857878096</v>
      </c>
      <c r="BL120" s="23">
        <f t="shared" si="32"/>
        <v>17.448200028940036</v>
      </c>
      <c r="BM120" s="23" cm="1">
        <f t="array" aca="1" ref="BM120" ca="1">(BL120 - $EV120) - AVERAGE(OFFSET(BL$62, 0, 0, ROW()-62, 1) - OFFSET($EV$62, 0, 0, ROW()-62, 1))</f>
        <v>3.3902438143097693</v>
      </c>
      <c r="BN120" s="21">
        <v>41305</v>
      </c>
      <c r="BO120" s="23">
        <v>2200.65</v>
      </c>
      <c r="BP120" s="23">
        <v>2.88</v>
      </c>
      <c r="BQ120" s="23">
        <v>56.822099999999999</v>
      </c>
      <c r="BR120" s="23">
        <v>106.5735</v>
      </c>
      <c r="BS120" s="23" t="s">
        <v>8</v>
      </c>
      <c r="BT120" s="23">
        <v>23.6267</v>
      </c>
      <c r="BU120" s="23">
        <v>15.382899999999999</v>
      </c>
      <c r="BV120" s="23">
        <f t="shared" si="64"/>
        <v>3.0369792515213954</v>
      </c>
      <c r="BW120" s="23">
        <f t="shared" si="52"/>
        <v>104.89517716535433</v>
      </c>
      <c r="BX120" s="23">
        <f t="shared" si="33"/>
        <v>102.66602464468454</v>
      </c>
      <c r="BY120" s="23">
        <f t="shared" si="34"/>
        <v>21.435036640565368</v>
      </c>
      <c r="BZ120" s="23" cm="1">
        <f t="array" aca="1" ref="BZ120" ca="1">(BY120 - $EV120) - AVERAGE(OFFSET(BY$62, 0, 0, ROW()-62, 1) - OFFSET($EV$62, 0, 0, ROW()-62, 1))</f>
        <v>2.5290218499857371</v>
      </c>
      <c r="CA120" s="21">
        <v>41305</v>
      </c>
      <c r="CB120" s="23">
        <v>1651.94</v>
      </c>
      <c r="CC120" s="23">
        <v>2</v>
      </c>
      <c r="CD120" s="23">
        <v>16.182700000000001</v>
      </c>
      <c r="CE120" s="23">
        <v>114.6331</v>
      </c>
      <c r="CF120" s="23">
        <v>34.753900000000002</v>
      </c>
      <c r="CG120" s="23">
        <v>11.010300000000001</v>
      </c>
      <c r="CH120" s="23">
        <v>7.0594999999999999</v>
      </c>
      <c r="CI120" s="23">
        <f t="shared" si="65"/>
        <v>2.2113546880046053</v>
      </c>
      <c r="CJ120" s="23">
        <f t="shared" si="53"/>
        <v>112.82785433070866</v>
      </c>
      <c r="CK120" s="23">
        <f t="shared" si="35"/>
        <v>94.447716302918707</v>
      </c>
      <c r="CL120" s="23">
        <f t="shared" si="36"/>
        <v>17.490523483932563</v>
      </c>
      <c r="CM120" s="23" cm="1">
        <f t="array" aca="1" ref="CM120" ca="1">(CL120 - $EV120) - AVERAGE(OFFSET(CL$62, 0, 0, ROW()-62, 1) - OFFSET($EV$62, 0, 0, ROW()-62, 1))</f>
        <v>-2.7585457644722391</v>
      </c>
      <c r="CN120" s="21">
        <v>41305</v>
      </c>
      <c r="CO120" s="23">
        <v>2278.88</v>
      </c>
      <c r="CP120" s="23">
        <v>2.2400000000000002</v>
      </c>
      <c r="CQ120" s="23">
        <v>15.5749</v>
      </c>
      <c r="CR120" s="23">
        <v>132.13200000000001</v>
      </c>
      <c r="CS120" s="23">
        <v>26.901700000000002</v>
      </c>
      <c r="CT120" s="23">
        <v>11.795999999999999</v>
      </c>
      <c r="CU120" s="23">
        <v>7.6540999999999997</v>
      </c>
      <c r="CV120" s="23">
        <f t="shared" si="66"/>
        <v>2.4606317047834589</v>
      </c>
      <c r="CW120" s="23">
        <f t="shared" si="54"/>
        <v>130.05118110236222</v>
      </c>
      <c r="CX120" s="23">
        <f t="shared" si="37"/>
        <v>107.35418208051225</v>
      </c>
      <c r="CY120" s="23">
        <f t="shared" si="38"/>
        <v>21.227677914689082</v>
      </c>
      <c r="CZ120" s="23" cm="1">
        <f t="array" aca="1" ref="CZ120" ca="1">(CY120 - $EV120) - AVERAGE(OFFSET(CY$62, 0, 0, ROW()-62, 1) - OFFSET($EV$62, 0, 0, ROW()-62, 1))</f>
        <v>-0.61383383610745668</v>
      </c>
      <c r="DA120" s="21">
        <v>41305</v>
      </c>
      <c r="DB120" s="23">
        <v>2155.79</v>
      </c>
      <c r="DC120" s="23">
        <v>2.59</v>
      </c>
      <c r="DD120" s="23">
        <v>14.988099999999999</v>
      </c>
      <c r="DE120" s="23">
        <v>136.31290000000001</v>
      </c>
      <c r="DF120" s="23">
        <v>29.378399999999999</v>
      </c>
      <c r="DG120" s="23">
        <v>13.9511</v>
      </c>
      <c r="DH120" s="23">
        <v>8.3013999999999992</v>
      </c>
      <c r="DI120" s="23">
        <f t="shared" si="67"/>
        <v>2.7812222825033426</v>
      </c>
      <c r="DJ120" s="23">
        <f t="shared" si="55"/>
        <v>134.16624015748033</v>
      </c>
      <c r="DK120" s="23">
        <f t="shared" si="39"/>
        <v>118.94868706070226</v>
      </c>
      <c r="DL120" s="23">
        <f t="shared" si="40"/>
        <v>18.123697312437343</v>
      </c>
      <c r="DM120" s="23" cm="1">
        <f t="array" aca="1" ref="DM120" ca="1">(DL120 - $EV120) - AVERAGE(OFFSET(DL$62, 0, 0, ROW()-62, 1) - OFFSET($EV$62, 0, 0, ROW()-62, 1))</f>
        <v>-3.5491640066465382</v>
      </c>
      <c r="DN120" s="21">
        <v>41305</v>
      </c>
      <c r="DO120" s="23">
        <v>2160.73</v>
      </c>
      <c r="DP120" s="23">
        <v>1.61</v>
      </c>
      <c r="DQ120" s="23">
        <v>13.8733</v>
      </c>
      <c r="DR120" s="23">
        <v>170.99189999999999</v>
      </c>
      <c r="DS120" s="23">
        <v>48.7072</v>
      </c>
      <c r="DT120" s="23">
        <v>18.313400000000001</v>
      </c>
      <c r="DU120" s="23">
        <v>13.6685</v>
      </c>
      <c r="DV120" s="23">
        <f t="shared" si="68"/>
        <v>1.5743694591517363</v>
      </c>
      <c r="DW120" s="23">
        <f t="shared" si="56"/>
        <v>168.29911417322833</v>
      </c>
      <c r="DX120" s="23">
        <f t="shared" si="41"/>
        <v>117.58350716893233</v>
      </c>
      <c r="DY120" s="23">
        <f t="shared" si="42"/>
        <v>18.376131585322398</v>
      </c>
      <c r="DZ120" s="23" cm="1">
        <f t="array" aca="1" ref="DZ120" ca="1">(DY120 - $EV120) - AVERAGE(OFFSET(DY$62, 0, 0, ROW()-62, 1) - OFFSET($EV$62, 0, 0, ROW()-62, 1))</f>
        <v>-6.2287152041250433</v>
      </c>
      <c r="EA120" s="21">
        <v>41305</v>
      </c>
      <c r="EB120" s="23">
        <v>2717.98</v>
      </c>
      <c r="EC120" s="23">
        <v>4.01</v>
      </c>
      <c r="ED120" s="23">
        <v>16.5303</v>
      </c>
      <c r="EE120" s="23">
        <v>119.1461</v>
      </c>
      <c r="EF120" s="23">
        <v>59.483199999999997</v>
      </c>
      <c r="EG120" s="23">
        <v>17.104199999999999</v>
      </c>
      <c r="EH120" s="23">
        <v>7.5228999999999999</v>
      </c>
      <c r="EI120" s="23">
        <f t="shared" si="69"/>
        <v>4.1414372544182934</v>
      </c>
      <c r="EJ120" s="23">
        <f t="shared" si="57"/>
        <v>117.26978346456693</v>
      </c>
      <c r="EK120" s="23">
        <f t="shared" si="43"/>
        <v>124.26253480026631</v>
      </c>
      <c r="EL120" s="23">
        <f t="shared" si="44"/>
        <v>21.872883925704169</v>
      </c>
      <c r="EM120" s="23" cm="1">
        <f t="array" aca="1" ref="EM120" ca="1">(EL120 - $EV120) - AVERAGE(OFFSET(EL$62, 0, 0, ROW()-62, 1) - OFFSET($EV$62, 0, 0, ROW()-62, 1))</f>
        <v>-1.4146334233722504</v>
      </c>
      <c r="EP120" s="21">
        <v>41305</v>
      </c>
      <c r="EQ120" s="52">
        <v>1514.680053710938</v>
      </c>
      <c r="ER120" s="37">
        <v>17.2712</v>
      </c>
      <c r="ES120" s="51">
        <v>121.32</v>
      </c>
      <c r="ET120" s="23">
        <f t="shared" si="58"/>
        <v>119.40944881889763</v>
      </c>
      <c r="EU120" s="23">
        <f t="shared" si="45"/>
        <v>85.611195404536588</v>
      </c>
      <c r="EV120" s="23">
        <f t="shared" si="46"/>
        <v>17.692546477755105</v>
      </c>
      <c r="EW120" s="37"/>
      <c r="EX120" s="37"/>
      <c r="EY120" s="37"/>
      <c r="FA120" s="21">
        <v>41305</v>
      </c>
      <c r="FB120" s="37">
        <f>VLOOKUP(FA120,'riskfree_rate and infl.'!$H:$I,2,0)</f>
        <v>1.6</v>
      </c>
    </row>
    <row r="121" spans="1:158" x14ac:dyDescent="0.35">
      <c r="A121" s="21">
        <v>41333</v>
      </c>
      <c r="B121" s="23">
        <v>2387.83</v>
      </c>
      <c r="C121" s="23">
        <v>2.04</v>
      </c>
      <c r="D121" s="23">
        <v>20.8385</v>
      </c>
      <c r="E121" s="23">
        <v>92.638000000000005</v>
      </c>
      <c r="F121" s="23">
        <v>52.686199999999999</v>
      </c>
      <c r="G121" s="23">
        <v>14.4856</v>
      </c>
      <c r="H121" s="23">
        <v>7.6512000000000002</v>
      </c>
      <c r="I121" s="23">
        <f t="shared" si="59"/>
        <v>2.2961833927405602</v>
      </c>
      <c r="J121" s="23">
        <f t="shared" si="47"/>
        <v>90.821568627450986</v>
      </c>
      <c r="K121" s="23">
        <f t="shared" si="23"/>
        <v>79.2268729912346</v>
      </c>
      <c r="L121" s="23">
        <f t="shared" si="24"/>
        <v>30.139142311778247</v>
      </c>
      <c r="M121" s="23" cm="1">
        <f t="array" aca="1" ref="M121" ca="1">(L121 - $EV121) - AVERAGE(OFFSET(L$62, 0, 0, ROW()-62, 1) - OFFSET($EV$62, 0, 0, ROW()-62, 1))</f>
        <v>0.18856050828452808</v>
      </c>
      <c r="N121" s="21">
        <v>41333</v>
      </c>
      <c r="O121" s="23">
        <v>2160.14</v>
      </c>
      <c r="P121" s="23">
        <v>1.69</v>
      </c>
      <c r="Q121" s="23">
        <v>20.0428</v>
      </c>
      <c r="R121" s="23">
        <v>112.7529</v>
      </c>
      <c r="S121" s="23">
        <v>29.3688</v>
      </c>
      <c r="T121" s="23">
        <v>8.6717999999999993</v>
      </c>
      <c r="U121" s="23">
        <v>6.8742999999999999</v>
      </c>
      <c r="V121" s="23">
        <f t="shared" si="60"/>
        <v>1.8271081046475108</v>
      </c>
      <c r="W121" s="23">
        <f t="shared" si="48"/>
        <v>110.5420588235294</v>
      </c>
      <c r="X121" s="23">
        <f t="shared" si="25"/>
        <v>83.795581508287157</v>
      </c>
      <c r="Y121" s="23">
        <f t="shared" si="26"/>
        <v>25.778686192259048</v>
      </c>
      <c r="Z121" s="23" cm="1">
        <f t="array" aca="1" ref="Z121" ca="1">(Y121 - $EV121) - AVERAGE(OFFSET(Y$62, 0, 0, ROW()-62, 1) - OFFSET($EV$62, 0, 0, ROW()-62, 1))</f>
        <v>2.2834663659328802</v>
      </c>
      <c r="AA121" s="21">
        <v>41333</v>
      </c>
      <c r="AB121" s="23">
        <v>2137.62</v>
      </c>
      <c r="AC121" s="23">
        <v>2.9</v>
      </c>
      <c r="AD121" s="23">
        <v>16.8306</v>
      </c>
      <c r="AE121" s="23">
        <v>126.2936</v>
      </c>
      <c r="AF121" s="23">
        <v>30.976199999999999</v>
      </c>
      <c r="AG121" s="23">
        <v>9.9498999999999995</v>
      </c>
      <c r="AH121" s="23">
        <v>6.6447000000000003</v>
      </c>
      <c r="AI121" s="23">
        <f t="shared" si="61"/>
        <v>3.1033739083420313</v>
      </c>
      <c r="AJ121" s="23">
        <f t="shared" si="49"/>
        <v>123.81725490196078</v>
      </c>
      <c r="AK121" s="23">
        <f t="shared" si="27"/>
        <v>104.286722082073</v>
      </c>
      <c r="AL121" s="23">
        <f t="shared" si="28"/>
        <v>20.497527943372372</v>
      </c>
      <c r="AM121" s="23" cm="1">
        <f t="array" aca="1" ref="AM121" ca="1">(AL121 - $EV121) - AVERAGE(OFFSET(AL$62, 0, 0, ROW()-62, 1) - OFFSET($EV$62, 0, 0, ROW()-62, 1))</f>
        <v>-3.3363523767726901</v>
      </c>
      <c r="AN121" s="21">
        <v>41333</v>
      </c>
      <c r="AO121" s="23">
        <v>3136.95</v>
      </c>
      <c r="AP121" s="23">
        <v>2.14</v>
      </c>
      <c r="AQ121" s="23">
        <v>12.6082</v>
      </c>
      <c r="AR121" s="23">
        <v>248.03219999999999</v>
      </c>
      <c r="AS121" s="23">
        <v>18.994599999999998</v>
      </c>
      <c r="AT121" s="23">
        <v>11.8179</v>
      </c>
      <c r="AU121" s="23">
        <v>8.2425999999999995</v>
      </c>
      <c r="AV121" s="23">
        <f t="shared" si="62"/>
        <v>2.3019565103089135</v>
      </c>
      <c r="AW121" s="23">
        <f t="shared" si="50"/>
        <v>243.16882352941175</v>
      </c>
      <c r="AX121" s="23">
        <f t="shared" si="29"/>
        <v>227.35819115136849</v>
      </c>
      <c r="AY121" s="23">
        <f t="shared" si="30"/>
        <v>13.797391614149101</v>
      </c>
      <c r="AZ121" s="23" cm="1">
        <f t="array" aca="1" ref="AZ121" ca="1">(AY121 - $EV121) - AVERAGE(OFFSET(AY$62, 0, 0, ROW()-62, 1) - OFFSET($EV$62, 0, 0, ROW()-62, 1))</f>
        <v>-3.7131942346833968</v>
      </c>
      <c r="BA121" s="21">
        <v>41333</v>
      </c>
      <c r="BB121" s="23">
        <v>840.63</v>
      </c>
      <c r="BC121" s="23">
        <v>1.91</v>
      </c>
      <c r="BD121" s="23">
        <v>10.965199999999999</v>
      </c>
      <c r="BE121" s="23">
        <v>77.792900000000003</v>
      </c>
      <c r="BF121" s="23" t="s">
        <v>8</v>
      </c>
      <c r="BG121" s="23">
        <v>16.415099999999999</v>
      </c>
      <c r="BH121" s="23">
        <v>11.221</v>
      </c>
      <c r="BI121" s="23">
        <f t="shared" si="63"/>
        <v>2.1544275636273369</v>
      </c>
      <c r="BJ121" s="23">
        <f t="shared" si="51"/>
        <v>76.267549019607841</v>
      </c>
      <c r="BK121" s="23">
        <f t="shared" si="31"/>
        <v>47.371403306030842</v>
      </c>
      <c r="BL121" s="23">
        <f t="shared" si="32"/>
        <v>17.745516099012832</v>
      </c>
      <c r="BM121" s="23" cm="1">
        <f t="array" aca="1" ref="BM121" ca="1">(BL121 - $EV121) - AVERAGE(OFFSET(BL$62, 0, 0, ROW()-62, 1) - OFFSET($EV$62, 0, 0, ROW()-62, 1))</f>
        <v>3.0910243602642264</v>
      </c>
      <c r="BN121" s="21">
        <v>41333</v>
      </c>
      <c r="BO121" s="23">
        <v>2208.25</v>
      </c>
      <c r="BP121" s="23">
        <v>2.89</v>
      </c>
      <c r="BQ121" s="23">
        <v>55.372500000000002</v>
      </c>
      <c r="BR121" s="23">
        <v>109.16249999999999</v>
      </c>
      <c r="BS121" s="23" t="s">
        <v>8</v>
      </c>
      <c r="BT121" s="23">
        <v>24.5123</v>
      </c>
      <c r="BU121" s="23">
        <v>16.266300000000001</v>
      </c>
      <c r="BV121" s="23">
        <f t="shared" si="64"/>
        <v>3.0258450144669968</v>
      </c>
      <c r="BW121" s="23">
        <f t="shared" si="52"/>
        <v>107.02205882352941</v>
      </c>
      <c r="BX121" s="23">
        <f t="shared" si="33"/>
        <v>101.83830895841005</v>
      </c>
      <c r="BY121" s="23">
        <f t="shared" si="34"/>
        <v>21.683883232014697</v>
      </c>
      <c r="BZ121" s="23" cm="1">
        <f t="array" aca="1" ref="BZ121" ca="1">(BY121 - $EV121) - AVERAGE(OFFSET(BY$62, 0, 0, ROW()-62, 1) - OFFSET($EV$62, 0, 0, ROW()-62, 1))</f>
        <v>2.1959298997628975</v>
      </c>
      <c r="CA121" s="21">
        <v>41333</v>
      </c>
      <c r="CB121" s="23">
        <v>1672.85</v>
      </c>
      <c r="CC121" s="23">
        <v>1.97</v>
      </c>
      <c r="CD121" s="23">
        <v>16.355699999999999</v>
      </c>
      <c r="CE121" s="23">
        <v>115.8266</v>
      </c>
      <c r="CF121" s="23">
        <v>34.797699999999999</v>
      </c>
      <c r="CG121" s="23">
        <v>10.7278</v>
      </c>
      <c r="CH121" s="23">
        <v>7.5138999999999996</v>
      </c>
      <c r="CI121" s="23">
        <f t="shared" si="65"/>
        <v>2.1716949426188732</v>
      </c>
      <c r="CJ121" s="23">
        <f t="shared" si="53"/>
        <v>113.55549019607842</v>
      </c>
      <c r="CK121" s="23">
        <f t="shared" si="35"/>
        <v>95.054980883109735</v>
      </c>
      <c r="CL121" s="23">
        <f t="shared" si="36"/>
        <v>17.598762152791593</v>
      </c>
      <c r="CM121" s="23" cm="1">
        <f t="array" aca="1" ref="CM121" ca="1">(CL121 - $EV121) - AVERAGE(OFFSET(CL$62, 0, 0, ROW()-62, 1) - OFFSET($EV$62, 0, 0, ROW()-62, 1))</f>
        <v>-3.1426258472098181</v>
      </c>
      <c r="CN121" s="21">
        <v>41333</v>
      </c>
      <c r="CO121" s="23">
        <v>2333.36</v>
      </c>
      <c r="CP121" s="23">
        <v>2.23</v>
      </c>
      <c r="CQ121" s="23">
        <v>15.2254</v>
      </c>
      <c r="CR121" s="23">
        <v>137.64699999999999</v>
      </c>
      <c r="CS121" s="23">
        <v>23.146799999999999</v>
      </c>
      <c r="CT121" s="23">
        <v>11.164</v>
      </c>
      <c r="CU121" s="23">
        <v>7.1967999999999996</v>
      </c>
      <c r="CV121" s="23">
        <f t="shared" si="66"/>
        <v>2.4808835722408036</v>
      </c>
      <c r="CW121" s="23">
        <f t="shared" si="54"/>
        <v>134.94803921568626</v>
      </c>
      <c r="CX121" s="23">
        <f t="shared" si="37"/>
        <v>107.71519267000447</v>
      </c>
      <c r="CY121" s="23">
        <f t="shared" si="38"/>
        <v>21.662310971753687</v>
      </c>
      <c r="CZ121" s="23" cm="1">
        <f t="array" aca="1" ref="CZ121" ca="1">(CY121 - $EV121) - AVERAGE(OFFSET(CY$62, 0, 0, ROW()-62, 1) - OFFSET($EV$62, 0, 0, ROW()-62, 1))</f>
        <v>-0.70787058027276206</v>
      </c>
      <c r="DA121" s="21">
        <v>41333</v>
      </c>
      <c r="DB121" s="23">
        <v>2108.65</v>
      </c>
      <c r="DC121" s="23">
        <v>2.69</v>
      </c>
      <c r="DD121" s="23">
        <v>14.660299999999999</v>
      </c>
      <c r="DE121" s="23">
        <v>137.38339999999999</v>
      </c>
      <c r="DF121" s="23">
        <v>29.378399999999999</v>
      </c>
      <c r="DG121" s="23">
        <v>13.9511</v>
      </c>
      <c r="DH121" s="23">
        <v>8.3013999999999992</v>
      </c>
      <c r="DI121" s="23">
        <f t="shared" si="67"/>
        <v>2.8173647313791581</v>
      </c>
      <c r="DJ121" s="23">
        <f t="shared" si="55"/>
        <v>134.68960784313725</v>
      </c>
      <c r="DK121" s="23">
        <f t="shared" si="39"/>
        <v>118.93494975552377</v>
      </c>
      <c r="DL121" s="23">
        <f t="shared" si="40"/>
        <v>17.7294395325716</v>
      </c>
      <c r="DM121" s="23" cm="1">
        <f t="array" aca="1" ref="DM121" ca="1">(DL121 - $EV121) - AVERAGE(OFFSET(DL$62, 0, 0, ROW()-62, 1) - OFFSET($EV$62, 0, 0, ROW()-62, 1))</f>
        <v>-4.422340228919496</v>
      </c>
      <c r="DN121" s="21">
        <v>41333</v>
      </c>
      <c r="DO121" s="23">
        <v>2148.4499999999998</v>
      </c>
      <c r="DP121" s="23">
        <v>1.76</v>
      </c>
      <c r="DQ121" s="23">
        <v>13.7944</v>
      </c>
      <c r="DR121" s="23">
        <v>171.78819999999999</v>
      </c>
      <c r="DS121" s="23">
        <v>48.910499999999999</v>
      </c>
      <c r="DT121" s="23">
        <v>18.313400000000001</v>
      </c>
      <c r="DU121" s="23">
        <v>13.6685</v>
      </c>
      <c r="DV121" s="23">
        <f t="shared" si="68"/>
        <v>1.7163012684101788</v>
      </c>
      <c r="DW121" s="23">
        <f t="shared" si="56"/>
        <v>168.41980392156862</v>
      </c>
      <c r="DX121" s="23">
        <f t="shared" si="41"/>
        <v>118.97834043942002</v>
      </c>
      <c r="DY121" s="23">
        <f t="shared" si="42"/>
        <v>18.057488380365516</v>
      </c>
      <c r="DZ121" s="23" cm="1">
        <f t="array" aca="1" ref="DZ121" ca="1">(DY121 - $EV121) - AVERAGE(OFFSET(DY$62, 0, 0, ROW()-62, 1) - OFFSET($EV$62, 0, 0, ROW()-62, 1))</f>
        <v>-6.9808607294979783</v>
      </c>
      <c r="EA121" s="21">
        <v>41333</v>
      </c>
      <c r="EB121" s="23">
        <v>2778.45</v>
      </c>
      <c r="EC121" s="23">
        <v>4.05</v>
      </c>
      <c r="ED121" s="23">
        <v>15.9291</v>
      </c>
      <c r="EE121" s="23">
        <v>123.8659</v>
      </c>
      <c r="EF121" s="23">
        <v>59.717399999999998</v>
      </c>
      <c r="EG121" s="23">
        <v>16.358799999999999</v>
      </c>
      <c r="EH121" s="23">
        <v>6.7226999999999997</v>
      </c>
      <c r="EI121" s="23">
        <f t="shared" si="69"/>
        <v>4.2374224503949245</v>
      </c>
      <c r="EJ121" s="23">
        <f t="shared" si="57"/>
        <v>121.4371568627451</v>
      </c>
      <c r="EK121" s="23">
        <f t="shared" si="43"/>
        <v>124.11713324797873</v>
      </c>
      <c r="EL121" s="23">
        <f t="shared" si="44"/>
        <v>22.385708784046923</v>
      </c>
      <c r="EM121" s="23" cm="1">
        <f t="array" aca="1" ref="EM121" ca="1">(EL121 - $EV121) - AVERAGE(OFFSET(EL$62, 0, 0, ROW()-62, 1) - OFFSET($EV$62, 0, 0, ROW()-62, 1))</f>
        <v>-1.4169054918989881</v>
      </c>
      <c r="EP121" s="21">
        <v>41333</v>
      </c>
      <c r="EQ121" s="52">
        <v>1569.18994140625</v>
      </c>
      <c r="ER121" s="37">
        <v>17.892700000000001</v>
      </c>
      <c r="ES121" s="51">
        <v>120.88</v>
      </c>
      <c r="ET121" s="23">
        <f t="shared" si="58"/>
        <v>118.50980392156862</v>
      </c>
      <c r="EU121" s="23">
        <f t="shared" si="45"/>
        <v>86.06969213656275</v>
      </c>
      <c r="EV121" s="23">
        <f t="shared" si="46"/>
        <v>18.231620242308871</v>
      </c>
      <c r="EW121" s="37"/>
      <c r="EX121" s="37"/>
      <c r="EY121" s="37"/>
      <c r="FA121" s="21">
        <v>41333</v>
      </c>
      <c r="FB121" s="37">
        <f>VLOOKUP(FA121,'riskfree_rate and infl.'!$H:$I,2,0)</f>
        <v>2</v>
      </c>
    </row>
    <row r="122" spans="1:158" x14ac:dyDescent="0.35">
      <c r="A122" s="21">
        <v>41364</v>
      </c>
      <c r="B122" s="23">
        <v>2479.14</v>
      </c>
      <c r="C122" s="23">
        <v>1.88</v>
      </c>
      <c r="D122" s="23">
        <v>21.619800000000001</v>
      </c>
      <c r="E122" s="23">
        <v>92.638000000000005</v>
      </c>
      <c r="F122" s="23">
        <v>52.686199999999999</v>
      </c>
      <c r="G122" s="23">
        <v>14.4856</v>
      </c>
      <c r="H122" s="23">
        <v>7.6512000000000002</v>
      </c>
      <c r="I122" s="23">
        <f t="shared" si="59"/>
        <v>2.1497647802242579</v>
      </c>
      <c r="J122" s="23">
        <f t="shared" si="47"/>
        <v>91.268965517241398</v>
      </c>
      <c r="K122" s="23">
        <f t="shared" si="23"/>
        <v>79.474370172932225</v>
      </c>
      <c r="L122" s="23">
        <f t="shared" si="24"/>
        <v>31.194207574159016</v>
      </c>
      <c r="M122" s="23" cm="1">
        <f t="array" aca="1" ref="M122" ca="1">(L122 - $EV122) - AVERAGE(OFFSET(L$62, 0, 0, ROW()-62, 1) - OFFSET($EV$62, 0, 0, ROW()-62, 1))</f>
        <v>1.024727630602861</v>
      </c>
      <c r="N122" s="21">
        <v>41364</v>
      </c>
      <c r="O122" s="23">
        <v>2233.71</v>
      </c>
      <c r="P122" s="23">
        <v>1.67</v>
      </c>
      <c r="Q122" s="23">
        <v>19.827999999999999</v>
      </c>
      <c r="R122" s="23">
        <v>113.61060000000001</v>
      </c>
      <c r="S122" s="23">
        <v>28.53</v>
      </c>
      <c r="T122" s="23">
        <v>6.6425000000000001</v>
      </c>
      <c r="U122" s="23">
        <v>5.3745000000000003</v>
      </c>
      <c r="V122" s="23">
        <f t="shared" si="60"/>
        <v>1.849006791132906</v>
      </c>
      <c r="W122" s="23">
        <f t="shared" si="48"/>
        <v>111.93162561576356</v>
      </c>
      <c r="X122" s="23">
        <f t="shared" si="25"/>
        <v>84.223711165985776</v>
      </c>
      <c r="Y122" s="23">
        <f t="shared" si="26"/>
        <v>26.521153830396592</v>
      </c>
      <c r="Z122" s="23" cm="1">
        <f t="array" aca="1" ref="Z122" ca="1">(Y122 - $EV122) - AVERAGE(OFFSET(Y$62, 0, 0, ROW()-62, 1) - OFFSET($EV$62, 0, 0, ROW()-62, 1))</f>
        <v>2.7721207663805165</v>
      </c>
      <c r="AA122" s="21">
        <v>41364</v>
      </c>
      <c r="AB122" s="23">
        <v>2239.63</v>
      </c>
      <c r="AC122" s="23">
        <v>2.93</v>
      </c>
      <c r="AD122" s="23">
        <v>17.602399999999999</v>
      </c>
      <c r="AE122" s="23">
        <v>126.5136</v>
      </c>
      <c r="AF122" s="23">
        <v>30.976900000000001</v>
      </c>
      <c r="AG122" s="23">
        <v>9.9582999999999995</v>
      </c>
      <c r="AH122" s="23">
        <v>6.6539000000000001</v>
      </c>
      <c r="AI122" s="23">
        <f t="shared" si="61"/>
        <v>3.2425059058238821</v>
      </c>
      <c r="AJ122" s="23">
        <f t="shared" si="49"/>
        <v>124.64394088669951</v>
      </c>
      <c r="AK122" s="23">
        <f t="shared" si="27"/>
        <v>105.02770603274875</v>
      </c>
      <c r="AL122" s="23">
        <f t="shared" si="28"/>
        <v>21.324182776130137</v>
      </c>
      <c r="AM122" s="23" cm="1">
        <f t="array" aca="1" ref="AM122" ca="1">(AL122 - $EV122) - AVERAGE(OFFSET(AL$62, 0, 0, ROW()-62, 1) - OFFSET($EV$62, 0, 0, ROW()-62, 1))</f>
        <v>-2.6698471359930736</v>
      </c>
      <c r="AN122" s="21">
        <v>41364</v>
      </c>
      <c r="AO122" s="23">
        <v>3198.34</v>
      </c>
      <c r="AP122" s="23">
        <v>2.13</v>
      </c>
      <c r="AQ122" s="23">
        <v>12.8179</v>
      </c>
      <c r="AR122" s="23">
        <v>248.71600000000001</v>
      </c>
      <c r="AS122" s="23">
        <v>18.973299999999998</v>
      </c>
      <c r="AT122" s="23">
        <v>11.7774</v>
      </c>
      <c r="AU122" s="23">
        <v>8.2426999999999992</v>
      </c>
      <c r="AV122" s="23">
        <f t="shared" si="62"/>
        <v>2.3195124770565672</v>
      </c>
      <c r="AW122" s="23">
        <f t="shared" si="50"/>
        <v>245.04039408866998</v>
      </c>
      <c r="AX122" s="23">
        <f t="shared" si="29"/>
        <v>227.40590605284635</v>
      </c>
      <c r="AY122" s="23">
        <f t="shared" si="30"/>
        <v>14.064454417717476</v>
      </c>
      <c r="AZ122" s="23" cm="1">
        <f t="array" aca="1" ref="AZ122" ca="1">(AY122 - $EV122) - AVERAGE(OFFSET(AY$62, 0, 0, ROW()-62, 1) - OFFSET($EV$62, 0, 0, ROW()-62, 1))</f>
        <v>-3.6000003254613246</v>
      </c>
      <c r="BA122" s="21">
        <v>41364</v>
      </c>
      <c r="BB122" s="23">
        <v>873.92</v>
      </c>
      <c r="BC122" s="23">
        <v>1.81</v>
      </c>
      <c r="BD122" s="23">
        <v>11.397600000000001</v>
      </c>
      <c r="BE122" s="23">
        <v>78.075400000000002</v>
      </c>
      <c r="BF122" s="23" t="s">
        <v>8</v>
      </c>
      <c r="BG122" s="23">
        <v>16.329999999999998</v>
      </c>
      <c r="BH122" s="23">
        <v>11.074400000000001</v>
      </c>
      <c r="BI122" s="23">
        <f t="shared" si="63"/>
        <v>2.0953543212343262</v>
      </c>
      <c r="BJ122" s="23">
        <f t="shared" si="51"/>
        <v>76.921576354679814</v>
      </c>
      <c r="BK122" s="23">
        <f t="shared" si="31"/>
        <v>47.216883104249867</v>
      </c>
      <c r="BL122" s="23">
        <f t="shared" si="32"/>
        <v>18.508633830625314</v>
      </c>
      <c r="BM122" s="23" cm="1">
        <f t="array" aca="1" ref="BM122" ca="1">(BL122 - $EV122) - AVERAGE(OFFSET(BL$62, 0, 0, ROW()-62, 1) - OFFSET($EV$62, 0, 0, ROW()-62, 1))</f>
        <v>3.5868695542812778</v>
      </c>
      <c r="BN122" s="21">
        <v>41364</v>
      </c>
      <c r="BO122" s="23">
        <v>2256</v>
      </c>
      <c r="BP122" s="23">
        <v>2.95</v>
      </c>
      <c r="BQ122" s="23">
        <v>56.389200000000002</v>
      </c>
      <c r="BR122" s="23">
        <v>109.3229</v>
      </c>
      <c r="BS122" s="23" t="s">
        <v>8</v>
      </c>
      <c r="BT122" s="23">
        <v>24.5123</v>
      </c>
      <c r="BU122" s="23">
        <v>16.266300000000001</v>
      </c>
      <c r="BV122" s="23">
        <f t="shared" si="64"/>
        <v>3.1275256673792744</v>
      </c>
      <c r="BW122" s="23">
        <f t="shared" si="52"/>
        <v>107.70729064039411</v>
      </c>
      <c r="BX122" s="23">
        <f t="shared" si="33"/>
        <v>101.17804425113454</v>
      </c>
      <c r="BY122" s="23">
        <f t="shared" si="34"/>
        <v>22.297327613887958</v>
      </c>
      <c r="BZ122" s="23" cm="1">
        <f t="array" aca="1" ref="BZ122" ca="1">(BY122 - $EV122) - AVERAGE(OFFSET(BY$62, 0, 0, ROW()-62, 1) - OFFSET($EV$62, 0, 0, ROW()-62, 1))</f>
        <v>2.5570199850490836</v>
      </c>
      <c r="CA122" s="21">
        <v>41364</v>
      </c>
      <c r="CB122" s="23">
        <v>1774.94</v>
      </c>
      <c r="CC122" s="23">
        <v>1.82</v>
      </c>
      <c r="CD122" s="23">
        <v>17.357500000000002</v>
      </c>
      <c r="CE122" s="23">
        <v>115.8188</v>
      </c>
      <c r="CF122" s="23">
        <v>34.797600000000003</v>
      </c>
      <c r="CG122" s="23">
        <v>10.727600000000001</v>
      </c>
      <c r="CH122" s="23">
        <v>7.5140000000000002</v>
      </c>
      <c r="CI122" s="23">
        <f t="shared" si="65"/>
        <v>2.0913043661217312</v>
      </c>
      <c r="CJ122" s="23">
        <f t="shared" si="53"/>
        <v>114.10719211822661</v>
      </c>
      <c r="CK122" s="23">
        <f t="shared" si="35"/>
        <v>95.671434085080179</v>
      </c>
      <c r="CL122" s="23">
        <f t="shared" si="36"/>
        <v>18.552455254528262</v>
      </c>
      <c r="CM122" s="23" cm="1">
        <f t="array" aca="1" ref="CM122" ca="1">(CL122 - $EV122) - AVERAGE(OFFSET(CL$62, 0, 0, ROW()-62, 1) - OFFSET($EV$62, 0, 0, ROW()-62, 1))</f>
        <v>-2.3523111129440131</v>
      </c>
      <c r="CN122" s="21">
        <v>41364</v>
      </c>
      <c r="CO122" s="23">
        <v>2388.96</v>
      </c>
      <c r="CP122" s="23">
        <v>2.1800000000000002</v>
      </c>
      <c r="CQ122" s="23">
        <v>15.5785</v>
      </c>
      <c r="CR122" s="23">
        <v>137.64680000000001</v>
      </c>
      <c r="CS122" s="23">
        <v>23.146799999999999</v>
      </c>
      <c r="CT122" s="23">
        <v>11.167199999999999</v>
      </c>
      <c r="CU122" s="23">
        <v>7.1967999999999996</v>
      </c>
      <c r="CV122" s="23">
        <f t="shared" si="66"/>
        <v>2.453362645093212</v>
      </c>
      <c r="CW122" s="23">
        <f t="shared" si="54"/>
        <v>135.61261083743844</v>
      </c>
      <c r="CX122" s="23">
        <f t="shared" si="37"/>
        <v>108.08754708139766</v>
      </c>
      <c r="CY122" s="23">
        <f t="shared" si="38"/>
        <v>22.102083584161107</v>
      </c>
      <c r="CZ122" s="23" cm="1">
        <f t="array" aca="1" ref="CZ122" ca="1">(CY122 - $EV122) - AVERAGE(OFFSET(CY$62, 0, 0, ROW()-62, 1) - OFFSET($EV$62, 0, 0, ROW()-62, 1))</f>
        <v>-0.47205558978515594</v>
      </c>
      <c r="DA122" s="21">
        <v>41364</v>
      </c>
      <c r="DB122" s="23">
        <v>2150.9</v>
      </c>
      <c r="DC122" s="23">
        <v>2.65</v>
      </c>
      <c r="DD122" s="23">
        <v>14.9541</v>
      </c>
      <c r="DE122" s="23">
        <v>137.38339999999999</v>
      </c>
      <c r="DF122" s="23">
        <v>29.378399999999999</v>
      </c>
      <c r="DG122" s="23">
        <v>13.9511</v>
      </c>
      <c r="DH122" s="23">
        <v>8.3013999999999992</v>
      </c>
      <c r="DI122" s="23">
        <f t="shared" si="67"/>
        <v>2.8175222110910458</v>
      </c>
      <c r="DJ122" s="23">
        <f t="shared" si="55"/>
        <v>135.35310344827587</v>
      </c>
      <c r="DK122" s="23">
        <f t="shared" si="39"/>
        <v>118.93227071043093</v>
      </c>
      <c r="DL122" s="23">
        <f t="shared" si="40"/>
        <v>18.085083107820928</v>
      </c>
      <c r="DM122" s="23" cm="1">
        <f t="array" aca="1" ref="DM122" ca="1">(DL122 - $EV122) - AVERAGE(OFFSET(DL$62, 0, 0, ROW()-62, 1) - OFFSET($EV$62, 0, 0, ROW()-62, 1))</f>
        <v>-4.208746448112537</v>
      </c>
      <c r="DN122" s="21">
        <v>41364</v>
      </c>
      <c r="DO122" s="23">
        <v>2211.66</v>
      </c>
      <c r="DP122" s="23">
        <v>1.71</v>
      </c>
      <c r="DQ122" s="23">
        <v>14.2003</v>
      </c>
      <c r="DR122" s="23">
        <v>171.79079999999999</v>
      </c>
      <c r="DS122" s="23">
        <v>48.910499999999999</v>
      </c>
      <c r="DT122" s="23">
        <v>18.313400000000001</v>
      </c>
      <c r="DU122" s="23">
        <v>13.6685</v>
      </c>
      <c r="DV122" s="23">
        <f t="shared" si="68"/>
        <v>1.7251428215194757</v>
      </c>
      <c r="DW122" s="23">
        <f t="shared" si="56"/>
        <v>169.25201970443351</v>
      </c>
      <c r="DX122" s="23">
        <f t="shared" si="41"/>
        <v>120.38777954987853</v>
      </c>
      <c r="DY122" s="23">
        <f t="shared" si="42"/>
        <v>18.371133750196588</v>
      </c>
      <c r="DZ122" s="23" cm="1">
        <f t="array" aca="1" ref="DZ122" ca="1">(DY122 - $EV122) - AVERAGE(OFFSET(DY$62, 0, 0, ROW()-62, 1) - OFFSET($EV$62, 0, 0, ROW()-62, 1))</f>
        <v>-6.7666231457663004</v>
      </c>
      <c r="EA122" s="21">
        <v>41364</v>
      </c>
      <c r="EB122" s="23">
        <v>2931.25</v>
      </c>
      <c r="EC122" s="23">
        <v>3.86</v>
      </c>
      <c r="ED122" s="23">
        <v>16.757000000000001</v>
      </c>
      <c r="EE122" s="23">
        <v>123.8659</v>
      </c>
      <c r="EF122" s="23">
        <v>59.717399999999998</v>
      </c>
      <c r="EG122" s="23">
        <v>16.358799999999999</v>
      </c>
      <c r="EH122" s="23">
        <v>6.7226999999999997</v>
      </c>
      <c r="EI122" s="23">
        <f t="shared" si="69"/>
        <v>4.2084644453867144</v>
      </c>
      <c r="EJ122" s="23">
        <f t="shared" si="57"/>
        <v>122.03536945812809</v>
      </c>
      <c r="EK122" s="23">
        <f t="shared" si="43"/>
        <v>123.97873555946035</v>
      </c>
      <c r="EL122" s="23">
        <f t="shared" si="44"/>
        <v>23.643167409093063</v>
      </c>
      <c r="EM122" s="23" cm="1">
        <f t="array" aca="1" ref="EM122" ca="1">(EL122 - $EV122) - AVERAGE(OFFSET(EL$62, 0, 0, ROW()-62, 1) - OFFSET($EV$62, 0, 0, ROW()-62, 1))</f>
        <v>-0.35158724024555799</v>
      </c>
      <c r="EP122" s="21">
        <v>41364</v>
      </c>
      <c r="EQ122" s="52">
        <v>1597.569946289062</v>
      </c>
      <c r="ER122" s="37">
        <v>17.5654</v>
      </c>
      <c r="ES122" s="51">
        <v>121.12</v>
      </c>
      <c r="ET122" s="23">
        <f t="shared" si="58"/>
        <v>119.33004926108376</v>
      </c>
      <c r="EU122" s="23">
        <f t="shared" si="45"/>
        <v>86.601475008862835</v>
      </c>
      <c r="EV122" s="23">
        <f t="shared" si="46"/>
        <v>18.447375707233231</v>
      </c>
      <c r="EW122" s="37"/>
      <c r="EX122" s="37"/>
      <c r="EY122" s="37"/>
      <c r="FA122" s="21">
        <v>41364</v>
      </c>
      <c r="FB122" s="37">
        <f>VLOOKUP(FA122,'riskfree_rate and infl.'!$H:$I,2,0)</f>
        <v>1.5</v>
      </c>
    </row>
    <row r="123" spans="1:158" x14ac:dyDescent="0.35">
      <c r="A123" s="21">
        <v>41394</v>
      </c>
      <c r="B123" s="23">
        <v>2585.73</v>
      </c>
      <c r="C123" s="23">
        <v>1.82</v>
      </c>
      <c r="D123" s="23">
        <v>22.470700000000001</v>
      </c>
      <c r="E123" s="23">
        <v>92.638000000000005</v>
      </c>
      <c r="F123" s="23">
        <v>52.686199999999999</v>
      </c>
      <c r="G123" s="23">
        <v>14.4856</v>
      </c>
      <c r="H123" s="23">
        <v>7.6512000000000002</v>
      </c>
      <c r="I123" s="23">
        <f t="shared" si="59"/>
        <v>2.117881771071243</v>
      </c>
      <c r="J123" s="23">
        <f t="shared" si="47"/>
        <v>91.630069238377857</v>
      </c>
      <c r="K123" s="23">
        <f t="shared" si="23"/>
        <v>79.726659905666807</v>
      </c>
      <c r="L123" s="23">
        <f t="shared" si="24"/>
        <v>32.432438572736594</v>
      </c>
      <c r="M123" s="23" cm="1">
        <f t="array" aca="1" ref="M123" ca="1">(L123 - $EV123) - AVERAGE(OFFSET(L$62, 0, 0, ROW()-62, 1) - OFFSET($EV$62, 0, 0, ROW()-62, 1))</f>
        <v>2.0025569765381341</v>
      </c>
      <c r="N123" s="21">
        <v>41394</v>
      </c>
      <c r="O123" s="23">
        <v>2298.17</v>
      </c>
      <c r="P123" s="23">
        <v>1.63</v>
      </c>
      <c r="Q123" s="23">
        <v>20.405799999999999</v>
      </c>
      <c r="R123" s="23">
        <v>113.629</v>
      </c>
      <c r="S123" s="23">
        <v>28.53</v>
      </c>
      <c r="T123" s="23">
        <v>6.6425000000000001</v>
      </c>
      <c r="U123" s="23">
        <v>5.3745000000000003</v>
      </c>
      <c r="V123" s="23">
        <f t="shared" si="60"/>
        <v>1.837372706360145</v>
      </c>
      <c r="W123" s="23">
        <f t="shared" si="48"/>
        <v>112.39268051434225</v>
      </c>
      <c r="X123" s="23">
        <f t="shared" si="25"/>
        <v>84.658141628841108</v>
      </c>
      <c r="Y123" s="23">
        <f t="shared" si="26"/>
        <v>27.146473520239258</v>
      </c>
      <c r="Z123" s="23" cm="1">
        <f t="array" aca="1" ref="Z123" ca="1">(Y123 - $EV123) - AVERAGE(OFFSET(Y$62, 0, 0, ROW()-62, 1) - OFFSET($EV$62, 0, 0, ROW()-62, 1))</f>
        <v>3.1083930144697671</v>
      </c>
      <c r="AA123" s="21">
        <v>41394</v>
      </c>
      <c r="AB123" s="23">
        <v>2303.38</v>
      </c>
      <c r="AC123" s="23">
        <v>2.83</v>
      </c>
      <c r="AD123" s="23">
        <v>18.101700000000001</v>
      </c>
      <c r="AE123" s="23">
        <v>126.5136</v>
      </c>
      <c r="AF123" s="23">
        <v>30.976900000000001</v>
      </c>
      <c r="AG123" s="23">
        <v>9.9583999999999993</v>
      </c>
      <c r="AH123" s="23">
        <v>6.6539999999999999</v>
      </c>
      <c r="AI123" s="23">
        <f t="shared" si="61"/>
        <v>3.1721349021770653</v>
      </c>
      <c r="AJ123" s="23">
        <f t="shared" si="49"/>
        <v>125.13709198813058</v>
      </c>
      <c r="AK123" s="23">
        <f t="shared" si="27"/>
        <v>105.7756229171836</v>
      </c>
      <c r="AL123" s="23">
        <f t="shared" si="28"/>
        <v>21.776094873990182</v>
      </c>
      <c r="AM123" s="23" cm="1">
        <f t="array" aca="1" ref="AM123" ca="1">(AL123 - $EV123) - AVERAGE(OFFSET(AL$62, 0, 0, ROW()-62, 1) - OFFSET($EV$62, 0, 0, ROW()-62, 1))</f>
        <v>-2.4177698913229406</v>
      </c>
      <c r="AN123" s="21">
        <v>41394</v>
      </c>
      <c r="AO123" s="23">
        <v>3172.18</v>
      </c>
      <c r="AP123" s="23">
        <v>2.13</v>
      </c>
      <c r="AQ123" s="23">
        <v>12.552199999999999</v>
      </c>
      <c r="AR123" s="23">
        <v>254.3177</v>
      </c>
      <c r="AS123" s="23">
        <v>17.378699999999998</v>
      </c>
      <c r="AT123" s="23">
        <v>12.748699999999999</v>
      </c>
      <c r="AU123" s="23">
        <v>8.7828999999999997</v>
      </c>
      <c r="AV123" s="23">
        <f t="shared" si="62"/>
        <v>2.2837064912803</v>
      </c>
      <c r="AW123" s="23">
        <f t="shared" si="50"/>
        <v>251.55064292779429</v>
      </c>
      <c r="AX123" s="23">
        <f t="shared" si="29"/>
        <v>227.55824031659321</v>
      </c>
      <c r="AY123" s="23">
        <f t="shared" si="30"/>
        <v>13.940079671853084</v>
      </c>
      <c r="AZ123" s="23" cm="1">
        <f t="array" aca="1" ref="AZ123" ca="1">(AY123 - $EV123) - AVERAGE(OFFSET(AY$62, 0, 0, ROW()-62, 1) - OFFSET($EV$62, 0, 0, ROW()-62, 1))</f>
        <v>-3.9089615115735268</v>
      </c>
      <c r="BA123" s="21">
        <v>41394</v>
      </c>
      <c r="BB123" s="23">
        <v>891.09</v>
      </c>
      <c r="BC123" s="23">
        <v>1.78</v>
      </c>
      <c r="BD123" s="23">
        <v>11.557399999999999</v>
      </c>
      <c r="BE123" s="23">
        <v>78.145600000000002</v>
      </c>
      <c r="BF123" s="23" t="s">
        <v>8</v>
      </c>
      <c r="BG123" s="23">
        <v>17.198399999999999</v>
      </c>
      <c r="BH123" s="23">
        <v>11.659700000000001</v>
      </c>
      <c r="BI123" s="23">
        <f t="shared" si="63"/>
        <v>2.0654391166014854</v>
      </c>
      <c r="BJ123" s="23">
        <f t="shared" si="51"/>
        <v>77.295351137487643</v>
      </c>
      <c r="BK123" s="23">
        <f t="shared" si="31"/>
        <v>47.067209858049189</v>
      </c>
      <c r="BL123" s="23">
        <f t="shared" si="32"/>
        <v>18.932288586628648</v>
      </c>
      <c r="BM123" s="23" cm="1">
        <f t="array" aca="1" ref="BM123" ca="1">(BL123 - $EV123) - AVERAGE(OFFSET(BL$62, 0, 0, ROW()-62, 1) - OFFSET($EV$62, 0, 0, ROW()-62, 1))</f>
        <v>3.7081203310246273</v>
      </c>
      <c r="BN123" s="21">
        <v>41394</v>
      </c>
      <c r="BO123" s="23">
        <v>2418.33</v>
      </c>
      <c r="BP123" s="23">
        <v>2.77</v>
      </c>
      <c r="BQ123" s="23">
        <v>60.4467</v>
      </c>
      <c r="BR123" s="23">
        <v>109.3229</v>
      </c>
      <c r="BS123" s="23" t="s">
        <v>8</v>
      </c>
      <c r="BT123" s="23">
        <v>24.5123</v>
      </c>
      <c r="BU123" s="23">
        <v>16.266300000000001</v>
      </c>
      <c r="BV123" s="23">
        <f t="shared" si="64"/>
        <v>3.107180996652211</v>
      </c>
      <c r="BW123" s="23">
        <f t="shared" si="52"/>
        <v>108.13343224530169</v>
      </c>
      <c r="BX123" s="23">
        <f t="shared" si="33"/>
        <v>100.52251868332685</v>
      </c>
      <c r="BY123" s="23">
        <f t="shared" si="34"/>
        <v>24.057594573593946</v>
      </c>
      <c r="BZ123" s="23" cm="1">
        <f t="array" aca="1" ref="BZ123" ca="1">(BY123 - $EV123) - AVERAGE(OFFSET(BY$62, 0, 0, ROW()-62, 1) - OFFSET($EV$62, 0, 0, ROW()-62, 1))</f>
        <v>4.0317657453185651</v>
      </c>
      <c r="CA123" s="21">
        <v>41394</v>
      </c>
      <c r="CB123" s="23">
        <v>1831.66</v>
      </c>
      <c r="CC123" s="23">
        <v>1.81</v>
      </c>
      <c r="CD123" s="23">
        <v>17.9253</v>
      </c>
      <c r="CE123" s="23">
        <v>115.8549</v>
      </c>
      <c r="CF123" s="23">
        <v>34.813000000000002</v>
      </c>
      <c r="CG123" s="23">
        <v>10.7256</v>
      </c>
      <c r="CH123" s="23">
        <v>7.5117000000000003</v>
      </c>
      <c r="CI123" s="23">
        <f t="shared" si="65"/>
        <v>2.1019824977690287</v>
      </c>
      <c r="CJ123" s="23">
        <f t="shared" si="53"/>
        <v>114.59436201780417</v>
      </c>
      <c r="CK123" s="23">
        <f t="shared" si="35"/>
        <v>96.293906689130523</v>
      </c>
      <c r="CL123" s="23">
        <f t="shared" si="36"/>
        <v>19.021556638191257</v>
      </c>
      <c r="CM123" s="23" cm="1">
        <f t="array" aca="1" ref="CM123" ca="1">(CL123 - $EV123) - AVERAGE(OFFSET(CL$62, 0, 0, ROW()-62, 1) - OFFSET($EV$62, 0, 0, ROW()-62, 1))</f>
        <v>-2.0882500910455057</v>
      </c>
      <c r="CN123" s="21">
        <v>41394</v>
      </c>
      <c r="CO123" s="23">
        <v>2377.9699999999998</v>
      </c>
      <c r="CP123" s="23">
        <v>2.2000000000000002</v>
      </c>
      <c r="CQ123" s="23">
        <v>16.0259</v>
      </c>
      <c r="CR123" s="23">
        <v>132.63900000000001</v>
      </c>
      <c r="CS123" s="23">
        <v>26.071400000000001</v>
      </c>
      <c r="CT123" s="23">
        <v>10.9559</v>
      </c>
      <c r="CU123" s="23">
        <v>7.1950000000000003</v>
      </c>
      <c r="CV123" s="23">
        <f t="shared" si="66"/>
        <v>2.4347900686901252</v>
      </c>
      <c r="CW123" s="23">
        <f t="shared" si="54"/>
        <v>131.19584569732939</v>
      </c>
      <c r="CX123" s="23">
        <f t="shared" si="37"/>
        <v>108.38447174741509</v>
      </c>
      <c r="CY123" s="23">
        <f t="shared" si="38"/>
        <v>21.940135534744744</v>
      </c>
      <c r="CZ123" s="23" cm="1">
        <f t="array" aca="1" ref="CZ123" ca="1">(CY123 - $EV123) - AVERAGE(OFFSET(CY$62, 0, 0, ROW()-62, 1) - OFFSET($EV$62, 0, 0, ROW()-62, 1))</f>
        <v>-0.86986786200139754</v>
      </c>
      <c r="DA123" s="21">
        <v>41394</v>
      </c>
      <c r="DB123" s="23">
        <v>2170.19</v>
      </c>
      <c r="DC123" s="23">
        <v>2.64</v>
      </c>
      <c r="DD123" s="23">
        <v>15.5229</v>
      </c>
      <c r="DE123" s="23">
        <v>142.71530000000001</v>
      </c>
      <c r="DF123" s="23">
        <v>28.9998</v>
      </c>
      <c r="DG123" s="23">
        <v>13.382999999999999</v>
      </c>
      <c r="DH123" s="23">
        <v>8.0265000000000004</v>
      </c>
      <c r="DI123" s="23">
        <f t="shared" si="67"/>
        <v>2.8142061546774073</v>
      </c>
      <c r="DJ123" s="23">
        <f t="shared" si="55"/>
        <v>141.16251236399606</v>
      </c>
      <c r="DK123" s="23">
        <f t="shared" si="39"/>
        <v>119.44921569513083</v>
      </c>
      <c r="DL123" s="23">
        <f t="shared" si="40"/>
        <v>18.168306818681476</v>
      </c>
      <c r="DM123" s="23" cm="1">
        <f t="array" aca="1" ref="DM123" ca="1">(DL123 - $EV123) - AVERAGE(OFFSET(DL$62, 0, 0, ROW()-62, 1) - OFFSET($EV$62, 0, 0, ROW()-62, 1))</f>
        <v>-4.3001297328661732</v>
      </c>
      <c r="DN123" s="21">
        <v>41394</v>
      </c>
      <c r="DO123" s="23">
        <v>2222.39</v>
      </c>
      <c r="DP123" s="23">
        <v>1.74</v>
      </c>
      <c r="DQ123" s="23">
        <v>14.147</v>
      </c>
      <c r="DR123" s="23">
        <v>172.77440000000001</v>
      </c>
      <c r="DS123" s="23">
        <v>49.362499999999997</v>
      </c>
      <c r="DT123" s="23">
        <v>18.4344</v>
      </c>
      <c r="DU123" s="23">
        <v>13.9191</v>
      </c>
      <c r="DV123" s="23">
        <f t="shared" si="68"/>
        <v>1.7692980268097047</v>
      </c>
      <c r="DW123" s="23">
        <f t="shared" si="56"/>
        <v>170.89455984174089</v>
      </c>
      <c r="DX123" s="23">
        <f t="shared" si="41"/>
        <v>121.74631255718633</v>
      </c>
      <c r="DY123" s="23">
        <f t="shared" si="42"/>
        <v>18.254269499588379</v>
      </c>
      <c r="DZ123" s="23" cm="1">
        <f t="array" aca="1" ref="DZ123" ca="1">(DY123 - $EV123) - AVERAGE(OFFSET(DY$62, 0, 0, ROW()-62, 1) - OFFSET($EV$62, 0, 0, ROW()-62, 1))</f>
        <v>-7.0161619871091236</v>
      </c>
      <c r="EA123" s="21">
        <v>41394</v>
      </c>
      <c r="EB123" s="23">
        <v>3103.51</v>
      </c>
      <c r="EC123" s="23">
        <v>3.65</v>
      </c>
      <c r="ED123" s="23">
        <v>17.7379</v>
      </c>
      <c r="EE123" s="23">
        <v>123.8659</v>
      </c>
      <c r="EF123" s="23">
        <v>59.717399999999998</v>
      </c>
      <c r="EG123" s="23">
        <v>16.358799999999999</v>
      </c>
      <c r="EH123" s="23">
        <v>6.7226999999999997</v>
      </c>
      <c r="EI123" s="23">
        <f t="shared" si="69"/>
        <v>4.1460922180480129</v>
      </c>
      <c r="EJ123" s="23">
        <f t="shared" si="57"/>
        <v>122.51819980217607</v>
      </c>
      <c r="EK123" s="23">
        <f t="shared" si="43"/>
        <v>123.84629426325344</v>
      </c>
      <c r="EL123" s="23">
        <f t="shared" si="44"/>
        <v>25.059369103148416</v>
      </c>
      <c r="EM123" s="23" cm="1">
        <f t="array" aca="1" ref="EM123" ca="1">(EL123 - $EV123) - AVERAGE(OFFSET(EL$62, 0, 0, ROW()-62, 1) - OFFSET($EV$62, 0, 0, ROW()-62, 1))</f>
        <v>0.82677534003385755</v>
      </c>
      <c r="EP123" s="21">
        <v>41394</v>
      </c>
      <c r="EQ123" s="52">
        <v>1630.739990234375</v>
      </c>
      <c r="ER123" s="37">
        <v>17.930099999999999</v>
      </c>
      <c r="ES123" s="51">
        <v>122.74</v>
      </c>
      <c r="ET123" s="23">
        <f t="shared" si="58"/>
        <v>121.40454995054402</v>
      </c>
      <c r="EU123" s="23">
        <f t="shared" si="45"/>
        <v>87.247437912273426</v>
      </c>
      <c r="EV123" s="23">
        <f t="shared" si="46"/>
        <v>18.690978546259096</v>
      </c>
      <c r="EW123" s="37"/>
      <c r="EX123" s="37"/>
      <c r="EY123" s="37"/>
      <c r="FA123" s="21">
        <v>41394</v>
      </c>
      <c r="FB123" s="37">
        <f>VLOOKUP(FA123,'riskfree_rate and infl.'!$H:$I,2,0)</f>
        <v>1.1000000000000001</v>
      </c>
    </row>
    <row r="124" spans="1:158" x14ac:dyDescent="0.35">
      <c r="A124" s="21">
        <v>41425</v>
      </c>
      <c r="B124" s="23">
        <v>2565.8000000000002</v>
      </c>
      <c r="C124" s="23">
        <v>1.83</v>
      </c>
      <c r="D124" s="23">
        <v>21.241800000000001</v>
      </c>
      <c r="E124" s="23">
        <v>96.226500000000001</v>
      </c>
      <c r="F124" s="23">
        <v>52.436199999999999</v>
      </c>
      <c r="G124" s="23">
        <v>14.515700000000001</v>
      </c>
      <c r="H124" s="23">
        <v>9.2308000000000003</v>
      </c>
      <c r="I124" s="23">
        <f t="shared" si="59"/>
        <v>2.0618171518986883</v>
      </c>
      <c r="J124" s="23">
        <f t="shared" si="47"/>
        <v>94.897928994082847</v>
      </c>
      <c r="K124" s="23">
        <f t="shared" si="23"/>
        <v>80.010043495107524</v>
      </c>
      <c r="L124" s="23">
        <f t="shared" si="24"/>
        <v>32.068474005477754</v>
      </c>
      <c r="M124" s="23" cm="1">
        <f t="array" aca="1" ref="M124" ca="1">(L124 - $EV124) - AVERAGE(OFFSET(L$62, 0, 0, ROW()-62, 1) - OFFSET($EV$62, 0, 0, ROW()-62, 1))</f>
        <v>2.0431088456112931</v>
      </c>
      <c r="N124" s="21">
        <v>41425</v>
      </c>
      <c r="O124" s="23">
        <v>2370.3000000000002</v>
      </c>
      <c r="P124" s="23">
        <v>1.62</v>
      </c>
      <c r="Q124" s="23">
        <v>12.419700000000001</v>
      </c>
      <c r="R124" s="23">
        <v>116.6994</v>
      </c>
      <c r="S124" s="23">
        <v>28.435300000000002</v>
      </c>
      <c r="T124" s="23">
        <v>6.7207999999999997</v>
      </c>
      <c r="U124" s="23">
        <v>5.6999000000000004</v>
      </c>
      <c r="V124" s="23">
        <f t="shared" si="60"/>
        <v>1.8475490980300644</v>
      </c>
      <c r="W124" s="23">
        <f t="shared" si="48"/>
        <v>115.08816568047337</v>
      </c>
      <c r="X124" s="23">
        <f t="shared" si="25"/>
        <v>85.128038759983994</v>
      </c>
      <c r="Y124" s="23">
        <f t="shared" si="26"/>
        <v>27.843939958290257</v>
      </c>
      <c r="Z124" s="23" cm="1">
        <f t="array" aca="1" ref="Z124" ca="1">(Y124 - $EV124) - AVERAGE(OFFSET(Y$62, 0, 0, ROW()-62, 1) - OFFSET($EV$62, 0, 0, ROW()-62, 1))</f>
        <v>4.192539823724835</v>
      </c>
      <c r="AA124" s="21">
        <v>41425</v>
      </c>
      <c r="AB124" s="23">
        <v>2250.71</v>
      </c>
      <c r="AC124" s="23">
        <v>2.9</v>
      </c>
      <c r="AD124" s="23">
        <v>17.6877</v>
      </c>
      <c r="AE124" s="23">
        <v>126.5136</v>
      </c>
      <c r="AF124" s="23">
        <v>30.976900000000001</v>
      </c>
      <c r="AG124" s="23">
        <v>9.9583999999999993</v>
      </c>
      <c r="AH124" s="23">
        <v>6.6539999999999999</v>
      </c>
      <c r="AI124" s="23">
        <f t="shared" si="61"/>
        <v>3.1321025613956373</v>
      </c>
      <c r="AJ124" s="23">
        <f t="shared" si="49"/>
        <v>124.76686390532544</v>
      </c>
      <c r="AK124" s="23">
        <f t="shared" si="27"/>
        <v>106.52122068092878</v>
      </c>
      <c r="AL124" s="23">
        <f t="shared" si="28"/>
        <v>21.129217123240871</v>
      </c>
      <c r="AM124" s="23" cm="1">
        <f t="array" aca="1" ref="AM124" ca="1">(AL124 - $EV124) - AVERAGE(OFFSET(AL$62, 0, 0, ROW()-62, 1) - OFFSET($EV$62, 0, 0, ROW()-62, 1))</f>
        <v>-2.5888356110973332</v>
      </c>
      <c r="AN124" s="21">
        <v>41425</v>
      </c>
      <c r="AO124" s="23">
        <v>3226.09</v>
      </c>
      <c r="AP124" s="23">
        <v>2.14</v>
      </c>
      <c r="AQ124" s="23">
        <v>12.805300000000001</v>
      </c>
      <c r="AR124" s="23">
        <v>254.04079999999999</v>
      </c>
      <c r="AS124" s="23">
        <v>18.634899999999998</v>
      </c>
      <c r="AT124" s="23">
        <v>11.719099999999999</v>
      </c>
      <c r="AU124" s="23">
        <v>8.2876999999999992</v>
      </c>
      <c r="AV124" s="23">
        <f t="shared" si="62"/>
        <v>2.2930055159345994</v>
      </c>
      <c r="AW124" s="23">
        <f t="shared" si="50"/>
        <v>250.53333333333333</v>
      </c>
      <c r="AX124" s="23">
        <f t="shared" si="29"/>
        <v>227.51435569300608</v>
      </c>
      <c r="AY124" s="23">
        <f t="shared" si="30"/>
        <v>14.179720616632597</v>
      </c>
      <c r="AZ124" s="23" cm="1">
        <f t="array" aca="1" ref="AZ124" ca="1">(AY124 - $EV124) - AVERAGE(OFFSET(AY$62, 0, 0, ROW()-62, 1) - OFFSET($EV$62, 0, 0, ROW()-62, 1))</f>
        <v>-3.1694570580731174</v>
      </c>
      <c r="BA124" s="21">
        <v>41425</v>
      </c>
      <c r="BB124" s="23">
        <v>958.08</v>
      </c>
      <c r="BC124" s="23">
        <v>1.7</v>
      </c>
      <c r="BD124" s="23">
        <v>12.4091</v>
      </c>
      <c r="BE124" s="23">
        <v>78.366500000000002</v>
      </c>
      <c r="BF124" s="23" t="s">
        <v>8</v>
      </c>
      <c r="BG124" s="23">
        <v>17.144100000000002</v>
      </c>
      <c r="BH124" s="23">
        <v>11.5039</v>
      </c>
      <c r="BI124" s="23">
        <f t="shared" si="63"/>
        <v>2.054426962890707</v>
      </c>
      <c r="BJ124" s="23">
        <f t="shared" si="51"/>
        <v>77.284516765286</v>
      </c>
      <c r="BK124" s="23">
        <f t="shared" si="31"/>
        <v>47.30234207924925</v>
      </c>
      <c r="BL124" s="23">
        <f t="shared" si="32"/>
        <v>20.254388216018036</v>
      </c>
      <c r="BM124" s="23" cm="1">
        <f t="array" aca="1" ref="BM124" ca="1">(BL124 - $EV124) - AVERAGE(OFFSET(BL$62, 0, 0, ROW()-62, 1) - OFFSET($EV$62, 0, 0, ROW()-62, 1))</f>
        <v>5.4072273103833286</v>
      </c>
      <c r="BN124" s="21">
        <v>41425</v>
      </c>
      <c r="BO124" s="23">
        <v>2257.1999999999998</v>
      </c>
      <c r="BP124" s="23">
        <v>3</v>
      </c>
      <c r="BQ124" s="23">
        <v>59.187100000000001</v>
      </c>
      <c r="BR124" s="23">
        <v>110.0519</v>
      </c>
      <c r="BS124" s="23" t="s">
        <v>8</v>
      </c>
      <c r="BT124" s="23">
        <v>24.666399999999999</v>
      </c>
      <c r="BU124" s="23">
        <v>16.686699999999998</v>
      </c>
      <c r="BV124" s="23">
        <f t="shared" si="64"/>
        <v>3.108253669045375</v>
      </c>
      <c r="BW124" s="23">
        <f t="shared" si="52"/>
        <v>108.53244575936884</v>
      </c>
      <c r="BX124" s="23">
        <f t="shared" si="33"/>
        <v>99.945321122246597</v>
      </c>
      <c r="BY124" s="23">
        <f t="shared" si="34"/>
        <v>22.584348868509213</v>
      </c>
      <c r="BZ124" s="23" cm="1">
        <f t="array" aca="1" ref="BZ124" ca="1">(BY124 - $EV124) - AVERAGE(OFFSET(BY$62, 0, 0, ROW()-62, 1) - OFFSET($EV$62, 0, 0, ROW()-62, 1))</f>
        <v>2.9303073028758249</v>
      </c>
      <c r="CA124" s="21">
        <v>41425</v>
      </c>
      <c r="CB124" s="23">
        <v>1857.48</v>
      </c>
      <c r="CC124" s="23">
        <v>1.8</v>
      </c>
      <c r="CD124" s="23">
        <v>17.577000000000002</v>
      </c>
      <c r="CE124" s="23">
        <v>118.6403</v>
      </c>
      <c r="CF124" s="23">
        <v>33.467700000000001</v>
      </c>
      <c r="CG124" s="23">
        <v>10.1981</v>
      </c>
      <c r="CH124" s="23">
        <v>7.2561999999999998</v>
      </c>
      <c r="CI124" s="23">
        <f t="shared" si="65"/>
        <v>2.0685037754389728</v>
      </c>
      <c r="CJ124" s="23">
        <f t="shared" si="53"/>
        <v>117.00226824457593</v>
      </c>
      <c r="CK124" s="23">
        <f t="shared" si="35"/>
        <v>96.960217685785196</v>
      </c>
      <c r="CL124" s="23">
        <f t="shared" si="36"/>
        <v>19.15713520796184</v>
      </c>
      <c r="CM124" s="23" cm="1">
        <f t="array" aca="1" ref="CM124" ca="1">(CL124 - $EV124) - AVERAGE(OFFSET(CL$62, 0, 0, ROW()-62, 1) - OFFSET($EV$62, 0, 0, ROW()-62, 1))</f>
        <v>-1.4821743257883488</v>
      </c>
      <c r="CN124" s="21">
        <v>41425</v>
      </c>
      <c r="CO124" s="23">
        <v>2485.4</v>
      </c>
      <c r="CP124" s="23">
        <v>2.13</v>
      </c>
      <c r="CQ124" s="23">
        <v>16.7545</v>
      </c>
      <c r="CR124" s="23">
        <v>132.96860000000001</v>
      </c>
      <c r="CS124" s="23">
        <v>26.736799999999999</v>
      </c>
      <c r="CT124" s="23">
        <v>10.979200000000001</v>
      </c>
      <c r="CU124" s="23">
        <v>7.1909999999999998</v>
      </c>
      <c r="CV124" s="23">
        <f t="shared" si="66"/>
        <v>2.412780590444866</v>
      </c>
      <c r="CW124" s="23">
        <f t="shared" si="54"/>
        <v>131.132741617357</v>
      </c>
      <c r="CX124" s="23">
        <f t="shared" si="37"/>
        <v>108.65887060802427</v>
      </c>
      <c r="CY124" s="23">
        <f t="shared" si="38"/>
        <v>22.873420145933835</v>
      </c>
      <c r="CZ124" s="23" cm="1">
        <f t="array" aca="1" ref="CZ124" ca="1">(CY124 - $EV124) - AVERAGE(OFFSET(CY$62, 0, 0, ROW()-62, 1) - OFFSET($EV$62, 0, 0, ROW()-62, 1))</f>
        <v>0.51426261839936149</v>
      </c>
      <c r="DA124" s="21">
        <v>41425</v>
      </c>
      <c r="DB124" s="23">
        <v>2201.94</v>
      </c>
      <c r="DC124" s="23">
        <v>2.62</v>
      </c>
      <c r="DD124" s="23">
        <v>15.75</v>
      </c>
      <c r="DE124" s="23">
        <v>142.71530000000001</v>
      </c>
      <c r="DF124" s="23">
        <v>28.9998</v>
      </c>
      <c r="DG124" s="23">
        <v>13.382999999999999</v>
      </c>
      <c r="DH124" s="23">
        <v>8.0265000000000004</v>
      </c>
      <c r="DI124" s="23">
        <f t="shared" si="67"/>
        <v>2.7945352418097289</v>
      </c>
      <c r="DJ124" s="23">
        <f t="shared" si="55"/>
        <v>140.74487179487181</v>
      </c>
      <c r="DK124" s="23">
        <f t="shared" si="39"/>
        <v>119.96448531141773</v>
      </c>
      <c r="DL124" s="23">
        <f t="shared" si="40"/>
        <v>18.354932247522662</v>
      </c>
      <c r="DM124" s="23" cm="1">
        <f t="array" aca="1" ref="DM124" ca="1">(DL124 - $EV124) - AVERAGE(OFFSET(DL$62, 0, 0, ROW()-62, 1) - OFFSET($EV$62, 0, 0, ROW()-62, 1))</f>
        <v>-3.6073316304445311</v>
      </c>
      <c r="DN124" s="21">
        <v>41425</v>
      </c>
      <c r="DO124" s="23">
        <v>2308.06</v>
      </c>
      <c r="DP124" s="23">
        <v>1.82</v>
      </c>
      <c r="DQ124" s="23">
        <v>14.692299999999999</v>
      </c>
      <c r="DR124" s="23">
        <v>172.7749</v>
      </c>
      <c r="DS124" s="23">
        <v>49.362499999999997</v>
      </c>
      <c r="DT124" s="23">
        <v>18.4344</v>
      </c>
      <c r="DU124" s="23">
        <v>13.9191</v>
      </c>
      <c r="DV124" s="23">
        <f t="shared" si="68"/>
        <v>1.9077518228616717</v>
      </c>
      <c r="DW124" s="23">
        <f t="shared" si="56"/>
        <v>170.38944773175541</v>
      </c>
      <c r="DX124" s="23">
        <f t="shared" si="41"/>
        <v>123.10071602066185</v>
      </c>
      <c r="DY124" s="23">
        <f t="shared" si="42"/>
        <v>18.749362916886717</v>
      </c>
      <c r="DZ124" s="23" cm="1">
        <f t="array" aca="1" ref="DZ124" ca="1">(DY124 - $EV124) - AVERAGE(OFFSET(DY$62, 0, 0, ROW()-62, 1) - OFFSET($EV$62, 0, 0, ROW()-62, 1))</f>
        <v>-5.9710889243877014</v>
      </c>
      <c r="EA124" s="21">
        <v>41425</v>
      </c>
      <c r="EB124" s="23">
        <v>2820.04</v>
      </c>
      <c r="EC124" s="23">
        <v>4.05</v>
      </c>
      <c r="ED124" s="23">
        <v>15.8056</v>
      </c>
      <c r="EE124" s="23">
        <v>125.2092</v>
      </c>
      <c r="EF124" s="23">
        <v>59.212200000000003</v>
      </c>
      <c r="EG124" s="23">
        <v>16.2837</v>
      </c>
      <c r="EH124" s="23">
        <v>6.6055000000000001</v>
      </c>
      <c r="EI124" s="23">
        <f t="shared" si="69"/>
        <v>4.1517772154720971</v>
      </c>
      <c r="EJ124" s="23">
        <f t="shared" si="57"/>
        <v>123.48047337278106</v>
      </c>
      <c r="EK124" s="23">
        <f t="shared" si="43"/>
        <v>123.81740835881389</v>
      </c>
      <c r="EL124" s="23">
        <f t="shared" si="44"/>
        <v>22.775795725167562</v>
      </c>
      <c r="EM124" s="23" cm="1">
        <f t="array" aca="1" ref="EM124" ca="1">(EL124 - $EV124) - AVERAGE(OFFSET(EL$62, 0, 0, ROW()-62, 1) - OFFSET($EV$62, 0, 0, ROW()-62, 1))</f>
        <v>-1.033317381671381</v>
      </c>
      <c r="EP124" s="21">
        <v>41425</v>
      </c>
      <c r="EQ124" s="52">
        <v>1606.280029296875</v>
      </c>
      <c r="ER124" s="37">
        <v>17.661100000000001</v>
      </c>
      <c r="ES124" s="51">
        <v>124.02</v>
      </c>
      <c r="ET124" s="23">
        <f t="shared" si="58"/>
        <v>122.30769230769231</v>
      </c>
      <c r="EU124" s="23">
        <f t="shared" si="45"/>
        <v>87.99527245137476</v>
      </c>
      <c r="EV124" s="23">
        <f t="shared" si="46"/>
        <v>18.254162803853902</v>
      </c>
      <c r="EW124" s="37"/>
      <c r="EX124" s="37"/>
      <c r="EY124" s="37"/>
      <c r="FA124" s="21">
        <v>41425</v>
      </c>
      <c r="FB124" s="37">
        <f>VLOOKUP(FA124,'riskfree_rate and infl.'!$H:$I,2,0)</f>
        <v>1.4</v>
      </c>
    </row>
    <row r="125" spans="1:158" x14ac:dyDescent="0.35">
      <c r="A125" s="21">
        <v>41455</v>
      </c>
      <c r="B125" s="23">
        <v>2609.5300000000002</v>
      </c>
      <c r="C125" s="23">
        <v>1.81</v>
      </c>
      <c r="D125" s="23">
        <v>21.598600000000001</v>
      </c>
      <c r="E125" s="23">
        <v>96.226500000000001</v>
      </c>
      <c r="F125" s="23">
        <v>52.436199999999999</v>
      </c>
      <c r="G125" s="23">
        <v>14.515700000000001</v>
      </c>
      <c r="H125" s="23">
        <v>9.2308000000000003</v>
      </c>
      <c r="I125" s="23">
        <f t="shared" si="59"/>
        <v>2.0295126612261298</v>
      </c>
      <c r="J125" s="23">
        <f t="shared" si="47"/>
        <v>94.525049115913561</v>
      </c>
      <c r="K125" s="23">
        <f t="shared" si="23"/>
        <v>80.292226059737828</v>
      </c>
      <c r="L125" s="23">
        <f t="shared" si="24"/>
        <v>32.500406677708703</v>
      </c>
      <c r="M125" s="23" cm="1">
        <f t="array" aca="1" ref="M125" ca="1">(L125 - $EV125) - AVERAGE(OFFSET(L$62, 0, 0, ROW()-62, 1) - OFFSET($EV$62, 0, 0, ROW()-62, 1))</f>
        <v>1.7234282818813735</v>
      </c>
      <c r="N125" s="21">
        <v>41455</v>
      </c>
      <c r="O125" s="23">
        <v>2366.92</v>
      </c>
      <c r="P125" s="23">
        <v>1.65</v>
      </c>
      <c r="Q125" s="23">
        <v>12.395200000000001</v>
      </c>
      <c r="R125" s="23">
        <v>116.9376</v>
      </c>
      <c r="S125" s="23">
        <v>28.439800000000002</v>
      </c>
      <c r="T125" s="23">
        <v>6.7050999999999998</v>
      </c>
      <c r="U125" s="23">
        <v>5.6866000000000003</v>
      </c>
      <c r="V125" s="23">
        <f t="shared" si="60"/>
        <v>1.8421471649653725</v>
      </c>
      <c r="W125" s="23">
        <f t="shared" si="48"/>
        <v>114.86994106090373</v>
      </c>
      <c r="X125" s="23">
        <f t="shared" si="25"/>
        <v>85.596839364967295</v>
      </c>
      <c r="Y125" s="23">
        <f t="shared" si="26"/>
        <v>27.651955581069306</v>
      </c>
      <c r="Z125" s="23" cm="1">
        <f t="array" aca="1" ref="Z125" ca="1">(Y125 - $EV125) - AVERAGE(OFFSET(Y$62, 0, 0, ROW()-62, 1) - OFFSET($EV$62, 0, 0, ROW()-62, 1))</f>
        <v>3.2148242585094655</v>
      </c>
      <c r="AA125" s="21">
        <v>41455</v>
      </c>
      <c r="AB125" s="23">
        <v>2235.34</v>
      </c>
      <c r="AC125" s="23">
        <v>2.95</v>
      </c>
      <c r="AD125" s="23">
        <v>16.713999999999999</v>
      </c>
      <c r="AE125" s="23">
        <v>131.50540000000001</v>
      </c>
      <c r="AF125" s="23">
        <v>32.0959</v>
      </c>
      <c r="AG125" s="23">
        <v>10.325900000000001</v>
      </c>
      <c r="AH125" s="23">
        <v>6.8144999999999998</v>
      </c>
      <c r="AI125" s="23">
        <f t="shared" si="61"/>
        <v>3.130448384475585</v>
      </c>
      <c r="AJ125" s="23">
        <f t="shared" si="49"/>
        <v>129.18015717092339</v>
      </c>
      <c r="AK125" s="23">
        <f t="shared" si="27"/>
        <v>107.35053599885687</v>
      </c>
      <c r="AL125" s="23">
        <f t="shared" si="28"/>
        <v>20.822811727961966</v>
      </c>
      <c r="AM125" s="23" cm="1">
        <f t="array" aca="1" ref="AM125" ca="1">(AL125 - $EV125) - AVERAGE(OFFSET(AL$62, 0, 0, ROW()-62, 1) - OFFSET($EV$62, 0, 0, ROW()-62, 1))</f>
        <v>-3.5733313144528438</v>
      </c>
      <c r="AN125" s="21">
        <v>41455</v>
      </c>
      <c r="AO125" s="23">
        <v>3161.18</v>
      </c>
      <c r="AP125" s="23">
        <v>2.21</v>
      </c>
      <c r="AQ125" s="23">
        <v>12.547599999999999</v>
      </c>
      <c r="AR125" s="23">
        <v>254.04079999999999</v>
      </c>
      <c r="AS125" s="23">
        <v>18.634899999999998</v>
      </c>
      <c r="AT125" s="23">
        <v>11.719099999999999</v>
      </c>
      <c r="AU125" s="23">
        <v>8.2876999999999992</v>
      </c>
      <c r="AV125" s="23">
        <f t="shared" si="62"/>
        <v>2.2940423659522482</v>
      </c>
      <c r="AW125" s="23">
        <f t="shared" si="50"/>
        <v>249.54891944990175</v>
      </c>
      <c r="AX125" s="23">
        <f t="shared" si="29"/>
        <v>227.48616466796474</v>
      </c>
      <c r="AY125" s="23">
        <f t="shared" si="30"/>
        <v>13.896141792244855</v>
      </c>
      <c r="AZ125" s="23" cm="1">
        <f t="array" aca="1" ref="AZ125" ca="1">(AY125 - $EV125) - AVERAGE(OFFSET(AY$62, 0, 0, ROW()-62, 1) - OFFSET($EV$62, 0, 0, ROW()-62, 1))</f>
        <v>-4.1219099770934058</v>
      </c>
      <c r="BA125" s="21">
        <v>41455</v>
      </c>
      <c r="BB125" s="23">
        <v>942.34</v>
      </c>
      <c r="BC125" s="23">
        <v>1.73</v>
      </c>
      <c r="BD125" s="23">
        <v>12.2052</v>
      </c>
      <c r="BE125" s="23">
        <v>78.366500000000002</v>
      </c>
      <c r="BF125" s="23" t="s">
        <v>8</v>
      </c>
      <c r="BG125" s="23">
        <v>17.144100000000002</v>
      </c>
      <c r="BH125" s="23">
        <v>11.5039</v>
      </c>
      <c r="BI125" s="23">
        <f t="shared" si="63"/>
        <v>2.0034428573184169</v>
      </c>
      <c r="BJ125" s="23">
        <f t="shared" si="51"/>
        <v>76.98084479371316</v>
      </c>
      <c r="BK125" s="23">
        <f t="shared" si="31"/>
        <v>47.540500603588917</v>
      </c>
      <c r="BL125" s="23">
        <f t="shared" si="32"/>
        <v>19.82183586701359</v>
      </c>
      <c r="BM125" s="23" cm="1">
        <f t="array" aca="1" ref="BM125" ca="1">(BL125 - $EV125) - AVERAGE(OFFSET(BL$62, 0, 0, ROW()-62, 1) - OFFSET($EV$62, 0, 0, ROW()-62, 1))</f>
        <v>4.1696630196279809</v>
      </c>
      <c r="BN125" s="21">
        <v>41455</v>
      </c>
      <c r="BO125" s="23">
        <v>2188.62</v>
      </c>
      <c r="BP125" s="23">
        <v>3.14</v>
      </c>
      <c r="BQ125" s="23">
        <v>57.3889</v>
      </c>
      <c r="BR125" s="23">
        <v>110.0519</v>
      </c>
      <c r="BS125" s="23" t="s">
        <v>8</v>
      </c>
      <c r="BT125" s="23">
        <v>24.666399999999999</v>
      </c>
      <c r="BU125" s="23">
        <v>16.686699999999998</v>
      </c>
      <c r="BV125" s="23">
        <f t="shared" si="64"/>
        <v>3.1433128523816354</v>
      </c>
      <c r="BW125" s="23">
        <f t="shared" si="52"/>
        <v>108.10599214145384</v>
      </c>
      <c r="BX125" s="23">
        <f t="shared" si="33"/>
        <v>99.37919559444542</v>
      </c>
      <c r="BY125" s="23">
        <f t="shared" si="34"/>
        <v>22.022919252954065</v>
      </c>
      <c r="BZ125" s="23" cm="1">
        <f t="array" aca="1" ref="BZ125" ca="1">(BY125 - $EV125) - AVERAGE(OFFSET(BY$62, 0, 0, ROW()-62, 1) - OFFSET($EV$62, 0, 0, ROW()-62, 1))</f>
        <v>1.6031819361651314</v>
      </c>
      <c r="CA125" s="21">
        <v>41455</v>
      </c>
      <c r="CB125" s="23">
        <v>1844.33</v>
      </c>
      <c r="CC125" s="23">
        <v>1.83</v>
      </c>
      <c r="CD125" s="23">
        <v>17.4621</v>
      </c>
      <c r="CE125" s="23">
        <v>118.64149999999999</v>
      </c>
      <c r="CF125" s="23">
        <v>33.467700000000001</v>
      </c>
      <c r="CG125" s="23">
        <v>10.1981</v>
      </c>
      <c r="CH125" s="23">
        <v>7.2561999999999998</v>
      </c>
      <c r="CI125" s="23">
        <f t="shared" si="65"/>
        <v>2.0478070460178439</v>
      </c>
      <c r="CJ125" s="23">
        <f t="shared" si="53"/>
        <v>116.54371316306482</v>
      </c>
      <c r="CK125" s="23">
        <f t="shared" si="35"/>
        <v>97.628666873423569</v>
      </c>
      <c r="CL125" s="23">
        <f t="shared" si="36"/>
        <v>18.891275063616202</v>
      </c>
      <c r="CM125" s="23" cm="1">
        <f t="array" aca="1" ref="CM125" ca="1">(CL125 - $EV125) - AVERAGE(OFFSET(CL$62, 0, 0, ROW()-62, 1) - OFFSET($EV$62, 0, 0, ROW()-62, 1))</f>
        <v>-2.4436908303583542</v>
      </c>
      <c r="CN125" s="21">
        <v>41455</v>
      </c>
      <c r="CO125" s="23">
        <v>2455.9699999999998</v>
      </c>
      <c r="CP125" s="23">
        <v>2.1800000000000002</v>
      </c>
      <c r="CQ125" s="23">
        <v>16.5336</v>
      </c>
      <c r="CR125" s="23">
        <v>133.20830000000001</v>
      </c>
      <c r="CS125" s="23">
        <v>26.736799999999999</v>
      </c>
      <c r="CT125" s="23">
        <v>10.979200000000001</v>
      </c>
      <c r="CU125" s="23">
        <v>7.1909999999999998</v>
      </c>
      <c r="CV125" s="23">
        <f t="shared" si="66"/>
        <v>2.399182021867718</v>
      </c>
      <c r="CW125" s="23">
        <f t="shared" si="54"/>
        <v>130.85294695481338</v>
      </c>
      <c r="CX125" s="23">
        <f t="shared" si="37"/>
        <v>108.94278004139814</v>
      </c>
      <c r="CY125" s="23">
        <f t="shared" si="38"/>
        <v>22.543669246064162</v>
      </c>
      <c r="CZ125" s="23" cm="1">
        <f t="array" aca="1" ref="CZ125" ca="1">(CY125 - $EV125) - AVERAGE(OFFSET(CY$62, 0, 0, ROW()-62, 1) - OFFSET($EV$62, 0, 0, ROW()-62, 1))</f>
        <v>-0.542834116999245</v>
      </c>
      <c r="DA125" s="21">
        <v>41455</v>
      </c>
      <c r="DB125" s="23">
        <v>2095.3000000000002</v>
      </c>
      <c r="DC125" s="23">
        <v>3</v>
      </c>
      <c r="DD125" s="23">
        <v>15.0595</v>
      </c>
      <c r="DE125" s="23">
        <v>155.07220000000001</v>
      </c>
      <c r="DF125" s="23">
        <v>29.067900000000002</v>
      </c>
      <c r="DG125" s="23">
        <v>13.527799999999999</v>
      </c>
      <c r="DH125" s="23">
        <v>9.9977999999999998</v>
      </c>
      <c r="DI125" s="23">
        <f t="shared" si="67"/>
        <v>3.026046267568173</v>
      </c>
      <c r="DJ125" s="23">
        <f t="shared" si="55"/>
        <v>152.33025540275051</v>
      </c>
      <c r="DK125" s="23">
        <f t="shared" si="39"/>
        <v>120.68679115543182</v>
      </c>
      <c r="DL125" s="23">
        <f t="shared" si="40"/>
        <v>17.361469137923102</v>
      </c>
      <c r="DM125" s="23" cm="1">
        <f t="array" aca="1" ref="DM125" ca="1">(DL125 - $EV125) - AVERAGE(OFFSET(DL$62, 0, 0, ROW()-62, 1) - OFFSET($EV$62, 0, 0, ROW()-62, 1))</f>
        <v>-5.2627184446389954</v>
      </c>
      <c r="DN125" s="21">
        <v>41455</v>
      </c>
      <c r="DO125" s="23">
        <v>2210.3200000000002</v>
      </c>
      <c r="DP125" s="23">
        <v>1.94</v>
      </c>
      <c r="DQ125" s="23">
        <v>14.0701</v>
      </c>
      <c r="DR125" s="23">
        <v>172.7775</v>
      </c>
      <c r="DS125" s="23">
        <v>49.362499999999997</v>
      </c>
      <c r="DT125" s="23">
        <v>18.4344</v>
      </c>
      <c r="DU125" s="23">
        <v>13.9191</v>
      </c>
      <c r="DV125" s="23">
        <f t="shared" si="68"/>
        <v>1.944929080131929</v>
      </c>
      <c r="DW125" s="23">
        <f t="shared" si="56"/>
        <v>169.72249508840864</v>
      </c>
      <c r="DX125" s="23">
        <f t="shared" si="41"/>
        <v>124.39413220864326</v>
      </c>
      <c r="DY125" s="23">
        <f t="shared" si="42"/>
        <v>17.768683785604004</v>
      </c>
      <c r="DZ125" s="23" cm="1">
        <f t="array" aca="1" ref="DZ125" ca="1">(DY125 - $EV125) - AVERAGE(OFFSET(DY$62, 0, 0, ROW()-62, 1) - OFFSET($EV$62, 0, 0, ROW()-62, 1))</f>
        <v>-7.5761718032186014</v>
      </c>
      <c r="EA125" s="21">
        <v>41455</v>
      </c>
      <c r="EB125" s="23">
        <v>2855.49</v>
      </c>
      <c r="EC125" s="23">
        <v>4.0199999999999996</v>
      </c>
      <c r="ED125" s="23">
        <v>15.945</v>
      </c>
      <c r="EE125" s="23">
        <v>125.2092</v>
      </c>
      <c r="EF125" s="23">
        <v>59.212200000000003</v>
      </c>
      <c r="EG125" s="23">
        <v>16.2837</v>
      </c>
      <c r="EH125" s="23">
        <v>6.6055000000000001</v>
      </c>
      <c r="EI125" s="23">
        <f t="shared" si="69"/>
        <v>4.1529816881357267</v>
      </c>
      <c r="EJ125" s="23">
        <f t="shared" si="57"/>
        <v>122.99528487229861</v>
      </c>
      <c r="EK125" s="23">
        <f t="shared" si="43"/>
        <v>123.79633612255854</v>
      </c>
      <c r="EL125" s="23">
        <f t="shared" si="44"/>
        <v>23.066029976630816</v>
      </c>
      <c r="EM125" s="23" cm="1">
        <f t="array" aca="1" ref="EM125" ca="1">(EL125 - $EV125) - AVERAGE(OFFSET(EL$62, 0, 0, ROW()-62, 1) - OFFSET($EV$62, 0, 0, ROW()-62, 1))</f>
        <v>-1.4458642038311762</v>
      </c>
      <c r="EP125" s="21">
        <v>41455</v>
      </c>
      <c r="EQ125" s="52">
        <v>1685.72998046875</v>
      </c>
      <c r="ER125" s="37">
        <v>17.863</v>
      </c>
      <c r="ES125" s="51">
        <v>125.21</v>
      </c>
      <c r="ET125" s="23">
        <f t="shared" si="58"/>
        <v>122.99607072691552</v>
      </c>
      <c r="EU125" s="23">
        <f t="shared" si="45"/>
        <v>88.847270455553513</v>
      </c>
      <c r="EV125" s="23">
        <f t="shared" si="46"/>
        <v>18.973345740678084</v>
      </c>
      <c r="EW125" s="37"/>
      <c r="EX125" s="37"/>
      <c r="EY125" s="37"/>
      <c r="FA125" s="21">
        <v>41455</v>
      </c>
      <c r="FB125" s="37">
        <f>VLOOKUP(FA125,'riskfree_rate and infl.'!$H:$I,2,0)</f>
        <v>1.8</v>
      </c>
    </row>
    <row r="126" spans="1:158" x14ac:dyDescent="0.35">
      <c r="A126" s="21">
        <v>41486</v>
      </c>
      <c r="B126" s="23">
        <v>2738.49</v>
      </c>
      <c r="C126" s="23">
        <v>1.73</v>
      </c>
      <c r="D126" s="23">
        <v>22.592600000000001</v>
      </c>
      <c r="E126" s="23">
        <v>96.258300000000006</v>
      </c>
      <c r="F126" s="23">
        <v>52.436199999999999</v>
      </c>
      <c r="G126" s="23">
        <v>14.515700000000001</v>
      </c>
      <c r="H126" s="23">
        <v>9.2308000000000003</v>
      </c>
      <c r="I126" s="23">
        <f t="shared" si="59"/>
        <v>1.9894935826459177</v>
      </c>
      <c r="J126" s="23">
        <f t="shared" si="47"/>
        <v>94.37088235294118</v>
      </c>
      <c r="K126" s="23">
        <f t="shared" si="23"/>
        <v>80.563276434812096</v>
      </c>
      <c r="L126" s="23">
        <f t="shared" si="24"/>
        <v>33.991790319201499</v>
      </c>
      <c r="M126" s="23" cm="1">
        <f t="array" aca="1" ref="M126" ca="1">(L126 - $EV126) - AVERAGE(OFFSET(L$62, 0, 0, ROW()-62, 1) - OFFSET($EV$62, 0, 0, ROW()-62, 1))</f>
        <v>3.9716183821612017</v>
      </c>
      <c r="N126" s="21">
        <v>41486</v>
      </c>
      <c r="O126" s="23">
        <v>2480.1</v>
      </c>
      <c r="P126" s="23">
        <v>1.59</v>
      </c>
      <c r="Q126" s="23">
        <v>12.9879</v>
      </c>
      <c r="R126" s="23">
        <v>116.9376</v>
      </c>
      <c r="S126" s="23">
        <v>28.439800000000002</v>
      </c>
      <c r="T126" s="23">
        <v>6.7050999999999998</v>
      </c>
      <c r="U126" s="23">
        <v>5.6866000000000003</v>
      </c>
      <c r="V126" s="23">
        <f t="shared" si="60"/>
        <v>1.8149857318195766</v>
      </c>
      <c r="W126" s="23">
        <f t="shared" si="48"/>
        <v>114.64470588235294</v>
      </c>
      <c r="X126" s="23">
        <f t="shared" si="25"/>
        <v>86.070616344319646</v>
      </c>
      <c r="Y126" s="23">
        <f t="shared" si="26"/>
        <v>28.814711748763695</v>
      </c>
      <c r="Z126" s="23" cm="1">
        <f t="array" aca="1" ref="Z126" ca="1">(Y126 - $EV126) - AVERAGE(OFFSET(Y$62, 0, 0, ROW()-62, 1) - OFFSET($EV$62, 0, 0, ROW()-62, 1))</f>
        <v>5.1110838228560729</v>
      </c>
      <c r="AA126" s="21">
        <v>41486</v>
      </c>
      <c r="AB126" s="23">
        <v>2320.35</v>
      </c>
      <c r="AC126" s="23">
        <v>2.82</v>
      </c>
      <c r="AD126" s="23">
        <v>17.334800000000001</v>
      </c>
      <c r="AE126" s="23">
        <v>131.50540000000001</v>
      </c>
      <c r="AF126" s="23">
        <v>31.9529</v>
      </c>
      <c r="AG126" s="23">
        <v>10.3429</v>
      </c>
      <c r="AH126" s="23">
        <v>6.8144999999999998</v>
      </c>
      <c r="AI126" s="23">
        <f t="shared" si="61"/>
        <v>3.0692076412167908</v>
      </c>
      <c r="AJ126" s="23">
        <f t="shared" si="49"/>
        <v>128.92686274509805</v>
      </c>
      <c r="AK126" s="23">
        <f t="shared" si="27"/>
        <v>107.95824065571964</v>
      </c>
      <c r="AL126" s="23">
        <f t="shared" si="28"/>
        <v>21.493032731050416</v>
      </c>
      <c r="AM126" s="23" cm="1">
        <f t="array" aca="1" ref="AM126" ca="1">(AL126 - $EV126) - AVERAGE(OFFSET(AL$62, 0, 0, ROW()-62, 1) - OFFSET($EV$62, 0, 0, ROW()-62, 1))</f>
        <v>-2.0635419838846403</v>
      </c>
      <c r="AN126" s="21">
        <v>41486</v>
      </c>
      <c r="AO126" s="23">
        <v>3322.43</v>
      </c>
      <c r="AP126" s="23">
        <v>2.11</v>
      </c>
      <c r="AQ126" s="23">
        <v>13.186999999999999</v>
      </c>
      <c r="AR126" s="23">
        <v>254.04910000000001</v>
      </c>
      <c r="AS126" s="23">
        <v>18.6343</v>
      </c>
      <c r="AT126" s="23">
        <v>11.7302</v>
      </c>
      <c r="AU126" s="23">
        <v>8.2873999999999999</v>
      </c>
      <c r="AV126" s="23">
        <f t="shared" si="62"/>
        <v>2.2731478330984269</v>
      </c>
      <c r="AW126" s="23">
        <f t="shared" si="50"/>
        <v>249.06774509803921</v>
      </c>
      <c r="AX126" s="23">
        <f t="shared" si="29"/>
        <v>227.4743960256593</v>
      </c>
      <c r="AY126" s="23">
        <f t="shared" si="30"/>
        <v>14.605731713318747</v>
      </c>
      <c r="AZ126" s="23" cm="1">
        <f t="array" aca="1" ref="AZ126" ca="1">(AY126 - $EV126) - AVERAGE(OFFSET(AY$62, 0, 0, ROW()-62, 1) - OFFSET($EV$62, 0, 0, ROW()-62, 1))</f>
        <v>-2.5641801869360017</v>
      </c>
      <c r="BA126" s="21">
        <v>41486</v>
      </c>
      <c r="BB126" s="23">
        <v>998.37</v>
      </c>
      <c r="BC126" s="23">
        <v>1.65</v>
      </c>
      <c r="BD126" s="23">
        <v>12.014799999999999</v>
      </c>
      <c r="BE126" s="23">
        <v>82.629900000000006</v>
      </c>
      <c r="BF126" s="23" t="s">
        <v>8</v>
      </c>
      <c r="BG126" s="23">
        <v>18.799399999999999</v>
      </c>
      <c r="BH126" s="23">
        <v>12.273099999999999</v>
      </c>
      <c r="BI126" s="23">
        <f t="shared" si="63"/>
        <v>1.9621078062560418</v>
      </c>
      <c r="BJ126" s="23">
        <f t="shared" si="51"/>
        <v>81.009705882352947</v>
      </c>
      <c r="BK126" s="23">
        <f t="shared" si="31"/>
        <v>48.322218555163481</v>
      </c>
      <c r="BL126" s="23">
        <f t="shared" si="32"/>
        <v>20.660682184123747</v>
      </c>
      <c r="BM126" s="23" cm="1">
        <f t="array" aca="1" ref="BM126" ca="1">(BL126 - $EV126) - AVERAGE(OFFSET(BL$62, 0, 0, ROW()-62, 1) - OFFSET($EV$62, 0, 0, ROW()-62, 1))</f>
        <v>5.7270933777478783</v>
      </c>
      <c r="BN126" s="21">
        <v>41486</v>
      </c>
      <c r="BO126" s="23">
        <v>2190.58</v>
      </c>
      <c r="BP126" s="23">
        <v>3.14</v>
      </c>
      <c r="BQ126" s="23">
        <v>52.304900000000004</v>
      </c>
      <c r="BR126" s="23">
        <v>115.3707</v>
      </c>
      <c r="BS126" s="23" t="s">
        <v>8</v>
      </c>
      <c r="BT126" s="23">
        <v>24.912700000000001</v>
      </c>
      <c r="BU126" s="23">
        <v>17.517600000000002</v>
      </c>
      <c r="BV126" s="23">
        <f t="shared" si="64"/>
        <v>3.1408327933153704</v>
      </c>
      <c r="BW126" s="23">
        <f t="shared" si="52"/>
        <v>113.10852941176471</v>
      </c>
      <c r="BX126" s="23">
        <f t="shared" si="33"/>
        <v>98.909899619995045</v>
      </c>
      <c r="BY126" s="23">
        <f t="shared" si="34"/>
        <v>22.147227005750242</v>
      </c>
      <c r="BZ126" s="23" cm="1">
        <f t="array" aca="1" ref="BZ126" ca="1">(BY126 - $EV126) - AVERAGE(OFFSET(BY$62, 0, 0, ROW()-62, 1) - OFFSET($EV$62, 0, 0, ROW()-62, 1))</f>
        <v>2.4861749969001563</v>
      </c>
      <c r="CA126" s="21">
        <v>41486</v>
      </c>
      <c r="CB126" s="23">
        <v>1977.25</v>
      </c>
      <c r="CC126" s="23">
        <v>1.75</v>
      </c>
      <c r="CD126" s="23">
        <v>18.449400000000001</v>
      </c>
      <c r="CE126" s="23">
        <v>118.7437</v>
      </c>
      <c r="CF126" s="23">
        <v>32.705399999999997</v>
      </c>
      <c r="CG126" s="23">
        <v>10.448</v>
      </c>
      <c r="CH126" s="23">
        <v>8.4664000000000001</v>
      </c>
      <c r="CI126" s="23">
        <f t="shared" si="65"/>
        <v>2.0474936574036402</v>
      </c>
      <c r="CJ126" s="23">
        <f t="shared" si="53"/>
        <v>116.41539215686275</v>
      </c>
      <c r="CK126" s="23">
        <f t="shared" si="35"/>
        <v>98.248958131593511</v>
      </c>
      <c r="CL126" s="23">
        <f t="shared" si="36"/>
        <v>20.124895343436563</v>
      </c>
      <c r="CM126" s="23" cm="1">
        <f t="array" aca="1" ref="CM126" ca="1">(CL126 - $EV126) - AVERAGE(OFFSET(CL$62, 0, 0, ROW()-62, 1) - OFFSET($EV$62, 0, 0, ROW()-62, 1))</f>
        <v>-0.38815285562221602</v>
      </c>
      <c r="CN126" s="21">
        <v>41486</v>
      </c>
      <c r="CO126" s="23">
        <v>2596.6999999999998</v>
      </c>
      <c r="CP126" s="23">
        <v>2.14</v>
      </c>
      <c r="CQ126" s="23">
        <v>17.212800000000001</v>
      </c>
      <c r="CR126" s="23">
        <v>134.7089</v>
      </c>
      <c r="CS126" s="23">
        <v>26.948</v>
      </c>
      <c r="CT126" s="23">
        <v>10.893800000000001</v>
      </c>
      <c r="CU126" s="23">
        <v>7.1889000000000003</v>
      </c>
      <c r="CV126" s="23">
        <f t="shared" si="66"/>
        <v>2.4369034711022866</v>
      </c>
      <c r="CW126" s="23">
        <f t="shared" si="54"/>
        <v>132.06754901960784</v>
      </c>
      <c r="CX126" s="23">
        <f t="shared" si="37"/>
        <v>109.2577110982906</v>
      </c>
      <c r="CY126" s="23">
        <f t="shared" si="38"/>
        <v>23.766743545121059</v>
      </c>
      <c r="CZ126" s="23" cm="1">
        <f t="array" aca="1" ref="CZ126" ca="1">(CY126 - $EV126) - AVERAGE(OFFSET(CY$62, 0, 0, ROW()-62, 1) - OFFSET($EV$62, 0, 0, ROW()-62, 1))</f>
        <v>1.4724569908271929</v>
      </c>
      <c r="DA126" s="21">
        <v>41486</v>
      </c>
      <c r="DB126" s="23">
        <v>2209.36</v>
      </c>
      <c r="DC126" s="23">
        <v>2.87</v>
      </c>
      <c r="DD126" s="23">
        <v>15.879300000000001</v>
      </c>
      <c r="DE126" s="23">
        <v>155.07220000000001</v>
      </c>
      <c r="DF126" s="23">
        <v>29.067900000000002</v>
      </c>
      <c r="DG126" s="23">
        <v>13.527799999999999</v>
      </c>
      <c r="DH126" s="23">
        <v>9.9977999999999998</v>
      </c>
      <c r="DI126" s="23">
        <f t="shared" si="67"/>
        <v>3.0178886460258183</v>
      </c>
      <c r="DJ126" s="23">
        <f t="shared" si="55"/>
        <v>152.03156862745098</v>
      </c>
      <c r="DK126" s="23">
        <f t="shared" si="39"/>
        <v>121.08389716033379</v>
      </c>
      <c r="DL126" s="23">
        <f t="shared" si="40"/>
        <v>18.246522054658236</v>
      </c>
      <c r="DM126" s="23" cm="1">
        <f t="array" aca="1" ref="DM126" ca="1">(DL126 - $EV126) - AVERAGE(OFFSET(DL$62, 0, 0, ROW()-62, 1) - OFFSET($EV$62, 0, 0, ROW()-62, 1))</f>
        <v>-3.5117005265149492</v>
      </c>
      <c r="DN126" s="21">
        <v>41486</v>
      </c>
      <c r="DO126" s="23">
        <v>2309.2199999999998</v>
      </c>
      <c r="DP126" s="23">
        <v>1.89</v>
      </c>
      <c r="DQ126" s="23">
        <v>14.7842</v>
      </c>
      <c r="DR126" s="23">
        <v>172.10890000000001</v>
      </c>
      <c r="DS126" s="23">
        <v>49.108800000000002</v>
      </c>
      <c r="DT126" s="23">
        <v>17.9163</v>
      </c>
      <c r="DU126" s="23">
        <v>13.5838</v>
      </c>
      <c r="DV126" s="23">
        <f t="shared" si="68"/>
        <v>1.970216756118049</v>
      </c>
      <c r="DW126" s="23">
        <f t="shared" si="56"/>
        <v>168.73421568627452</v>
      </c>
      <c r="DX126" s="23">
        <f t="shared" si="41"/>
        <v>125.6797719145256</v>
      </c>
      <c r="DY126" s="23">
        <f t="shared" si="42"/>
        <v>18.37383983773055</v>
      </c>
      <c r="DZ126" s="23" cm="1">
        <f t="array" aca="1" ref="DZ126" ca="1">(DY126 - $EV126) - AVERAGE(OFFSET(DY$62, 0, 0, ROW()-62, 1) - OFFSET($EV$62, 0, 0, ROW()-62, 1))</f>
        <v>-6.0689030409753375</v>
      </c>
      <c r="EA126" s="21">
        <v>41486</v>
      </c>
      <c r="EB126" s="23">
        <v>2957.91</v>
      </c>
      <c r="EC126" s="23">
        <v>3.89</v>
      </c>
      <c r="ED126" s="23">
        <v>16.513200000000001</v>
      </c>
      <c r="EE126" s="23">
        <v>125.2092</v>
      </c>
      <c r="EF126" s="23">
        <v>59.212200000000003</v>
      </c>
      <c r="EG126" s="23">
        <v>16.2837</v>
      </c>
      <c r="EH126" s="23">
        <v>6.6055000000000001</v>
      </c>
      <c r="EI126" s="23">
        <f t="shared" si="69"/>
        <v>4.1380925876198189</v>
      </c>
      <c r="EJ126" s="23">
        <f t="shared" si="57"/>
        <v>122.75411764705882</v>
      </c>
      <c r="EK126" s="23">
        <f t="shared" si="43"/>
        <v>123.78391106314082</v>
      </c>
      <c r="EL126" s="23">
        <f t="shared" si="44"/>
        <v>23.895754905427104</v>
      </c>
      <c r="EM126" s="23" cm="1">
        <f t="array" aca="1" ref="EM126" ca="1">(EL126 - $EV126) - AVERAGE(OFFSET(EL$62, 0, 0, ROW()-62, 1) - OFFSET($EV$62, 0, 0, ROW()-62, 1))</f>
        <v>0.19018737884140169</v>
      </c>
      <c r="EP126" s="21">
        <v>41486</v>
      </c>
      <c r="EQ126" s="52">
        <v>1632.969970703125</v>
      </c>
      <c r="ER126" s="37">
        <v>17.303899999999999</v>
      </c>
      <c r="ES126" s="51">
        <v>126.73</v>
      </c>
      <c r="ET126" s="23">
        <f t="shared" si="58"/>
        <v>124.24509803921569</v>
      </c>
      <c r="EU126" s="23">
        <f t="shared" si="45"/>
        <v>89.774871837015169</v>
      </c>
      <c r="EV126" s="23">
        <f t="shared" si="46"/>
        <v>18.189610714986657</v>
      </c>
      <c r="EW126" s="37"/>
      <c r="EX126" s="37"/>
      <c r="EY126" s="37"/>
      <c r="FA126" s="21">
        <v>41486</v>
      </c>
      <c r="FB126" s="37">
        <f>VLOOKUP(FA126,'riskfree_rate and infl.'!$H:$I,2,0)</f>
        <v>2</v>
      </c>
    </row>
    <row r="127" spans="1:158" x14ac:dyDescent="0.35">
      <c r="A127" s="21">
        <v>41517</v>
      </c>
      <c r="B127" s="23">
        <v>2677.11</v>
      </c>
      <c r="C127" s="23">
        <v>1.78</v>
      </c>
      <c r="D127" s="23">
        <v>19.1587</v>
      </c>
      <c r="E127" s="23">
        <v>107.649</v>
      </c>
      <c r="F127" s="23">
        <v>53.999099999999999</v>
      </c>
      <c r="G127" s="23">
        <v>16.351800000000001</v>
      </c>
      <c r="H127" s="23">
        <v>10.929</v>
      </c>
      <c r="I127" s="23">
        <f t="shared" si="59"/>
        <v>1.9630416518050395</v>
      </c>
      <c r="J127" s="23">
        <f t="shared" si="47"/>
        <v>106.05812807881775</v>
      </c>
      <c r="K127" s="23">
        <f t="shared" ref="K127:K190" si="70">AVERAGE(J68:J127)</f>
        <v>80.954773382868282</v>
      </c>
      <c r="L127" s="23">
        <f t="shared" ref="L127:L190" si="71">B127/K127</f>
        <v>33.069205040434746</v>
      </c>
      <c r="M127" s="23" cm="1">
        <f t="array" aca="1" ref="M127" ca="1">(L127 - $EV127) - AVERAGE(OFFSET(L$62, 0, 0, ROW()-62, 1) - OFFSET($EV$62, 0, 0, ROW()-62, 1))</f>
        <v>2.6523802407259573</v>
      </c>
      <c r="N127" s="21">
        <v>41517</v>
      </c>
      <c r="O127" s="23">
        <v>2405.56</v>
      </c>
      <c r="P127" s="23">
        <v>1.64</v>
      </c>
      <c r="Q127" s="23">
        <v>12.446400000000001</v>
      </c>
      <c r="R127" s="23">
        <v>121.0313</v>
      </c>
      <c r="S127" s="23">
        <v>28.4922</v>
      </c>
      <c r="T127" s="23">
        <v>6.8170000000000002</v>
      </c>
      <c r="U127" s="23">
        <v>5.6631999999999998</v>
      </c>
      <c r="V127" s="23">
        <f t="shared" si="60"/>
        <v>1.7845609128052915</v>
      </c>
      <c r="W127" s="23">
        <f t="shared" si="48"/>
        <v>119.24266009852218</v>
      </c>
      <c r="X127" s="23">
        <f t="shared" ref="X127:X190" si="72">AVERAGE(W68:W127)</f>
        <v>86.618351381382297</v>
      </c>
      <c r="Y127" s="23">
        <f t="shared" ref="Y127:Y190" si="73">O127/X127</f>
        <v>27.771943954558452</v>
      </c>
      <c r="Z127" s="23" cm="1">
        <f t="array" aca="1" ref="Z127" ca="1">(Y127 - $EV127) - AVERAGE(OFFSET(Y$62, 0, 0, ROW()-62, 1) - OFFSET($EV$62, 0, 0, ROW()-62, 1))</f>
        <v>3.6541329284331878</v>
      </c>
      <c r="AA127" s="21">
        <v>41517</v>
      </c>
      <c r="AB127" s="23">
        <v>2210.6999999999998</v>
      </c>
      <c r="AC127" s="23">
        <v>2.97</v>
      </c>
      <c r="AD127" s="23">
        <v>16.515599999999999</v>
      </c>
      <c r="AE127" s="23">
        <v>131.50540000000001</v>
      </c>
      <c r="AF127" s="23">
        <v>31.9529</v>
      </c>
      <c r="AG127" s="23">
        <v>10.3429</v>
      </c>
      <c r="AH127" s="23">
        <v>6.8144999999999998</v>
      </c>
      <c r="AI127" s="23">
        <f t="shared" si="61"/>
        <v>3.054874909611168</v>
      </c>
      <c r="AJ127" s="23">
        <f t="shared" si="49"/>
        <v>129.56197044334976</v>
      </c>
      <c r="AK127" s="23">
        <f t="shared" ref="AK127:AK190" si="74">AVERAGE(AJ68:AJ127)</f>
        <v>108.5742513585547</v>
      </c>
      <c r="AL127" s="23">
        <f t="shared" ref="AL127:AL190" si="75">AB127/AK127</f>
        <v>20.361181148736662</v>
      </c>
      <c r="AM127" s="23" cm="1">
        <f t="array" aca="1" ref="AM127" ca="1">(AL127 - $EV127) - AVERAGE(OFFSET(AL$62, 0, 0, ROW()-62, 1) - OFFSET($EV$62, 0, 0, ROW()-62, 1))</f>
        <v>-3.4991978078507939</v>
      </c>
      <c r="AN127" s="21">
        <v>41517</v>
      </c>
      <c r="AO127" s="23">
        <v>3258.35</v>
      </c>
      <c r="AP127" s="23">
        <v>2.21</v>
      </c>
      <c r="AQ127" s="23">
        <v>13.103999999999999</v>
      </c>
      <c r="AR127" s="23">
        <v>249.3399</v>
      </c>
      <c r="AS127" s="23">
        <v>18.4788</v>
      </c>
      <c r="AT127" s="23">
        <v>11.810600000000001</v>
      </c>
      <c r="AU127" s="23">
        <v>7.8510999999999997</v>
      </c>
      <c r="AV127" s="23">
        <f t="shared" si="62"/>
        <v>2.3132236767783634</v>
      </c>
      <c r="AW127" s="23">
        <f t="shared" si="50"/>
        <v>245.65507389162565</v>
      </c>
      <c r="AX127" s="23">
        <f t="shared" ref="AX127:AX190" si="76">AVERAGE(AW68:AW127)</f>
        <v>227.18451854118391</v>
      </c>
      <c r="AY127" s="23">
        <f t="shared" ref="AY127:AY190" si="77">AO127/AX127</f>
        <v>14.342306513325765</v>
      </c>
      <c r="AZ127" s="23" cm="1">
        <f t="array" aca="1" ref="AZ127" ca="1">(AY127 - $EV127) - AVERAGE(OFFSET(AY$62, 0, 0, ROW()-62, 1) - OFFSET($EV$62, 0, 0, ROW()-62, 1))</f>
        <v>-3.1237075023805936</v>
      </c>
      <c r="BA127" s="21">
        <v>41517</v>
      </c>
      <c r="BB127" s="23">
        <v>948.57</v>
      </c>
      <c r="BC127" s="23">
        <v>1.78</v>
      </c>
      <c r="BD127" s="23">
        <v>11.118600000000001</v>
      </c>
      <c r="BE127" s="23">
        <v>83.741699999999994</v>
      </c>
      <c r="BF127" s="23" t="s">
        <v>8</v>
      </c>
      <c r="BG127" s="23">
        <v>18.198499999999999</v>
      </c>
      <c r="BH127" s="23">
        <v>12.4434</v>
      </c>
      <c r="BI127" s="23">
        <f t="shared" si="63"/>
        <v>1.9653951557361939</v>
      </c>
      <c r="BJ127" s="23">
        <f t="shared" si="51"/>
        <v>82.504137931034492</v>
      </c>
      <c r="BK127" s="23">
        <f t="shared" ref="BK127:BK190" si="78">AVERAGE(BJ68:BJ127)</f>
        <v>49.169926673115896</v>
      </c>
      <c r="BL127" s="23">
        <f t="shared" ref="BL127:BL190" si="79">BB127/BK127</f>
        <v>19.291670014196693</v>
      </c>
      <c r="BM127" s="23" cm="1">
        <f t="array" aca="1" ref="BM127" ca="1">(BL127 - $EV127) - AVERAGE(OFFSET(BL$62, 0, 0, ROW()-62, 1) - OFFSET($EV$62, 0, 0, ROW()-62, 1))</f>
        <v>3.9344210375279243</v>
      </c>
      <c r="BN127" s="21">
        <v>41517</v>
      </c>
      <c r="BO127" s="23">
        <v>2053.9299999999998</v>
      </c>
      <c r="BP127" s="23">
        <v>3.38</v>
      </c>
      <c r="BQ127" s="23">
        <v>49.536299999999997</v>
      </c>
      <c r="BR127" s="23">
        <v>113.82080000000001</v>
      </c>
      <c r="BS127" s="23" t="s">
        <v>8</v>
      </c>
      <c r="BT127" s="23">
        <v>24.744900000000001</v>
      </c>
      <c r="BU127" s="23">
        <v>18.117599999999999</v>
      </c>
      <c r="BV127" s="23">
        <f t="shared" si="64"/>
        <v>3.1800322708337534</v>
      </c>
      <c r="BW127" s="23">
        <f t="shared" si="52"/>
        <v>112.13871921182267</v>
      </c>
      <c r="BX127" s="23">
        <f t="shared" ref="BX127:BX190" si="80">AVERAGE(BW68:BW127)</f>
        <v>98.420981372829644</v>
      </c>
      <c r="BY127" s="23">
        <f t="shared" ref="BY127:BY190" si="81">BO127/BX127</f>
        <v>20.868822596062969</v>
      </c>
      <c r="BZ127" s="23" cm="1">
        <f t="array" aca="1" ref="BZ127" ca="1">(BY127 - $EV127) - AVERAGE(OFFSET(BY$62, 0, 0, ROW()-62, 1) - OFFSET($EV$62, 0, 0, ROW()-62, 1))</f>
        <v>0.83397069970225601</v>
      </c>
      <c r="CA127" s="21">
        <v>41517</v>
      </c>
      <c r="CB127" s="23">
        <v>1907.31</v>
      </c>
      <c r="CC127" s="23">
        <v>1.83</v>
      </c>
      <c r="CD127" s="23">
        <v>17.849900000000002</v>
      </c>
      <c r="CE127" s="23">
        <v>119.2302</v>
      </c>
      <c r="CF127" s="23">
        <v>33.508800000000001</v>
      </c>
      <c r="CG127" s="23">
        <v>10.338900000000001</v>
      </c>
      <c r="CH127" s="23">
        <v>8.4026999999999994</v>
      </c>
      <c r="CI127" s="23">
        <f t="shared" si="65"/>
        <v>2.02378646818824</v>
      </c>
      <c r="CJ127" s="23">
        <f t="shared" si="53"/>
        <v>117.46817733990149</v>
      </c>
      <c r="CK127" s="23">
        <f t="shared" ref="CK127:CK190" si="82">AVERAGE(CJ68:CJ127)</f>
        <v>98.884291131534312</v>
      </c>
      <c r="CL127" s="23">
        <f t="shared" ref="CL127:CL190" si="83">CB127/CK127</f>
        <v>19.288301288047123</v>
      </c>
      <c r="CM127" s="23" cm="1">
        <f t="array" aca="1" ref="CM127" ca="1">(CL127 - $EV127) - AVERAGE(OFFSET(CL$62, 0, 0, ROW()-62, 1) - OFFSET($EV$62, 0, 0, ROW()-62, 1))</f>
        <v>-1.5543263700219403</v>
      </c>
      <c r="CN127" s="21">
        <v>41517</v>
      </c>
      <c r="CO127" s="23">
        <v>2524.52</v>
      </c>
      <c r="CP127" s="23">
        <v>2.23</v>
      </c>
      <c r="CQ127" s="23">
        <v>16.670200000000001</v>
      </c>
      <c r="CR127" s="23">
        <v>135.32329999999999</v>
      </c>
      <c r="CS127" s="23">
        <v>26.774000000000001</v>
      </c>
      <c r="CT127" s="23">
        <v>10.8604</v>
      </c>
      <c r="CU127" s="23">
        <v>7.1502999999999997</v>
      </c>
      <c r="CV127" s="23">
        <f t="shared" si="66"/>
        <v>2.4260370390321153</v>
      </c>
      <c r="CW127" s="23">
        <f t="shared" si="54"/>
        <v>133.32344827586206</v>
      </c>
      <c r="CX127" s="23">
        <f t="shared" ref="CX127:CX190" si="84">AVERAGE(CW68:CW127)</f>
        <v>109.53804972072508</v>
      </c>
      <c r="CY127" s="23">
        <f t="shared" ref="CY127:CY190" si="85">CO127/CX127</f>
        <v>23.046968669210745</v>
      </c>
      <c r="CZ127" s="23" cm="1">
        <f t="array" aca="1" ref="CZ127" ca="1">(CY127 - $EV127) - AVERAGE(OFFSET(CY$62, 0, 0, ROW()-62, 1) - OFFSET($EV$62, 0, 0, ROW()-62, 1))</f>
        <v>0.39447788903814285</v>
      </c>
      <c r="DA127" s="21">
        <v>41517</v>
      </c>
      <c r="DB127" s="23">
        <v>2210.9899999999998</v>
      </c>
      <c r="DC127" s="23">
        <v>2.88</v>
      </c>
      <c r="DD127" s="23">
        <v>15.891</v>
      </c>
      <c r="DE127" s="23">
        <v>155.07220000000001</v>
      </c>
      <c r="DF127" s="23">
        <v>29.067900000000002</v>
      </c>
      <c r="DG127" s="23">
        <v>13.527799999999999</v>
      </c>
      <c r="DH127" s="23">
        <v>9.9977999999999998</v>
      </c>
      <c r="DI127" s="23">
        <f t="shared" si="67"/>
        <v>3.0026683621522658</v>
      </c>
      <c r="DJ127" s="23">
        <f t="shared" si="55"/>
        <v>152.78049261083746</v>
      </c>
      <c r="DK127" s="23">
        <f t="shared" ref="DK127:DK190" si="86">AVERAGE(DJ68:DJ127)</f>
        <v>121.48943067095715</v>
      </c>
      <c r="DL127" s="23">
        <f t="shared" ref="DL127:DL190" si="87">DB127/DK127</f>
        <v>18.199031700035381</v>
      </c>
      <c r="DM127" s="23" cm="1">
        <f t="array" aca="1" ref="DM127" ca="1">(DL127 - $EV127) - AVERAGE(OFFSET(DL$62, 0, 0, ROW()-62, 1) - OFFSET($EV$62, 0, 0, ROW()-62, 1))</f>
        <v>-3.8407157605958924</v>
      </c>
      <c r="DN127" s="21">
        <v>41517</v>
      </c>
      <c r="DO127" s="23">
        <v>2302.54</v>
      </c>
      <c r="DP127" s="23">
        <v>1.96</v>
      </c>
      <c r="DQ127" s="23">
        <v>14.741400000000001</v>
      </c>
      <c r="DR127" s="23">
        <v>172.0917</v>
      </c>
      <c r="DS127" s="23">
        <v>49.108800000000002</v>
      </c>
      <c r="DT127" s="23">
        <v>17.9163</v>
      </c>
      <c r="DU127" s="23">
        <v>13.5838</v>
      </c>
      <c r="DV127" s="23">
        <f t="shared" si="68"/>
        <v>2.0355765577557583</v>
      </c>
      <c r="DW127" s="23">
        <f t="shared" si="56"/>
        <v>169.54847290640396</v>
      </c>
      <c r="DX127" s="23">
        <f t="shared" ref="DX127:DX190" si="88">AVERAGE(DW68:DW127)</f>
        <v>126.97604152937933</v>
      </c>
      <c r="DY127" s="23">
        <f t="shared" ref="DY127:DY190" si="89">DO127/DX127</f>
        <v>18.133657123554645</v>
      </c>
      <c r="DZ127" s="23" cm="1">
        <f t="array" aca="1" ref="DZ127" ca="1">(DY127 - $EV127) - AVERAGE(OFFSET(DY$62, 0, 0, ROW()-62, 1) - OFFSET($EV$62, 0, 0, ROW()-62, 1))</f>
        <v>-6.5512690574637853</v>
      </c>
      <c r="EA127" s="21">
        <v>41517</v>
      </c>
      <c r="EB127" s="23">
        <v>2811.02</v>
      </c>
      <c r="EC127" s="23">
        <v>4.09</v>
      </c>
      <c r="ED127" s="23">
        <v>15.2369</v>
      </c>
      <c r="EE127" s="23">
        <v>125.8972</v>
      </c>
      <c r="EF127" s="23">
        <v>59.063699999999997</v>
      </c>
      <c r="EG127" s="23">
        <v>15.8582</v>
      </c>
      <c r="EH127" s="23">
        <v>6.2999000000000001</v>
      </c>
      <c r="EI127" s="23">
        <f t="shared" si="69"/>
        <v>4.1141723591394408</v>
      </c>
      <c r="EJ127" s="23">
        <f t="shared" si="57"/>
        <v>124.03665024630543</v>
      </c>
      <c r="EK127" s="23">
        <f t="shared" ref="EK127:EK190" si="90">AVERAGE(EJ68:EJ127)</f>
        <v>123.74417401949133</v>
      </c>
      <c r="EL127" s="23">
        <f t="shared" ref="EL127:EL190" si="91">EB127/EK127</f>
        <v>22.716382587492383</v>
      </c>
      <c r="EM127" s="23" cm="1">
        <f t="array" aca="1" ref="EM127" ca="1">(EL127 - $EV127) - AVERAGE(OFFSET(EL$62, 0, 0, ROW()-62, 1) - OFFSET($EV$62, 0, 0, ROW()-62, 1))</f>
        <v>-1.3276619401722742</v>
      </c>
      <c r="EP127" s="21">
        <v>41517</v>
      </c>
      <c r="EQ127" s="52">
        <v>1681.550048828125</v>
      </c>
      <c r="ER127" s="37">
        <v>17.8187</v>
      </c>
      <c r="ES127" s="51">
        <v>128.15</v>
      </c>
      <c r="ET127" s="23">
        <f t="shared" si="58"/>
        <v>126.256157635468</v>
      </c>
      <c r="EU127" s="23">
        <f t="shared" ref="EU127:EU190" si="92">AVERAGE(ET68:ET127)</f>
        <v>90.771139865917505</v>
      </c>
      <c r="EV127" s="23">
        <f t="shared" ref="EV127:EV190" si="93">EQ127/EU127</f>
        <v>18.525161756391128</v>
      </c>
      <c r="EW127" s="37"/>
      <c r="EX127" s="37"/>
      <c r="EY127" s="37"/>
      <c r="FA127" s="21">
        <v>41517</v>
      </c>
      <c r="FB127" s="37">
        <f>VLOOKUP(FA127,'riskfree_rate and infl.'!$H:$I,2,0)</f>
        <v>1.5</v>
      </c>
    </row>
    <row r="128" spans="1:158" x14ac:dyDescent="0.35">
      <c r="A128" s="21">
        <v>41547</v>
      </c>
      <c r="B128" s="23">
        <v>2816.99</v>
      </c>
      <c r="C128" s="23">
        <v>1.8</v>
      </c>
      <c r="D128" s="23">
        <v>20.139800000000001</v>
      </c>
      <c r="E128" s="23">
        <v>107.64190000000001</v>
      </c>
      <c r="F128" s="23">
        <v>53.999099999999999</v>
      </c>
      <c r="G128" s="23">
        <v>16.351800000000001</v>
      </c>
      <c r="H128" s="23">
        <v>10.929</v>
      </c>
      <c r="I128" s="23">
        <f t="shared" si="59"/>
        <v>2.0484151516844964</v>
      </c>
      <c r="J128" s="23">
        <f t="shared" si="47"/>
        <v>106.3655138339921</v>
      </c>
      <c r="K128" s="23">
        <f t="shared" si="70"/>
        <v>81.345407701455144</v>
      </c>
      <c r="L128" s="23">
        <f t="shared" si="71"/>
        <v>34.629981944876384</v>
      </c>
      <c r="M128" s="23" cm="1">
        <f t="array" aca="1" ref="M128" ca="1">(L128 - $EV128) - AVERAGE(OFFSET(L$62, 0, 0, ROW()-62, 1) - OFFSET($EV$62, 0, 0, ROW()-62, 1))</f>
        <v>3.5703968492289828</v>
      </c>
      <c r="N128" s="21">
        <v>41547</v>
      </c>
      <c r="O128" s="23">
        <v>2539.34</v>
      </c>
      <c r="P128" s="23">
        <v>1.54</v>
      </c>
      <c r="Q128" s="23">
        <v>13.126099999999999</v>
      </c>
      <c r="R128" s="23">
        <v>121.86660000000001</v>
      </c>
      <c r="S128" s="23">
        <v>28.549299999999999</v>
      </c>
      <c r="T128" s="23">
        <v>6.8417000000000003</v>
      </c>
      <c r="U128" s="23">
        <v>5.6550000000000002</v>
      </c>
      <c r="V128" s="23">
        <f t="shared" si="60"/>
        <v>1.733027422580282</v>
      </c>
      <c r="W128" s="23">
        <f t="shared" si="48"/>
        <v>120.42154150197629</v>
      </c>
      <c r="X128" s="23">
        <f t="shared" si="72"/>
        <v>87.521017365423816</v>
      </c>
      <c r="Y128" s="23">
        <f t="shared" si="73"/>
        <v>29.014059438975348</v>
      </c>
      <c r="Z128" s="23" cm="1">
        <f t="array" aca="1" ref="Z128" ca="1">(Y128 - $EV128) - AVERAGE(OFFSET(Y$62, 0, 0, ROW()-62, 1) - OFFSET($EV$62, 0, 0, ROW()-62, 1))</f>
        <v>4.2383100458856031</v>
      </c>
      <c r="AA128" s="21">
        <v>41547</v>
      </c>
      <c r="AB128" s="23">
        <v>2230.29</v>
      </c>
      <c r="AC128" s="23">
        <v>2.94</v>
      </c>
      <c r="AD128" s="23">
        <v>16.661999999999999</v>
      </c>
      <c r="AE128" s="23">
        <v>131.50540000000001</v>
      </c>
      <c r="AF128" s="23">
        <v>31.9529</v>
      </c>
      <c r="AG128" s="23">
        <v>10.3429</v>
      </c>
      <c r="AH128" s="23">
        <v>6.8144999999999998</v>
      </c>
      <c r="AI128" s="23">
        <f t="shared" si="61"/>
        <v>3.0270887414161232</v>
      </c>
      <c r="AJ128" s="23">
        <f t="shared" si="49"/>
        <v>129.94604743083005</v>
      </c>
      <c r="AK128" s="23">
        <f t="shared" si="74"/>
        <v>109.18935945761636</v>
      </c>
      <c r="AL128" s="23">
        <f t="shared" si="75"/>
        <v>20.425891415415101</v>
      </c>
      <c r="AM128" s="23" cm="1">
        <f t="array" aca="1" ref="AM128" ca="1">(AL128 - $EV128) - AVERAGE(OFFSET(AL$62, 0, 0, ROW()-62, 1) - OFFSET($EV$62, 0, 0, ROW()-62, 1))</f>
        <v>-3.98404210910223</v>
      </c>
      <c r="AN128" s="21">
        <v>41547</v>
      </c>
      <c r="AO128" s="23">
        <v>3316.98</v>
      </c>
      <c r="AP128" s="23">
        <v>2.1800000000000002</v>
      </c>
      <c r="AQ128" s="23">
        <v>13.3398</v>
      </c>
      <c r="AR128" s="23">
        <v>249.3399</v>
      </c>
      <c r="AS128" s="23">
        <v>18.4788</v>
      </c>
      <c r="AT128" s="23">
        <v>11.810600000000001</v>
      </c>
      <c r="AU128" s="23">
        <v>7.8510999999999997</v>
      </c>
      <c r="AV128" s="23">
        <f t="shared" si="62"/>
        <v>2.303864425644174</v>
      </c>
      <c r="AW128" s="23">
        <f t="shared" si="50"/>
        <v>246.38330039525692</v>
      </c>
      <c r="AX128" s="23">
        <f t="shared" si="76"/>
        <v>226.88588146006896</v>
      </c>
      <c r="AY128" s="23">
        <f t="shared" si="77"/>
        <v>14.619596330341849</v>
      </c>
      <c r="AZ128" s="23" cm="1">
        <f t="array" aca="1" ref="AZ128" ca="1">(AY128 - $EV128) - AVERAGE(OFFSET(AY$62, 0, 0, ROW()-62, 1) - OFFSET($EV$62, 0, 0, ROW()-62, 1))</f>
        <v>-3.4016615003469632</v>
      </c>
      <c r="BA128" s="21">
        <v>41547</v>
      </c>
      <c r="BB128" s="23">
        <v>971.51</v>
      </c>
      <c r="BC128" s="23">
        <v>1.74</v>
      </c>
      <c r="BD128" s="23">
        <v>11.387499999999999</v>
      </c>
      <c r="BE128" s="23">
        <v>83.741799999999998</v>
      </c>
      <c r="BF128" s="23" t="s">
        <v>8</v>
      </c>
      <c r="BG128" s="23">
        <v>18.198499999999999</v>
      </c>
      <c r="BH128" s="23">
        <v>12.4434</v>
      </c>
      <c r="BI128" s="23">
        <f t="shared" si="63"/>
        <v>1.9248025915639433</v>
      </c>
      <c r="BJ128" s="23">
        <f t="shared" si="51"/>
        <v>82.748814229249007</v>
      </c>
      <c r="BK128" s="23">
        <f t="shared" si="78"/>
        <v>50.019326198481046</v>
      </c>
      <c r="BL128" s="23">
        <f t="shared" si="79"/>
        <v>19.422692663730889</v>
      </c>
      <c r="BM128" s="23" cm="1">
        <f t="array" aca="1" ref="BM128" ca="1">(BL128 - $EV128) - AVERAGE(OFFSET(BL$62, 0, 0, ROW()-62, 1) - OFFSET($EV$62, 0, 0, ROW()-62, 1))</f>
        <v>3.4032585305658998</v>
      </c>
      <c r="BN128" s="21">
        <v>41547</v>
      </c>
      <c r="BO128" s="23">
        <v>2115.0300000000002</v>
      </c>
      <c r="BP128" s="23">
        <v>3.26</v>
      </c>
      <c r="BQ128" s="23">
        <v>51.009900000000002</v>
      </c>
      <c r="BR128" s="23">
        <v>113.82080000000001</v>
      </c>
      <c r="BS128" s="23" t="s">
        <v>8</v>
      </c>
      <c r="BT128" s="23">
        <v>24.744900000000001</v>
      </c>
      <c r="BU128" s="23">
        <v>18.117599999999999</v>
      </c>
      <c r="BV128" s="23">
        <f t="shared" si="64"/>
        <v>3.1567985306422077</v>
      </c>
      <c r="BW128" s="23">
        <f t="shared" si="52"/>
        <v>112.47114624505929</v>
      </c>
      <c r="BX128" s="23">
        <f t="shared" si="80"/>
        <v>97.926364792134819</v>
      </c>
      <c r="BY128" s="23">
        <f t="shared" si="81"/>
        <v>21.598167199298238</v>
      </c>
      <c r="BZ128" s="23" cm="1">
        <f t="array" aca="1" ref="BZ128" ca="1">(BY128 - $EV128) - AVERAGE(OFFSET(BY$62, 0, 0, ROW()-62, 1) - OFFSET($EV$62, 0, 0, ROW()-62, 1))</f>
        <v>0.9481066667113911</v>
      </c>
      <c r="CA128" s="21">
        <v>41547</v>
      </c>
      <c r="CB128" s="23">
        <v>1962.42</v>
      </c>
      <c r="CC128" s="23">
        <v>1.75</v>
      </c>
      <c r="CD128" s="23">
        <v>18.368300000000001</v>
      </c>
      <c r="CE128" s="23">
        <v>119.2243</v>
      </c>
      <c r="CF128" s="23">
        <v>33.508800000000001</v>
      </c>
      <c r="CG128" s="23">
        <v>10.339</v>
      </c>
      <c r="CH128" s="23">
        <v>8.4026999999999994</v>
      </c>
      <c r="CI128" s="23">
        <f t="shared" si="65"/>
        <v>1.9520629119216044</v>
      </c>
      <c r="CJ128" s="23">
        <f t="shared" si="53"/>
        <v>117.81057312252965</v>
      </c>
      <c r="CK128" s="23">
        <f t="shared" si="82"/>
        <v>99.519027248559013</v>
      </c>
      <c r="CL128" s="23">
        <f t="shared" si="83"/>
        <v>19.719043224755946</v>
      </c>
      <c r="CM128" s="23" cm="1">
        <f t="array" aca="1" ref="CM128" ca="1">(CL128 - $EV128) - AVERAGE(OFFSET(CL$62, 0, 0, ROW()-62, 1) - OFFSET($EV$62, 0, 0, ROW()-62, 1))</f>
        <v>-1.7026067503010052</v>
      </c>
      <c r="CN128" s="21">
        <v>41547</v>
      </c>
      <c r="CO128" s="23">
        <v>2666.1</v>
      </c>
      <c r="CP128" s="23">
        <v>2.12</v>
      </c>
      <c r="CQ128" s="23">
        <v>17.581600000000002</v>
      </c>
      <c r="CR128" s="23">
        <v>135.32329999999999</v>
      </c>
      <c r="CS128" s="23">
        <v>26.774000000000001</v>
      </c>
      <c r="CT128" s="23">
        <v>10.8604</v>
      </c>
      <c r="CU128" s="23">
        <v>7.1502999999999997</v>
      </c>
      <c r="CV128" s="23">
        <f t="shared" si="66"/>
        <v>2.3852566559780888</v>
      </c>
      <c r="CW128" s="23">
        <f t="shared" si="54"/>
        <v>133.71867588932804</v>
      </c>
      <c r="CX128" s="23">
        <f t="shared" si="84"/>
        <v>109.81614458897906</v>
      </c>
      <c r="CY128" s="23">
        <f t="shared" si="85"/>
        <v>24.277851038922421</v>
      </c>
      <c r="CZ128" s="23" cm="1">
        <f t="array" aca="1" ref="CZ128" ca="1">(CY128 - $EV128) - AVERAGE(OFFSET(CY$62, 0, 0, ROW()-62, 1) - OFFSET($EV$62, 0, 0, ROW()-62, 1))</f>
        <v>1.0168106045034442</v>
      </c>
      <c r="DA128" s="21">
        <v>41547</v>
      </c>
      <c r="DB128" s="23">
        <v>2299.4</v>
      </c>
      <c r="DC128" s="23">
        <v>2.8</v>
      </c>
      <c r="DD128" s="23">
        <v>16.526499999999999</v>
      </c>
      <c r="DE128" s="23">
        <v>155.07220000000001</v>
      </c>
      <c r="DF128" s="23">
        <v>29.067900000000002</v>
      </c>
      <c r="DG128" s="23">
        <v>13.527799999999999</v>
      </c>
      <c r="DH128" s="23">
        <v>9.9977999999999998</v>
      </c>
      <c r="DI128" s="23">
        <f t="shared" si="67"/>
        <v>3.0052114815964455</v>
      </c>
      <c r="DJ128" s="23">
        <f t="shared" si="55"/>
        <v>153.23339920948618</v>
      </c>
      <c r="DK128" s="23">
        <f t="shared" si="86"/>
        <v>121.89230858278988</v>
      </c>
      <c r="DL128" s="23">
        <f t="shared" si="87"/>
        <v>18.864192718429283</v>
      </c>
      <c r="DM128" s="23" cm="1">
        <f t="array" aca="1" ref="DM128" ca="1">(DL128 - $EV128) - AVERAGE(OFFSET(DL$62, 0, 0, ROW()-62, 1) - OFFSET($EV$62, 0, 0, ROW()-62, 1))</f>
        <v>-3.7199347956963336</v>
      </c>
      <c r="DN128" s="21">
        <v>41547</v>
      </c>
      <c r="DO128" s="23">
        <v>2360.7800000000002</v>
      </c>
      <c r="DP128" s="23">
        <v>1.93</v>
      </c>
      <c r="DQ128" s="23">
        <v>15.1143</v>
      </c>
      <c r="DR128" s="23">
        <v>172.0917</v>
      </c>
      <c r="DS128" s="23">
        <v>49.108800000000002</v>
      </c>
      <c r="DT128" s="23">
        <v>17.9163</v>
      </c>
      <c r="DU128" s="23">
        <v>13.5838</v>
      </c>
      <c r="DV128" s="23">
        <f t="shared" si="68"/>
        <v>2.0500596469178425</v>
      </c>
      <c r="DW128" s="23">
        <f t="shared" si="56"/>
        <v>170.05108695652174</v>
      </c>
      <c r="DX128" s="23">
        <f t="shared" si="88"/>
        <v>128.24282879053902</v>
      </c>
      <c r="DY128" s="23">
        <f t="shared" si="89"/>
        <v>18.40867066224731</v>
      </c>
      <c r="DZ128" s="23" cm="1">
        <f t="array" aca="1" ref="DZ128" ca="1">(DY128 - $EV128) - AVERAGE(OFFSET(DY$62, 0, 0, ROW()-62, 1) - OFFSET($EV$62, 0, 0, ROW()-62, 1))</f>
        <v>-6.7795665829189815</v>
      </c>
      <c r="EA128" s="21">
        <v>41547</v>
      </c>
      <c r="EB128" s="23">
        <v>2840.3</v>
      </c>
      <c r="EC128" s="23">
        <v>4.09</v>
      </c>
      <c r="ED128" s="23">
        <v>15.333500000000001</v>
      </c>
      <c r="EE128" s="23">
        <v>125.8972</v>
      </c>
      <c r="EF128" s="23">
        <v>59.063699999999997</v>
      </c>
      <c r="EG128" s="23">
        <v>15.8582</v>
      </c>
      <c r="EH128" s="23">
        <v>6.2999000000000001</v>
      </c>
      <c r="EI128" s="23">
        <f t="shared" si="69"/>
        <v>4.1359787804074806</v>
      </c>
      <c r="EJ128" s="23">
        <f t="shared" si="57"/>
        <v>124.40434782608695</v>
      </c>
      <c r="EK128" s="23">
        <f t="shared" si="90"/>
        <v>123.70008696625912</v>
      </c>
      <c r="EL128" s="23">
        <f t="shared" si="91"/>
        <v>22.96118030033989</v>
      </c>
      <c r="EM128" s="23" cm="1">
        <f t="array" aca="1" ref="EM128" ca="1">(EL128 - $EV128) - AVERAGE(OFFSET(EL$62, 0, 0, ROW()-62, 1) - OFFSET($EV$62, 0, 0, ROW()-62, 1))</f>
        <v>-1.6653208538558317</v>
      </c>
      <c r="EP128" s="21">
        <v>41547</v>
      </c>
      <c r="EQ128" s="52">
        <v>1756.5400390625</v>
      </c>
      <c r="ER128" s="37">
        <v>17.5303</v>
      </c>
      <c r="ES128" s="51">
        <v>129.56</v>
      </c>
      <c r="ET128" s="23">
        <f t="shared" si="58"/>
        <v>128.02371541501975</v>
      </c>
      <c r="EU128" s="23">
        <f t="shared" si="92"/>
        <v>91.832100740883462</v>
      </c>
      <c r="EV128" s="23">
        <f t="shared" si="93"/>
        <v>19.127734472924804</v>
      </c>
      <c r="EW128" s="37"/>
      <c r="EX128" s="37"/>
      <c r="EY128" s="37"/>
      <c r="FA128" s="21">
        <v>41547</v>
      </c>
      <c r="FB128" s="37">
        <f>VLOOKUP(FA128,'riskfree_rate and infl.'!$H:$I,2,0)</f>
        <v>1.2</v>
      </c>
    </row>
    <row r="129" spans="1:158" x14ac:dyDescent="0.35">
      <c r="A129" s="21">
        <v>41578</v>
      </c>
      <c r="B129" s="23">
        <v>3018.98</v>
      </c>
      <c r="C129" s="23">
        <v>1.69</v>
      </c>
      <c r="D129" s="23">
        <v>21.523900000000001</v>
      </c>
      <c r="E129" s="23">
        <v>108.6593</v>
      </c>
      <c r="F129" s="23">
        <v>53.999099999999999</v>
      </c>
      <c r="G129" s="23">
        <v>16.351800000000001</v>
      </c>
      <c r="H129" s="23">
        <v>10.929</v>
      </c>
      <c r="I129" s="23">
        <f t="shared" si="59"/>
        <v>2.0023539146278169</v>
      </c>
      <c r="J129" s="23">
        <f t="shared" si="47"/>
        <v>107.58346534653465</v>
      </c>
      <c r="K129" s="23">
        <f t="shared" si="70"/>
        <v>81.740783040001546</v>
      </c>
      <c r="L129" s="23">
        <f t="shared" si="71"/>
        <v>36.933583062479343</v>
      </c>
      <c r="M129" s="23" cm="1">
        <f t="array" aca="1" ref="M129" ca="1">(L129 - $EV129) - AVERAGE(OFFSET(L$62, 0, 0, ROW()-62, 1) - OFFSET($EV$62, 0, 0, ROW()-62, 1))</f>
        <v>5.566692988196964</v>
      </c>
      <c r="N129" s="21">
        <v>41578</v>
      </c>
      <c r="O129" s="23">
        <v>2641.94</v>
      </c>
      <c r="P129" s="23">
        <v>1.5</v>
      </c>
      <c r="Q129" s="23">
        <v>13.656499999999999</v>
      </c>
      <c r="R129" s="23">
        <v>121.86660000000001</v>
      </c>
      <c r="S129" s="23">
        <v>28.549299999999999</v>
      </c>
      <c r="T129" s="23">
        <v>6.8417000000000003</v>
      </c>
      <c r="U129" s="23">
        <v>5.6550000000000002</v>
      </c>
      <c r="V129" s="23">
        <f t="shared" si="60"/>
        <v>1.7139150094228539</v>
      </c>
      <c r="W129" s="23">
        <f t="shared" si="48"/>
        <v>120.66000000000001</v>
      </c>
      <c r="X129" s="23">
        <f t="shared" si="72"/>
        <v>88.415662495607037</v>
      </c>
      <c r="Y129" s="23">
        <f t="shared" si="73"/>
        <v>29.880904869442851</v>
      </c>
      <c r="Z129" s="23" cm="1">
        <f t="array" aca="1" ref="Z129" ca="1">(Y129 - $EV129) - AVERAGE(OFFSET(Y$62, 0, 0, ROW()-62, 1) - OFFSET($EV$62, 0, 0, ROW()-62, 1))</f>
        <v>4.7878816440366858</v>
      </c>
      <c r="AA129" s="21">
        <v>41578</v>
      </c>
      <c r="AB129" s="23">
        <v>2358.79</v>
      </c>
      <c r="AC129" s="23">
        <v>2.77</v>
      </c>
      <c r="AD129" s="23">
        <v>17.829000000000001</v>
      </c>
      <c r="AE129" s="23">
        <v>129.70400000000001</v>
      </c>
      <c r="AF129" s="23">
        <v>31.764700000000001</v>
      </c>
      <c r="AG129" s="23">
        <v>10.2295</v>
      </c>
      <c r="AH129" s="23">
        <v>6.6182999999999996</v>
      </c>
      <c r="AI129" s="23">
        <f t="shared" si="61"/>
        <v>2.9746995790221291</v>
      </c>
      <c r="AJ129" s="23">
        <f t="shared" si="49"/>
        <v>128.41980198019803</v>
      </c>
      <c r="AK129" s="23">
        <f t="shared" si="74"/>
        <v>109.7350141450716</v>
      </c>
      <c r="AL129" s="23">
        <f t="shared" si="75"/>
        <v>21.495326887019292</v>
      </c>
      <c r="AM129" s="23" cm="1">
        <f t="array" aca="1" ref="AM129" ca="1">(AL129 - $EV129) - AVERAGE(OFFSET(AL$62, 0, 0, ROW()-62, 1) - OFFSET($EV$62, 0, 0, ROW()-62, 1))</f>
        <v>-3.1091587958594173</v>
      </c>
      <c r="AN129" s="21">
        <v>41578</v>
      </c>
      <c r="AO129" s="23">
        <v>3450.89</v>
      </c>
      <c r="AP129" s="23">
        <v>2.1</v>
      </c>
      <c r="AQ129" s="23">
        <v>13.8653</v>
      </c>
      <c r="AR129" s="23">
        <v>249.56620000000001</v>
      </c>
      <c r="AS129" s="23">
        <v>18.4009</v>
      </c>
      <c r="AT129" s="23">
        <v>11.7875</v>
      </c>
      <c r="AU129" s="23">
        <v>7.8234000000000004</v>
      </c>
      <c r="AV129" s="23">
        <f t="shared" si="62"/>
        <v>2.2780108930726928</v>
      </c>
      <c r="AW129" s="23">
        <f t="shared" si="50"/>
        <v>247.09524752475249</v>
      </c>
      <c r="AX129" s="23">
        <f t="shared" si="76"/>
        <v>225.99850556298068</v>
      </c>
      <c r="AY129" s="23">
        <f t="shared" si="77"/>
        <v>15.269525749312155</v>
      </c>
      <c r="AZ129" s="23" cm="1">
        <f t="array" aca="1" ref="AZ129" ca="1">(AY129 - $EV129) - AVERAGE(OFFSET(AY$62, 0, 0, ROW()-62, 1) - OFFSET($EV$62, 0, 0, ROW()-62, 1))</f>
        <v>-2.9549764876299047</v>
      </c>
      <c r="BA129" s="21">
        <v>41578</v>
      </c>
      <c r="BB129" s="23">
        <v>1002.32</v>
      </c>
      <c r="BC129" s="23">
        <v>1.7</v>
      </c>
      <c r="BD129" s="23">
        <v>11.3865</v>
      </c>
      <c r="BE129" s="23">
        <v>87.364900000000006</v>
      </c>
      <c r="BF129" s="23" t="s">
        <v>8</v>
      </c>
      <c r="BG129" s="23">
        <v>19.3231</v>
      </c>
      <c r="BH129" s="23">
        <v>12.9437</v>
      </c>
      <c r="BI129" s="23">
        <f t="shared" si="63"/>
        <v>1.8959552922609877</v>
      </c>
      <c r="BJ129" s="23">
        <f t="shared" si="51"/>
        <v>86.499900990099022</v>
      </c>
      <c r="BK129" s="23">
        <f t="shared" si="78"/>
        <v>51.037352513600503</v>
      </c>
      <c r="BL129" s="23">
        <f t="shared" si="79"/>
        <v>19.638949722811354</v>
      </c>
      <c r="BM129" s="23" cm="1">
        <f t="array" aca="1" ref="BM129" ca="1">(BL129 - $EV129) - AVERAGE(OFFSET(BL$62, 0, 0, ROW()-62, 1) - OFFSET($EV$62, 0, 0, ROW()-62, 1))</f>
        <v>3.3147052127824783</v>
      </c>
      <c r="BN129" s="21">
        <v>41578</v>
      </c>
      <c r="BO129" s="23">
        <v>2188.5</v>
      </c>
      <c r="BP129" s="23">
        <v>3.17</v>
      </c>
      <c r="BQ129" s="23">
        <v>50.648600000000002</v>
      </c>
      <c r="BR129" s="23">
        <v>116.8526</v>
      </c>
      <c r="BS129" s="23" t="s">
        <v>8</v>
      </c>
      <c r="BT129" s="23">
        <v>24.909700000000001</v>
      </c>
      <c r="BU129" s="23">
        <v>19.5808</v>
      </c>
      <c r="BV129" s="23">
        <f t="shared" si="64"/>
        <v>3.1649492413865468</v>
      </c>
      <c r="BW129" s="23">
        <f t="shared" si="52"/>
        <v>115.69564356435643</v>
      </c>
      <c r="BX129" s="23">
        <f t="shared" si="80"/>
        <v>97.45807456995928</v>
      </c>
      <c r="BY129" s="23">
        <f t="shared" si="81"/>
        <v>22.455809943474797</v>
      </c>
      <c r="BZ129" s="23" cm="1">
        <f t="array" aca="1" ref="BZ129" ca="1">(BY129 - $EV129) - AVERAGE(OFFSET(BY$62, 0, 0, ROW()-62, 1) - OFFSET($EV$62, 0, 0, ROW()-62, 1))</f>
        <v>1.5375830916935331</v>
      </c>
      <c r="CA129" s="21">
        <v>41578</v>
      </c>
      <c r="CB129" s="23">
        <v>2045.17</v>
      </c>
      <c r="CC129" s="23">
        <v>1.69</v>
      </c>
      <c r="CD129" s="23">
        <v>19.098199999999999</v>
      </c>
      <c r="CE129" s="23">
        <v>119.6507</v>
      </c>
      <c r="CF129" s="23">
        <v>33.381999999999998</v>
      </c>
      <c r="CG129" s="23">
        <v>10.334199999999999</v>
      </c>
      <c r="CH129" s="23">
        <v>8.4086999999999996</v>
      </c>
      <c r="CI129" s="23">
        <f t="shared" si="65"/>
        <v>1.9187660806809772</v>
      </c>
      <c r="CJ129" s="23">
        <f t="shared" si="53"/>
        <v>118.4660396039604</v>
      </c>
      <c r="CK129" s="23">
        <f t="shared" si="82"/>
        <v>100.11623366240194</v>
      </c>
      <c r="CL129" s="23">
        <f t="shared" si="83"/>
        <v>20.427955838774743</v>
      </c>
      <c r="CM129" s="23" cm="1">
        <f t="array" aca="1" ref="CM129" ca="1">(CL129 - $EV129) - AVERAGE(OFFSET(CL$62, 0, 0, ROW()-62, 1) - OFFSET($EV$62, 0, 0, ROW()-62, 1))</f>
        <v>-1.2222975686555451</v>
      </c>
      <c r="CN129" s="21">
        <v>41578</v>
      </c>
      <c r="CO129" s="23">
        <v>2798.22</v>
      </c>
      <c r="CP129" s="23">
        <v>1.99</v>
      </c>
      <c r="CQ129" s="23">
        <v>18.4222</v>
      </c>
      <c r="CR129" s="23">
        <v>135.46960000000001</v>
      </c>
      <c r="CS129" s="23">
        <v>26.768599999999999</v>
      </c>
      <c r="CT129" s="23">
        <v>10.864100000000001</v>
      </c>
      <c r="CU129" s="23">
        <v>7.1536</v>
      </c>
      <c r="CV129" s="23">
        <f t="shared" si="66"/>
        <v>2.2908001028471512</v>
      </c>
      <c r="CW129" s="23">
        <f t="shared" si="54"/>
        <v>134.12831683168318</v>
      </c>
      <c r="CX129" s="23">
        <f t="shared" si="84"/>
        <v>110.07849535327436</v>
      </c>
      <c r="CY129" s="23">
        <f t="shared" si="85"/>
        <v>25.420223914032313</v>
      </c>
      <c r="CZ129" s="23" cm="1">
        <f t="array" aca="1" ref="CZ129" ca="1">(CY129 - $EV129) - AVERAGE(OFFSET(CY$62, 0, 0, ROW()-62, 1) - OFFSET($EV$62, 0, 0, ROW()-62, 1))</f>
        <v>1.8899917285115748</v>
      </c>
      <c r="DA129" s="21">
        <v>41578</v>
      </c>
      <c r="DB129" s="23">
        <v>2386.12</v>
      </c>
      <c r="DC129" s="23">
        <v>2.71</v>
      </c>
      <c r="DD129" s="23">
        <v>17.961400000000001</v>
      </c>
      <c r="DE129" s="23">
        <v>149.17060000000001</v>
      </c>
      <c r="DF129" s="23">
        <v>28.765000000000001</v>
      </c>
      <c r="DG129" s="23">
        <v>12.041600000000001</v>
      </c>
      <c r="DH129" s="23">
        <v>9.1471</v>
      </c>
      <c r="DI129" s="23">
        <f t="shared" si="67"/>
        <v>2.9739690647763255</v>
      </c>
      <c r="DJ129" s="23">
        <f t="shared" si="55"/>
        <v>147.69366336633664</v>
      </c>
      <c r="DK129" s="23">
        <f t="shared" si="86"/>
        <v>122.07059737917193</v>
      </c>
      <c r="DL129" s="23">
        <f t="shared" si="87"/>
        <v>19.547049422460901</v>
      </c>
      <c r="DM129" s="23" cm="1">
        <f t="array" aca="1" ref="DM129" ca="1">(DL129 - $EV129) - AVERAGE(OFFSET(DL$62, 0, 0, ROW()-62, 1) - OFFSET($EV$62, 0, 0, ROW()-62, 1))</f>
        <v>-3.2355721502261812</v>
      </c>
      <c r="DN129" s="21">
        <v>41578</v>
      </c>
      <c r="DO129" s="23">
        <v>2443.08</v>
      </c>
      <c r="DP129" s="23">
        <v>1.89</v>
      </c>
      <c r="DQ129" s="23">
        <v>15.8567</v>
      </c>
      <c r="DR129" s="23">
        <v>169.15110000000001</v>
      </c>
      <c r="DS129" s="23">
        <v>49.187600000000003</v>
      </c>
      <c r="DT129" s="23">
        <v>19.4132</v>
      </c>
      <c r="DU129" s="23">
        <v>15.0219</v>
      </c>
      <c r="DV129" s="23">
        <f t="shared" si="68"/>
        <v>2.0545933571093253</v>
      </c>
      <c r="DW129" s="23">
        <f t="shared" si="56"/>
        <v>167.47633663366338</v>
      </c>
      <c r="DX129" s="23">
        <f t="shared" si="88"/>
        <v>129.451458830544</v>
      </c>
      <c r="DY129" s="23">
        <f t="shared" si="89"/>
        <v>18.872556725668638</v>
      </c>
      <c r="DZ129" s="23" cm="1">
        <f t="array" aca="1" ref="DZ129" ca="1">(DY129 - $EV129) - AVERAGE(OFFSET(DY$62, 0, 0, ROW()-62, 1) - OFFSET($EV$62, 0, 0, ROW()-62, 1))</f>
        <v>-6.4685084319811699</v>
      </c>
      <c r="EA129" s="21">
        <v>41578</v>
      </c>
      <c r="EB129" s="23">
        <v>2945.28</v>
      </c>
      <c r="EC129" s="23">
        <v>3.95</v>
      </c>
      <c r="ED129" s="23">
        <v>15.880800000000001</v>
      </c>
      <c r="EE129" s="23">
        <v>125.8972</v>
      </c>
      <c r="EF129" s="23">
        <v>59.063699999999997</v>
      </c>
      <c r="EG129" s="23">
        <v>15.8582</v>
      </c>
      <c r="EH129" s="23">
        <v>6.2999000000000001</v>
      </c>
      <c r="EI129" s="23">
        <f t="shared" si="69"/>
        <v>4.1131208257455656</v>
      </c>
      <c r="EJ129" s="23">
        <f t="shared" si="57"/>
        <v>124.65069306930693</v>
      </c>
      <c r="EK129" s="23">
        <f t="shared" si="90"/>
        <v>123.63478752416448</v>
      </c>
      <c r="EL129" s="23">
        <f t="shared" si="91"/>
        <v>23.822421334483579</v>
      </c>
      <c r="EM129" s="23" cm="1">
        <f t="array" aca="1" ref="EM129" ca="1">(EL129 - $EV129) - AVERAGE(OFFSET(EL$62, 0, 0, ROW()-62, 1) - OFFSET($EV$62, 0, 0, ROW()-62, 1))</f>
        <v>-1.0332397580025718</v>
      </c>
      <c r="EP129" s="21">
        <v>41578</v>
      </c>
      <c r="EQ129" s="52">
        <v>1805.81005859375</v>
      </c>
      <c r="ER129" s="37">
        <v>18.022099999999998</v>
      </c>
      <c r="ES129" s="51">
        <v>132.57</v>
      </c>
      <c r="ET129" s="23">
        <f t="shared" si="58"/>
        <v>131.25742574257424</v>
      </c>
      <c r="EU129" s="23">
        <f t="shared" si="92"/>
        <v>93.170640607406256</v>
      </c>
      <c r="EV129" s="23">
        <f t="shared" si="93"/>
        <v>19.381749946347409</v>
      </c>
      <c r="EW129" s="37"/>
      <c r="EX129" s="37"/>
      <c r="EY129" s="37"/>
      <c r="FA129" s="21">
        <v>41578</v>
      </c>
      <c r="FB129" s="37">
        <f>VLOOKUP(FA129,'riskfree_rate and infl.'!$H:$I,2,0)</f>
        <v>1</v>
      </c>
    </row>
    <row r="130" spans="1:158" x14ac:dyDescent="0.35">
      <c r="A130" s="21">
        <v>41608</v>
      </c>
      <c r="B130" s="23">
        <v>3062.68</v>
      </c>
      <c r="C130" s="23">
        <v>1.66</v>
      </c>
      <c r="D130" s="23">
        <v>22.1372</v>
      </c>
      <c r="E130" s="23">
        <v>111.428</v>
      </c>
      <c r="F130" s="23">
        <v>53.3386</v>
      </c>
      <c r="G130" s="23">
        <v>15.9499</v>
      </c>
      <c r="H130" s="23">
        <v>9.9751999999999992</v>
      </c>
      <c r="I130" s="23">
        <f t="shared" si="59"/>
        <v>1.9392621351322914</v>
      </c>
      <c r="J130" s="23">
        <f t="shared" si="47"/>
        <v>110.10671936758892</v>
      </c>
      <c r="K130" s="23">
        <f t="shared" si="70"/>
        <v>82.145349365102646</v>
      </c>
      <c r="L130" s="23">
        <f t="shared" si="71"/>
        <v>37.283668809875451</v>
      </c>
      <c r="M130" s="23" cm="1">
        <f t="array" aca="1" ref="M130" ca="1">(L130 - $EV130) - AVERAGE(OFFSET(L$62, 0, 0, ROW()-62, 1) - OFFSET($EV$62, 0, 0, ROW()-62, 1))</f>
        <v>5.7136323993927931</v>
      </c>
      <c r="N130" s="21">
        <v>41608</v>
      </c>
      <c r="O130" s="23">
        <v>2727.95</v>
      </c>
      <c r="P130" s="23">
        <v>1.44</v>
      </c>
      <c r="Q130" s="23">
        <v>14.101100000000001</v>
      </c>
      <c r="R130" s="23">
        <v>121.86660000000001</v>
      </c>
      <c r="S130" s="23">
        <v>28.549299999999999</v>
      </c>
      <c r="T130" s="23">
        <v>6.8417000000000003</v>
      </c>
      <c r="U130" s="23">
        <v>5.6550000000000002</v>
      </c>
      <c r="V130" s="23">
        <f t="shared" si="60"/>
        <v>1.6578698477075948</v>
      </c>
      <c r="W130" s="23">
        <f t="shared" si="48"/>
        <v>120.42154150197629</v>
      </c>
      <c r="X130" s="23">
        <f t="shared" si="72"/>
        <v>89.277721157962759</v>
      </c>
      <c r="Y130" s="23">
        <f t="shared" si="73"/>
        <v>30.555775445626857</v>
      </c>
      <c r="Z130" s="23" cm="1">
        <f t="array" aca="1" ref="Z130" ca="1">(Y130 - $EV130) - AVERAGE(OFFSET(Y$62, 0, 0, ROW()-62, 1) - OFFSET($EV$62, 0, 0, ROW()-62, 1))</f>
        <v>5.2710589920227697</v>
      </c>
      <c r="AA130" s="21">
        <v>41608</v>
      </c>
      <c r="AB130" s="23">
        <v>2385.2399999999998</v>
      </c>
      <c r="AC130" s="23">
        <v>2.76</v>
      </c>
      <c r="AD130" s="23">
        <v>18.029</v>
      </c>
      <c r="AE130" s="23">
        <v>129.70519999999999</v>
      </c>
      <c r="AF130" s="23">
        <v>31.764700000000001</v>
      </c>
      <c r="AG130" s="23">
        <v>10.2295</v>
      </c>
      <c r="AH130" s="23">
        <v>6.6182999999999996</v>
      </c>
      <c r="AI130" s="23">
        <f t="shared" si="61"/>
        <v>2.9563912178517047</v>
      </c>
      <c r="AJ130" s="23">
        <f t="shared" si="49"/>
        <v>128.16719367588931</v>
      </c>
      <c r="AK130" s="23">
        <f t="shared" si="74"/>
        <v>110.2358933538801</v>
      </c>
      <c r="AL130" s="23">
        <f t="shared" si="75"/>
        <v>21.637598493830719</v>
      </c>
      <c r="AM130" s="23" cm="1">
        <f t="array" aca="1" ref="AM130" ca="1">(AL130 - $EV130) - AVERAGE(OFFSET(AL$62, 0, 0, ROW()-62, 1) - OFFSET($EV$62, 0, 0, ROW()-62, 1))</f>
        <v>-3.0424474696003818</v>
      </c>
      <c r="AN130" s="21">
        <v>41608</v>
      </c>
      <c r="AO130" s="23">
        <v>3463.42</v>
      </c>
      <c r="AP130" s="23">
        <v>2.12</v>
      </c>
      <c r="AQ130" s="23">
        <v>14.207700000000001</v>
      </c>
      <c r="AR130" s="23">
        <v>244.90469999999999</v>
      </c>
      <c r="AS130" s="23">
        <v>18.151900000000001</v>
      </c>
      <c r="AT130" s="23">
        <v>11.8222</v>
      </c>
      <c r="AU130" s="23">
        <v>8.0767000000000007</v>
      </c>
      <c r="AV130" s="23">
        <f t="shared" si="62"/>
        <v>2.2739331024027822</v>
      </c>
      <c r="AW130" s="23">
        <f t="shared" si="50"/>
        <v>242.00069169960474</v>
      </c>
      <c r="AX130" s="23">
        <f t="shared" si="76"/>
        <v>224.89216034880823</v>
      </c>
      <c r="AY130" s="23">
        <f t="shared" si="77"/>
        <v>15.40035897484478</v>
      </c>
      <c r="AZ130" s="23" cm="1">
        <f t="array" aca="1" ref="AZ130" ca="1">(AY130 - $EV130) - AVERAGE(OFFSET(AY$62, 0, 0, ROW()-62, 1) - OFFSET($EV$62, 0, 0, ROW()-62, 1))</f>
        <v>-2.9019709295354001</v>
      </c>
      <c r="BA130" s="21">
        <v>41608</v>
      </c>
      <c r="BB130" s="23">
        <v>1058.54</v>
      </c>
      <c r="BC130" s="23">
        <v>1.62</v>
      </c>
      <c r="BD130" s="23">
        <v>12.049099999999999</v>
      </c>
      <c r="BE130" s="23">
        <v>87.564300000000003</v>
      </c>
      <c r="BF130" s="23" t="s">
        <v>8</v>
      </c>
      <c r="BG130" s="23">
        <v>18.7774</v>
      </c>
      <c r="BH130" s="23">
        <v>12.832599999999999</v>
      </c>
      <c r="BI130" s="23">
        <f t="shared" si="63"/>
        <v>1.8544518431404358</v>
      </c>
      <c r="BJ130" s="23">
        <f t="shared" si="51"/>
        <v>86.525988142292491</v>
      </c>
      <c r="BK130" s="23">
        <f t="shared" si="78"/>
        <v>52.064178659526284</v>
      </c>
      <c r="BL130" s="23">
        <f t="shared" si="79"/>
        <v>20.331445290289178</v>
      </c>
      <c r="BM130" s="23" cm="1">
        <f t="array" aca="1" ref="BM130" ca="1">(BL130 - $EV130) - AVERAGE(OFFSET(BL$62, 0, 0, ROW()-62, 1) - OFFSET($EV$62, 0, 0, ROW()-62, 1))</f>
        <v>3.8371719113455303</v>
      </c>
      <c r="BN130" s="21">
        <v>41608</v>
      </c>
      <c r="BO130" s="23">
        <v>2085.0700000000002</v>
      </c>
      <c r="BP130" s="23">
        <v>3.35</v>
      </c>
      <c r="BQ130" s="23">
        <v>49.161999999999999</v>
      </c>
      <c r="BR130" s="23">
        <v>116.7223</v>
      </c>
      <c r="BS130" s="23" t="s">
        <v>8</v>
      </c>
      <c r="BT130" s="23">
        <v>24.920400000000001</v>
      </c>
      <c r="BU130" s="23">
        <v>19.564699999999998</v>
      </c>
      <c r="BV130" s="23">
        <f t="shared" si="64"/>
        <v>3.1860306197151189</v>
      </c>
      <c r="BW130" s="23">
        <f t="shared" si="52"/>
        <v>115.33824110671937</v>
      </c>
      <c r="BX130" s="23">
        <f t="shared" si="80"/>
        <v>96.990495634233824</v>
      </c>
      <c r="BY130" s="23">
        <f t="shared" si="81"/>
        <v>21.497673420116566</v>
      </c>
      <c r="BZ130" s="23" cm="1">
        <f t="array" aca="1" ref="BZ130" ca="1">(BY130 - $EV130) - AVERAGE(OFFSET(BY$62, 0, 0, ROW()-62, 1) - OFFSET($EV$62, 0, 0, ROW()-62, 1))</f>
        <v>0.43555184826007332</v>
      </c>
      <c r="CA130" s="21">
        <v>41608</v>
      </c>
      <c r="CB130" s="23">
        <v>2140.33</v>
      </c>
      <c r="CC130" s="23">
        <v>1.63</v>
      </c>
      <c r="CD130" s="23">
        <v>19.987300000000001</v>
      </c>
      <c r="CE130" s="23">
        <v>119.65260000000001</v>
      </c>
      <c r="CF130" s="23">
        <v>33.381999999999998</v>
      </c>
      <c r="CG130" s="23">
        <v>10.334199999999999</v>
      </c>
      <c r="CH130" s="23">
        <v>8.4085999999999999</v>
      </c>
      <c r="CI130" s="23">
        <f t="shared" si="65"/>
        <v>1.8851648427357748</v>
      </c>
      <c r="CJ130" s="23">
        <f t="shared" si="53"/>
        <v>118.23379446640317</v>
      </c>
      <c r="CK130" s="23">
        <f t="shared" si="82"/>
        <v>100.67414441422413</v>
      </c>
      <c r="CL130" s="23">
        <f t="shared" si="83"/>
        <v>21.259977052237012</v>
      </c>
      <c r="CM130" s="23" cm="1">
        <f t="array" aca="1" ref="CM130" ca="1">(CL130 - $EV130) - AVERAGE(OFFSET(CL$62, 0, 0, ROW()-62, 1) - OFFSET($EV$62, 0, 0, ROW()-62, 1))</f>
        <v>-0.49358459496925366</v>
      </c>
      <c r="CN130" s="21">
        <v>41608</v>
      </c>
      <c r="CO130" s="23">
        <v>2895.68</v>
      </c>
      <c r="CP130" s="23">
        <v>1.95</v>
      </c>
      <c r="CQ130" s="23">
        <v>18.665199999999999</v>
      </c>
      <c r="CR130" s="23">
        <v>136.39060000000001</v>
      </c>
      <c r="CS130" s="23">
        <v>26.855699999999999</v>
      </c>
      <c r="CT130" s="23">
        <v>11.039300000000001</v>
      </c>
      <c r="CU130" s="23">
        <v>7.3273999999999999</v>
      </c>
      <c r="CV130" s="23">
        <f t="shared" si="66"/>
        <v>2.2614300504023976</v>
      </c>
      <c r="CW130" s="23">
        <f t="shared" si="54"/>
        <v>134.77332015810276</v>
      </c>
      <c r="CX130" s="23">
        <f t="shared" si="84"/>
        <v>110.31576087717551</v>
      </c>
      <c r="CY130" s="23">
        <f t="shared" si="85"/>
        <v>26.249014437964323</v>
      </c>
      <c r="CZ130" s="23" cm="1">
        <f t="array" aca="1" ref="CZ130" ca="1">(CY130 - $EV130) - AVERAGE(OFFSET(CY$62, 0, 0, ROW()-62, 1) - OFFSET($EV$62, 0, 0, ROW()-62, 1))</f>
        <v>2.5697050524151495</v>
      </c>
      <c r="DA130" s="21">
        <v>41608</v>
      </c>
      <c r="DB130" s="23">
        <v>2402.27</v>
      </c>
      <c r="DC130" s="23">
        <v>2.4</v>
      </c>
      <c r="DD130" s="23">
        <v>18.108699999999999</v>
      </c>
      <c r="DE130" s="23">
        <v>148.983</v>
      </c>
      <c r="DF130" s="23">
        <v>28.776700000000002</v>
      </c>
      <c r="DG130" s="23">
        <v>12.000999999999999</v>
      </c>
      <c r="DH130" s="23">
        <v>9.1107999999999993</v>
      </c>
      <c r="DI130" s="23">
        <f t="shared" si="67"/>
        <v>2.6135570285735006</v>
      </c>
      <c r="DJ130" s="23">
        <f t="shared" si="55"/>
        <v>147.21640316205534</v>
      </c>
      <c r="DK130" s="23">
        <f t="shared" si="86"/>
        <v>122.1822126709101</v>
      </c>
      <c r="DL130" s="23">
        <f t="shared" si="87"/>
        <v>19.661372531125778</v>
      </c>
      <c r="DM130" s="23" cm="1">
        <f t="array" aca="1" ref="DM130" ca="1">(DL130 - $EV130) - AVERAGE(OFFSET(DL$62, 0, 0, ROW()-62, 1) - OFFSET($EV$62, 0, 0, ROW()-62, 1))</f>
        <v>-3.1949503021965375</v>
      </c>
      <c r="DN130" s="21">
        <v>41608</v>
      </c>
      <c r="DO130" s="23">
        <v>2535.7399999999998</v>
      </c>
      <c r="DP130" s="23">
        <v>1.87</v>
      </c>
      <c r="DQ130" s="23">
        <v>16.458100000000002</v>
      </c>
      <c r="DR130" s="23">
        <v>169.09549999999999</v>
      </c>
      <c r="DS130" s="23">
        <v>49.187600000000003</v>
      </c>
      <c r="DT130" s="23">
        <v>19.4132</v>
      </c>
      <c r="DU130" s="23">
        <v>15.0219</v>
      </c>
      <c r="DV130" s="23">
        <f t="shared" si="68"/>
        <v>2.0801036725147566</v>
      </c>
      <c r="DW130" s="23">
        <f t="shared" si="56"/>
        <v>167.09041501976284</v>
      </c>
      <c r="DX130" s="23">
        <f t="shared" si="88"/>
        <v>130.61629743234056</v>
      </c>
      <c r="DY130" s="23">
        <f t="shared" si="89"/>
        <v>19.413657023263248</v>
      </c>
      <c r="DZ130" s="23" cm="1">
        <f t="array" aca="1" ref="DZ130" ca="1">(DY130 - $EV130) - AVERAGE(OFFSET(DY$62, 0, 0, ROW()-62, 1) - OFFSET($EV$62, 0, 0, ROW()-62, 1))</f>
        <v>-5.9535662144077488</v>
      </c>
      <c r="EA130" s="21">
        <v>41608</v>
      </c>
      <c r="EB130" s="23">
        <v>2889.21</v>
      </c>
      <c r="EC130" s="23">
        <v>4.0199999999999996</v>
      </c>
      <c r="ED130" s="23">
        <v>15.443199999999999</v>
      </c>
      <c r="EE130" s="23">
        <v>126.93940000000001</v>
      </c>
      <c r="EF130" s="23">
        <v>59.190300000000001</v>
      </c>
      <c r="EG130" s="23">
        <v>16.2942</v>
      </c>
      <c r="EH130" s="23">
        <v>7.1727999999999996</v>
      </c>
      <c r="EI130" s="23">
        <f t="shared" si="69"/>
        <v>4.0702403587113931</v>
      </c>
      <c r="EJ130" s="23">
        <f t="shared" si="57"/>
        <v>125.43418972332016</v>
      </c>
      <c r="EK130" s="23">
        <f t="shared" si="90"/>
        <v>123.63993203142257</v>
      </c>
      <c r="EL130" s="23">
        <f t="shared" si="91"/>
        <v>23.367935848312495</v>
      </c>
      <c r="EM130" s="23" cm="1">
        <f t="array" aca="1" ref="EM130" ca="1">(EL130 - $EV130) - AVERAGE(OFFSET(EL$62, 0, 0, ROW()-62, 1) - OFFSET($EV$62, 0, 0, ROW()-62, 1))</f>
        <v>-1.5938137458710004</v>
      </c>
      <c r="EP130" s="21">
        <v>41608</v>
      </c>
      <c r="EQ130" s="52">
        <v>1848.359985351562</v>
      </c>
      <c r="ER130" s="37">
        <v>18.4467</v>
      </c>
      <c r="ES130" s="51">
        <v>135.52000000000001</v>
      </c>
      <c r="ET130" s="23">
        <f t="shared" si="58"/>
        <v>133.91304347826087</v>
      </c>
      <c r="EU130" s="23">
        <f t="shared" si="92"/>
        <v>94.772949986841155</v>
      </c>
      <c r="EV130" s="23">
        <f t="shared" si="93"/>
        <v>19.503033150368321</v>
      </c>
      <c r="EW130" s="37"/>
      <c r="EX130" s="37"/>
      <c r="EY130" s="37"/>
      <c r="FA130" s="21">
        <v>41608</v>
      </c>
      <c r="FB130" s="37">
        <f>VLOOKUP(FA130,'riskfree_rate and infl.'!$H:$I,2,0)</f>
        <v>1.2</v>
      </c>
    </row>
    <row r="131" spans="1:158" x14ac:dyDescent="0.35">
      <c r="A131" s="21">
        <v>41639</v>
      </c>
      <c r="B131" s="23">
        <v>3199.67</v>
      </c>
      <c r="C131" s="23">
        <v>1.62</v>
      </c>
      <c r="D131" s="23">
        <v>23.082599999999999</v>
      </c>
      <c r="E131" s="23">
        <v>111.4962</v>
      </c>
      <c r="F131" s="23">
        <v>53.338200000000001</v>
      </c>
      <c r="G131" s="23">
        <v>15.953200000000001</v>
      </c>
      <c r="H131" s="23">
        <v>9.9750999999999994</v>
      </c>
      <c r="I131" s="23">
        <f t="shared" si="59"/>
        <v>1.9162575150346908</v>
      </c>
      <c r="J131" s="23">
        <f t="shared" ref="J131:J194" si="94">E131/(1+$FB131/100)</f>
        <v>109.84847290640396</v>
      </c>
      <c r="K131" s="23">
        <f t="shared" si="70"/>
        <v>82.533488249207039</v>
      </c>
      <c r="L131" s="23">
        <f t="shared" si="71"/>
        <v>38.768142094499943</v>
      </c>
      <c r="M131" s="23" cm="1">
        <f t="array" aca="1" ref="M131" ca="1">(L131 - $EV131) - AVERAGE(OFFSET(L$62, 0, 0, ROW()-62, 1) - OFFSET($EV$62, 0, 0, ROW()-62, 1))</f>
        <v>8.1771655447488723</v>
      </c>
      <c r="N131" s="21">
        <v>41639</v>
      </c>
      <c r="O131" s="23">
        <v>2774.34</v>
      </c>
      <c r="P131" s="23">
        <v>1.28</v>
      </c>
      <c r="Q131" s="23">
        <v>13.0756</v>
      </c>
      <c r="R131" s="23">
        <v>125.33410000000001</v>
      </c>
      <c r="S131" s="23">
        <v>28.039200000000001</v>
      </c>
      <c r="T131" s="23">
        <v>6.2919</v>
      </c>
      <c r="U131" s="23">
        <v>5.5411999999999999</v>
      </c>
      <c r="V131" s="23">
        <f t="shared" si="60"/>
        <v>1.4611878198523169</v>
      </c>
      <c r="W131" s="23">
        <f t="shared" ref="W131:W194" si="95">R131/(1+$FB131/100)</f>
        <v>123.48187192118229</v>
      </c>
      <c r="X131" s="23">
        <f t="shared" si="72"/>
        <v>90.445855586752359</v>
      </c>
      <c r="Y131" s="23">
        <f t="shared" si="73"/>
        <v>30.674042298587739</v>
      </c>
      <c r="Z131" s="23" cm="1">
        <f t="array" aca="1" ref="Z131" ca="1">(Y131 - $EV131) - AVERAGE(OFFSET(Y$62, 0, 0, ROW()-62, 1) - OFFSET($EV$62, 0, 0, ROW()-62, 1))</f>
        <v>6.374799813068428</v>
      </c>
      <c r="AA131" s="21">
        <v>41639</v>
      </c>
      <c r="AB131" s="23">
        <v>2385.94</v>
      </c>
      <c r="AC131" s="23">
        <v>2.56</v>
      </c>
      <c r="AD131" s="23">
        <v>18.034300000000002</v>
      </c>
      <c r="AE131" s="23">
        <v>129.70519999999999</v>
      </c>
      <c r="AF131" s="23">
        <v>31.764700000000001</v>
      </c>
      <c r="AG131" s="23">
        <v>10.2295</v>
      </c>
      <c r="AH131" s="23">
        <v>6.6182999999999996</v>
      </c>
      <c r="AI131" s="23">
        <f t="shared" si="61"/>
        <v>2.700836228074798</v>
      </c>
      <c r="AJ131" s="23">
        <f t="shared" ref="AJ131:AJ194" si="96">AE131/(1+$FB131/100)</f>
        <v>127.78837438423646</v>
      </c>
      <c r="AK131" s="23">
        <f t="shared" si="74"/>
        <v>110.71429932721709</v>
      </c>
      <c r="AL131" s="23">
        <f t="shared" si="75"/>
        <v>21.550423156708362</v>
      </c>
      <c r="AM131" s="23" cm="1">
        <f t="array" aca="1" ref="AM131" ca="1">(AL131 - $EV131) - AVERAGE(OFFSET(AL$62, 0, 0, ROW()-62, 1) - OFFSET($EV$62, 0, 0, ROW()-62, 1))</f>
        <v>-2.0236632377448727</v>
      </c>
      <c r="AN131" s="21">
        <v>41639</v>
      </c>
      <c r="AO131" s="23">
        <v>3566.28</v>
      </c>
      <c r="AP131" s="23">
        <v>2.09</v>
      </c>
      <c r="AQ131" s="23">
        <v>14.584</v>
      </c>
      <c r="AR131" s="23">
        <v>245.66669999999999</v>
      </c>
      <c r="AS131" s="23">
        <v>18.2363</v>
      </c>
      <c r="AT131" s="23">
        <v>11.8207</v>
      </c>
      <c r="AU131" s="23">
        <v>8.0761000000000003</v>
      </c>
      <c r="AV131" s="23">
        <f t="shared" si="62"/>
        <v>2.26952971906158</v>
      </c>
      <c r="AW131" s="23">
        <f t="shared" ref="AW131:AW194" si="97">AR131/(1+$FB131/100)</f>
        <v>242.03615763546799</v>
      </c>
      <c r="AX131" s="23">
        <f t="shared" si="76"/>
        <v>223.73506067836374</v>
      </c>
      <c r="AY131" s="23">
        <f t="shared" si="77"/>
        <v>15.939745827887032</v>
      </c>
      <c r="AZ131" s="23" cm="1">
        <f t="array" aca="1" ref="AZ131" ca="1">(AY131 - $EV131) - AVERAGE(OFFSET(AY$62, 0, 0, ROW()-62, 1) - OFFSET($EV$62, 0, 0, ROW()-62, 1))</f>
        <v>-1.2586603994002821</v>
      </c>
      <c r="BA131" s="21">
        <v>41639</v>
      </c>
      <c r="BB131" s="23">
        <v>1081.44</v>
      </c>
      <c r="BC131" s="23">
        <v>1.57</v>
      </c>
      <c r="BD131" s="23">
        <v>12.309799999999999</v>
      </c>
      <c r="BE131" s="23">
        <v>87.564300000000003</v>
      </c>
      <c r="BF131" s="23" t="s">
        <v>8</v>
      </c>
      <c r="BG131" s="23">
        <v>18.789400000000001</v>
      </c>
      <c r="BH131" s="23">
        <v>12.8408</v>
      </c>
      <c r="BI131" s="23">
        <f t="shared" si="63"/>
        <v>1.7878115589001282</v>
      </c>
      <c r="BJ131" s="23">
        <f t="shared" ref="BJ131:BJ194" si="98">BE131/(1+$FB131/100)</f>
        <v>86.270246305418723</v>
      </c>
      <c r="BK131" s="23">
        <f t="shared" si="78"/>
        <v>53.082593853527683</v>
      </c>
      <c r="BL131" s="23">
        <f t="shared" si="79"/>
        <v>20.372779879296182</v>
      </c>
      <c r="BM131" s="23" cm="1">
        <f t="array" aca="1" ref="BM131" ca="1">(BL131 - $EV131) - AVERAGE(OFFSET(BL$62, 0, 0, ROW()-62, 1) - OFFSET($EV$62, 0, 0, ROW()-62, 1))</f>
        <v>4.8847614406210385</v>
      </c>
      <c r="BN131" s="21">
        <v>41639</v>
      </c>
      <c r="BO131" s="23">
        <v>2103.37</v>
      </c>
      <c r="BP131" s="23">
        <v>3.42</v>
      </c>
      <c r="BQ131" s="23">
        <v>49.593499999999999</v>
      </c>
      <c r="BR131" s="23">
        <v>116.7223</v>
      </c>
      <c r="BS131" s="23" t="s">
        <v>8</v>
      </c>
      <c r="BT131" s="23">
        <v>24.920400000000001</v>
      </c>
      <c r="BU131" s="23">
        <v>19.564699999999998</v>
      </c>
      <c r="BV131" s="23">
        <f t="shared" si="64"/>
        <v>3.2865243838597582</v>
      </c>
      <c r="BW131" s="23">
        <f t="shared" ref="BW131:BW194" si="99">BR131/(1+$FB131/100)</f>
        <v>114.99733990147784</v>
      </c>
      <c r="BX131" s="23">
        <f t="shared" si="80"/>
        <v>96.493360057167209</v>
      </c>
      <c r="BY131" s="23">
        <f t="shared" si="81"/>
        <v>21.798080186593818</v>
      </c>
      <c r="BZ131" s="23" cm="1">
        <f t="array" aca="1" ref="BZ131" ca="1">(BY131 - $EV131) - AVERAGE(OFFSET(BY$62, 0, 0, ROW()-62, 1) - OFFSET($EV$62, 0, 0, ROW()-62, 1))</f>
        <v>1.7915123964998216</v>
      </c>
      <c r="CA131" s="21">
        <v>41639</v>
      </c>
      <c r="CB131" s="23">
        <v>2162.86</v>
      </c>
      <c r="CC131" s="23">
        <v>1.6</v>
      </c>
      <c r="CD131" s="23">
        <v>20.197500000000002</v>
      </c>
      <c r="CE131" s="23">
        <v>119.6555</v>
      </c>
      <c r="CF131" s="23">
        <v>33.381900000000002</v>
      </c>
      <c r="CG131" s="23">
        <v>10.3344</v>
      </c>
      <c r="CH131" s="23">
        <v>8.4085000000000001</v>
      </c>
      <c r="CI131" s="23">
        <f t="shared" si="65"/>
        <v>1.8190787496703691</v>
      </c>
      <c r="CJ131" s="23">
        <f t="shared" ref="CJ131:CJ194" si="100">CE131/(1+$FB131/100)</f>
        <v>117.88719211822662</v>
      </c>
      <c r="CK131" s="23">
        <f t="shared" si="82"/>
        <v>101.21221599781293</v>
      </c>
      <c r="CL131" s="23">
        <f t="shared" si="83"/>
        <v>21.369554837597239</v>
      </c>
      <c r="CM131" s="23" cm="1">
        <f t="array" aca="1" ref="CM131" ca="1">(CL131 - $EV131) - AVERAGE(OFFSET(CL$62, 0, 0, ROW()-62, 1) - OFFSET($EV$62, 0, 0, ROW()-62, 1))</f>
        <v>0.68501271770751737</v>
      </c>
      <c r="CN131" s="21">
        <v>41639</v>
      </c>
      <c r="CO131" s="23">
        <v>3018.07</v>
      </c>
      <c r="CP131" s="23">
        <v>1.89</v>
      </c>
      <c r="CQ131" s="23">
        <v>19.409300000000002</v>
      </c>
      <c r="CR131" s="23">
        <v>136.39060000000001</v>
      </c>
      <c r="CS131" s="23">
        <v>26.855699999999999</v>
      </c>
      <c r="CT131" s="23">
        <v>11.039400000000001</v>
      </c>
      <c r="CU131" s="23">
        <v>7.3273999999999999</v>
      </c>
      <c r="CV131" s="23">
        <f t="shared" si="66"/>
        <v>2.2209670721739867</v>
      </c>
      <c r="CW131" s="23">
        <f t="shared" ref="CW131:CW194" si="101">CR131/(1+$FB131/100)</f>
        <v>134.37497536945816</v>
      </c>
      <c r="CX131" s="23">
        <f t="shared" si="84"/>
        <v>110.53114133579734</v>
      </c>
      <c r="CY131" s="23">
        <f t="shared" si="85"/>
        <v>27.305155484018766</v>
      </c>
      <c r="CZ131" s="23" cm="1">
        <f t="array" aca="1" ref="CZ131" ca="1">(CY131 - $EV131) - AVERAGE(OFFSET(CY$62, 0, 0, ROW()-62, 1) - OFFSET($EV$62, 0, 0, ROW()-62, 1))</f>
        <v>4.6504701236501305</v>
      </c>
      <c r="DA131" s="21">
        <v>41639</v>
      </c>
      <c r="DB131" s="23">
        <v>2507.8000000000002</v>
      </c>
      <c r="DC131" s="23">
        <v>2.2999999999999998</v>
      </c>
      <c r="DD131" s="23">
        <v>18.904199999999999</v>
      </c>
      <c r="DE131" s="23">
        <v>148.983</v>
      </c>
      <c r="DF131" s="23">
        <v>28.776700000000002</v>
      </c>
      <c r="DG131" s="23">
        <v>12.000999999999999</v>
      </c>
      <c r="DH131" s="23">
        <v>9.1107999999999993</v>
      </c>
      <c r="DI131" s="23">
        <f t="shared" si="67"/>
        <v>2.573182134013118</v>
      </c>
      <c r="DJ131" s="23">
        <f t="shared" ref="DJ131:DJ194" si="102">DE131/(1+$FB131/100)</f>
        <v>146.78128078817736</v>
      </c>
      <c r="DK131" s="23">
        <f t="shared" si="86"/>
        <v>122.26317940532513</v>
      </c>
      <c r="DL131" s="23">
        <f t="shared" si="87"/>
        <v>20.511490149345597</v>
      </c>
      <c r="DM131" s="23" cm="1">
        <f t="array" aca="1" ref="DM131" ca="1">(DL131 - $EV131) - AVERAGE(OFFSET(DL$62, 0, 0, ROW()-62, 1) - OFFSET($EV$62, 0, 0, ROW()-62, 1))</f>
        <v>-1.2366629290191984</v>
      </c>
      <c r="DN131" s="21">
        <v>41639</v>
      </c>
      <c r="DO131" s="23">
        <v>2632.19</v>
      </c>
      <c r="DP131" s="23">
        <v>1.78</v>
      </c>
      <c r="DQ131" s="23">
        <v>17.084099999999999</v>
      </c>
      <c r="DR131" s="23">
        <v>169.09690000000001</v>
      </c>
      <c r="DS131" s="23">
        <v>49.187600000000003</v>
      </c>
      <c r="DT131" s="23">
        <v>19.4132</v>
      </c>
      <c r="DU131" s="23">
        <v>15.0219</v>
      </c>
      <c r="DV131" s="23">
        <f t="shared" si="68"/>
        <v>2.0191508470412813</v>
      </c>
      <c r="DW131" s="23">
        <f t="shared" ref="DW131:DW194" si="103">DR131/(1+$FB131/100)</f>
        <v>166.59793103448277</v>
      </c>
      <c r="DX131" s="23">
        <f t="shared" si="88"/>
        <v>131.70769651601552</v>
      </c>
      <c r="DY131" s="23">
        <f t="shared" si="89"/>
        <v>19.985088720156369</v>
      </c>
      <c r="DZ131" s="23" cm="1">
        <f t="array" aca="1" ref="DZ131" ca="1">(DY131 - $EV131) - AVERAGE(OFFSET(DY$62, 0, 0, ROW()-62, 1) - OFFSET($EV$62, 0, 0, ROW()-62, 1))</f>
        <v>-4.2339848218004237</v>
      </c>
      <c r="EA131" s="21">
        <v>41639</v>
      </c>
      <c r="EB131" s="23">
        <v>2907.87</v>
      </c>
      <c r="EC131" s="23">
        <v>4.0199999999999996</v>
      </c>
      <c r="ED131" s="23">
        <v>15.480700000000001</v>
      </c>
      <c r="EE131" s="23">
        <v>126.93940000000001</v>
      </c>
      <c r="EF131" s="23">
        <v>59.190300000000001</v>
      </c>
      <c r="EG131" s="23">
        <v>16.2942</v>
      </c>
      <c r="EH131" s="23">
        <v>7.1727999999999996</v>
      </c>
      <c r="EI131" s="23">
        <f t="shared" si="69"/>
        <v>4.0591003668871535</v>
      </c>
      <c r="EJ131" s="23">
        <f t="shared" ref="EJ131:EJ194" si="104">EE131/(1+$FB131/100)</f>
        <v>125.06344827586209</v>
      </c>
      <c r="EK131" s="23">
        <f t="shared" si="90"/>
        <v>123.61806409476154</v>
      </c>
      <c r="EL131" s="23">
        <f t="shared" si="91"/>
        <v>23.523018430145633</v>
      </c>
      <c r="EM131" s="23" cm="1">
        <f t="array" aca="1" ref="EM131" ca="1">(EL131 - $EV131) - AVERAGE(OFFSET(EL$62, 0, 0, ROW()-62, 1) - OFFSET($EV$62, 0, 0, ROW()-62, 1))</f>
        <v>-0.3537662867082485</v>
      </c>
      <c r="EP131" s="21">
        <v>41639</v>
      </c>
      <c r="EQ131" s="52">
        <v>1782.589965820312</v>
      </c>
      <c r="ER131" s="37">
        <v>17.675699999999999</v>
      </c>
      <c r="ES131" s="51">
        <v>138.21</v>
      </c>
      <c r="ET131" s="23">
        <f t="shared" si="58"/>
        <v>136.16748768472908</v>
      </c>
      <c r="EU131" s="23">
        <f t="shared" si="92"/>
        <v>96.663620236132104</v>
      </c>
      <c r="EV131" s="23">
        <f t="shared" si="93"/>
        <v>18.441167022978867</v>
      </c>
      <c r="EW131" s="37"/>
      <c r="EX131" s="37"/>
      <c r="EY131" s="37"/>
      <c r="FA131" s="21">
        <v>41639</v>
      </c>
      <c r="FB131" s="37">
        <f>VLOOKUP(FA131,'riskfree_rate and infl.'!$H:$I,2,0)</f>
        <v>1.5</v>
      </c>
    </row>
    <row r="132" spans="1:158" x14ac:dyDescent="0.35">
      <c r="A132" s="21">
        <v>41670</v>
      </c>
      <c r="B132" s="23">
        <v>3176.83</v>
      </c>
      <c r="C132" s="23">
        <v>1.64</v>
      </c>
      <c r="D132" s="23">
        <v>22.863800000000001</v>
      </c>
      <c r="E132" s="23">
        <v>111.58629999999999</v>
      </c>
      <c r="F132" s="23">
        <v>53.3386</v>
      </c>
      <c r="G132" s="23">
        <v>15.952999999999999</v>
      </c>
      <c r="H132" s="23">
        <v>9.9734999999999996</v>
      </c>
      <c r="I132" s="23">
        <f t="shared" si="59"/>
        <v>1.8764196768309043</v>
      </c>
      <c r="J132" s="23">
        <f t="shared" si="94"/>
        <v>109.82903543307086</v>
      </c>
      <c r="K132" s="23">
        <f t="shared" si="70"/>
        <v>82.920007173091562</v>
      </c>
      <c r="L132" s="23">
        <f t="shared" si="71"/>
        <v>38.311984143567649</v>
      </c>
      <c r="M132" s="23" cm="1">
        <f t="array" aca="1" ref="M132" ca="1">(L132 - $EV132) - AVERAGE(OFFSET(L$62, 0, 0, ROW()-62, 1) - OFFSET($EV$62, 0, 0, ROW()-62, 1))</f>
        <v>7.1902302647065177</v>
      </c>
      <c r="N132" s="21">
        <v>41670</v>
      </c>
      <c r="O132" s="23">
        <v>2583.1999999999998</v>
      </c>
      <c r="P132" s="23">
        <v>1.39</v>
      </c>
      <c r="Q132" s="23">
        <v>12.1747</v>
      </c>
      <c r="R132" s="23">
        <v>125.2149</v>
      </c>
      <c r="S132" s="23">
        <v>28.039200000000001</v>
      </c>
      <c r="T132" s="23">
        <v>6.2919</v>
      </c>
      <c r="U132" s="23">
        <v>5.5411999999999999</v>
      </c>
      <c r="V132" s="23">
        <f t="shared" si="60"/>
        <v>1.4565700989835932</v>
      </c>
      <c r="W132" s="23">
        <f t="shared" si="95"/>
        <v>123.24301181102362</v>
      </c>
      <c r="X132" s="23">
        <f t="shared" si="72"/>
        <v>91.606170783602764</v>
      </c>
      <c r="Y132" s="23">
        <f t="shared" si="73"/>
        <v>28.198973692527545</v>
      </c>
      <c r="Z132" s="23" cm="1">
        <f t="array" aca="1" ref="Z132" ca="1">(Y132 - $EV132) - AVERAGE(OFFSET(Y$62, 0, 0, ROW()-62, 1) - OFFSET($EV$62, 0, 0, ROW()-62, 1))</f>
        <v>3.3947019597793231</v>
      </c>
      <c r="AA132" s="21">
        <v>41670</v>
      </c>
      <c r="AB132" s="23">
        <v>2257.0700000000002</v>
      </c>
      <c r="AC132" s="23">
        <v>2.73</v>
      </c>
      <c r="AD132" s="23">
        <v>17.0928</v>
      </c>
      <c r="AE132" s="23">
        <v>130.30549999999999</v>
      </c>
      <c r="AF132" s="23">
        <v>31.666599999999999</v>
      </c>
      <c r="AG132" s="23">
        <v>10.2858</v>
      </c>
      <c r="AH132" s="23">
        <v>6.8194999999999997</v>
      </c>
      <c r="AI132" s="23">
        <f t="shared" si="61"/>
        <v>2.7069906930462539</v>
      </c>
      <c r="AJ132" s="23">
        <f t="shared" si="96"/>
        <v>128.25344488188975</v>
      </c>
      <c r="AK132" s="23">
        <f t="shared" si="74"/>
        <v>111.19869507524858</v>
      </c>
      <c r="AL132" s="23">
        <f t="shared" si="75"/>
        <v>20.297630277699142</v>
      </c>
      <c r="AM132" s="23" cm="1">
        <f t="array" aca="1" ref="AM132" ca="1">(AL132 - $EV132) - AVERAGE(OFFSET(AL$62, 0, 0, ROW()-62, 1) - OFFSET($EV$62, 0, 0, ROW()-62, 1))</f>
        <v>-3.6615073203999566</v>
      </c>
      <c r="AN132" s="21">
        <v>41670</v>
      </c>
      <c r="AO132" s="23">
        <v>3344.72</v>
      </c>
      <c r="AP132" s="23">
        <v>2.23</v>
      </c>
      <c r="AQ132" s="23">
        <v>13.7027</v>
      </c>
      <c r="AR132" s="23">
        <v>245.9581</v>
      </c>
      <c r="AS132" s="23">
        <v>18.2349</v>
      </c>
      <c r="AT132" s="23">
        <v>11.8218</v>
      </c>
      <c r="AU132" s="23">
        <v>8.0389999999999997</v>
      </c>
      <c r="AV132" s="23">
        <f t="shared" si="62"/>
        <v>2.2592038075804797</v>
      </c>
      <c r="AW132" s="23">
        <f t="shared" si="97"/>
        <v>242.0847440944882</v>
      </c>
      <c r="AX132" s="23">
        <f t="shared" si="76"/>
        <v>222.84545307993852</v>
      </c>
      <c r="AY132" s="23">
        <f t="shared" si="77"/>
        <v>15.009146266045603</v>
      </c>
      <c r="AZ132" s="23" cm="1">
        <f t="array" aca="1" ref="AZ132" ca="1">(AY132 - $EV132) - AVERAGE(OFFSET(AY$62, 0, 0, ROW()-62, 1) - OFFSET($EV$62, 0, 0, ROW()-62, 1))</f>
        <v>-2.5852397768639261</v>
      </c>
      <c r="BA132" s="21">
        <v>41670</v>
      </c>
      <c r="BB132" s="23">
        <v>1033.0899999999999</v>
      </c>
      <c r="BC132" s="23">
        <v>1.69</v>
      </c>
      <c r="BD132" s="23">
        <v>11.759399999999999</v>
      </c>
      <c r="BE132" s="23">
        <v>87.580100000000002</v>
      </c>
      <c r="BF132" s="23" t="s">
        <v>8</v>
      </c>
      <c r="BG132" s="23">
        <v>18.790099999999999</v>
      </c>
      <c r="BH132" s="23">
        <v>12.8408</v>
      </c>
      <c r="BI132" s="23">
        <f t="shared" si="63"/>
        <v>1.8061418805334526</v>
      </c>
      <c r="BJ132" s="23">
        <f t="shared" si="98"/>
        <v>86.200885826771653</v>
      </c>
      <c r="BK132" s="23">
        <f t="shared" si="78"/>
        <v>54.105688617307216</v>
      </c>
      <c r="BL132" s="23">
        <f t="shared" si="79"/>
        <v>19.093925729457165</v>
      </c>
      <c r="BM132" s="23" cm="1">
        <f t="array" aca="1" ref="BM132" ca="1">(BL132 - $EV132) - AVERAGE(OFFSET(BL$62, 0, 0, ROW()-62, 1) - OFFSET($EV$62, 0, 0, ROW()-62, 1))</f>
        <v>3.1221643060166451</v>
      </c>
      <c r="BN132" s="21">
        <v>41670</v>
      </c>
      <c r="BO132" s="23">
        <v>2167.44</v>
      </c>
      <c r="BP132" s="23">
        <v>3.32</v>
      </c>
      <c r="BQ132" s="23">
        <v>51.104100000000003</v>
      </c>
      <c r="BR132" s="23">
        <v>116.7223</v>
      </c>
      <c r="BS132" s="23" t="s">
        <v>8</v>
      </c>
      <c r="BT132" s="23">
        <v>24.920400000000001</v>
      </c>
      <c r="BU132" s="23">
        <v>19.564699999999998</v>
      </c>
      <c r="BV132" s="23">
        <f t="shared" si="64"/>
        <v>3.2917717380696794</v>
      </c>
      <c r="BW132" s="23">
        <f t="shared" si="99"/>
        <v>114.88415354330709</v>
      </c>
      <c r="BX132" s="23">
        <f t="shared" si="80"/>
        <v>95.991924282888974</v>
      </c>
      <c r="BY132" s="23">
        <f t="shared" si="81"/>
        <v>22.579399425440592</v>
      </c>
      <c r="BZ132" s="23" cm="1">
        <f t="array" aca="1" ref="BZ132" ca="1">(BY132 - $EV132) - AVERAGE(OFFSET(BY$62, 0, 0, ROW()-62, 1) - OFFSET($EV$62, 0, 0, ROW()-62, 1))</f>
        <v>2.1332779226400929</v>
      </c>
      <c r="CA132" s="21">
        <v>41670</v>
      </c>
      <c r="CB132" s="23">
        <v>2181.86</v>
      </c>
      <c r="CC132" s="23">
        <v>1.59</v>
      </c>
      <c r="CD132" s="23">
        <v>20.383700000000001</v>
      </c>
      <c r="CE132" s="23">
        <v>120.8626</v>
      </c>
      <c r="CF132" s="23">
        <v>33.442500000000003</v>
      </c>
      <c r="CG132" s="23">
        <v>10.494300000000001</v>
      </c>
      <c r="CH132" s="23">
        <v>8.2893000000000008</v>
      </c>
      <c r="CI132" s="23">
        <f t="shared" si="65"/>
        <v>1.7822188962799776</v>
      </c>
      <c r="CJ132" s="23">
        <f t="shared" si="100"/>
        <v>118.95925196850393</v>
      </c>
      <c r="CK132" s="23">
        <f t="shared" si="82"/>
        <v>101.76779519728801</v>
      </c>
      <c r="CL132" s="23">
        <f t="shared" si="83"/>
        <v>21.43959192365547</v>
      </c>
      <c r="CM132" s="23" cm="1">
        <f t="array" aca="1" ref="CM132" ca="1">(CL132 - $EV132) - AVERAGE(OFFSET(CL$62, 0, 0, ROW()-62, 1) - OFFSET($EV$62, 0, 0, ROW()-62, 1))</f>
        <v>0.33130322932770895</v>
      </c>
      <c r="CN132" s="21">
        <v>41670</v>
      </c>
      <c r="CO132" s="23">
        <v>2894.19</v>
      </c>
      <c r="CP132" s="23">
        <v>1.98</v>
      </c>
      <c r="CQ132" s="23">
        <v>18.6069</v>
      </c>
      <c r="CR132" s="23">
        <v>137.98400000000001</v>
      </c>
      <c r="CS132" s="23">
        <v>26.855599999999999</v>
      </c>
      <c r="CT132" s="23">
        <v>11.0395</v>
      </c>
      <c r="CU132" s="23">
        <v>7.3273999999999999</v>
      </c>
      <c r="CV132" s="23">
        <f t="shared" si="66"/>
        <v>2.1875504419576313</v>
      </c>
      <c r="CW132" s="23">
        <f t="shared" si="101"/>
        <v>135.81102362204726</v>
      </c>
      <c r="CX132" s="23">
        <f t="shared" si="84"/>
        <v>110.7678083961648</v>
      </c>
      <c r="CY132" s="23">
        <f t="shared" si="85"/>
        <v>26.128439678510492</v>
      </c>
      <c r="CZ132" s="23" cm="1">
        <f t="array" aca="1" ref="CZ132" ca="1">(CY132 - $EV132) - AVERAGE(OFFSET(CY$62, 0, 0, ROW()-62, 1) - OFFSET($EV$62, 0, 0, ROW()-62, 1))</f>
        <v>2.9933583521903504</v>
      </c>
      <c r="DA132" s="21">
        <v>41670</v>
      </c>
      <c r="DB132" s="23">
        <v>2385.81</v>
      </c>
      <c r="DC132" s="23">
        <v>2.42</v>
      </c>
      <c r="DD132" s="23">
        <v>17.488600000000002</v>
      </c>
      <c r="DE132" s="23">
        <v>152.09639999999999</v>
      </c>
      <c r="DF132" s="23">
        <v>29.1721</v>
      </c>
      <c r="DG132" s="23">
        <v>12.2578</v>
      </c>
      <c r="DH132" s="23">
        <v>9.6364999999999998</v>
      </c>
      <c r="DI132" s="23">
        <f t="shared" si="67"/>
        <v>2.5538947971394164</v>
      </c>
      <c r="DJ132" s="23">
        <f t="shared" si="102"/>
        <v>149.7011811023622</v>
      </c>
      <c r="DK132" s="23">
        <f t="shared" si="86"/>
        <v>122.26333409036449</v>
      </c>
      <c r="DL132" s="23">
        <f t="shared" si="87"/>
        <v>19.513699816468723</v>
      </c>
      <c r="DM132" s="23" cm="1">
        <f t="array" aca="1" ref="DM132" ca="1">(DL132 - $EV132) - AVERAGE(OFFSET(DL$62, 0, 0, ROW()-62, 1) - OFFSET($EV$62, 0, 0, ROW()-62, 1))</f>
        <v>-2.6307473270951607</v>
      </c>
      <c r="DN132" s="21">
        <v>41670</v>
      </c>
      <c r="DO132" s="23">
        <v>2527.2800000000002</v>
      </c>
      <c r="DP132" s="23">
        <v>1.89</v>
      </c>
      <c r="DQ132" s="23">
        <v>15.9093</v>
      </c>
      <c r="DR132" s="23">
        <v>170.41380000000001</v>
      </c>
      <c r="DS132" s="23">
        <v>48.733600000000003</v>
      </c>
      <c r="DT132" s="23">
        <v>20.416799999999999</v>
      </c>
      <c r="DU132" s="23">
        <v>16.212900000000001</v>
      </c>
      <c r="DV132" s="23">
        <f t="shared" si="68"/>
        <v>2.0317347087432847</v>
      </c>
      <c r="DW132" s="23">
        <f t="shared" si="103"/>
        <v>167.73011811023622</v>
      </c>
      <c r="DX132" s="23">
        <f t="shared" si="88"/>
        <v>132.81708848451947</v>
      </c>
      <c r="DY132" s="23">
        <f t="shared" si="89"/>
        <v>19.028274364669333</v>
      </c>
      <c r="DZ132" s="23" cm="1">
        <f t="array" aca="1" ref="DZ132" ca="1">(DY132 - $EV132) - AVERAGE(OFFSET(DY$62, 0, 0, ROW()-62, 1) - OFFSET($EV$62, 0, 0, ROW()-62, 1))</f>
        <v>-5.5442743583039586</v>
      </c>
      <c r="EA132" s="21">
        <v>41670</v>
      </c>
      <c r="EB132" s="23">
        <v>2994.48</v>
      </c>
      <c r="EC132" s="23">
        <v>3.92</v>
      </c>
      <c r="ED132" s="23">
        <v>15.924300000000001</v>
      </c>
      <c r="EE132" s="23">
        <v>126.9859</v>
      </c>
      <c r="EF132" s="23">
        <v>59.190300000000001</v>
      </c>
      <c r="EG132" s="23">
        <v>16.2942</v>
      </c>
      <c r="EH132" s="23">
        <v>7.1727999999999996</v>
      </c>
      <c r="EI132" s="23">
        <f t="shared" si="69"/>
        <v>4.0436660685102064</v>
      </c>
      <c r="EJ132" s="23">
        <f t="shared" si="104"/>
        <v>124.98612204724409</v>
      </c>
      <c r="EK132" s="23">
        <f t="shared" si="90"/>
        <v>123.59280112888227</v>
      </c>
      <c r="EL132" s="23">
        <f t="shared" si="91"/>
        <v>24.228595619233225</v>
      </c>
      <c r="EM132" s="23" cm="1">
        <f t="array" aca="1" ref="EM132" ca="1">(EL132 - $EV132) - AVERAGE(OFFSET(EL$62, 0, 0, ROW()-62, 1) - OFFSET($EV$62, 0, 0, ROW()-62, 1))</f>
        <v>-5.7095971995615002E-2</v>
      </c>
      <c r="EP132" s="21">
        <v>41670</v>
      </c>
      <c r="EQ132" s="52">
        <v>1859.449951171875</v>
      </c>
      <c r="ER132" s="37">
        <v>18.437799999999999</v>
      </c>
      <c r="ES132" s="51">
        <v>138</v>
      </c>
      <c r="ET132" s="23">
        <f t="shared" ref="ET132:ET195" si="105">ES132/(1+$FB132/100)</f>
        <v>135.82677165354332</v>
      </c>
      <c r="EU132" s="23">
        <f t="shared" si="92"/>
        <v>98.617733097024484</v>
      </c>
      <c r="EV132" s="23">
        <f t="shared" si="93"/>
        <v>18.855127701449657</v>
      </c>
      <c r="EW132" s="37"/>
      <c r="EX132" s="37"/>
      <c r="EY132" s="37"/>
      <c r="FA132" s="21">
        <v>41670</v>
      </c>
      <c r="FB132" s="37">
        <f>VLOOKUP(FA132,'riskfree_rate and infl.'!$H:$I,2,0)</f>
        <v>1.6</v>
      </c>
    </row>
    <row r="133" spans="1:158" x14ac:dyDescent="0.35">
      <c r="A133" s="21">
        <v>41698</v>
      </c>
      <c r="B133" s="23">
        <v>3302.73</v>
      </c>
      <c r="C133" s="23">
        <v>1.58</v>
      </c>
      <c r="D133" s="23">
        <v>20.675899999999999</v>
      </c>
      <c r="E133" s="23">
        <v>125.0093</v>
      </c>
      <c r="F133" s="23">
        <v>54.371400000000001</v>
      </c>
      <c r="G133" s="23">
        <v>21.293600000000001</v>
      </c>
      <c r="H133" s="23">
        <v>12.9617</v>
      </c>
      <c r="I133" s="23">
        <f t="shared" si="59"/>
        <v>1.8291857842919601</v>
      </c>
      <c r="J133" s="23">
        <f t="shared" si="94"/>
        <v>123.64915924826904</v>
      </c>
      <c r="K133" s="23">
        <f t="shared" si="70"/>
        <v>83.600984511194795</v>
      </c>
      <c r="L133" s="23">
        <f t="shared" si="71"/>
        <v>39.505874473975119</v>
      </c>
      <c r="M133" s="23" cm="1">
        <f t="array" aca="1" ref="M133" ca="1">(L133 - $EV133) - AVERAGE(OFFSET(L$62, 0, 0, ROW()-62, 1) - OFFSET($EV$62, 0, 0, ROW()-62, 1))</f>
        <v>8.5353202255599125</v>
      </c>
      <c r="N133" s="21">
        <v>41698</v>
      </c>
      <c r="O133" s="23">
        <v>2740.79</v>
      </c>
      <c r="P133" s="23">
        <v>1.34</v>
      </c>
      <c r="Q133" s="23">
        <v>12.9162</v>
      </c>
      <c r="R133" s="23">
        <v>125.3403</v>
      </c>
      <c r="S133" s="23">
        <v>28.038799999999998</v>
      </c>
      <c r="T133" s="23">
        <v>6.3085000000000004</v>
      </c>
      <c r="U133" s="23">
        <v>5.5595999999999997</v>
      </c>
      <c r="V133" s="23">
        <f t="shared" si="60"/>
        <v>1.4611576032612874</v>
      </c>
      <c r="W133" s="23">
        <f t="shared" si="95"/>
        <v>123.9765578635015</v>
      </c>
      <c r="X133" s="23">
        <f t="shared" si="72"/>
        <v>92.818323328167452</v>
      </c>
      <c r="Y133" s="23">
        <f t="shared" si="73"/>
        <v>29.5285445989979</v>
      </c>
      <c r="Z133" s="23" cm="1">
        <f t="array" aca="1" ref="Z133" ca="1">(Y133 - $EV133) - AVERAGE(OFFSET(Y$62, 0, 0, ROW()-62, 1) - OFFSET($EV$62, 0, 0, ROW()-62, 1))</f>
        <v>4.9289306418354215</v>
      </c>
      <c r="AA133" s="21">
        <v>41698</v>
      </c>
      <c r="AB133" s="23">
        <v>2341.58</v>
      </c>
      <c r="AC133" s="23">
        <v>2.64</v>
      </c>
      <c r="AD133" s="23">
        <v>17.732800000000001</v>
      </c>
      <c r="AE133" s="23">
        <v>130.27950000000001</v>
      </c>
      <c r="AF133" s="23">
        <v>31.666599999999999</v>
      </c>
      <c r="AG133" s="23">
        <v>10.2858</v>
      </c>
      <c r="AH133" s="23">
        <v>6.8194999999999997</v>
      </c>
      <c r="AI133" s="23">
        <f t="shared" si="61"/>
        <v>2.6956357602850685</v>
      </c>
      <c r="AJ133" s="23">
        <f t="shared" si="96"/>
        <v>128.86201780415433</v>
      </c>
      <c r="AK133" s="23">
        <f t="shared" si="74"/>
        <v>111.74459563811888</v>
      </c>
      <c r="AL133" s="23">
        <f t="shared" si="75"/>
        <v>20.954749414308395</v>
      </c>
      <c r="AM133" s="23" cm="1">
        <f t="array" aca="1" ref="AM133" ca="1">(AL133 - $EV133) - AVERAGE(OFFSET(AL$62, 0, 0, ROW()-62, 1) - OFFSET($EV$62, 0, 0, ROW()-62, 1))</f>
        <v>-2.70034717890666</v>
      </c>
      <c r="AN133" s="21">
        <v>41698</v>
      </c>
      <c r="AO133" s="23">
        <v>3506.48</v>
      </c>
      <c r="AP133" s="23">
        <v>2.19</v>
      </c>
      <c r="AQ133" s="23">
        <v>14.642799999999999</v>
      </c>
      <c r="AR133" s="23">
        <v>239.79640000000001</v>
      </c>
      <c r="AS133" s="23">
        <v>17.835799999999999</v>
      </c>
      <c r="AT133" s="23">
        <v>11.539400000000001</v>
      </c>
      <c r="AU133" s="23">
        <v>8.0618999999999996</v>
      </c>
      <c r="AV133" s="23">
        <f t="shared" si="62"/>
        <v>2.3044867300500611</v>
      </c>
      <c r="AW133" s="23">
        <f t="shared" si="97"/>
        <v>237.18733926805146</v>
      </c>
      <c r="AX133" s="23">
        <f t="shared" si="76"/>
        <v>221.88305144897691</v>
      </c>
      <c r="AY133" s="23">
        <f t="shared" si="77"/>
        <v>15.803280048211938</v>
      </c>
      <c r="AZ133" s="23" cm="1">
        <f t="array" aca="1" ref="AZ133" ca="1">(AY133 - $EV133) - AVERAGE(OFFSET(AY$62, 0, 0, ROW()-62, 1) - OFFSET($EV$62, 0, 0, ROW()-62, 1))</f>
        <v>-1.5022236876098292</v>
      </c>
      <c r="BA133" s="21">
        <v>41698</v>
      </c>
      <c r="BB133" s="23">
        <v>1061.77</v>
      </c>
      <c r="BC133" s="23">
        <v>1.68</v>
      </c>
      <c r="BD133" s="23">
        <v>12.6889</v>
      </c>
      <c r="BE133" s="23">
        <v>86.965999999999994</v>
      </c>
      <c r="BF133" s="23" t="s">
        <v>8</v>
      </c>
      <c r="BG133" s="23">
        <v>20.257100000000001</v>
      </c>
      <c r="BH133" s="23">
        <v>14.218999999999999</v>
      </c>
      <c r="BI133" s="23">
        <f t="shared" si="63"/>
        <v>1.810778340991994</v>
      </c>
      <c r="BJ133" s="23">
        <f t="shared" si="98"/>
        <v>86.019782393669644</v>
      </c>
      <c r="BK133" s="23">
        <f t="shared" si="78"/>
        <v>55.377267492198378</v>
      </c>
      <c r="BL133" s="23">
        <f t="shared" si="79"/>
        <v>19.173390961364852</v>
      </c>
      <c r="BM133" s="23" cm="1">
        <f t="array" aca="1" ref="BM133" ca="1">(BL133 - $EV133) - AVERAGE(OFFSET(BL$62, 0, 0, ROW()-62, 1) - OFFSET($EV$62, 0, 0, ROW()-62, 1))</f>
        <v>3.4101258720137753</v>
      </c>
      <c r="BN133" s="21">
        <v>41698</v>
      </c>
      <c r="BO133" s="23">
        <v>2251.62</v>
      </c>
      <c r="BP133" s="23">
        <v>3.22</v>
      </c>
      <c r="BQ133" s="23">
        <v>53.970300000000002</v>
      </c>
      <c r="BR133" s="23">
        <v>120.0635</v>
      </c>
      <c r="BS133" s="23" t="s">
        <v>8</v>
      </c>
      <c r="BT133" s="23">
        <v>24.8767</v>
      </c>
      <c r="BU133" s="23">
        <v>19.359100000000002</v>
      </c>
      <c r="BV133" s="23">
        <f t="shared" si="64"/>
        <v>3.3111441336079093</v>
      </c>
      <c r="BW133" s="23">
        <f t="shared" si="99"/>
        <v>118.75717111770525</v>
      </c>
      <c r="BX133" s="23">
        <f t="shared" si="80"/>
        <v>95.797937015090255</v>
      </c>
      <c r="BY133" s="23">
        <f t="shared" si="81"/>
        <v>23.503846430903003</v>
      </c>
      <c r="BZ133" s="23" cm="1">
        <f t="array" aca="1" ref="BZ133" ca="1">(BY133 - $EV133) - AVERAGE(OFFSET(BY$62, 0, 0, ROW()-62, 1) - OFFSET($EV$62, 0, 0, ROW()-62, 1))</f>
        <v>3.2801492394226037</v>
      </c>
      <c r="CA133" s="21">
        <v>41698</v>
      </c>
      <c r="CB133" s="23">
        <v>2313.21</v>
      </c>
      <c r="CC133" s="23">
        <v>1.52</v>
      </c>
      <c r="CD133" s="23">
        <v>21.423400000000001</v>
      </c>
      <c r="CE133" s="23">
        <v>122.5673</v>
      </c>
      <c r="CF133" s="23">
        <v>33.229399999999998</v>
      </c>
      <c r="CG133" s="23">
        <v>10.3474</v>
      </c>
      <c r="CH133" s="23">
        <v>7.8817000000000004</v>
      </c>
      <c r="CI133" s="23">
        <f t="shared" si="65"/>
        <v>1.7581260411970256</v>
      </c>
      <c r="CJ133" s="23">
        <f t="shared" si="100"/>
        <v>121.23372898120674</v>
      </c>
      <c r="CK133" s="23">
        <f t="shared" si="82"/>
        <v>102.3145183582855</v>
      </c>
      <c r="CL133" s="23">
        <f t="shared" si="83"/>
        <v>22.608814830165056</v>
      </c>
      <c r="CM133" s="23" cm="1">
        <f t="array" aca="1" ref="CM133" ca="1">(CL133 - $EV133) - AVERAGE(OFFSET(CL$62, 0, 0, ROW()-62, 1) - OFFSET($EV$62, 0, 0, ROW()-62, 1))</f>
        <v>1.7483303724153143</v>
      </c>
      <c r="CN133" s="21">
        <v>41698</v>
      </c>
      <c r="CO133" s="23">
        <v>3003.1</v>
      </c>
      <c r="CP133" s="23">
        <v>1.97</v>
      </c>
      <c r="CQ133" s="23">
        <v>18.701499999999999</v>
      </c>
      <c r="CR133" s="23">
        <v>142.4913</v>
      </c>
      <c r="CS133" s="23">
        <v>27.052199999999999</v>
      </c>
      <c r="CT133" s="23">
        <v>11.626799999999999</v>
      </c>
      <c r="CU133" s="23">
        <v>8.3054000000000006</v>
      </c>
      <c r="CV133" s="23">
        <f t="shared" si="66"/>
        <v>2.2112926134593871</v>
      </c>
      <c r="CW133" s="23">
        <f t="shared" si="101"/>
        <v>140.94094955489615</v>
      </c>
      <c r="CX133" s="23">
        <f t="shared" si="84"/>
        <v>111.20313160730926</v>
      </c>
      <c r="CY133" s="23">
        <f t="shared" si="85"/>
        <v>27.005534435890016</v>
      </c>
      <c r="CZ133" s="23" cm="1">
        <f t="array" aca="1" ref="CZ133" ca="1">(CY133 - $EV133) - AVERAGE(OFFSET(CY$62, 0, 0, ROW()-62, 1) - OFFSET($EV$62, 0, 0, ROW()-62, 1))</f>
        <v>4.0807636120230688</v>
      </c>
      <c r="DA133" s="21">
        <v>41698</v>
      </c>
      <c r="DB133" s="23">
        <v>2552.39</v>
      </c>
      <c r="DC133" s="23">
        <v>2.2999999999999998</v>
      </c>
      <c r="DD133" s="23">
        <v>18.709599999999998</v>
      </c>
      <c r="DE133" s="23">
        <v>141.8485</v>
      </c>
      <c r="DF133" s="23">
        <v>29.1721</v>
      </c>
      <c r="DG133" s="23">
        <v>12.2578</v>
      </c>
      <c r="DH133" s="23">
        <v>9.6364999999999998</v>
      </c>
      <c r="DI133" s="23">
        <f t="shared" si="67"/>
        <v>2.5549384585421615</v>
      </c>
      <c r="DJ133" s="23">
        <f t="shared" si="102"/>
        <v>140.30514342235412</v>
      </c>
      <c r="DK133" s="23">
        <f t="shared" si="86"/>
        <v>122.07653025984551</v>
      </c>
      <c r="DL133" s="23">
        <f t="shared" si="87"/>
        <v>20.908113906638075</v>
      </c>
      <c r="DM133" s="23" cm="1">
        <f t="array" aca="1" ref="DM133" ca="1">(DL133 - $EV133) - AVERAGE(OFFSET(DL$62, 0, 0, ROW()-62, 1) - OFFSET($EV$62, 0, 0, ROW()-62, 1))</f>
        <v>-0.94680997842633952</v>
      </c>
      <c r="DN133" s="21">
        <v>41698</v>
      </c>
      <c r="DO133" s="23">
        <v>2636.9</v>
      </c>
      <c r="DP133" s="23">
        <v>1.84</v>
      </c>
      <c r="DQ133" s="23">
        <v>16.599399999999999</v>
      </c>
      <c r="DR133" s="23">
        <v>169.81010000000001</v>
      </c>
      <c r="DS133" s="23">
        <v>48.699300000000001</v>
      </c>
      <c r="DT133" s="23">
        <v>20.416799999999999</v>
      </c>
      <c r="DU133" s="23">
        <v>16.212900000000001</v>
      </c>
      <c r="DV133" s="23">
        <f t="shared" si="68"/>
        <v>2.0286560074926419</v>
      </c>
      <c r="DW133" s="23">
        <f t="shared" si="103"/>
        <v>167.96251236399607</v>
      </c>
      <c r="DX133" s="23">
        <f t="shared" si="88"/>
        <v>133.93418657814431</v>
      </c>
      <c r="DY133" s="23">
        <f t="shared" si="89"/>
        <v>19.68802788421381</v>
      </c>
      <c r="DZ133" s="23" cm="1">
        <f t="array" aca="1" ref="DZ133" ca="1">(DY133 - $EV133) - AVERAGE(OFFSET(DY$62, 0, 0, ROW()-62, 1) - OFFSET($EV$62, 0, 0, ROW()-62, 1))</f>
        <v>-4.5539619882711557</v>
      </c>
      <c r="EA133" s="21">
        <v>41698</v>
      </c>
      <c r="EB133" s="23">
        <v>3093.37</v>
      </c>
      <c r="EC133" s="23">
        <v>3.78</v>
      </c>
      <c r="ED133" s="23">
        <v>16.526199999999999</v>
      </c>
      <c r="EE133" s="23">
        <v>127.07340000000001</v>
      </c>
      <c r="EF133" s="23">
        <v>58.931199999999997</v>
      </c>
      <c r="EG133" s="23">
        <v>17.425799999999999</v>
      </c>
      <c r="EH133" s="23">
        <v>8.1654999999999998</v>
      </c>
      <c r="EI133" s="23">
        <f t="shared" si="69"/>
        <v>3.9919300432748703</v>
      </c>
      <c r="EJ133" s="23">
        <f t="shared" si="104"/>
        <v>125.69080118694365</v>
      </c>
      <c r="EK133" s="23">
        <f t="shared" si="90"/>
        <v>123.54783577274983</v>
      </c>
      <c r="EL133" s="23">
        <f t="shared" si="91"/>
        <v>25.037832355799832</v>
      </c>
      <c r="EM133" s="23" cm="1">
        <f t="array" aca="1" ref="EM133" ca="1">(EL133 - $EV133) - AVERAGE(OFFSET(EL$62, 0, 0, ROW()-62, 1) - OFFSET($EV$62, 0, 0, ROW()-62, 1))</f>
        <v>1.0054154124352559</v>
      </c>
      <c r="EP133" s="21">
        <v>41698</v>
      </c>
      <c r="EQ133" s="52">
        <v>1872.339965820312</v>
      </c>
      <c r="ER133" s="37">
        <v>18.5656</v>
      </c>
      <c r="ES133" s="51">
        <v>137.79</v>
      </c>
      <c r="ET133" s="23">
        <f t="shared" si="105"/>
        <v>136.29080118694364</v>
      </c>
      <c r="EU133" s="23">
        <f t="shared" si="92"/>
        <v>100.64906015606172</v>
      </c>
      <c r="EV133" s="23">
        <f t="shared" si="93"/>
        <v>18.60265722220505</v>
      </c>
      <c r="EW133" s="37"/>
      <c r="EX133" s="37"/>
      <c r="EY133" s="37"/>
      <c r="FA133" s="21">
        <v>41698</v>
      </c>
      <c r="FB133" s="37">
        <f>VLOOKUP(FA133,'riskfree_rate and infl.'!$H:$I,2,0)</f>
        <v>1.1000000000000001</v>
      </c>
    </row>
    <row r="134" spans="1:158" x14ac:dyDescent="0.35">
      <c r="A134" s="21">
        <v>41729</v>
      </c>
      <c r="B134" s="23">
        <v>3175.7</v>
      </c>
      <c r="C134" s="23">
        <v>1.74</v>
      </c>
      <c r="D134" s="23">
        <v>21.646699999999999</v>
      </c>
      <c r="E134" s="23">
        <v>125.0093</v>
      </c>
      <c r="F134" s="23">
        <v>54.235500000000002</v>
      </c>
      <c r="G134" s="23">
        <v>21.280999999999999</v>
      </c>
      <c r="H134" s="23">
        <v>12.9621</v>
      </c>
      <c r="I134" s="23">
        <f t="shared" si="59"/>
        <v>1.8983154996931022</v>
      </c>
      <c r="J134" s="23">
        <f t="shared" si="94"/>
        <v>123.16187192118227</v>
      </c>
      <c r="K134" s="23">
        <f t="shared" si="70"/>
        <v>84.267489270791458</v>
      </c>
      <c r="L134" s="23">
        <f t="shared" si="71"/>
        <v>37.685945404104395</v>
      </c>
      <c r="M134" s="23" cm="1">
        <f t="array" aca="1" ref="M134" ca="1">(L134 - $EV134) - AVERAGE(OFFSET(L$62, 0, 0, ROW()-62, 1) - OFFSET($EV$62, 0, 0, ROW()-62, 1))</f>
        <v>6.8603688198093451</v>
      </c>
      <c r="N134" s="21">
        <v>41729</v>
      </c>
      <c r="O134" s="23">
        <v>2677.56</v>
      </c>
      <c r="P134" s="23">
        <v>1.41</v>
      </c>
      <c r="Q134" s="23">
        <v>20.5396</v>
      </c>
      <c r="R134" s="23">
        <v>129.5282</v>
      </c>
      <c r="S134" s="23">
        <v>28.196999999999999</v>
      </c>
      <c r="T134" s="23">
        <v>8.6051000000000002</v>
      </c>
      <c r="U134" s="23">
        <v>5.8277999999999999</v>
      </c>
      <c r="V134" s="23">
        <f t="shared" si="60"/>
        <v>1.4802347108442511</v>
      </c>
      <c r="W134" s="23">
        <f t="shared" si="95"/>
        <v>127.61399014778326</v>
      </c>
      <c r="X134" s="23">
        <f t="shared" si="72"/>
        <v>94.785439027417652</v>
      </c>
      <c r="Y134" s="23">
        <f t="shared" si="73"/>
        <v>28.248642697381911</v>
      </c>
      <c r="Z134" s="23" cm="1">
        <f t="array" aca="1" ref="Z134" ca="1">(Y134 - $EV134) - AVERAGE(OFFSET(Y$62, 0, 0, ROW()-62, 1) - OFFSET($EV$62, 0, 0, ROW()-62, 1))</f>
        <v>3.8440951485579866</v>
      </c>
      <c r="AA134" s="21">
        <v>41729</v>
      </c>
      <c r="AB134" s="23">
        <v>2372.83</v>
      </c>
      <c r="AC134" s="23">
        <v>2.64</v>
      </c>
      <c r="AD134" s="23">
        <v>18.3628</v>
      </c>
      <c r="AE134" s="23">
        <v>131.66210000000001</v>
      </c>
      <c r="AF134" s="23">
        <v>31.584900000000001</v>
      </c>
      <c r="AG134" s="23">
        <v>10.342000000000001</v>
      </c>
      <c r="AH134" s="23">
        <v>6.8871000000000002</v>
      </c>
      <c r="AI134" s="23">
        <f t="shared" si="61"/>
        <v>2.7184527824529097</v>
      </c>
      <c r="AJ134" s="23">
        <f t="shared" si="96"/>
        <v>129.71635467980298</v>
      </c>
      <c r="AK134" s="23">
        <f t="shared" si="74"/>
        <v>112.29460717193889</v>
      </c>
      <c r="AL134" s="23">
        <f t="shared" si="75"/>
        <v>21.130400290433023</v>
      </c>
      <c r="AM134" s="23" cm="1">
        <f t="array" aca="1" ref="AM134" ca="1">(AL134 - $EV134) - AVERAGE(OFFSET(AL$62, 0, 0, ROW()-62, 1) - OFFSET($EV$62, 0, 0, ROW()-62, 1))</f>
        <v>-2.2236677024887257</v>
      </c>
      <c r="AN134" s="21">
        <v>41729</v>
      </c>
      <c r="AO134" s="23">
        <v>3586.39</v>
      </c>
      <c r="AP134" s="23">
        <v>2.13</v>
      </c>
      <c r="AQ134" s="23">
        <v>14.9765</v>
      </c>
      <c r="AR134" s="23">
        <v>239.79640000000001</v>
      </c>
      <c r="AS134" s="23">
        <v>18.3019</v>
      </c>
      <c r="AT134" s="23">
        <v>11.394600000000001</v>
      </c>
      <c r="AU134" s="23">
        <v>8.0618999999999996</v>
      </c>
      <c r="AV134" s="23">
        <f t="shared" si="62"/>
        <v>2.2703961101056853</v>
      </c>
      <c r="AW134" s="23">
        <f t="shared" si="97"/>
        <v>236.25261083743845</v>
      </c>
      <c r="AX134" s="23">
        <f t="shared" si="76"/>
        <v>220.86658057203732</v>
      </c>
      <c r="AY134" s="23">
        <f t="shared" si="77"/>
        <v>16.237811943805013</v>
      </c>
      <c r="AZ134" s="23" cm="1">
        <f t="array" aca="1" ref="AZ134" ca="1">(AY134 - $EV134) - AVERAGE(OFFSET(AY$62, 0, 0, ROW()-62, 1) - OFFSET($EV$62, 0, 0, ROW()-62, 1))</f>
        <v>-0.78330379576923814</v>
      </c>
      <c r="BA134" s="21">
        <v>41729</v>
      </c>
      <c r="BB134" s="23">
        <v>1097.33</v>
      </c>
      <c r="BC134" s="23">
        <v>1.63</v>
      </c>
      <c r="BD134" s="23">
        <v>12.2042</v>
      </c>
      <c r="BE134" s="23">
        <v>87.030500000000004</v>
      </c>
      <c r="BF134" s="23" t="s">
        <v>8</v>
      </c>
      <c r="BG134" s="23">
        <v>20.853100000000001</v>
      </c>
      <c r="BH134" s="23">
        <v>14.266999999999999</v>
      </c>
      <c r="BI134" s="23">
        <f t="shared" si="63"/>
        <v>1.782046901269879</v>
      </c>
      <c r="BJ134" s="23">
        <f t="shared" si="98"/>
        <v>85.744334975369469</v>
      </c>
      <c r="BK134" s="23">
        <f t="shared" si="78"/>
        <v>56.71360714473299</v>
      </c>
      <c r="BL134" s="23">
        <f t="shared" si="79"/>
        <v>19.34861940979378</v>
      </c>
      <c r="BM134" s="23" cm="1">
        <f t="array" aca="1" ref="BM134" ca="1">(BL134 - $EV134) - AVERAGE(OFFSET(BL$62, 0, 0, ROW()-62, 1) - OFFSET($EV$62, 0, 0, ROW()-62, 1))</f>
        <v>3.801515239473225</v>
      </c>
      <c r="BN134" s="21">
        <v>41729</v>
      </c>
      <c r="BO134" s="23">
        <v>2257.58</v>
      </c>
      <c r="BP134" s="23">
        <v>3.31</v>
      </c>
      <c r="BQ134" s="23">
        <v>54.1128</v>
      </c>
      <c r="BR134" s="23">
        <v>120.0635</v>
      </c>
      <c r="BS134" s="23" t="s">
        <v>8</v>
      </c>
      <c r="BT134" s="23">
        <v>24.8767</v>
      </c>
      <c r="BU134" s="23">
        <v>19.359100000000002</v>
      </c>
      <c r="BV134" s="23">
        <f t="shared" si="64"/>
        <v>3.4124959556300944</v>
      </c>
      <c r="BW134" s="23">
        <f t="shared" si="99"/>
        <v>118.28916256157638</v>
      </c>
      <c r="BX134" s="23">
        <f t="shared" si="80"/>
        <v>95.746789188974645</v>
      </c>
      <c r="BY134" s="23">
        <f t="shared" si="81"/>
        <v>23.578649677162886</v>
      </c>
      <c r="BZ134" s="23" cm="1">
        <f t="array" aca="1" ref="BZ134" ca="1">(BY134 - $EV134) - AVERAGE(OFFSET(BY$62, 0, 0, ROW()-62, 1) - OFFSET($EV$62, 0, 0, ROW()-62, 1))</f>
        <v>3.5729186357212188</v>
      </c>
      <c r="CA134" s="21">
        <v>41729</v>
      </c>
      <c r="CB134" s="23">
        <v>2284.15</v>
      </c>
      <c r="CC134" s="23">
        <v>1.54</v>
      </c>
      <c r="CD134" s="23">
        <v>21.158000000000001</v>
      </c>
      <c r="CE134" s="23">
        <v>122.5659</v>
      </c>
      <c r="CF134" s="23">
        <v>33.229599999999998</v>
      </c>
      <c r="CG134" s="23">
        <v>10.348699999999999</v>
      </c>
      <c r="CH134" s="23">
        <v>7.8815999999999997</v>
      </c>
      <c r="CI134" s="23">
        <f t="shared" si="65"/>
        <v>1.7223372094778733</v>
      </c>
      <c r="CJ134" s="23">
        <f t="shared" si="100"/>
        <v>120.75458128078819</v>
      </c>
      <c r="CK134" s="23">
        <f t="shared" si="82"/>
        <v>102.84427677454497</v>
      </c>
      <c r="CL134" s="23">
        <f t="shared" si="83"/>
        <v>22.209792043239407</v>
      </c>
      <c r="CM134" s="23" cm="1">
        <f t="array" aca="1" ref="CM134" ca="1">(CL134 - $EV134) - AVERAGE(OFFSET(CL$62, 0, 0, ROW()-62, 1) - OFFSET($EV$62, 0, 0, ROW()-62, 1))</f>
        <v>1.5885489975701659</v>
      </c>
      <c r="CN134" s="21">
        <v>41729</v>
      </c>
      <c r="CO134" s="23">
        <v>3034.3</v>
      </c>
      <c r="CP134" s="23">
        <v>1.95</v>
      </c>
      <c r="CQ134" s="23">
        <v>18.9526</v>
      </c>
      <c r="CR134" s="23">
        <v>142.54519999999999</v>
      </c>
      <c r="CS134" s="23">
        <v>27.282399999999999</v>
      </c>
      <c r="CT134" s="23">
        <v>11.632300000000001</v>
      </c>
      <c r="CU134" s="23">
        <v>8.2576999999999998</v>
      </c>
      <c r="CV134" s="23">
        <f t="shared" si="66"/>
        <v>2.1680043676042482</v>
      </c>
      <c r="CW134" s="23">
        <f t="shared" si="101"/>
        <v>140.43862068965518</v>
      </c>
      <c r="CX134" s="23">
        <f t="shared" si="84"/>
        <v>111.62210694544339</v>
      </c>
      <c r="CY134" s="23">
        <f t="shared" si="85"/>
        <v>27.183683259831763</v>
      </c>
      <c r="CZ134" s="23" cm="1">
        <f t="array" aca="1" ref="CZ134" ca="1">(CY134 - $EV134) - AVERAGE(OFFSET(CY$62, 0, 0, ROW()-62, 1) - OFFSET($EV$62, 0, 0, ROW()-62, 1))</f>
        <v>4.4657589419396526</v>
      </c>
      <c r="DA134" s="21">
        <v>41729</v>
      </c>
      <c r="DB134" s="23">
        <v>2558.13</v>
      </c>
      <c r="DC134" s="23">
        <v>2.31</v>
      </c>
      <c r="DD134" s="23">
        <v>18.7517</v>
      </c>
      <c r="DE134" s="23">
        <v>141.8485</v>
      </c>
      <c r="DF134" s="23">
        <v>29.1721</v>
      </c>
      <c r="DG134" s="23">
        <v>12.2578</v>
      </c>
      <c r="DH134" s="23">
        <v>9.6364999999999998</v>
      </c>
      <c r="DI134" s="23">
        <f t="shared" si="67"/>
        <v>2.5343861299442096</v>
      </c>
      <c r="DJ134" s="23">
        <f t="shared" si="102"/>
        <v>139.75221674876849</v>
      </c>
      <c r="DK134" s="23">
        <f t="shared" si="86"/>
        <v>121.86529879869717</v>
      </c>
      <c r="DL134" s="23">
        <f t="shared" si="87"/>
        <v>20.99145552685707</v>
      </c>
      <c r="DM134" s="23" cm="1">
        <f t="array" aca="1" ref="DM134" ca="1">(DL134 - $EV134) - AVERAGE(OFFSET(DL$62, 0, 0, ROW()-62, 1) - OFFSET($EV$62, 0, 0, ROW()-62, 1))</f>
        <v>-0.58679444125404334</v>
      </c>
      <c r="DN134" s="21">
        <v>41729</v>
      </c>
      <c r="DO134" s="23">
        <v>2688.91</v>
      </c>
      <c r="DP134" s="23">
        <v>1.81</v>
      </c>
      <c r="DQ134" s="23">
        <v>16.9268</v>
      </c>
      <c r="DR134" s="23">
        <v>169.80950000000001</v>
      </c>
      <c r="DS134" s="23">
        <v>48.699300000000001</v>
      </c>
      <c r="DT134" s="23">
        <v>20.416799999999999</v>
      </c>
      <c r="DU134" s="23">
        <v>16.212900000000001</v>
      </c>
      <c r="DV134" s="23">
        <f t="shared" si="68"/>
        <v>2.0016555684688946</v>
      </c>
      <c r="DW134" s="23">
        <f t="shared" si="103"/>
        <v>167.30000000000004</v>
      </c>
      <c r="DX134" s="23">
        <f t="shared" si="88"/>
        <v>135.11599882714029</v>
      </c>
      <c r="DY134" s="23">
        <f t="shared" si="89"/>
        <v>19.900752119221931</v>
      </c>
      <c r="DZ134" s="23" cm="1">
        <f t="array" aca="1" ref="DZ134" ca="1">(DY134 - $EV134) - AVERAGE(OFFSET(DY$62, 0, 0, ROW()-62, 1) - OFFSET($EV$62, 0, 0, ROW()-62, 1))</f>
        <v>-4.014464502839667</v>
      </c>
      <c r="EA134" s="21">
        <v>41729</v>
      </c>
      <c r="EB134" s="23">
        <v>3199.89</v>
      </c>
      <c r="EC134" s="23">
        <v>3.62</v>
      </c>
      <c r="ED134" s="23">
        <v>16.910499999999999</v>
      </c>
      <c r="EE134" s="23">
        <v>127.07340000000001</v>
      </c>
      <c r="EF134" s="23">
        <v>58.931199999999997</v>
      </c>
      <c r="EG134" s="23">
        <v>17.425799999999999</v>
      </c>
      <c r="EH134" s="23">
        <v>8.1654999999999998</v>
      </c>
      <c r="EI134" s="23">
        <f t="shared" si="69"/>
        <v>3.9246080946130504</v>
      </c>
      <c r="EJ134" s="23">
        <f t="shared" si="104"/>
        <v>125.19546798029559</v>
      </c>
      <c r="EK134" s="23">
        <f t="shared" si="90"/>
        <v>123.48543092181902</v>
      </c>
      <c r="EL134" s="23">
        <f t="shared" si="91"/>
        <v>25.913097408437689</v>
      </c>
      <c r="EM134" s="23" cm="1">
        <f t="array" aca="1" ref="EM134" ca="1">(EL134 - $EV134) - AVERAGE(OFFSET(EL$62, 0, 0, ROW()-62, 1) - OFFSET($EV$62, 0, 0, ROW()-62, 1))</f>
        <v>2.13024014048667</v>
      </c>
      <c r="EP134" s="21">
        <v>41729</v>
      </c>
      <c r="EQ134" s="52">
        <v>1883.949951171875</v>
      </c>
      <c r="ER134" s="37">
        <v>18.269500000000001</v>
      </c>
      <c r="ES134" s="51">
        <v>137.19999999999999</v>
      </c>
      <c r="ET134" s="23">
        <f t="shared" si="105"/>
        <v>135.17241379310346</v>
      </c>
      <c r="EU134" s="23">
        <f t="shared" si="92"/>
        <v>102.72840627617434</v>
      </c>
      <c r="EV134" s="23">
        <f t="shared" si="93"/>
        <v>18.339133443841003</v>
      </c>
      <c r="EW134" s="37"/>
      <c r="EX134" s="37"/>
      <c r="EY134" s="37"/>
      <c r="FA134" s="21">
        <v>41729</v>
      </c>
      <c r="FB134" s="37">
        <f>VLOOKUP(FA134,'riskfree_rate and infl.'!$H:$I,2,0)</f>
        <v>1.5</v>
      </c>
    </row>
    <row r="135" spans="1:158" x14ac:dyDescent="0.35">
      <c r="A135" s="21">
        <v>41759</v>
      </c>
      <c r="B135" s="23">
        <v>3134.54</v>
      </c>
      <c r="C135" s="23">
        <v>1.77</v>
      </c>
      <c r="D135" s="23">
        <v>21.302</v>
      </c>
      <c r="E135" s="23">
        <v>125.02670000000001</v>
      </c>
      <c r="F135" s="23">
        <v>54.229399999999998</v>
      </c>
      <c r="G135" s="23">
        <v>21.2807</v>
      </c>
      <c r="H135" s="23">
        <v>12.962300000000001</v>
      </c>
      <c r="I135" s="23">
        <f t="shared" si="59"/>
        <v>1.8765336050429759</v>
      </c>
      <c r="J135" s="23">
        <f t="shared" si="94"/>
        <v>122.57519607843138</v>
      </c>
      <c r="K135" s="23">
        <f t="shared" si="70"/>
        <v>85.078477349104347</v>
      </c>
      <c r="L135" s="23">
        <f t="shared" si="71"/>
        <v>36.84292546912863</v>
      </c>
      <c r="M135" s="23" cm="1">
        <f t="array" aca="1" ref="M135" ca="1">(L135 - $EV135) - AVERAGE(OFFSET(L$62, 0, 0, ROW()-62, 1) - OFFSET($EV$62, 0, 0, ROW()-62, 1))</f>
        <v>5.9079393423374569</v>
      </c>
      <c r="N135" s="21">
        <v>41759</v>
      </c>
      <c r="O135" s="23">
        <v>2618.56</v>
      </c>
      <c r="P135" s="23">
        <v>1.45</v>
      </c>
      <c r="Q135" s="23">
        <v>20.092099999999999</v>
      </c>
      <c r="R135" s="23">
        <v>129.50190000000001</v>
      </c>
      <c r="S135" s="23">
        <v>28.196999999999999</v>
      </c>
      <c r="T135" s="23">
        <v>8.6051000000000002</v>
      </c>
      <c r="U135" s="23">
        <v>5.8277999999999999</v>
      </c>
      <c r="V135" s="23">
        <f t="shared" si="60"/>
        <v>1.473262593705863</v>
      </c>
      <c r="W135" s="23">
        <f t="shared" si="95"/>
        <v>126.96264705882353</v>
      </c>
      <c r="X135" s="23">
        <f t="shared" si="72"/>
        <v>96.74095780098952</v>
      </c>
      <c r="Y135" s="23">
        <f t="shared" si="73"/>
        <v>27.067749374435238</v>
      </c>
      <c r="Z135" s="23" cm="1">
        <f t="array" aca="1" ref="Z135" ca="1">(Y135 - $EV135) - AVERAGE(OFFSET(Y$62, 0, 0, ROW()-62, 1) - OFFSET($EV$62, 0, 0, ROW()-62, 1))</f>
        <v>2.595111100529591</v>
      </c>
      <c r="AA135" s="21">
        <v>41759</v>
      </c>
      <c r="AB135" s="23">
        <v>2442.33</v>
      </c>
      <c r="AC135" s="23">
        <v>2.59</v>
      </c>
      <c r="AD135" s="23">
        <v>18.895600000000002</v>
      </c>
      <c r="AE135" s="23">
        <v>131.66210000000001</v>
      </c>
      <c r="AF135" s="23">
        <v>31.584900000000001</v>
      </c>
      <c r="AG135" s="23">
        <v>10.342000000000001</v>
      </c>
      <c r="AH135" s="23">
        <v>6.8871000000000002</v>
      </c>
      <c r="AI135" s="23">
        <f t="shared" si="61"/>
        <v>2.7313573483951914</v>
      </c>
      <c r="AJ135" s="23">
        <f t="shared" si="96"/>
        <v>129.08049019607844</v>
      </c>
      <c r="AK135" s="23">
        <f t="shared" si="74"/>
        <v>112.8258244724543</v>
      </c>
      <c r="AL135" s="23">
        <f t="shared" si="75"/>
        <v>21.646905851738573</v>
      </c>
      <c r="AM135" s="23" cm="1">
        <f t="array" aca="1" ref="AM135" ca="1">(AL135 - $EV135) - AVERAGE(OFFSET(AL$62, 0, 0, ROW()-62, 1) - OFFSET($EV$62, 0, 0, ROW()-62, 1))</f>
        <v>-1.6921328272094636</v>
      </c>
      <c r="AN135" s="21">
        <v>41759</v>
      </c>
      <c r="AO135" s="23">
        <v>3772.29</v>
      </c>
      <c r="AP135" s="23">
        <v>2.0299999999999998</v>
      </c>
      <c r="AQ135" s="23">
        <v>15.752800000000001</v>
      </c>
      <c r="AR135" s="23">
        <v>239.79640000000001</v>
      </c>
      <c r="AS135" s="23">
        <v>18.3019</v>
      </c>
      <c r="AT135" s="23">
        <v>11.394600000000001</v>
      </c>
      <c r="AU135" s="23">
        <v>8.0618999999999996</v>
      </c>
      <c r="AV135" s="23">
        <f t="shared" si="62"/>
        <v>2.2426324120511034</v>
      </c>
      <c r="AW135" s="23">
        <f t="shared" si="97"/>
        <v>235.09450980392157</v>
      </c>
      <c r="AX135" s="23">
        <f t="shared" si="76"/>
        <v>219.81584120035711</v>
      </c>
      <c r="AY135" s="23">
        <f t="shared" si="77"/>
        <v>17.161138066303618</v>
      </c>
      <c r="AZ135" s="23" cm="1">
        <f t="array" aca="1" ref="AZ135" ca="1">(AY135 - $EV135) - AVERAGE(OFFSET(AY$62, 0, 0, ROW()-62, 1) - OFFSET($EV$62, 0, 0, ROW()-62, 1))</f>
        <v>0.1353206282822641</v>
      </c>
      <c r="BA135" s="21">
        <v>41759</v>
      </c>
      <c r="BB135" s="23">
        <v>1067.3900000000001</v>
      </c>
      <c r="BC135" s="23">
        <v>1.7</v>
      </c>
      <c r="BD135" s="23">
        <v>11.7644</v>
      </c>
      <c r="BE135" s="23">
        <v>92.378399999999999</v>
      </c>
      <c r="BF135" s="23" t="s">
        <v>8</v>
      </c>
      <c r="BG135" s="23">
        <v>20.8034</v>
      </c>
      <c r="BH135" s="23">
        <v>14.721299999999999</v>
      </c>
      <c r="BI135" s="23">
        <f t="shared" si="63"/>
        <v>1.7817855696254321</v>
      </c>
      <c r="BJ135" s="23">
        <f t="shared" si="98"/>
        <v>90.567058823529408</v>
      </c>
      <c r="BK135" s="23">
        <f t="shared" si="78"/>
        <v>57.818148759566235</v>
      </c>
      <c r="BL135" s="23">
        <f t="shared" si="79"/>
        <v>18.461158354251118</v>
      </c>
      <c r="BM135" s="23" cm="1">
        <f t="array" aca="1" ref="BM135" ca="1">(BL135 - $EV135) - AVERAGE(OFFSET(BL$62, 0, 0, ROW()-62, 1) - OFFSET($EV$62, 0, 0, ROW()-62, 1))</f>
        <v>2.8465467452746598</v>
      </c>
      <c r="BN135" s="21">
        <v>41759</v>
      </c>
      <c r="BO135" s="23">
        <v>2342.1799999999998</v>
      </c>
      <c r="BP135" s="23">
        <v>3.2</v>
      </c>
      <c r="BQ135" s="23">
        <v>56.140599999999999</v>
      </c>
      <c r="BR135" s="23">
        <v>120.0635</v>
      </c>
      <c r="BS135" s="23" t="s">
        <v>8</v>
      </c>
      <c r="BT135" s="23">
        <v>24.8767</v>
      </c>
      <c r="BU135" s="23">
        <v>19.359100000000002</v>
      </c>
      <c r="BV135" s="23">
        <f t="shared" si="64"/>
        <v>3.4326666951641767</v>
      </c>
      <c r="BW135" s="23">
        <f t="shared" si="99"/>
        <v>117.7093137254902</v>
      </c>
      <c r="BX135" s="23">
        <f t="shared" si="80"/>
        <v>95.679866539250085</v>
      </c>
      <c r="BY135" s="23">
        <f t="shared" si="81"/>
        <v>24.479340165458776</v>
      </c>
      <c r="BZ135" s="23" cm="1">
        <f t="array" aca="1" ref="BZ135" ca="1">(BY135 - $EV135) - AVERAGE(OFFSET(BY$62, 0, 0, ROW()-62, 1) - OFFSET($EV$62, 0, 0, ROW()-62, 1))</f>
        <v>4.4092331456865761</v>
      </c>
      <c r="CA135" s="21">
        <v>41759</v>
      </c>
      <c r="CB135" s="23">
        <v>2263.75</v>
      </c>
      <c r="CC135" s="23">
        <v>1.56</v>
      </c>
      <c r="CD135" s="23">
        <v>20.971699999999998</v>
      </c>
      <c r="CE135" s="23">
        <v>122.6514</v>
      </c>
      <c r="CF135" s="23">
        <v>33.193100000000001</v>
      </c>
      <c r="CG135" s="23">
        <v>10.3314</v>
      </c>
      <c r="CH135" s="23">
        <v>7.8798000000000004</v>
      </c>
      <c r="CI135" s="23">
        <f t="shared" si="65"/>
        <v>1.6991658420248181</v>
      </c>
      <c r="CJ135" s="23">
        <f t="shared" si="100"/>
        <v>120.24647058823528</v>
      </c>
      <c r="CK135" s="23">
        <f t="shared" si="82"/>
        <v>103.36068236860532</v>
      </c>
      <c r="CL135" s="23">
        <f t="shared" si="83"/>
        <v>21.901461446694061</v>
      </c>
      <c r="CM135" s="23" cm="1">
        <f t="array" aca="1" ref="CM135" ca="1">(CL135 - $EV135) - AVERAGE(OFFSET(CL$62, 0, 0, ROW()-62, 1) - OFFSET($EV$62, 0, 0, ROW()-62, 1))</f>
        <v>1.2430255684223828</v>
      </c>
      <c r="CN135" s="21">
        <v>41759</v>
      </c>
      <c r="CO135" s="23">
        <v>3076.81</v>
      </c>
      <c r="CP135" s="23">
        <v>1.93</v>
      </c>
      <c r="CQ135" s="23">
        <v>18.2758</v>
      </c>
      <c r="CR135" s="23">
        <v>145.2688</v>
      </c>
      <c r="CS135" s="23">
        <v>26.137799999999999</v>
      </c>
      <c r="CT135" s="23">
        <v>11.606400000000001</v>
      </c>
      <c r="CU135" s="23">
        <v>7.9611999999999998</v>
      </c>
      <c r="CV135" s="23">
        <f t="shared" si="66"/>
        <v>2.1303713646960483</v>
      </c>
      <c r="CW135" s="23">
        <f t="shared" si="101"/>
        <v>142.42039215686273</v>
      </c>
      <c r="CX135" s="23">
        <f t="shared" si="84"/>
        <v>112.06830616349922</v>
      </c>
      <c r="CY135" s="23">
        <f t="shared" si="85"/>
        <v>27.454773836870221</v>
      </c>
      <c r="CZ135" s="23" cm="1">
        <f t="array" aca="1" ref="CZ135" ca="1">(CY135 - $EV135) - AVERAGE(OFFSET(CY$62, 0, 0, ROW()-62, 1) - OFFSET($EV$62, 0, 0, ROW()-62, 1))</f>
        <v>4.6602428515212964</v>
      </c>
      <c r="DA135" s="21">
        <v>41759</v>
      </c>
      <c r="DB135" s="23">
        <v>2579.4899999999998</v>
      </c>
      <c r="DC135" s="23">
        <v>2.3199999999999998</v>
      </c>
      <c r="DD135" s="23">
        <v>18.3352</v>
      </c>
      <c r="DE135" s="23">
        <v>143.0444</v>
      </c>
      <c r="DF135" s="23">
        <v>29.9785</v>
      </c>
      <c r="DG135" s="23">
        <v>11.7864</v>
      </c>
      <c r="DH135" s="23">
        <v>9.3048000000000002</v>
      </c>
      <c r="DI135" s="23">
        <f t="shared" si="67"/>
        <v>2.5296065941033494</v>
      </c>
      <c r="DJ135" s="23">
        <f t="shared" si="102"/>
        <v>140.23960784313724</v>
      </c>
      <c r="DK135" s="23">
        <f t="shared" si="86"/>
        <v>121.94648091666016</v>
      </c>
      <c r="DL135" s="23">
        <f t="shared" si="87"/>
        <v>21.152639917201526</v>
      </c>
      <c r="DM135" s="23" cm="1">
        <f t="array" aca="1" ref="DM135" ca="1">(DL135 - $EV135) - AVERAGE(OFFSET(DL$62, 0, 0, ROW()-62, 1) - OFFSET($EV$62, 0, 0, ROW()-62, 1))</f>
        <v>-0.43300365832265131</v>
      </c>
      <c r="DN135" s="21">
        <v>41759</v>
      </c>
      <c r="DO135" s="23">
        <v>2709.82</v>
      </c>
      <c r="DP135" s="23">
        <v>1.82</v>
      </c>
      <c r="DQ135" s="23">
        <v>16.724699999999999</v>
      </c>
      <c r="DR135" s="23">
        <v>174.3152</v>
      </c>
      <c r="DS135" s="23">
        <v>50.837800000000001</v>
      </c>
      <c r="DT135" s="23">
        <v>21.099599999999999</v>
      </c>
      <c r="DU135" s="23">
        <v>16.8065</v>
      </c>
      <c r="DV135" s="23">
        <f t="shared" si="68"/>
        <v>1.9950375191641017</v>
      </c>
      <c r="DW135" s="23">
        <f t="shared" si="103"/>
        <v>170.89725490196079</v>
      </c>
      <c r="DX135" s="23">
        <f t="shared" si="88"/>
        <v>136.3529352843012</v>
      </c>
      <c r="DY135" s="23">
        <f t="shared" si="89"/>
        <v>19.873572903655646</v>
      </c>
      <c r="DZ135" s="23" cm="1">
        <f t="array" aca="1" ref="DZ135" ca="1">(DY135 - $EV135) - AVERAGE(OFFSET(DY$62, 0, 0, ROW()-62, 1) - OFFSET($EV$62, 0, 0, ROW()-62, 1))</f>
        <v>-4.0020829414137333</v>
      </c>
      <c r="EA135" s="21">
        <v>41759</v>
      </c>
      <c r="EB135" s="23">
        <v>3328.6</v>
      </c>
      <c r="EC135" s="23">
        <v>3.49</v>
      </c>
      <c r="ED135" s="23">
        <v>17.5853</v>
      </c>
      <c r="EE135" s="23">
        <v>127.07340000000001</v>
      </c>
      <c r="EF135" s="23">
        <v>58.931199999999997</v>
      </c>
      <c r="EG135" s="23">
        <v>17.425799999999999</v>
      </c>
      <c r="EH135" s="23">
        <v>8.1654999999999998</v>
      </c>
      <c r="EI135" s="23">
        <f t="shared" si="69"/>
        <v>3.9110054972216504</v>
      </c>
      <c r="EJ135" s="23">
        <f t="shared" si="104"/>
        <v>124.58176470588236</v>
      </c>
      <c r="EK135" s="23">
        <f t="shared" si="90"/>
        <v>123.40630524798453</v>
      </c>
      <c r="EL135" s="23">
        <f t="shared" si="91"/>
        <v>26.972689874404633</v>
      </c>
      <c r="EM135" s="23" cm="1">
        <f t="array" aca="1" ref="EM135" ca="1">(EL135 - $EV135) - AVERAGE(OFFSET(EL$62, 0, 0, ROW()-62, 1) - OFFSET($EV$62, 0, 0, ROW()-62, 1))</f>
        <v>3.1452193472358827</v>
      </c>
      <c r="EP135" s="21">
        <v>41759</v>
      </c>
      <c r="EQ135" s="52">
        <v>1923.569946289062</v>
      </c>
      <c r="ER135" s="37">
        <v>18.653700000000001</v>
      </c>
      <c r="ES135" s="51">
        <v>137.78</v>
      </c>
      <c r="ET135" s="23">
        <f t="shared" si="105"/>
        <v>135.07843137254901</v>
      </c>
      <c r="EU135" s="23">
        <f t="shared" si="92"/>
        <v>104.80062652379002</v>
      </c>
      <c r="EV135" s="23">
        <f t="shared" si="93"/>
        <v>18.354565331271246</v>
      </c>
      <c r="EW135" s="37"/>
      <c r="EX135" s="37"/>
      <c r="EY135" s="37"/>
      <c r="FA135" s="21">
        <v>41759</v>
      </c>
      <c r="FB135" s="37">
        <f>VLOOKUP(FA135,'riskfree_rate and infl.'!$H:$I,2,0)</f>
        <v>2</v>
      </c>
    </row>
    <row r="136" spans="1:158" x14ac:dyDescent="0.35">
      <c r="A136" s="21">
        <v>41790</v>
      </c>
      <c r="B136" s="23">
        <v>3293.16</v>
      </c>
      <c r="C136" s="23">
        <v>1.56</v>
      </c>
      <c r="D136" s="23">
        <v>23.202300000000001</v>
      </c>
      <c r="E136" s="23">
        <v>115.13549999999999</v>
      </c>
      <c r="F136" s="23">
        <v>54.791600000000003</v>
      </c>
      <c r="G136" s="23">
        <v>21.515599999999999</v>
      </c>
      <c r="H136" s="23">
        <v>12.0572</v>
      </c>
      <c r="I136" s="23">
        <f t="shared" si="59"/>
        <v>1.7026806910710006</v>
      </c>
      <c r="J136" s="23">
        <f t="shared" si="94"/>
        <v>112.76738491674828</v>
      </c>
      <c r="K136" s="23">
        <f t="shared" si="70"/>
        <v>85.795402524937373</v>
      </c>
      <c r="L136" s="23">
        <f t="shared" si="71"/>
        <v>38.383874928995255</v>
      </c>
      <c r="M136" s="23" cm="1">
        <f t="array" aca="1" ref="M136" ca="1">(L136 - $EV136) - AVERAGE(OFFSET(L$62, 0, 0, ROW()-62, 1) - OFFSET($EV$62, 0, 0, ROW()-62, 1))</f>
        <v>7.3820215598793268</v>
      </c>
      <c r="N136" s="21">
        <v>41790</v>
      </c>
      <c r="O136" s="23">
        <v>2653.57</v>
      </c>
      <c r="P136" s="23">
        <v>1.45</v>
      </c>
      <c r="Q136" s="23">
        <v>20.7117</v>
      </c>
      <c r="R136" s="23">
        <v>128.6096</v>
      </c>
      <c r="S136" s="23">
        <v>28.291499999999999</v>
      </c>
      <c r="T136" s="23">
        <v>8.4420999999999999</v>
      </c>
      <c r="U136" s="23">
        <v>5.4492000000000003</v>
      </c>
      <c r="V136" s="23">
        <f t="shared" si="60"/>
        <v>1.4794094681066827</v>
      </c>
      <c r="W136" s="23">
        <f t="shared" si="95"/>
        <v>125.96434867776691</v>
      </c>
      <c r="X136" s="23">
        <f t="shared" si="72"/>
        <v>98.678862430252536</v>
      </c>
      <c r="Y136" s="23">
        <f t="shared" si="73"/>
        <v>26.890966663459228</v>
      </c>
      <c r="Z136" s="23" cm="1">
        <f t="array" aca="1" ref="Z136" ca="1">(Y136 - $EV136) - AVERAGE(OFFSET(Y$62, 0, 0, ROW()-62, 1) - OFFSET($EV$62, 0, 0, ROW()-62, 1))</f>
        <v>2.3962290964424469</v>
      </c>
      <c r="AA136" s="21">
        <v>41790</v>
      </c>
      <c r="AB136" s="23">
        <v>2470.42</v>
      </c>
      <c r="AC136" s="23">
        <v>2.59</v>
      </c>
      <c r="AD136" s="23">
        <v>19.1129</v>
      </c>
      <c r="AE136" s="23">
        <v>131.66210000000001</v>
      </c>
      <c r="AF136" s="23">
        <v>31.584900000000001</v>
      </c>
      <c r="AG136" s="23">
        <v>10.342000000000001</v>
      </c>
      <c r="AH136" s="23">
        <v>6.8871000000000002</v>
      </c>
      <c r="AI136" s="23">
        <f t="shared" si="61"/>
        <v>2.741101086434985</v>
      </c>
      <c r="AJ136" s="23">
        <f t="shared" si="96"/>
        <v>128.95406464250738</v>
      </c>
      <c r="AK136" s="23">
        <f t="shared" si="74"/>
        <v>113.26886840697229</v>
      </c>
      <c r="AL136" s="23">
        <f t="shared" si="75"/>
        <v>21.810229366147112</v>
      </c>
      <c r="AM136" s="23" cm="1">
        <f t="array" aca="1" ref="AM136" ca="1">(AL136 - $EV136) - AVERAGE(OFFSET(AL$62, 0, 0, ROW()-62, 1) - OFFSET($EV$62, 0, 0, ROW()-62, 1))</f>
        <v>-1.4929728771588282</v>
      </c>
      <c r="AN136" s="21">
        <v>41790</v>
      </c>
      <c r="AO136" s="23">
        <v>3817.34</v>
      </c>
      <c r="AP136" s="23">
        <v>2.0499999999999998</v>
      </c>
      <c r="AQ136" s="23">
        <v>15.938000000000001</v>
      </c>
      <c r="AR136" s="23">
        <v>239.34520000000001</v>
      </c>
      <c r="AS136" s="23">
        <v>18.209399999999999</v>
      </c>
      <c r="AT136" s="23">
        <v>11.462999999999999</v>
      </c>
      <c r="AU136" s="23">
        <v>7.7846000000000002</v>
      </c>
      <c r="AV136" s="23">
        <f t="shared" si="62"/>
        <v>2.2591750377405013</v>
      </c>
      <c r="AW136" s="23">
        <f t="shared" si="97"/>
        <v>234.4223310479922</v>
      </c>
      <c r="AX136" s="23">
        <f t="shared" si="76"/>
        <v>219.36864499543253</v>
      </c>
      <c r="AY136" s="23">
        <f t="shared" si="77"/>
        <v>17.401484155037203</v>
      </c>
      <c r="AZ136" s="23" cm="1">
        <f t="array" aca="1" ref="AZ136" ca="1">(AY136 - $EV136) - AVERAGE(OFFSET(AY$62, 0, 0, ROW()-62, 1) - OFFSET($EV$62, 0, 0, ROW()-62, 1))</f>
        <v>0.3868078356918403</v>
      </c>
      <c r="BA136" s="21">
        <v>41790</v>
      </c>
      <c r="BB136" s="23">
        <v>1076.83</v>
      </c>
      <c r="BC136" s="23">
        <v>1.71</v>
      </c>
      <c r="BD136" s="23">
        <v>11.926</v>
      </c>
      <c r="BE136" s="23">
        <v>92.380799999999994</v>
      </c>
      <c r="BF136" s="23" t="s">
        <v>8</v>
      </c>
      <c r="BG136" s="23">
        <v>20.985700000000001</v>
      </c>
      <c r="BH136" s="23">
        <v>14.410600000000001</v>
      </c>
      <c r="BI136" s="23">
        <f t="shared" si="63"/>
        <v>1.7907169334251789</v>
      </c>
      <c r="BJ136" s="23">
        <f t="shared" si="98"/>
        <v>90.480705190989227</v>
      </c>
      <c r="BK136" s="23">
        <f t="shared" si="78"/>
        <v>58.983364160165799</v>
      </c>
      <c r="BL136" s="23">
        <f t="shared" si="79"/>
        <v>18.256503597792971</v>
      </c>
      <c r="BM136" s="23" cm="1">
        <f t="array" aca="1" ref="BM136" ca="1">(BL136 - $EV136) - AVERAGE(OFFSET(BL$62, 0, 0, ROW()-62, 1) - OFFSET($EV$62, 0, 0, ROW()-62, 1))</f>
        <v>2.6163949167223364</v>
      </c>
      <c r="BN136" s="21">
        <v>41790</v>
      </c>
      <c r="BO136" s="23">
        <v>2401.5100000000002</v>
      </c>
      <c r="BP136" s="23">
        <v>3.15</v>
      </c>
      <c r="BQ136" s="23">
        <v>53.912700000000001</v>
      </c>
      <c r="BR136" s="23">
        <v>116.422</v>
      </c>
      <c r="BS136" s="23" t="s">
        <v>8</v>
      </c>
      <c r="BT136" s="23">
        <v>24.356000000000002</v>
      </c>
      <c r="BU136" s="23">
        <v>16.284800000000001</v>
      </c>
      <c r="BV136" s="23">
        <f t="shared" si="64"/>
        <v>3.4456479928397452</v>
      </c>
      <c r="BW136" s="23">
        <f t="shared" si="99"/>
        <v>114.02742409402548</v>
      </c>
      <c r="BX136" s="23">
        <f t="shared" si="80"/>
        <v>95.787184465302161</v>
      </c>
      <c r="BY136" s="23">
        <f t="shared" si="81"/>
        <v>25.071307956336479</v>
      </c>
      <c r="BZ136" s="23" cm="1">
        <f t="array" aca="1" ref="BZ136" ca="1">(BY136 - $EV136) - AVERAGE(OFFSET(BY$62, 0, 0, ROW()-62, 1) - OFFSET($EV$62, 0, 0, ROW()-62, 1))</f>
        <v>4.9545864806807529</v>
      </c>
      <c r="CA136" s="21">
        <v>41790</v>
      </c>
      <c r="CB136" s="23">
        <v>2329.5300000000002</v>
      </c>
      <c r="CC136" s="23">
        <v>1.53</v>
      </c>
      <c r="CD136" s="23">
        <v>21.591699999999999</v>
      </c>
      <c r="CE136" s="23">
        <v>122.6502</v>
      </c>
      <c r="CF136" s="23">
        <v>33.186399999999999</v>
      </c>
      <c r="CG136" s="23">
        <v>10.325699999999999</v>
      </c>
      <c r="CH136" s="23">
        <v>7.8783000000000003</v>
      </c>
      <c r="CI136" s="23">
        <f t="shared" si="65"/>
        <v>1.6830585817740085</v>
      </c>
      <c r="CJ136" s="23">
        <f t="shared" si="100"/>
        <v>120.12752203721843</v>
      </c>
      <c r="CK136" s="23">
        <f t="shared" si="82"/>
        <v>103.86826366294397</v>
      </c>
      <c r="CL136" s="23">
        <f t="shared" si="83"/>
        <v>22.42773603647986</v>
      </c>
      <c r="CM136" s="23" cm="1">
        <f t="array" aca="1" ref="CM136" ca="1">(CL136 - $EV136) - AVERAGE(OFFSET(CL$62, 0, 0, ROW()-62, 1) - OFFSET($EV$62, 0, 0, ROW()-62, 1))</f>
        <v>1.765472291206605</v>
      </c>
      <c r="CN136" s="21">
        <v>41790</v>
      </c>
      <c r="CO136" s="23">
        <v>3137.47</v>
      </c>
      <c r="CP136" s="23">
        <v>1.94</v>
      </c>
      <c r="CQ136" s="23">
        <v>18.661100000000001</v>
      </c>
      <c r="CR136" s="23">
        <v>145.2869</v>
      </c>
      <c r="CS136" s="23">
        <v>26.912099999999999</v>
      </c>
      <c r="CT136" s="23">
        <v>11.6167</v>
      </c>
      <c r="CU136" s="23">
        <v>7.9710000000000001</v>
      </c>
      <c r="CV136" s="23">
        <f t="shared" si="66"/>
        <v>2.1418733514109354</v>
      </c>
      <c r="CW136" s="23">
        <f t="shared" si="101"/>
        <v>142.29862879529875</v>
      </c>
      <c r="CX136" s="23">
        <f t="shared" si="84"/>
        <v>112.82016949718648</v>
      </c>
      <c r="CY136" s="23">
        <f t="shared" si="85"/>
        <v>27.809477808648765</v>
      </c>
      <c r="CZ136" s="23" cm="1">
        <f t="array" aca="1" ref="CZ136" ca="1">(CY136 - $EV136) - AVERAGE(OFFSET(CY$62, 0, 0, ROW()-62, 1) - OFFSET($EV$62, 0, 0, ROW()-62, 1))</f>
        <v>4.9649403443644946</v>
      </c>
      <c r="DA136" s="21">
        <v>41790</v>
      </c>
      <c r="DB136" s="23">
        <v>2662.19</v>
      </c>
      <c r="DC136" s="23">
        <v>2.2599999999999998</v>
      </c>
      <c r="DD136" s="23">
        <v>18.923100000000002</v>
      </c>
      <c r="DE136" s="23">
        <v>143.04499999999999</v>
      </c>
      <c r="DF136" s="23">
        <v>29.9785</v>
      </c>
      <c r="DG136" s="23">
        <v>11.7864</v>
      </c>
      <c r="DH136" s="23">
        <v>9.3048000000000002</v>
      </c>
      <c r="DI136" s="23">
        <f t="shared" si="67"/>
        <v>2.5026159362895051</v>
      </c>
      <c r="DJ136" s="23">
        <f t="shared" si="102"/>
        <v>140.10284035259551</v>
      </c>
      <c r="DK136" s="23">
        <f t="shared" si="86"/>
        <v>122.011668411223</v>
      </c>
      <c r="DL136" s="23">
        <f t="shared" si="87"/>
        <v>21.819142666154409</v>
      </c>
      <c r="DM136" s="23" cm="1">
        <f t="array" aca="1" ref="DM136" ca="1">(DL136 - $EV136) - AVERAGE(OFFSET(DL$62, 0, 0, ROW()-62, 1) - OFFSET($EV$62, 0, 0, ROW()-62, 1))</f>
        <v>0.25232026723331735</v>
      </c>
      <c r="DN136" s="21">
        <v>41790</v>
      </c>
      <c r="DO136" s="23">
        <v>2798.4</v>
      </c>
      <c r="DP136" s="23">
        <v>1.8</v>
      </c>
      <c r="DQ136" s="23">
        <v>17.262499999999999</v>
      </c>
      <c r="DR136" s="23">
        <v>174.3152</v>
      </c>
      <c r="DS136" s="23">
        <v>50.837800000000001</v>
      </c>
      <c r="DT136" s="23">
        <v>21.099599999999999</v>
      </c>
      <c r="DU136" s="23">
        <v>16.8065</v>
      </c>
      <c r="DV136" s="23">
        <f t="shared" si="68"/>
        <v>2.0044794957284284</v>
      </c>
      <c r="DW136" s="23">
        <f t="shared" si="103"/>
        <v>170.7298726738492</v>
      </c>
      <c r="DX136" s="23">
        <f t="shared" si="88"/>
        <v>137.57581073734221</v>
      </c>
      <c r="DY136" s="23">
        <f t="shared" si="89"/>
        <v>20.340785091520672</v>
      </c>
      <c r="DZ136" s="23" cm="1">
        <f t="array" aca="1" ref="DZ136" ca="1">(DY136 - $EV136) - AVERAGE(OFFSET(DY$62, 0, 0, ROW()-62, 1) - OFFSET($EV$62, 0, 0, ROW()-62, 1))</f>
        <v>-3.467818775822769</v>
      </c>
      <c r="EA136" s="21">
        <v>41790</v>
      </c>
      <c r="EB136" s="23">
        <v>3294.76</v>
      </c>
      <c r="EC136" s="23">
        <v>3.55</v>
      </c>
      <c r="ED136" s="23">
        <v>16.563400000000001</v>
      </c>
      <c r="EE136" s="23">
        <v>131.73349999999999</v>
      </c>
      <c r="EF136" s="23">
        <v>56.576799999999999</v>
      </c>
      <c r="EG136" s="23">
        <v>16.459700000000002</v>
      </c>
      <c r="EH136" s="23">
        <v>7.7012</v>
      </c>
      <c r="EI136" s="23">
        <f t="shared" si="69"/>
        <v>3.8860423199618594</v>
      </c>
      <c r="EJ136" s="23">
        <f t="shared" si="104"/>
        <v>129.02399608227228</v>
      </c>
      <c r="EK136" s="23">
        <f t="shared" si="90"/>
        <v>123.42934955958876</v>
      </c>
      <c r="EL136" s="23">
        <f t="shared" si="91"/>
        <v>26.69348912358457</v>
      </c>
      <c r="EM136" s="23" cm="1">
        <f t="array" aca="1" ref="EM136" ca="1">(EL136 - $EV136) - AVERAGE(OFFSET(EL$62, 0, 0, ROW()-62, 1) - OFFSET($EV$62, 0, 0, ROW()-62, 1))</f>
        <v>2.8364854080789241</v>
      </c>
      <c r="EP136" s="21">
        <v>41790</v>
      </c>
      <c r="EQ136" s="52">
        <v>1960.22998046875</v>
      </c>
      <c r="ER136" s="37">
        <v>19.0092</v>
      </c>
      <c r="ES136" s="51">
        <v>138.32</v>
      </c>
      <c r="ET136" s="23">
        <f t="shared" si="105"/>
        <v>135.47502448579823</v>
      </c>
      <c r="EU136" s="23">
        <f t="shared" si="92"/>
        <v>106.87347098794879</v>
      </c>
      <c r="EV136" s="23">
        <f t="shared" si="93"/>
        <v>18.341595555456305</v>
      </c>
      <c r="EW136" s="37"/>
      <c r="EX136" s="37"/>
      <c r="EY136" s="37"/>
      <c r="FA136" s="21">
        <v>41790</v>
      </c>
      <c r="FB136" s="37">
        <f>VLOOKUP(FA136,'riskfree_rate and infl.'!$H:$I,2,0)</f>
        <v>2.1</v>
      </c>
    </row>
    <row r="137" spans="1:158" x14ac:dyDescent="0.35">
      <c r="A137" s="21">
        <v>41820</v>
      </c>
      <c r="B137" s="23">
        <v>3355.12</v>
      </c>
      <c r="C137" s="23">
        <v>1.53</v>
      </c>
      <c r="D137" s="23">
        <v>23.622</v>
      </c>
      <c r="E137" s="23">
        <v>115.1362</v>
      </c>
      <c r="F137" s="23">
        <v>54.791600000000003</v>
      </c>
      <c r="G137" s="23">
        <v>21.515599999999999</v>
      </c>
      <c r="H137" s="23">
        <v>12.0572</v>
      </c>
      <c r="I137" s="23">
        <f t="shared" si="59"/>
        <v>1.6670275817276465</v>
      </c>
      <c r="J137" s="23">
        <f t="shared" si="94"/>
        <v>112.76807051909894</v>
      </c>
      <c r="K137" s="23">
        <f t="shared" si="70"/>
        <v>86.511160089708028</v>
      </c>
      <c r="L137" s="23">
        <f t="shared" si="71"/>
        <v>38.78251079422467</v>
      </c>
      <c r="M137" s="23" cm="1">
        <f t="array" aca="1" ref="M137" ca="1">(L137 - $EV137) - AVERAGE(OFFSET(L$62, 0, 0, ROW()-62, 1) - OFFSET($EV$62, 0, 0, ROW()-62, 1))</f>
        <v>8.3038837149629945</v>
      </c>
      <c r="N137" s="21">
        <v>41820</v>
      </c>
      <c r="O137" s="23">
        <v>2691.49</v>
      </c>
      <c r="P137" s="23">
        <v>1.49</v>
      </c>
      <c r="Q137" s="23">
        <v>20.960999999999999</v>
      </c>
      <c r="R137" s="23">
        <v>129.00030000000001</v>
      </c>
      <c r="S137" s="23">
        <v>28.290199999999999</v>
      </c>
      <c r="T137" s="23">
        <v>8.4303000000000008</v>
      </c>
      <c r="U137" s="23">
        <v>5.4405999999999999</v>
      </c>
      <c r="V137" s="23">
        <f t="shared" si="60"/>
        <v>1.5260744203155914</v>
      </c>
      <c r="W137" s="23">
        <f t="shared" si="95"/>
        <v>126.3470127326151</v>
      </c>
      <c r="X137" s="23">
        <f t="shared" si="72"/>
        <v>99.942463758081459</v>
      </c>
      <c r="Y137" s="23">
        <f t="shared" si="73"/>
        <v>26.930394737065534</v>
      </c>
      <c r="Z137" s="23" cm="1">
        <f t="array" aca="1" ref="Z137" ca="1">(Y137 - $EV137) - AVERAGE(OFFSET(Y$62, 0, 0, ROW()-62, 1) - OFFSET($EV$62, 0, 0, ROW()-62, 1))</f>
        <v>3.025360692748829</v>
      </c>
      <c r="AA137" s="21">
        <v>41820</v>
      </c>
      <c r="AB137" s="23">
        <v>2466.48</v>
      </c>
      <c r="AC137" s="23">
        <v>2.63</v>
      </c>
      <c r="AD137" s="23">
        <v>19.0824</v>
      </c>
      <c r="AE137" s="23">
        <v>131.6858</v>
      </c>
      <c r="AF137" s="23">
        <v>31.584900000000001</v>
      </c>
      <c r="AG137" s="23">
        <v>10.342000000000001</v>
      </c>
      <c r="AH137" s="23">
        <v>6.8871000000000002</v>
      </c>
      <c r="AI137" s="23">
        <f t="shared" si="61"/>
        <v>2.7562514579339572</v>
      </c>
      <c r="AJ137" s="23">
        <f t="shared" si="96"/>
        <v>128.97727717923607</v>
      </c>
      <c r="AK137" s="23">
        <f t="shared" si="74"/>
        <v>113.70834094413803</v>
      </c>
      <c r="AL137" s="23">
        <f t="shared" si="75"/>
        <v>21.691284733559854</v>
      </c>
      <c r="AM137" s="23" cm="1">
        <f t="array" aca="1" ref="AM137" ca="1">(AL137 - $EV137) - AVERAGE(OFFSET(AL$62, 0, 0, ROW()-62, 1) - OFFSET($EV$62, 0, 0, ROW()-62, 1))</f>
        <v>-0.9703579607313273</v>
      </c>
      <c r="AN137" s="21">
        <v>41820</v>
      </c>
      <c r="AO137" s="23">
        <v>4004.84</v>
      </c>
      <c r="AP137" s="23">
        <v>1.98</v>
      </c>
      <c r="AQ137" s="23">
        <v>16.7209</v>
      </c>
      <c r="AR137" s="23">
        <v>239.34520000000001</v>
      </c>
      <c r="AS137" s="23">
        <v>18.209399999999999</v>
      </c>
      <c r="AT137" s="23">
        <v>11.462999999999999</v>
      </c>
      <c r="AU137" s="23">
        <v>7.7846000000000002</v>
      </c>
      <c r="AV137" s="23">
        <f t="shared" si="62"/>
        <v>2.2436707968633169</v>
      </c>
      <c r="AW137" s="23">
        <f t="shared" si="97"/>
        <v>234.4223310479922</v>
      </c>
      <c r="AX137" s="23">
        <f t="shared" si="76"/>
        <v>218.91703273061376</v>
      </c>
      <c r="AY137" s="23">
        <f t="shared" si="77"/>
        <v>18.293871198812187</v>
      </c>
      <c r="AZ137" s="23" cm="1">
        <f t="array" aca="1" ref="AZ137" ca="1">(AY137 - $EV137) - AVERAGE(OFFSET(AY$62, 0, 0, ROW()-62, 1) - OFFSET($EV$62, 0, 0, ROW()-62, 1))</f>
        <v>1.8956906856435753</v>
      </c>
      <c r="BA137" s="21">
        <v>41820</v>
      </c>
      <c r="BB137" s="23">
        <v>1107.8699999999999</v>
      </c>
      <c r="BC137" s="23">
        <v>1.68</v>
      </c>
      <c r="BD137" s="23">
        <v>12.2698</v>
      </c>
      <c r="BE137" s="23">
        <v>92.381100000000004</v>
      </c>
      <c r="BF137" s="23" t="s">
        <v>8</v>
      </c>
      <c r="BG137" s="23">
        <v>20.985900000000001</v>
      </c>
      <c r="BH137" s="23">
        <v>14.4107</v>
      </c>
      <c r="BI137" s="23">
        <f t="shared" si="63"/>
        <v>1.7860540278591894</v>
      </c>
      <c r="BJ137" s="23">
        <f t="shared" si="98"/>
        <v>90.480999020568078</v>
      </c>
      <c r="BK137" s="23">
        <f t="shared" si="78"/>
        <v>60.148236794281416</v>
      </c>
      <c r="BL137" s="23">
        <f t="shared" si="79"/>
        <v>18.418993790111074</v>
      </c>
      <c r="BM137" s="23" cm="1">
        <f t="array" aca="1" ref="BM137" ca="1">(BL137 - $EV137) - AVERAGE(OFFSET(BL$62, 0, 0, ROW()-62, 1) - OFFSET($EV$62, 0, 0, ROW()-62, 1))</f>
        <v>3.3656530874701165</v>
      </c>
      <c r="BN137" s="21">
        <v>41820</v>
      </c>
      <c r="BO137" s="23">
        <v>2403.94</v>
      </c>
      <c r="BP137" s="23">
        <v>3.22</v>
      </c>
      <c r="BQ137" s="23">
        <v>53.967300000000002</v>
      </c>
      <c r="BR137" s="23">
        <v>116.422</v>
      </c>
      <c r="BS137" s="23" t="s">
        <v>8</v>
      </c>
      <c r="BT137" s="23">
        <v>24.356000000000002</v>
      </c>
      <c r="BU137" s="23">
        <v>16.284800000000001</v>
      </c>
      <c r="BV137" s="23">
        <f t="shared" si="64"/>
        <v>3.4971994992611277</v>
      </c>
      <c r="BW137" s="23">
        <f t="shared" si="99"/>
        <v>114.02742409402548</v>
      </c>
      <c r="BX137" s="23">
        <f t="shared" si="80"/>
        <v>95.892683791818556</v>
      </c>
      <c r="BY137" s="23">
        <f t="shared" si="81"/>
        <v>25.069065802964847</v>
      </c>
      <c r="BZ137" s="23" cm="1">
        <f t="array" aca="1" ref="BZ137" ca="1">(BY137 - $EV137) - AVERAGE(OFFSET(BY$62, 0, 0, ROW()-62, 1) - OFFSET($EV$62, 0, 0, ROW()-62, 1))</f>
        <v>5.5079364182193515</v>
      </c>
      <c r="CA137" s="21">
        <v>41820</v>
      </c>
      <c r="CB137" s="23">
        <v>2375.6999999999998</v>
      </c>
      <c r="CC137" s="23">
        <v>1.51</v>
      </c>
      <c r="CD137" s="23">
        <v>22.019600000000001</v>
      </c>
      <c r="CE137" s="23">
        <v>122.6502</v>
      </c>
      <c r="CF137" s="23">
        <v>33.186399999999999</v>
      </c>
      <c r="CG137" s="23">
        <v>10.325699999999999</v>
      </c>
      <c r="CH137" s="23">
        <v>7.8783000000000003</v>
      </c>
      <c r="CI137" s="23">
        <f t="shared" si="65"/>
        <v>1.659283351462445</v>
      </c>
      <c r="CJ137" s="23">
        <f t="shared" si="100"/>
        <v>120.12752203721843</v>
      </c>
      <c r="CK137" s="23">
        <f t="shared" si="82"/>
        <v>104.37432919250274</v>
      </c>
      <c r="CL137" s="23">
        <f t="shared" si="83"/>
        <v>22.761343889629973</v>
      </c>
      <c r="CM137" s="23" cm="1">
        <f t="array" aca="1" ref="CM137" ca="1">(CL137 - $EV137) - AVERAGE(OFFSET(CL$62, 0, 0, ROW()-62, 1) - OFFSET($EV$62, 0, 0, ROW()-62, 1))</f>
        <v>2.6971937577932712</v>
      </c>
      <c r="CN137" s="21">
        <v>41820</v>
      </c>
      <c r="CO137" s="23">
        <v>3141.46</v>
      </c>
      <c r="CP137" s="23">
        <v>2.0299999999999998</v>
      </c>
      <c r="CQ137" s="23">
        <v>18.660499999999999</v>
      </c>
      <c r="CR137" s="23">
        <v>145.28219999999999</v>
      </c>
      <c r="CS137" s="23">
        <v>26.912099999999999</v>
      </c>
      <c r="CT137" s="23">
        <v>11.6167</v>
      </c>
      <c r="CU137" s="23">
        <v>7.9710000000000001</v>
      </c>
      <c r="CV137" s="23">
        <f t="shared" si="66"/>
        <v>2.1998678112446681</v>
      </c>
      <c r="CW137" s="23">
        <f t="shared" si="101"/>
        <v>142.29402546523016</v>
      </c>
      <c r="CX137" s="23">
        <f t="shared" si="84"/>
        <v>113.55717100341901</v>
      </c>
      <c r="CY137" s="23">
        <f t="shared" si="85"/>
        <v>27.664126996483702</v>
      </c>
      <c r="CZ137" s="23" cm="1">
        <f t="array" aca="1" ref="CZ137" ca="1">(CY137 - $EV137) - AVERAGE(OFFSET(CY$62, 0, 0, ROW()-62, 1) - OFFSET($EV$62, 0, 0, ROW()-62, 1))</f>
        <v>5.3750435715938805</v>
      </c>
      <c r="DA137" s="21">
        <v>41820</v>
      </c>
      <c r="DB137" s="23">
        <v>2685.26</v>
      </c>
      <c r="DC137" s="23">
        <v>2.0499999999999998</v>
      </c>
      <c r="DD137" s="23">
        <v>19.249700000000001</v>
      </c>
      <c r="DE137" s="23">
        <v>143.62129999999999</v>
      </c>
      <c r="DF137" s="23">
        <v>29.9284</v>
      </c>
      <c r="DG137" s="23">
        <v>11.8339</v>
      </c>
      <c r="DH137" s="23">
        <v>8.2346000000000004</v>
      </c>
      <c r="DI137" s="23">
        <f t="shared" si="67"/>
        <v>2.2438576306904974</v>
      </c>
      <c r="DJ137" s="23">
        <f t="shared" si="102"/>
        <v>140.66728697355535</v>
      </c>
      <c r="DK137" s="23">
        <f t="shared" si="86"/>
        <v>122.84294368093101</v>
      </c>
      <c r="DL137" s="23">
        <f t="shared" si="87"/>
        <v>21.859293822969782</v>
      </c>
      <c r="DM137" s="23" cm="1">
        <f t="array" aca="1" ref="DM137" ca="1">(DL137 - $EV137) - AVERAGE(OFFSET(DL$62, 0, 0, ROW()-62, 1) - OFFSET($EV$62, 0, 0, ROW()-62, 1))</f>
        <v>0.91076039780488749</v>
      </c>
      <c r="DN137" s="21">
        <v>41820</v>
      </c>
      <c r="DO137" s="23">
        <v>2859.76</v>
      </c>
      <c r="DP137" s="23">
        <v>1.77</v>
      </c>
      <c r="DQ137" s="23">
        <v>17.640999999999998</v>
      </c>
      <c r="DR137" s="23">
        <v>174.31139999999999</v>
      </c>
      <c r="DS137" s="23">
        <v>50.837800000000001</v>
      </c>
      <c r="DT137" s="23">
        <v>21.099599999999999</v>
      </c>
      <c r="DU137" s="23">
        <v>16.8065</v>
      </c>
      <c r="DV137" s="23">
        <f t="shared" si="68"/>
        <v>1.9718244341270887</v>
      </c>
      <c r="DW137" s="23">
        <f t="shared" si="103"/>
        <v>170.72615083251713</v>
      </c>
      <c r="DX137" s="23">
        <f t="shared" si="88"/>
        <v>138.92485544188685</v>
      </c>
      <c r="DY137" s="23">
        <f t="shared" si="89"/>
        <v>20.584941340437499</v>
      </c>
      <c r="DZ137" s="23" cm="1">
        <f t="array" aca="1" ref="DZ137" ca="1">(DY137 - $EV137) - AVERAGE(OFFSET(DY$62, 0, 0, ROW()-62, 1) - OFFSET($EV$62, 0, 0, ROW()-62, 1))</f>
        <v>-2.5557716992423307</v>
      </c>
      <c r="EA137" s="21">
        <v>41820</v>
      </c>
      <c r="EB137" s="23">
        <v>3437.04</v>
      </c>
      <c r="EC137" s="23">
        <v>3.42</v>
      </c>
      <c r="ED137" s="23">
        <v>17.2332</v>
      </c>
      <c r="EE137" s="23">
        <v>131.73349999999999</v>
      </c>
      <c r="EF137" s="23">
        <v>56.576799999999999</v>
      </c>
      <c r="EG137" s="23">
        <v>16.459700000000002</v>
      </c>
      <c r="EH137" s="23">
        <v>7.7012</v>
      </c>
      <c r="EI137" s="23">
        <f t="shared" si="69"/>
        <v>3.8435193283438323</v>
      </c>
      <c r="EJ137" s="23">
        <f t="shared" si="104"/>
        <v>129.02399608227228</v>
      </c>
      <c r="EK137" s="23">
        <f t="shared" si="90"/>
        <v>123.45023630970913</v>
      </c>
      <c r="EL137" s="23">
        <f t="shared" si="91"/>
        <v>27.84150199094988</v>
      </c>
      <c r="EM137" s="23" cm="1">
        <f t="array" aca="1" ref="EM137" ca="1">(EL137 - $EV137) - AVERAGE(OFFSET(EL$62, 0, 0, ROW()-62, 1) - OFFSET($EV$62, 0, 0, ROW()-62, 1))</f>
        <v>4.5683317139891564</v>
      </c>
      <c r="EP137" s="21">
        <v>41820</v>
      </c>
      <c r="EQ137" s="52">
        <v>1930.670043945312</v>
      </c>
      <c r="ER137" s="37">
        <v>18.220700000000001</v>
      </c>
      <c r="ES137" s="51">
        <v>139.08000000000001</v>
      </c>
      <c r="ET137" s="23">
        <f t="shared" si="105"/>
        <v>136.21939275220376</v>
      </c>
      <c r="EU137" s="23">
        <f t="shared" si="92"/>
        <v>108.95464612746319</v>
      </c>
      <c r="EV137" s="23">
        <f t="shared" si="93"/>
        <v>17.71994231147033</v>
      </c>
      <c r="EW137" s="37"/>
      <c r="EX137" s="37"/>
      <c r="EY137" s="37"/>
      <c r="FA137" s="21">
        <v>41820</v>
      </c>
      <c r="FB137" s="37">
        <f>VLOOKUP(FA137,'riskfree_rate and infl.'!$H:$I,2,0)</f>
        <v>2.1</v>
      </c>
    </row>
    <row r="138" spans="1:158" x14ac:dyDescent="0.35">
      <c r="A138" s="21">
        <v>41851</v>
      </c>
      <c r="B138" s="23">
        <v>3403.63</v>
      </c>
      <c r="C138" s="23">
        <v>1.51</v>
      </c>
      <c r="D138" s="23">
        <v>23.9009</v>
      </c>
      <c r="E138" s="23">
        <v>115.0581</v>
      </c>
      <c r="F138" s="23">
        <v>54.791600000000003</v>
      </c>
      <c r="G138" s="23">
        <v>21.515699999999999</v>
      </c>
      <c r="H138" s="23">
        <v>12.0572</v>
      </c>
      <c r="I138" s="23">
        <f t="shared" si="59"/>
        <v>1.6395126157916309</v>
      </c>
      <c r="J138" s="23">
        <f t="shared" si="94"/>
        <v>112.80205882352941</v>
      </c>
      <c r="K138" s="23">
        <f t="shared" si="70"/>
        <v>87.219163419436242</v>
      </c>
      <c r="L138" s="23">
        <f t="shared" si="71"/>
        <v>39.023878085507093</v>
      </c>
      <c r="M138" s="23" cm="1">
        <f t="array" aca="1" ref="M138" ca="1">(L138 - $EV138) - AVERAGE(OFFSET(L$62, 0, 0, ROW()-62, 1) - OFFSET($EV$62, 0, 0, ROW()-62, 1))</f>
        <v>8.1100774572851861</v>
      </c>
      <c r="N138" s="21">
        <v>41851</v>
      </c>
      <c r="O138" s="23">
        <v>2632.6</v>
      </c>
      <c r="P138" s="23">
        <v>1.54</v>
      </c>
      <c r="Q138" s="23">
        <v>20.502300000000002</v>
      </c>
      <c r="R138" s="23">
        <v>128.9736</v>
      </c>
      <c r="S138" s="23">
        <v>28.290199999999999</v>
      </c>
      <c r="T138" s="23">
        <v>8.4303000000000008</v>
      </c>
      <c r="U138" s="23">
        <v>5.4405000000000001</v>
      </c>
      <c r="V138" s="23">
        <f t="shared" si="60"/>
        <v>1.5353489296838756</v>
      </c>
      <c r="W138" s="23">
        <f t="shared" si="95"/>
        <v>126.44470588235295</v>
      </c>
      <c r="X138" s="23">
        <f t="shared" si="72"/>
        <v>101.20167157317888</v>
      </c>
      <c r="Y138" s="23">
        <f t="shared" si="73"/>
        <v>26.013404315129005</v>
      </c>
      <c r="Z138" s="23" cm="1">
        <f t="array" aca="1" ref="Z138" ca="1">(Y138 - $EV138) - AVERAGE(OFFSET(Y$62, 0, 0, ROW()-62, 1) - OFFSET($EV$62, 0, 0, ROW()-62, 1))</f>
        <v>1.7426509721443617</v>
      </c>
      <c r="AA138" s="21">
        <v>41851</v>
      </c>
      <c r="AB138" s="23">
        <v>2385.3200000000002</v>
      </c>
      <c r="AC138" s="23">
        <v>2.74</v>
      </c>
      <c r="AD138" s="23">
        <v>18.482199999999999</v>
      </c>
      <c r="AE138" s="23">
        <v>131.20419999999999</v>
      </c>
      <c r="AF138" s="23">
        <v>31.2638</v>
      </c>
      <c r="AG138" s="23">
        <v>10.2721</v>
      </c>
      <c r="AH138" s="23">
        <v>6.8601000000000001</v>
      </c>
      <c r="AI138" s="23">
        <f t="shared" si="61"/>
        <v>2.7706697744973945</v>
      </c>
      <c r="AJ138" s="23">
        <f t="shared" si="96"/>
        <v>128.63156862745097</v>
      </c>
      <c r="AK138" s="23">
        <f t="shared" si="74"/>
        <v>114.20262943045529</v>
      </c>
      <c r="AL138" s="23">
        <f t="shared" si="75"/>
        <v>20.886734498985962</v>
      </c>
      <c r="AM138" s="23" cm="1">
        <f t="array" aca="1" ref="AM138" ca="1">(AL138 - $EV138) - AVERAGE(OFFSET(AL$62, 0, 0, ROW()-62, 1) - OFFSET($EV$62, 0, 0, ROW()-62, 1))</f>
        <v>-2.0880522485326294</v>
      </c>
      <c r="AN138" s="21">
        <v>41851</v>
      </c>
      <c r="AO138" s="23">
        <v>3873.2</v>
      </c>
      <c r="AP138" s="23">
        <v>2.06</v>
      </c>
      <c r="AQ138" s="23">
        <v>16.171299999999999</v>
      </c>
      <c r="AR138" s="23">
        <v>239.34520000000001</v>
      </c>
      <c r="AS138" s="23">
        <v>18.209399999999999</v>
      </c>
      <c r="AT138" s="23">
        <v>11.462999999999999</v>
      </c>
      <c r="AU138" s="23">
        <v>7.7846000000000002</v>
      </c>
      <c r="AV138" s="23">
        <f t="shared" si="62"/>
        <v>2.2286516338703919</v>
      </c>
      <c r="AW138" s="23">
        <f t="shared" si="97"/>
        <v>234.6521568627451</v>
      </c>
      <c r="AX138" s="23">
        <f t="shared" si="76"/>
        <v>219.37989894730811</v>
      </c>
      <c r="AY138" s="23">
        <f t="shared" si="77"/>
        <v>17.655218270158318</v>
      </c>
      <c r="AZ138" s="23" cm="1">
        <f t="array" aca="1" ref="AZ138" ca="1">(AY138 - $EV138) - AVERAGE(OFFSET(AY$62, 0, 0, ROW()-62, 1) - OFFSET($EV$62, 0, 0, ROW()-62, 1))</f>
        <v>0.90618253736262666</v>
      </c>
      <c r="BA138" s="21">
        <v>41851</v>
      </c>
      <c r="BB138" s="23">
        <v>1088.21</v>
      </c>
      <c r="BC138" s="23">
        <v>1.72</v>
      </c>
      <c r="BD138" s="23">
        <v>12.1251</v>
      </c>
      <c r="BE138" s="23">
        <v>92.948099999999997</v>
      </c>
      <c r="BF138" s="23" t="s">
        <v>8</v>
      </c>
      <c r="BG138" s="23">
        <v>20.14</v>
      </c>
      <c r="BH138" s="23">
        <v>13.955299999999999</v>
      </c>
      <c r="BI138" s="23">
        <f t="shared" si="63"/>
        <v>1.7833176841047187</v>
      </c>
      <c r="BJ138" s="23">
        <f t="shared" si="98"/>
        <v>91.125588235294117</v>
      </c>
      <c r="BK138" s="23">
        <f t="shared" si="78"/>
        <v>61.379567248526442</v>
      </c>
      <c r="BL138" s="23">
        <f t="shared" si="79"/>
        <v>17.729189839247766</v>
      </c>
      <c r="BM138" s="23" cm="1">
        <f t="array" aca="1" ref="BM138" ca="1">(BL138 - $EV138) - AVERAGE(OFFSET(BL$62, 0, 0, ROW()-62, 1) - OFFSET($EV$62, 0, 0, ROW()-62, 1))</f>
        <v>2.3056523064293799</v>
      </c>
      <c r="BN138" s="21">
        <v>41851</v>
      </c>
      <c r="BO138" s="23">
        <v>2411.1999999999998</v>
      </c>
      <c r="BP138" s="23">
        <v>3.22</v>
      </c>
      <c r="BQ138" s="23">
        <v>54.130200000000002</v>
      </c>
      <c r="BR138" s="23">
        <v>116.422</v>
      </c>
      <c r="BS138" s="23" t="s">
        <v>8</v>
      </c>
      <c r="BT138" s="23">
        <v>24.356000000000002</v>
      </c>
      <c r="BU138" s="23">
        <v>16.284800000000001</v>
      </c>
      <c r="BV138" s="23">
        <f t="shared" si="64"/>
        <v>3.4788648975015097</v>
      </c>
      <c r="BW138" s="23">
        <f t="shared" si="99"/>
        <v>114.13921568627451</v>
      </c>
      <c r="BX138" s="23">
        <f t="shared" si="80"/>
        <v>95.987212088666766</v>
      </c>
      <c r="BY138" s="23">
        <f t="shared" si="81"/>
        <v>25.120012838509044</v>
      </c>
      <c r="BZ138" s="23" cm="1">
        <f t="array" aca="1" ref="BZ138" ca="1">(BY138 - $EV138) - AVERAGE(OFFSET(BY$62, 0, 0, ROW()-62, 1) - OFFSET($EV$62, 0, 0, ROW()-62, 1))</f>
        <v>5.1604986850236303</v>
      </c>
      <c r="CA138" s="21">
        <v>41851</v>
      </c>
      <c r="CB138" s="23">
        <v>2368.2800000000002</v>
      </c>
      <c r="CC138" s="23">
        <v>1.53</v>
      </c>
      <c r="CD138" s="23">
        <v>21.651599999999998</v>
      </c>
      <c r="CE138" s="23">
        <v>125.6687</v>
      </c>
      <c r="CF138" s="23">
        <v>33.028100000000002</v>
      </c>
      <c r="CG138" s="23">
        <v>10.3081</v>
      </c>
      <c r="CH138" s="23">
        <v>7.8019999999999996</v>
      </c>
      <c r="CI138" s="23">
        <f t="shared" si="65"/>
        <v>1.6511232497815609</v>
      </c>
      <c r="CJ138" s="23">
        <f t="shared" si="100"/>
        <v>123.20460784313725</v>
      </c>
      <c r="CK138" s="23">
        <f t="shared" si="82"/>
        <v>105.01055341923805</v>
      </c>
      <c r="CL138" s="23">
        <f t="shared" si="83"/>
        <v>22.552780867128813</v>
      </c>
      <c r="CM138" s="23" cm="1">
        <f t="array" aca="1" ref="CM138" ca="1">(CL138 - $EV138) - AVERAGE(OFFSET(CL$62, 0, 0, ROW()-62, 1) - OFFSET($EV$62, 0, 0, ROW()-62, 1))</f>
        <v>2.12722942261043</v>
      </c>
      <c r="CN138" s="21">
        <v>41851</v>
      </c>
      <c r="CO138" s="23">
        <v>3025.03</v>
      </c>
      <c r="CP138" s="23">
        <v>2.06</v>
      </c>
      <c r="CQ138" s="23">
        <v>17.959499999999998</v>
      </c>
      <c r="CR138" s="23">
        <v>145.41220000000001</v>
      </c>
      <c r="CS138" s="23">
        <v>26.912099999999999</v>
      </c>
      <c r="CT138" s="23">
        <v>11.6167</v>
      </c>
      <c r="CU138" s="23">
        <v>7.9710000000000001</v>
      </c>
      <c r="CV138" s="23">
        <f t="shared" si="66"/>
        <v>2.1234941864179846</v>
      </c>
      <c r="CW138" s="23">
        <f t="shared" si="101"/>
        <v>142.56098039215686</v>
      </c>
      <c r="CX138" s="23">
        <f t="shared" si="84"/>
        <v>114.29031876991411</v>
      </c>
      <c r="CY138" s="23">
        <f t="shared" si="85"/>
        <v>26.467946126652262</v>
      </c>
      <c r="CZ138" s="23" cm="1">
        <f t="array" aca="1" ref="CZ138" ca="1">(CY138 - $EV138) - AVERAGE(OFFSET(CY$62, 0, 0, ROW()-62, 1) - OFFSET($EV$62, 0, 0, ROW()-62, 1))</f>
        <v>3.7822265231096974</v>
      </c>
      <c r="DA138" s="21">
        <v>41851</v>
      </c>
      <c r="DB138" s="23">
        <v>2633.77</v>
      </c>
      <c r="DC138" s="23">
        <v>2.09</v>
      </c>
      <c r="DD138" s="23">
        <v>18.880600000000001</v>
      </c>
      <c r="DE138" s="23">
        <v>143.62129999999999</v>
      </c>
      <c r="DF138" s="23">
        <v>29.9284</v>
      </c>
      <c r="DG138" s="23">
        <v>11.8339</v>
      </c>
      <c r="DH138" s="23">
        <v>8.2346000000000004</v>
      </c>
      <c r="DI138" s="23">
        <f t="shared" si="67"/>
        <v>2.2118869581115752</v>
      </c>
      <c r="DJ138" s="23">
        <f t="shared" si="102"/>
        <v>140.80519607843135</v>
      </c>
      <c r="DK138" s="23">
        <f t="shared" si="86"/>
        <v>123.68580011540128</v>
      </c>
      <c r="DL138" s="23">
        <f t="shared" si="87"/>
        <v>21.294036967401599</v>
      </c>
      <c r="DM138" s="23" cm="1">
        <f t="array" aca="1" ref="DM138" ca="1">(DL138 - $EV138) - AVERAGE(OFFSET(DL$62, 0, 0, ROW()-62, 1) - OFFSET($EV$62, 0, 0, ROW()-62, 1))</f>
        <v>7.6079316601336267E-3</v>
      </c>
      <c r="DN138" s="21">
        <v>41851</v>
      </c>
      <c r="DO138" s="23">
        <v>2893.33</v>
      </c>
      <c r="DP138" s="23">
        <v>1.76</v>
      </c>
      <c r="DQ138" s="23">
        <v>17.641100000000002</v>
      </c>
      <c r="DR138" s="23">
        <v>177.3673</v>
      </c>
      <c r="DS138" s="23">
        <v>50.755099999999999</v>
      </c>
      <c r="DT138" s="23">
        <v>21.260200000000001</v>
      </c>
      <c r="DU138" s="23">
        <v>16.773399999999999</v>
      </c>
      <c r="DV138" s="23">
        <f t="shared" si="68"/>
        <v>1.9467856647911523</v>
      </c>
      <c r="DW138" s="23">
        <f t="shared" si="103"/>
        <v>173.88950980392156</v>
      </c>
      <c r="DX138" s="23">
        <f t="shared" si="88"/>
        <v>140.31440821849631</v>
      </c>
      <c r="DY138" s="23">
        <f t="shared" si="89"/>
        <v>20.620334267415597</v>
      </c>
      <c r="DZ138" s="23" cm="1">
        <f t="array" aca="1" ref="DZ138" ca="1">(DY138 - $EV138) - AVERAGE(OFFSET(DY$62, 0, 0, ROW()-62, 1) - OFFSET($EV$62, 0, 0, ROW()-62, 1))</f>
        <v>-2.8126621184059717</v>
      </c>
      <c r="EA138" s="21">
        <v>41851</v>
      </c>
      <c r="EB138" s="23">
        <v>3200.8</v>
      </c>
      <c r="EC138" s="23">
        <v>3.68</v>
      </c>
      <c r="ED138" s="23">
        <v>16.028300000000002</v>
      </c>
      <c r="EE138" s="23">
        <v>131.73349999999999</v>
      </c>
      <c r="EF138" s="23">
        <v>56.576799999999999</v>
      </c>
      <c r="EG138" s="23">
        <v>16.459700000000002</v>
      </c>
      <c r="EH138" s="23">
        <v>7.7012</v>
      </c>
      <c r="EI138" s="23">
        <f t="shared" si="69"/>
        <v>3.8261316603965834</v>
      </c>
      <c r="EJ138" s="23">
        <f t="shared" si="104"/>
        <v>129.15049019607841</v>
      </c>
      <c r="EK138" s="23">
        <f t="shared" si="90"/>
        <v>123.45800494951096</v>
      </c>
      <c r="EL138" s="23">
        <f t="shared" si="91"/>
        <v>25.926224883586855</v>
      </c>
      <c r="EM138" s="23" cm="1">
        <f t="array" aca="1" ref="EM138" ca="1">(EL138 - $EV138) - AVERAGE(OFFSET(EL$62, 0, 0, ROW()-62, 1) - OFFSET($EV$62, 0, 0, ROW()-62, 1))</f>
        <v>2.2670330576787157</v>
      </c>
      <c r="EP138" s="21">
        <v>41851</v>
      </c>
      <c r="EQ138" s="52">
        <v>2003.369995117188</v>
      </c>
      <c r="ER138" s="37">
        <v>18.9069</v>
      </c>
      <c r="ES138" s="51">
        <v>140.41</v>
      </c>
      <c r="ET138" s="23">
        <f t="shared" si="105"/>
        <v>137.65686274509804</v>
      </c>
      <c r="EU138" s="23">
        <f t="shared" si="92"/>
        <v>111.0155257431842</v>
      </c>
      <c r="EV138" s="23">
        <f t="shared" si="93"/>
        <v>18.0458542326021</v>
      </c>
      <c r="EW138" s="37"/>
      <c r="EX138" s="37"/>
      <c r="EY138" s="37"/>
      <c r="FA138" s="21">
        <v>41851</v>
      </c>
      <c r="FB138" s="37">
        <f>VLOOKUP(FA138,'riskfree_rate and infl.'!$H:$I,2,0)</f>
        <v>2</v>
      </c>
    </row>
    <row r="139" spans="1:158" x14ac:dyDescent="0.35">
      <c r="A139" s="21">
        <v>41882</v>
      </c>
      <c r="B139" s="23">
        <v>3457.78</v>
      </c>
      <c r="C139" s="23">
        <v>1.49</v>
      </c>
      <c r="D139" s="23">
        <v>23.2865</v>
      </c>
      <c r="E139" s="23">
        <v>132.13050000000001</v>
      </c>
      <c r="F139" s="23">
        <v>55.094000000000001</v>
      </c>
      <c r="G139" s="23">
        <v>21.767800000000001</v>
      </c>
      <c r="H139" s="23">
        <v>12.5898</v>
      </c>
      <c r="I139" s="23">
        <f t="shared" si="59"/>
        <v>1.6101206396927326</v>
      </c>
      <c r="J139" s="23">
        <f t="shared" si="94"/>
        <v>129.9218289085546</v>
      </c>
      <c r="K139" s="23">
        <f t="shared" si="70"/>
        <v>88.263082226118584</v>
      </c>
      <c r="L139" s="23">
        <f t="shared" si="71"/>
        <v>39.175835613145885</v>
      </c>
      <c r="M139" s="23" cm="1">
        <f t="array" aca="1" ref="M139" ca="1">(L139 - $EV139) - AVERAGE(OFFSET(L$62, 0, 0, ROW()-62, 1) - OFFSET($EV$62, 0, 0, ROW()-62, 1))</f>
        <v>8.7591217394290624</v>
      </c>
      <c r="N139" s="21">
        <v>41882</v>
      </c>
      <c r="O139" s="23">
        <v>2773.95</v>
      </c>
      <c r="P139" s="23">
        <v>1.47</v>
      </c>
      <c r="Q139" s="23">
        <v>20.972300000000001</v>
      </c>
      <c r="R139" s="23">
        <v>131.85140000000001</v>
      </c>
      <c r="S139" s="23">
        <v>28.1922</v>
      </c>
      <c r="T139" s="23">
        <v>8.2919</v>
      </c>
      <c r="U139" s="23">
        <v>5.3520000000000003</v>
      </c>
      <c r="V139" s="23">
        <f t="shared" si="60"/>
        <v>1.526502427524443</v>
      </c>
      <c r="W139" s="23">
        <f t="shared" si="95"/>
        <v>129.64739429695183</v>
      </c>
      <c r="X139" s="23">
        <f t="shared" si="72"/>
        <v>102.51942425308579</v>
      </c>
      <c r="Y139" s="23">
        <f t="shared" si="73"/>
        <v>27.057799243507802</v>
      </c>
      <c r="Z139" s="23" cm="1">
        <f t="array" aca="1" ref="Z139" ca="1">(Y139 - $EV139) - AVERAGE(OFFSET(Y$62, 0, 0, ROW()-62, 1) - OFFSET($EV$62, 0, 0, ROW()-62, 1))</f>
        <v>3.3668265054846174</v>
      </c>
      <c r="AA139" s="21">
        <v>41882</v>
      </c>
      <c r="AB139" s="23">
        <v>2492.2399999999998</v>
      </c>
      <c r="AC139" s="23">
        <v>2.63</v>
      </c>
      <c r="AD139" s="23">
        <v>19.310700000000001</v>
      </c>
      <c r="AE139" s="23">
        <v>131.20419999999999</v>
      </c>
      <c r="AF139" s="23">
        <v>31.2638</v>
      </c>
      <c r="AG139" s="23">
        <v>10.2721</v>
      </c>
      <c r="AH139" s="23">
        <v>6.8601000000000001</v>
      </c>
      <c r="AI139" s="23">
        <f t="shared" si="61"/>
        <v>2.7512815244435438</v>
      </c>
      <c r="AJ139" s="23">
        <f t="shared" si="96"/>
        <v>129.01101278269419</v>
      </c>
      <c r="AK139" s="23">
        <f t="shared" si="74"/>
        <v>114.6957757517912</v>
      </c>
      <c r="AL139" s="23">
        <f t="shared" si="75"/>
        <v>21.729135041497624</v>
      </c>
      <c r="AM139" s="23" cm="1">
        <f t="array" aca="1" ref="AM139" ca="1">(AL139 - $EV139) - AVERAGE(OFFSET(AL$62, 0, 0, ROW()-62, 1) - OFFSET($EV$62, 0, 0, ROW()-62, 1))</f>
        <v>-0.61612170858318471</v>
      </c>
      <c r="AN139" s="21">
        <v>41882</v>
      </c>
      <c r="AO139" s="23">
        <v>3953</v>
      </c>
      <c r="AP139" s="23">
        <v>2.06</v>
      </c>
      <c r="AQ139" s="23">
        <v>15.919499999999999</v>
      </c>
      <c r="AR139" s="23">
        <v>248.40639999999999</v>
      </c>
      <c r="AS139" s="23">
        <v>18.2943</v>
      </c>
      <c r="AT139" s="23">
        <v>11.2242</v>
      </c>
      <c r="AU139" s="23">
        <v>7.5891999999999999</v>
      </c>
      <c r="AV139" s="23">
        <f t="shared" si="62"/>
        <v>2.2383759511616201</v>
      </c>
      <c r="AW139" s="23">
        <f t="shared" si="97"/>
        <v>244.25408062930188</v>
      </c>
      <c r="AX139" s="23">
        <f t="shared" si="76"/>
        <v>220.06401518114674</v>
      </c>
      <c r="AY139" s="23">
        <f t="shared" si="77"/>
        <v>17.962954991737604</v>
      </c>
      <c r="AZ139" s="23" cm="1">
        <f t="array" aca="1" ref="AZ139" ca="1">(AY139 - $EV139) - AVERAGE(OFFSET(AY$62, 0, 0, ROW()-62, 1) - OFFSET($EV$62, 0, 0, ROW()-62, 1))</f>
        <v>1.8045630903291074</v>
      </c>
      <c r="BA139" s="21">
        <v>41882</v>
      </c>
      <c r="BB139" s="23">
        <v>1130.1099999999999</v>
      </c>
      <c r="BC139" s="23">
        <v>1.68</v>
      </c>
      <c r="BD139" s="23">
        <v>12.6616</v>
      </c>
      <c r="BE139" s="23">
        <v>92.924899999999994</v>
      </c>
      <c r="BF139" s="23" t="s">
        <v>8</v>
      </c>
      <c r="BG139" s="23">
        <v>20.541899999999998</v>
      </c>
      <c r="BH139" s="23">
        <v>13.857699999999999</v>
      </c>
      <c r="BI139" s="23">
        <f t="shared" si="63"/>
        <v>1.78320964965902</v>
      </c>
      <c r="BJ139" s="23">
        <f t="shared" si="98"/>
        <v>91.371583087512292</v>
      </c>
      <c r="BK139" s="23">
        <f t="shared" si="78"/>
        <v>62.636083481034049</v>
      </c>
      <c r="BL139" s="23">
        <f t="shared" si="79"/>
        <v>18.042475474096214</v>
      </c>
      <c r="BM139" s="23" cm="1">
        <f t="array" aca="1" ref="BM139" ca="1">(BL139 - $EV139) - AVERAGE(OFFSET(BL$62, 0, 0, ROW()-62, 1) - OFFSET($EV$62, 0, 0, ROW()-62, 1))</f>
        <v>3.1914068405992211</v>
      </c>
      <c r="BN139" s="21">
        <v>41882</v>
      </c>
      <c r="BO139" s="23">
        <v>2482.7399999999998</v>
      </c>
      <c r="BP139" s="23">
        <v>3.16</v>
      </c>
      <c r="BQ139" s="23">
        <v>51.8568</v>
      </c>
      <c r="BR139" s="23">
        <v>121.477</v>
      </c>
      <c r="BS139" s="23" t="s">
        <v>8</v>
      </c>
      <c r="BT139" s="23">
        <v>25.111999999999998</v>
      </c>
      <c r="BU139" s="23">
        <v>16.137899999999998</v>
      </c>
      <c r="BV139" s="23">
        <f t="shared" si="64"/>
        <v>3.4599367148618643</v>
      </c>
      <c r="BW139" s="23">
        <f t="shared" si="99"/>
        <v>119.4464110127827</v>
      </c>
      <c r="BX139" s="23">
        <f t="shared" si="80"/>
        <v>96.482217416037145</v>
      </c>
      <c r="BY139" s="23">
        <f t="shared" si="81"/>
        <v>25.732617538154987</v>
      </c>
      <c r="BZ139" s="23" cm="1">
        <f t="array" aca="1" ref="BZ139" ca="1">(BY139 - $EV139) - AVERAGE(OFFSET(BY$62, 0, 0, ROW()-62, 1) - OFFSET($EV$62, 0, 0, ROW()-62, 1))</f>
        <v>6.3084963569962351</v>
      </c>
      <c r="CA139" s="21">
        <v>41882</v>
      </c>
      <c r="CB139" s="23">
        <v>2484.09</v>
      </c>
      <c r="CC139" s="23">
        <v>1.47</v>
      </c>
      <c r="CD139" s="23">
        <v>22.7103</v>
      </c>
      <c r="CE139" s="23">
        <v>125.6765</v>
      </c>
      <c r="CF139" s="23">
        <v>33.028100000000002</v>
      </c>
      <c r="CG139" s="23">
        <v>10.3081</v>
      </c>
      <c r="CH139" s="23">
        <v>7.8019999999999996</v>
      </c>
      <c r="CI139" s="23">
        <f t="shared" si="65"/>
        <v>1.6282850024246276</v>
      </c>
      <c r="CJ139" s="23">
        <f t="shared" si="100"/>
        <v>123.57571288102262</v>
      </c>
      <c r="CK139" s="23">
        <f t="shared" si="82"/>
        <v>105.66159533442938</v>
      </c>
      <c r="CL139" s="23">
        <f t="shared" si="83"/>
        <v>23.509866495367689</v>
      </c>
      <c r="CM139" s="23" cm="1">
        <f t="array" aca="1" ref="CM139" ca="1">(CL139 - $EV139) - AVERAGE(OFFSET(CL$62, 0, 0, ROW()-62, 1) - OFFSET($EV$62, 0, 0, ROW()-62, 1))</f>
        <v>3.6591011304800358</v>
      </c>
      <c r="CN139" s="21">
        <v>41882</v>
      </c>
      <c r="CO139" s="23">
        <v>3147.57</v>
      </c>
      <c r="CP139" s="23">
        <v>2.02</v>
      </c>
      <c r="CQ139" s="23">
        <v>18.146599999999999</v>
      </c>
      <c r="CR139" s="23">
        <v>150.54239999999999</v>
      </c>
      <c r="CS139" s="23">
        <v>29.2928</v>
      </c>
      <c r="CT139" s="23">
        <v>11.9899</v>
      </c>
      <c r="CU139" s="23">
        <v>8.3817000000000004</v>
      </c>
      <c r="CV139" s="23">
        <f t="shared" si="66"/>
        <v>2.1289440482169764</v>
      </c>
      <c r="CW139" s="23">
        <f t="shared" si="101"/>
        <v>148.02595870206488</v>
      </c>
      <c r="CX139" s="23">
        <f t="shared" si="84"/>
        <v>115.30124210868794</v>
      </c>
      <c r="CY139" s="23">
        <f t="shared" si="85"/>
        <v>27.298665152565871</v>
      </c>
      <c r="CZ139" s="23" cm="1">
        <f t="array" aca="1" ref="CZ139" ca="1">(CY139 - $EV139) - AVERAGE(OFFSET(CY$62, 0, 0, ROW()-62, 1) - OFFSET($EV$62, 0, 0, ROW()-62, 1))</f>
        <v>5.166238159816384</v>
      </c>
      <c r="DA139" s="21">
        <v>41882</v>
      </c>
      <c r="DB139" s="23">
        <v>2729.87</v>
      </c>
      <c r="DC139" s="23">
        <v>2.06</v>
      </c>
      <c r="DD139" s="23">
        <v>19.569500000000001</v>
      </c>
      <c r="DE139" s="23">
        <v>143.62129999999999</v>
      </c>
      <c r="DF139" s="23">
        <v>29.9284</v>
      </c>
      <c r="DG139" s="23">
        <v>11.8339</v>
      </c>
      <c r="DH139" s="23">
        <v>8.2346000000000004</v>
      </c>
      <c r="DI139" s="23">
        <f t="shared" si="67"/>
        <v>2.22109393236238</v>
      </c>
      <c r="DJ139" s="23">
        <f t="shared" si="102"/>
        <v>141.2205506391347</v>
      </c>
      <c r="DK139" s="23">
        <f t="shared" si="86"/>
        <v>124.54473991877772</v>
      </c>
      <c r="DL139" s="23">
        <f t="shared" si="87"/>
        <v>21.918790000928936</v>
      </c>
      <c r="DM139" s="23" cm="1">
        <f t="array" aca="1" ref="DM139" ca="1">(DL139 - $EV139) - AVERAGE(OFFSET(DL$62, 0, 0, ROW()-62, 1) - OFFSET($EV$62, 0, 0, ROW()-62, 1))</f>
        <v>1.2346745966487247</v>
      </c>
      <c r="DN139" s="21">
        <v>41882</v>
      </c>
      <c r="DO139" s="23">
        <v>3011.06</v>
      </c>
      <c r="DP139" s="23">
        <v>1.72</v>
      </c>
      <c r="DQ139" s="23">
        <v>18.359000000000002</v>
      </c>
      <c r="DR139" s="23">
        <v>177.36770000000001</v>
      </c>
      <c r="DS139" s="23">
        <v>50.755099999999999</v>
      </c>
      <c r="DT139" s="23">
        <v>21.260200000000001</v>
      </c>
      <c r="DU139" s="23">
        <v>16.773399999999999</v>
      </c>
      <c r="DV139" s="23">
        <f t="shared" si="68"/>
        <v>1.9362493173091146</v>
      </c>
      <c r="DW139" s="23">
        <f t="shared" si="103"/>
        <v>174.40285152409049</v>
      </c>
      <c r="DX139" s="23">
        <f t="shared" si="88"/>
        <v>141.72357757130897</v>
      </c>
      <c r="DY139" s="23">
        <f t="shared" si="89"/>
        <v>21.246006145201697</v>
      </c>
      <c r="DZ139" s="23" cm="1">
        <f t="array" aca="1" ref="DZ139" ca="1">(DY139 - $EV139) - AVERAGE(OFFSET(DY$62, 0, 0, ROW()-62, 1) - OFFSET($EV$62, 0, 0, ROW()-62, 1))</f>
        <v>-1.5480497253915262</v>
      </c>
      <c r="EA139" s="21">
        <v>41882</v>
      </c>
      <c r="EB139" s="23">
        <v>3362.59</v>
      </c>
      <c r="EC139" s="23">
        <v>3.52</v>
      </c>
      <c r="ED139" s="23">
        <v>16.689299999999999</v>
      </c>
      <c r="EE139" s="23">
        <v>131.57570000000001</v>
      </c>
      <c r="EF139" s="23">
        <v>56.157899999999998</v>
      </c>
      <c r="EG139" s="23">
        <v>16.706299999999999</v>
      </c>
      <c r="EH139" s="23">
        <v>8.0459999999999994</v>
      </c>
      <c r="EI139" s="23">
        <f t="shared" si="69"/>
        <v>3.7882082957386198</v>
      </c>
      <c r="EJ139" s="23">
        <f t="shared" si="104"/>
        <v>129.37630285152412</v>
      </c>
      <c r="EK139" s="23">
        <f t="shared" si="90"/>
        <v>123.51216668062349</v>
      </c>
      <c r="EL139" s="23">
        <f t="shared" si="91"/>
        <v>27.224767327537467</v>
      </c>
      <c r="EM139" s="23" cm="1">
        <f t="array" aca="1" ref="EM139" ca="1">(EL139 - $EV139) - AVERAGE(OFFSET(EL$62, 0, 0, ROW()-62, 1) - OFFSET($EV$62, 0, 0, ROW()-62, 1))</f>
        <v>4.1385459496357946</v>
      </c>
      <c r="EP139" s="21">
        <v>41882</v>
      </c>
      <c r="EQ139" s="52">
        <v>1972.2900390625</v>
      </c>
      <c r="ER139" s="37">
        <v>18.613499999999998</v>
      </c>
      <c r="ES139" s="51">
        <v>141.93</v>
      </c>
      <c r="ET139" s="23">
        <f t="shared" si="105"/>
        <v>139.55752212389382</v>
      </c>
      <c r="EU139" s="23">
        <f t="shared" si="92"/>
        <v>113.06771117959765</v>
      </c>
      <c r="EV139" s="23">
        <f t="shared" si="93"/>
        <v>17.443441796833572</v>
      </c>
      <c r="EW139" s="37"/>
      <c r="EX139" s="37"/>
      <c r="EY139" s="37"/>
      <c r="FA139" s="21">
        <v>41882</v>
      </c>
      <c r="FB139" s="37">
        <f>VLOOKUP(FA139,'riskfree_rate and infl.'!$H:$I,2,0)</f>
        <v>1.7</v>
      </c>
    </row>
    <row r="140" spans="1:158" x14ac:dyDescent="0.35">
      <c r="A140" s="21">
        <v>41912</v>
      </c>
      <c r="B140" s="23">
        <v>3436.46</v>
      </c>
      <c r="C140" s="23">
        <v>1.5</v>
      </c>
      <c r="D140" s="23">
        <v>23.1281</v>
      </c>
      <c r="E140" s="23">
        <v>132.1172</v>
      </c>
      <c r="F140" s="23">
        <v>55.094000000000001</v>
      </c>
      <c r="G140" s="23">
        <v>21.767800000000001</v>
      </c>
      <c r="H140" s="23">
        <v>12.5898</v>
      </c>
      <c r="I140" s="23">
        <f t="shared" si="59"/>
        <v>1.5853560268680955</v>
      </c>
      <c r="J140" s="23">
        <f t="shared" si="94"/>
        <v>129.90875122910521</v>
      </c>
      <c r="K140" s="23">
        <f t="shared" si="70"/>
        <v>89.309918387265625</v>
      </c>
      <c r="L140" s="23">
        <f t="shared" si="71"/>
        <v>38.477921176669582</v>
      </c>
      <c r="M140" s="23" cm="1">
        <f t="array" aca="1" ref="M140" ca="1">(L140 - $EV140) - AVERAGE(OFFSET(L$62, 0, 0, ROW()-62, 1) - OFFSET($EV$62, 0, 0, ROW()-62, 1))</f>
        <v>7.8589686491124429</v>
      </c>
      <c r="N140" s="21">
        <v>41912</v>
      </c>
      <c r="O140" s="23">
        <v>2699.73</v>
      </c>
      <c r="P140" s="23">
        <v>1.55</v>
      </c>
      <c r="Q140" s="23">
        <v>20.404</v>
      </c>
      <c r="R140" s="23">
        <v>131.70060000000001</v>
      </c>
      <c r="S140" s="23">
        <v>28.194700000000001</v>
      </c>
      <c r="T140" s="23">
        <v>8.2882999999999996</v>
      </c>
      <c r="U140" s="23">
        <v>5.3528000000000002</v>
      </c>
      <c r="V140" s="23">
        <f t="shared" si="60"/>
        <v>1.5587123413195065</v>
      </c>
      <c r="W140" s="23">
        <f t="shared" si="95"/>
        <v>129.49911504424782</v>
      </c>
      <c r="X140" s="23">
        <f t="shared" si="72"/>
        <v>103.86595458994279</v>
      </c>
      <c r="Y140" s="23">
        <f t="shared" si="73"/>
        <v>25.992443921190432</v>
      </c>
      <c r="Z140" s="23" cm="1">
        <f t="array" aca="1" ref="Z140" ca="1">(Y140 - $EV140) - AVERAGE(OFFSET(Y$62, 0, 0, ROW()-62, 1) - OFFSET($EV$62, 0, 0, ROW()-62, 1))</f>
        <v>2.1683645195057073</v>
      </c>
      <c r="AA140" s="21">
        <v>41912</v>
      </c>
      <c r="AB140" s="23">
        <v>2501.84</v>
      </c>
      <c r="AC140" s="23">
        <v>2.65</v>
      </c>
      <c r="AD140" s="23">
        <v>19.385100000000001</v>
      </c>
      <c r="AE140" s="23">
        <v>131.20419999999999</v>
      </c>
      <c r="AF140" s="23">
        <v>31.2638</v>
      </c>
      <c r="AG140" s="23">
        <v>10.2721</v>
      </c>
      <c r="AH140" s="23">
        <v>6.8601000000000001</v>
      </c>
      <c r="AI140" s="23">
        <f t="shared" si="61"/>
        <v>2.7566975559319311</v>
      </c>
      <c r="AJ140" s="23">
        <f t="shared" si="96"/>
        <v>129.01101278269419</v>
      </c>
      <c r="AK140" s="23">
        <f t="shared" si="74"/>
        <v>115.21191843359664</v>
      </c>
      <c r="AL140" s="23">
        <f t="shared" si="75"/>
        <v>21.715114495224352</v>
      </c>
      <c r="AM140" s="23" cm="1">
        <f t="array" aca="1" ref="AM140" ca="1">(AL140 - $EV140) - AVERAGE(OFFSET(AL$62, 0, 0, ROW()-62, 1) - OFFSET($EV$62, 0, 0, ROW()-62, 1))</f>
        <v>-0.71218547987610226</v>
      </c>
      <c r="AN140" s="21">
        <v>41912</v>
      </c>
      <c r="AO140" s="23">
        <v>3652.39</v>
      </c>
      <c r="AP140" s="23">
        <v>2.25</v>
      </c>
      <c r="AQ140" s="23">
        <v>14.7088</v>
      </c>
      <c r="AR140" s="23">
        <v>248.40639999999999</v>
      </c>
      <c r="AS140" s="23">
        <v>18.2943</v>
      </c>
      <c r="AT140" s="23">
        <v>11.2242</v>
      </c>
      <c r="AU140" s="23">
        <v>7.5891999999999999</v>
      </c>
      <c r="AV140" s="23">
        <f t="shared" si="62"/>
        <v>2.2416856174092845</v>
      </c>
      <c r="AW140" s="23">
        <f t="shared" si="97"/>
        <v>244.25408062930188</v>
      </c>
      <c r="AX140" s="23">
        <f t="shared" si="76"/>
        <v>220.7553353024085</v>
      </c>
      <c r="AY140" s="23">
        <f t="shared" si="77"/>
        <v>16.544968188409403</v>
      </c>
      <c r="AZ140" s="23" cm="1">
        <f t="array" aca="1" ref="AZ140" ca="1">(AY140 - $EV140) - AVERAGE(OFFSET(AY$62, 0, 0, ROW()-62, 1) - OFFSET($EV$62, 0, 0, ROW()-62, 1))</f>
        <v>0.27349864148238501</v>
      </c>
      <c r="BA140" s="21">
        <v>41912</v>
      </c>
      <c r="BB140" s="23">
        <v>1131.29</v>
      </c>
      <c r="BC140" s="23">
        <v>1.68</v>
      </c>
      <c r="BD140" s="23">
        <v>12.674899999999999</v>
      </c>
      <c r="BE140" s="23">
        <v>92.922600000000003</v>
      </c>
      <c r="BF140" s="23" t="s">
        <v>8</v>
      </c>
      <c r="BG140" s="23">
        <v>20.540199999999999</v>
      </c>
      <c r="BH140" s="23">
        <v>13.8565</v>
      </c>
      <c r="BI140" s="23">
        <f t="shared" si="63"/>
        <v>1.763023455901622</v>
      </c>
      <c r="BJ140" s="23">
        <f t="shared" si="98"/>
        <v>91.369321533923312</v>
      </c>
      <c r="BK140" s="23">
        <f t="shared" si="78"/>
        <v>63.893101724093519</v>
      </c>
      <c r="BL140" s="23">
        <f t="shared" si="79"/>
        <v>17.705980293227814</v>
      </c>
      <c r="BM140" s="23" cm="1">
        <f t="array" aca="1" ref="BM140" ca="1">(BL140 - $EV140) - AVERAGE(OFFSET(BL$62, 0, 0, ROW()-62, 1) - OFFSET($EV$62, 0, 0, ROW()-62, 1))</f>
        <v>2.7240539661319132</v>
      </c>
      <c r="BN140" s="21">
        <v>41912</v>
      </c>
      <c r="BO140" s="23">
        <v>2333.69</v>
      </c>
      <c r="BP140" s="23">
        <v>3.4</v>
      </c>
      <c r="BQ140" s="23">
        <v>48.743600000000001</v>
      </c>
      <c r="BR140" s="23">
        <v>121.477</v>
      </c>
      <c r="BS140" s="23" t="s">
        <v>8</v>
      </c>
      <c r="BT140" s="23">
        <v>25.111999999999998</v>
      </c>
      <c r="BU140" s="23">
        <v>16.137899999999998</v>
      </c>
      <c r="BV140" s="23">
        <f t="shared" si="64"/>
        <v>3.4713298848948777</v>
      </c>
      <c r="BW140" s="23">
        <f t="shared" si="99"/>
        <v>119.4464110127827</v>
      </c>
      <c r="BX140" s="23">
        <f t="shared" si="80"/>
        <v>96.980253681988117</v>
      </c>
      <c r="BY140" s="23">
        <f t="shared" si="81"/>
        <v>24.06355841935099</v>
      </c>
      <c r="BZ140" s="23" cm="1">
        <f t="array" aca="1" ref="BZ140" ca="1">(BY140 - $EV140) - AVERAGE(OFFSET(BY$62, 0, 0, ROW()-62, 1) - OFFSET($EV$62, 0, 0, ROW()-62, 1))</f>
        <v>4.4686168584856771</v>
      </c>
      <c r="CA140" s="21">
        <v>41912</v>
      </c>
      <c r="CB140" s="23">
        <v>2490.11</v>
      </c>
      <c r="CC140" s="23">
        <v>1.46</v>
      </c>
      <c r="CD140" s="23">
        <v>22.7654</v>
      </c>
      <c r="CE140" s="23">
        <v>125.6765</v>
      </c>
      <c r="CF140" s="23">
        <v>33.028100000000002</v>
      </c>
      <c r="CG140" s="23">
        <v>10.3081</v>
      </c>
      <c r="CH140" s="23">
        <v>7.8019999999999996</v>
      </c>
      <c r="CI140" s="23">
        <f t="shared" si="65"/>
        <v>1.5899509312279148</v>
      </c>
      <c r="CJ140" s="23">
        <f t="shared" si="100"/>
        <v>123.57571288102262</v>
      </c>
      <c r="CK140" s="23">
        <f t="shared" si="82"/>
        <v>106.31549146096719</v>
      </c>
      <c r="CL140" s="23">
        <f t="shared" si="83"/>
        <v>23.421892386343551</v>
      </c>
      <c r="CM140" s="23" cm="1">
        <f t="array" aca="1" ref="CM140" ca="1">(CL140 - $EV140) - AVERAGE(OFFSET(CL$62, 0, 0, ROW()-62, 1) - OFFSET($EV$62, 0, 0, ROW()-62, 1))</f>
        <v>3.4342732472174928</v>
      </c>
      <c r="CN140" s="21">
        <v>41912</v>
      </c>
      <c r="CO140" s="23">
        <v>3101.25</v>
      </c>
      <c r="CP140" s="23">
        <v>2.09</v>
      </c>
      <c r="CQ140" s="23">
        <v>17.854600000000001</v>
      </c>
      <c r="CR140" s="23">
        <v>150.5445</v>
      </c>
      <c r="CS140" s="23">
        <v>27.045999999999999</v>
      </c>
      <c r="CT140" s="23">
        <v>11.8133</v>
      </c>
      <c r="CU140" s="23">
        <v>8.3817000000000004</v>
      </c>
      <c r="CV140" s="23">
        <f t="shared" si="66"/>
        <v>2.1442678675549267</v>
      </c>
      <c r="CW140" s="23">
        <f t="shared" si="101"/>
        <v>148.02802359882008</v>
      </c>
      <c r="CX140" s="23">
        <f t="shared" si="84"/>
        <v>116.31521474111001</v>
      </c>
      <c r="CY140" s="23">
        <f t="shared" si="85"/>
        <v>26.662462059693947</v>
      </c>
      <c r="CZ140" s="23" cm="1">
        <f t="array" aca="1" ref="CZ140" ca="1">(CY140 - $EV140) - AVERAGE(OFFSET(CY$62, 0, 0, ROW()-62, 1) - OFFSET($EV$62, 0, 0, ROW()-62, 1))</f>
        <v>4.3738590230991798</v>
      </c>
      <c r="DA140" s="21">
        <v>41912</v>
      </c>
      <c r="DB140" s="23">
        <v>2692.07</v>
      </c>
      <c r="DC140" s="23">
        <v>2.08</v>
      </c>
      <c r="DD140" s="23">
        <v>19.298500000000001</v>
      </c>
      <c r="DE140" s="23">
        <v>143.62129999999999</v>
      </c>
      <c r="DF140" s="23">
        <v>29.9284</v>
      </c>
      <c r="DG140" s="23">
        <v>11.8339</v>
      </c>
      <c r="DH140" s="23">
        <v>8.2346000000000004</v>
      </c>
      <c r="DI140" s="23">
        <f t="shared" si="67"/>
        <v>2.1833857359683151</v>
      </c>
      <c r="DJ140" s="23">
        <f t="shared" si="102"/>
        <v>141.2205506391347</v>
      </c>
      <c r="DK140" s="23">
        <f t="shared" si="86"/>
        <v>125.40670856924761</v>
      </c>
      <c r="DL140" s="23">
        <f t="shared" si="87"/>
        <v>21.466714426313818</v>
      </c>
      <c r="DM140" s="23" cm="1">
        <f t="array" aca="1" ref="DM140" ca="1">(DL140 - $EV140) - AVERAGE(OFFSET(DL$62, 0, 0, ROW()-62, 1) - OFFSET($EV$62, 0, 0, ROW()-62, 1))</f>
        <v>0.67682763925457712</v>
      </c>
      <c r="DN140" s="21">
        <v>41912</v>
      </c>
      <c r="DO140" s="23">
        <v>2974.18</v>
      </c>
      <c r="DP140" s="23">
        <v>1.76</v>
      </c>
      <c r="DQ140" s="23">
        <v>18.1341</v>
      </c>
      <c r="DR140" s="23">
        <v>177.36600000000001</v>
      </c>
      <c r="DS140" s="23">
        <v>50.755099999999999</v>
      </c>
      <c r="DT140" s="23">
        <v>21.260200000000001</v>
      </c>
      <c r="DU140" s="23">
        <v>16.773399999999999</v>
      </c>
      <c r="DV140" s="23">
        <f t="shared" si="68"/>
        <v>1.9203128522361979</v>
      </c>
      <c r="DW140" s="23">
        <f t="shared" si="103"/>
        <v>174.40117994100299</v>
      </c>
      <c r="DX140" s="23">
        <f t="shared" si="88"/>
        <v>143.22305012453037</v>
      </c>
      <c r="DY140" s="23">
        <f t="shared" si="89"/>
        <v>20.766070806437884</v>
      </c>
      <c r="DZ140" s="23" cm="1">
        <f t="array" aca="1" ref="DZ140" ca="1">(DY140 - $EV140) - AVERAGE(OFFSET(DY$62, 0, 0, ROW()-62, 1) - OFFSET($EV$62, 0, 0, ROW()-62, 1))</f>
        <v>-2.0980804940876983</v>
      </c>
      <c r="EA140" s="21">
        <v>41912</v>
      </c>
      <c r="EB140" s="23">
        <v>3299.55</v>
      </c>
      <c r="EC140" s="23">
        <v>3.61</v>
      </c>
      <c r="ED140" s="23">
        <v>16.328600000000002</v>
      </c>
      <c r="EE140" s="23">
        <v>131.57570000000001</v>
      </c>
      <c r="EF140" s="23">
        <v>56.157899999999998</v>
      </c>
      <c r="EG140" s="23">
        <v>16.706299999999999</v>
      </c>
      <c r="EH140" s="23">
        <v>8.0459999999999994</v>
      </c>
      <c r="EI140" s="23">
        <f t="shared" si="69"/>
        <v>3.7661014653744163</v>
      </c>
      <c r="EJ140" s="23">
        <f t="shared" si="104"/>
        <v>129.37630285152412</v>
      </c>
      <c r="EK140" s="23">
        <f t="shared" si="90"/>
        <v>123.57058800643327</v>
      </c>
      <c r="EL140" s="23">
        <f t="shared" si="91"/>
        <v>26.701742325837444</v>
      </c>
      <c r="EM140" s="23" cm="1">
        <f t="array" aca="1" ref="EM140" ca="1">(EL140 - $EV140) - AVERAGE(OFFSET(EL$62, 0, 0, ROW()-62, 1) - OFFSET($EV$62, 0, 0, ROW()-62, 1))</f>
        <v>3.4725204452466514</v>
      </c>
      <c r="EP140" s="21">
        <v>41912</v>
      </c>
      <c r="EQ140" s="52">
        <v>2018.050048828125</v>
      </c>
      <c r="ER140" s="37">
        <v>19.724900000000002</v>
      </c>
      <c r="ES140" s="51">
        <v>143.1</v>
      </c>
      <c r="ET140" s="23">
        <f t="shared" si="105"/>
        <v>140.70796460176993</v>
      </c>
      <c r="EU140" s="23">
        <f t="shared" si="92"/>
        <v>115.09757880982302</v>
      </c>
      <c r="EV140" s="23">
        <f t="shared" si="93"/>
        <v>17.533384018117104</v>
      </c>
      <c r="EW140" s="37"/>
      <c r="EX140" s="37"/>
      <c r="EY140" s="37"/>
      <c r="FA140" s="21">
        <v>41912</v>
      </c>
      <c r="FB140" s="37">
        <f>VLOOKUP(FA140,'riskfree_rate and infl.'!$H:$I,2,0)</f>
        <v>1.7</v>
      </c>
    </row>
    <row r="141" spans="1:158" x14ac:dyDescent="0.35">
      <c r="A141" s="21">
        <v>41943</v>
      </c>
      <c r="B141" s="23">
        <v>3433.32</v>
      </c>
      <c r="C141" s="23">
        <v>1.53</v>
      </c>
      <c r="D141" s="23">
        <v>23.045500000000001</v>
      </c>
      <c r="E141" s="23">
        <v>132.27799999999999</v>
      </c>
      <c r="F141" s="23">
        <v>55.094000000000001</v>
      </c>
      <c r="G141" s="23">
        <v>21.767800000000001</v>
      </c>
      <c r="H141" s="23">
        <v>12.5898</v>
      </c>
      <c r="I141" s="23">
        <f t="shared" si="59"/>
        <v>1.5986093191200361</v>
      </c>
      <c r="J141" s="23">
        <f t="shared" si="94"/>
        <v>130.06686332350048</v>
      </c>
      <c r="K141" s="23">
        <f t="shared" si="70"/>
        <v>90.371797639050087</v>
      </c>
      <c r="L141" s="23">
        <f t="shared" si="71"/>
        <v>37.991055724185863</v>
      </c>
      <c r="M141" s="23" cm="1">
        <f t="array" aca="1" ref="M141" ca="1">(L141 - $EV141) - AVERAGE(OFFSET(L$62, 0, 0, ROW()-62, 1) - OFFSET($EV$62, 0, 0, ROW()-62, 1))</f>
        <v>7.103077969137237</v>
      </c>
      <c r="N141" s="21">
        <v>41943</v>
      </c>
      <c r="O141" s="23">
        <v>2745.59</v>
      </c>
      <c r="P141" s="23">
        <v>1.54</v>
      </c>
      <c r="Q141" s="23">
        <v>20.750499999999999</v>
      </c>
      <c r="R141" s="23">
        <v>131.69810000000001</v>
      </c>
      <c r="S141" s="23">
        <v>28.194600000000001</v>
      </c>
      <c r="T141" s="23">
        <v>8.2883999999999993</v>
      </c>
      <c r="U141" s="23">
        <v>5.3528000000000002</v>
      </c>
      <c r="V141" s="23">
        <f t="shared" si="60"/>
        <v>1.5699119752791904</v>
      </c>
      <c r="W141" s="23">
        <f t="shared" si="95"/>
        <v>129.496656833825</v>
      </c>
      <c r="X141" s="23">
        <f t="shared" si="72"/>
        <v>105.22139152247715</v>
      </c>
      <c r="Y141" s="23">
        <f t="shared" si="73"/>
        <v>26.093458376412876</v>
      </c>
      <c r="Z141" s="23" cm="1">
        <f t="array" aca="1" ref="Z141" ca="1">(Y141 - $EV141) - AVERAGE(OFFSET(Y$62, 0, 0, ROW()-62, 1) - OFFSET($EV$62, 0, 0, ROW()-62, 1))</f>
        <v>2.072386710902574</v>
      </c>
      <c r="AA141" s="21">
        <v>41943</v>
      </c>
      <c r="AB141" s="23">
        <v>2582.9299999999998</v>
      </c>
      <c r="AC141" s="23">
        <v>2.58</v>
      </c>
      <c r="AD141" s="23">
        <v>19.495100000000001</v>
      </c>
      <c r="AE141" s="23">
        <v>133.58109999999999</v>
      </c>
      <c r="AF141" s="23">
        <v>31.349799999999998</v>
      </c>
      <c r="AG141" s="23">
        <v>10.1823</v>
      </c>
      <c r="AH141" s="23">
        <v>6.8231999999999999</v>
      </c>
      <c r="AI141" s="23">
        <f t="shared" si="61"/>
        <v>2.7495154692132022</v>
      </c>
      <c r="AJ141" s="23">
        <f t="shared" si="96"/>
        <v>131.34818092428713</v>
      </c>
      <c r="AK141" s="23">
        <f t="shared" si="74"/>
        <v>115.78537341960931</v>
      </c>
      <c r="AL141" s="23">
        <f t="shared" si="75"/>
        <v>22.307912681158715</v>
      </c>
      <c r="AM141" s="23" cm="1">
        <f t="array" aca="1" ref="AM141" ca="1">(AL141 - $EV141) - AVERAGE(OFFSET(AL$62, 0, 0, ROW()-62, 1) - OFFSET($EV$62, 0, 0, ROW()-62, 1))</f>
        <v>-0.2799168995472936</v>
      </c>
      <c r="AN141" s="21">
        <v>41943</v>
      </c>
      <c r="AO141" s="23">
        <v>3535.51</v>
      </c>
      <c r="AP141" s="23">
        <v>2.34</v>
      </c>
      <c r="AQ141" s="23">
        <v>14.0634</v>
      </c>
      <c r="AR141" s="23">
        <v>251.60890000000001</v>
      </c>
      <c r="AS141" s="23">
        <v>19.442599999999999</v>
      </c>
      <c r="AT141" s="23">
        <v>12.5334</v>
      </c>
      <c r="AU141" s="23">
        <v>8.7116000000000007</v>
      </c>
      <c r="AV141" s="23">
        <f t="shared" si="62"/>
        <v>2.2524148320645359</v>
      </c>
      <c r="AW141" s="23">
        <f t="shared" si="97"/>
        <v>247.40304818092432</v>
      </c>
      <c r="AX141" s="23">
        <f t="shared" si="76"/>
        <v>222.42310153628563</v>
      </c>
      <c r="AY141" s="23">
        <f t="shared" si="77"/>
        <v>15.895426219579196</v>
      </c>
      <c r="AZ141" s="23" cm="1">
        <f t="array" aca="1" ref="AZ141" ca="1">(AY141 - $EV141) - AVERAGE(OFFSET(AY$62, 0, 0, ROW()-62, 1) - OFFSET($EV$62, 0, 0, ROW()-62, 1))</f>
        <v>-0.54904994714778677</v>
      </c>
      <c r="BA141" s="21">
        <v>41943</v>
      </c>
      <c r="BB141" s="23">
        <v>1153.58</v>
      </c>
      <c r="BC141" s="23">
        <v>1.65</v>
      </c>
      <c r="BD141" s="23">
        <v>12.541499999999999</v>
      </c>
      <c r="BE141" s="23">
        <v>94.447400000000002</v>
      </c>
      <c r="BF141" s="23" t="s">
        <v>8</v>
      </c>
      <c r="BG141" s="23">
        <v>20.6693</v>
      </c>
      <c r="BH141" s="23">
        <v>14.545199999999999</v>
      </c>
      <c r="BI141" s="23">
        <f t="shared" si="63"/>
        <v>1.7452509083129253</v>
      </c>
      <c r="BJ141" s="23">
        <f t="shared" si="98"/>
        <v>92.868633235004921</v>
      </c>
      <c r="BK141" s="23">
        <f t="shared" si="78"/>
        <v>65.2164032599742</v>
      </c>
      <c r="BL141" s="23">
        <f t="shared" si="79"/>
        <v>17.68849464760342</v>
      </c>
      <c r="BM141" s="23" cm="1">
        <f t="array" aca="1" ref="BM141" ca="1">(BL141 - $EV141) - AVERAGE(OFFSET(BL$62, 0, 0, ROW()-62, 1) - OFFSET($EV$62, 0, 0, ROW()-62, 1))</f>
        <v>2.5025420130537626</v>
      </c>
      <c r="BN141" s="21">
        <v>41943</v>
      </c>
      <c r="BO141" s="23">
        <v>2541.34</v>
      </c>
      <c r="BP141" s="23">
        <v>3.14</v>
      </c>
      <c r="BQ141" s="23">
        <v>48.213299999999997</v>
      </c>
      <c r="BR141" s="23">
        <v>124.35420000000001</v>
      </c>
      <c r="BS141" s="23" t="s">
        <v>8</v>
      </c>
      <c r="BT141" s="23">
        <v>25.933700000000002</v>
      </c>
      <c r="BU141" s="23">
        <v>18.884499999999999</v>
      </c>
      <c r="BV141" s="23">
        <f t="shared" si="64"/>
        <v>3.4467926777646283</v>
      </c>
      <c r="BW141" s="23">
        <f t="shared" si="99"/>
        <v>122.27551622418881</v>
      </c>
      <c r="BX141" s="23">
        <f t="shared" si="80"/>
        <v>97.541894717254323</v>
      </c>
      <c r="BY141" s="23">
        <f t="shared" si="81"/>
        <v>26.053830585991875</v>
      </c>
      <c r="BZ141" s="23" cm="1">
        <f t="array" aca="1" ref="BZ141" ca="1">(BY141 - $EV141) - AVERAGE(OFFSET(BY$62, 0, 0, ROW()-62, 1) - OFFSET($EV$62, 0, 0, ROW()-62, 1))</f>
        <v>6.2327796430860491</v>
      </c>
      <c r="CA141" s="21">
        <v>41943</v>
      </c>
      <c r="CB141" s="23">
        <v>2628.5</v>
      </c>
      <c r="CC141" s="23">
        <v>1.39</v>
      </c>
      <c r="CD141" s="23">
        <v>23.223299999999998</v>
      </c>
      <c r="CE141" s="23">
        <v>131.17840000000001</v>
      </c>
      <c r="CF141" s="23">
        <v>32.780999999999999</v>
      </c>
      <c r="CG141" s="23">
        <v>10.510400000000001</v>
      </c>
      <c r="CH141" s="23">
        <v>7.2295999999999996</v>
      </c>
      <c r="CI141" s="23">
        <f t="shared" si="65"/>
        <v>1.5645850083344126</v>
      </c>
      <c r="CJ141" s="23">
        <f t="shared" si="100"/>
        <v>128.98564405113081</v>
      </c>
      <c r="CK141" s="23">
        <f t="shared" si="82"/>
        <v>107.04290249575392</v>
      </c>
      <c r="CL141" s="23">
        <f t="shared" si="83"/>
        <v>24.555574808934811</v>
      </c>
      <c r="CM141" s="23" cm="1">
        <f t="array" aca="1" ref="CM141" ca="1">(CL141 - $EV141) - AVERAGE(OFFSET(CL$62, 0, 0, ROW()-62, 1) - OFFSET($EV$62, 0, 0, ROW()-62, 1))</f>
        <v>4.3549392448729005</v>
      </c>
      <c r="CN141" s="21">
        <v>41943</v>
      </c>
      <c r="CO141" s="23">
        <v>3219.63</v>
      </c>
      <c r="CP141" s="23">
        <v>2.0299999999999998</v>
      </c>
      <c r="CQ141" s="23">
        <v>18.5318</v>
      </c>
      <c r="CR141" s="23">
        <v>150.54470000000001</v>
      </c>
      <c r="CS141" s="23">
        <v>27.050599999999999</v>
      </c>
      <c r="CT141" s="23">
        <v>11.811</v>
      </c>
      <c r="CU141" s="23">
        <v>8.3802000000000003</v>
      </c>
      <c r="CV141" s="23">
        <f t="shared" si="66"/>
        <v>2.1373791319476236</v>
      </c>
      <c r="CW141" s="23">
        <f t="shared" si="101"/>
        <v>148.02822025565391</v>
      </c>
      <c r="CX141" s="23">
        <f t="shared" si="84"/>
        <v>117.34474653495006</v>
      </c>
      <c r="CY141" s="23">
        <f t="shared" si="85"/>
        <v>27.437359533100722</v>
      </c>
      <c r="CZ141" s="23" cm="1">
        <f t="array" aca="1" ref="CZ141" ca="1">(CY141 - $EV141) - AVERAGE(OFFSET(CY$62, 0, 0, ROW()-62, 1) - OFFSET($EV$62, 0, 0, ROW()-62, 1))</f>
        <v>4.9238465807361562</v>
      </c>
      <c r="DA141" s="21">
        <v>41943</v>
      </c>
      <c r="DB141" s="23">
        <v>2604.9899999999998</v>
      </c>
      <c r="DC141" s="23">
        <v>2.15</v>
      </c>
      <c r="DD141" s="23">
        <v>18.008500000000002</v>
      </c>
      <c r="DE141" s="23">
        <v>147.9913</v>
      </c>
      <c r="DF141" s="23">
        <v>30.142800000000001</v>
      </c>
      <c r="DG141" s="23">
        <v>12.983000000000001</v>
      </c>
      <c r="DH141" s="23">
        <v>8.9977999999999998</v>
      </c>
      <c r="DI141" s="23">
        <f t="shared" si="67"/>
        <v>2.1684408357219649</v>
      </c>
      <c r="DJ141" s="23">
        <f t="shared" si="102"/>
        <v>145.51750245821043</v>
      </c>
      <c r="DK141" s="23">
        <f t="shared" si="86"/>
        <v>126.6184264625892</v>
      </c>
      <c r="DL141" s="23">
        <f t="shared" si="87"/>
        <v>20.573545831969984</v>
      </c>
      <c r="DM141" s="23" cm="1">
        <f t="array" aca="1" ref="DM141" ca="1">(DL141 - $EV141) - AVERAGE(OFFSET(DL$62, 0, 0, ROW()-62, 1) - OFFSET($EV$62, 0, 0, ROW()-62, 1))</f>
        <v>-0.39445300524076909</v>
      </c>
      <c r="DN141" s="21">
        <v>41943</v>
      </c>
      <c r="DO141" s="23">
        <v>3048.25</v>
      </c>
      <c r="DP141" s="23">
        <v>1.72</v>
      </c>
      <c r="DQ141" s="23">
        <v>18.1389</v>
      </c>
      <c r="DR141" s="23">
        <v>183.19810000000001</v>
      </c>
      <c r="DS141" s="23">
        <v>50.6738</v>
      </c>
      <c r="DT141" s="23">
        <v>21.445699999999999</v>
      </c>
      <c r="DU141" s="23">
        <v>16.853999999999999</v>
      </c>
      <c r="DV141" s="23">
        <f t="shared" si="68"/>
        <v>1.8884686014031773</v>
      </c>
      <c r="DW141" s="23">
        <f t="shared" si="103"/>
        <v>180.13579154375617</v>
      </c>
      <c r="DX141" s="23">
        <f t="shared" si="88"/>
        <v>144.82741919534982</v>
      </c>
      <c r="DY141" s="23">
        <f t="shared" si="89"/>
        <v>21.047464747599911</v>
      </c>
      <c r="DZ141" s="23" cm="1">
        <f t="array" aca="1" ref="DZ141" ca="1">(DY141 - $EV141) - AVERAGE(OFFSET(DY$62, 0, 0, ROW()-62, 1) - OFFSET($EV$62, 0, 0, ROW()-62, 1))</f>
        <v>-1.959673183667789</v>
      </c>
      <c r="EA141" s="21">
        <v>41943</v>
      </c>
      <c r="EB141" s="23">
        <v>3560.38</v>
      </c>
      <c r="EC141" s="23">
        <v>3.35</v>
      </c>
      <c r="ED141" s="23">
        <v>17.597799999999999</v>
      </c>
      <c r="EE141" s="23">
        <v>131.57570000000001</v>
      </c>
      <c r="EF141" s="23">
        <v>56.157899999999998</v>
      </c>
      <c r="EG141" s="23">
        <v>16.706299999999999</v>
      </c>
      <c r="EH141" s="23">
        <v>8.0459999999999994</v>
      </c>
      <c r="EI141" s="23">
        <f t="shared" si="69"/>
        <v>3.7109850671039144</v>
      </c>
      <c r="EJ141" s="23">
        <f t="shared" si="104"/>
        <v>129.37630285152412</v>
      </c>
      <c r="EK141" s="23">
        <f t="shared" si="90"/>
        <v>123.66931129043159</v>
      </c>
      <c r="EL141" s="23">
        <f t="shared" si="91"/>
        <v>28.789519104206978</v>
      </c>
      <c r="EM141" s="23" cm="1">
        <f t="array" aca="1" ref="EM141" ca="1">(EL141 - $EV141) - AVERAGE(OFFSET(EL$62, 0, 0, ROW()-62, 1) - OFFSET($EV$62, 0, 0, ROW()-62, 1))</f>
        <v>5.3467966569331287</v>
      </c>
      <c r="EP141" s="21">
        <v>41943</v>
      </c>
      <c r="EQ141" s="52">
        <v>2067.56005859375</v>
      </c>
      <c r="ER141" s="37">
        <v>20.2088</v>
      </c>
      <c r="ES141" s="51">
        <v>141.81</v>
      </c>
      <c r="ET141" s="23">
        <f t="shared" si="105"/>
        <v>139.43952802359883</v>
      </c>
      <c r="EU141" s="23">
        <f t="shared" si="92"/>
        <v>116.79197842517959</v>
      </c>
      <c r="EV141" s="23">
        <f t="shared" si="93"/>
        <v>17.702928629797039</v>
      </c>
      <c r="EW141" s="37"/>
      <c r="EX141" s="37"/>
      <c r="EY141" s="37"/>
      <c r="FA141" s="21">
        <v>41943</v>
      </c>
      <c r="FB141" s="37">
        <f>VLOOKUP(FA141,'riskfree_rate and infl.'!$H:$I,2,0)</f>
        <v>1.7</v>
      </c>
    </row>
    <row r="142" spans="1:158" x14ac:dyDescent="0.35">
      <c r="A142" s="21">
        <v>41973</v>
      </c>
      <c r="B142" s="23">
        <v>3479.93</v>
      </c>
      <c r="C142" s="23">
        <v>1.51</v>
      </c>
      <c r="D142" s="23">
        <v>22.926500000000001</v>
      </c>
      <c r="E142" s="23">
        <v>136.84549999999999</v>
      </c>
      <c r="F142" s="23">
        <v>56.554699999999997</v>
      </c>
      <c r="G142" s="23">
        <v>21.556799999999999</v>
      </c>
      <c r="H142" s="23">
        <v>13.6861</v>
      </c>
      <c r="I142" s="23">
        <f t="shared" ref="I142:I205" si="106">C142*B142/AVERAGE(B142,B131:B141)</f>
        <v>1.5823869434691624</v>
      </c>
      <c r="J142" s="23">
        <f t="shared" si="94"/>
        <v>135.08933859822309</v>
      </c>
      <c r="K142" s="23">
        <f t="shared" si="70"/>
        <v>91.578325908417995</v>
      </c>
      <c r="L142" s="23">
        <f t="shared" si="71"/>
        <v>37.99949349893194</v>
      </c>
      <c r="M142" s="23" cm="1">
        <f t="array" aca="1" ref="M142" ca="1">(L142 - $EV142) - AVERAGE(OFFSET(L$62, 0, 0, ROW()-62, 1) - OFFSET($EV$62, 0, 0, ROW()-62, 1))</f>
        <v>7.304253579141843</v>
      </c>
      <c r="N142" s="21">
        <v>41973</v>
      </c>
      <c r="O142" s="23">
        <v>2922.74</v>
      </c>
      <c r="P142" s="23">
        <v>1.45</v>
      </c>
      <c r="Q142" s="23">
        <v>21.504799999999999</v>
      </c>
      <c r="R142" s="23">
        <v>133.3913</v>
      </c>
      <c r="S142" s="23">
        <v>27.344999999999999</v>
      </c>
      <c r="T142" s="23">
        <v>8.2705000000000002</v>
      </c>
      <c r="U142" s="23">
        <v>5.4682000000000004</v>
      </c>
      <c r="V142" s="23">
        <f t="shared" ref="V142:V205" si="107">P142*O142/AVERAGE(O142,O131:O141)</f>
        <v>1.5641104849216281</v>
      </c>
      <c r="W142" s="23">
        <f t="shared" si="95"/>
        <v>131.67946692991117</v>
      </c>
      <c r="X142" s="23">
        <f t="shared" si="72"/>
        <v>106.62323332559846</v>
      </c>
      <c r="Y142" s="23">
        <f t="shared" si="73"/>
        <v>27.411849264360082</v>
      </c>
      <c r="Z142" s="23" cm="1">
        <f t="array" aca="1" ref="Z142" ca="1">(Y142 - $EV142) - AVERAGE(OFFSET(Y$62, 0, 0, ROW()-62, 1) - OFFSET($EV$62, 0, 0, ROW()-62, 1))</f>
        <v>3.6463990748362409</v>
      </c>
      <c r="AA142" s="21">
        <v>41973</v>
      </c>
      <c r="AB142" s="23">
        <v>2726.95</v>
      </c>
      <c r="AC142" s="23">
        <v>2.4700000000000002</v>
      </c>
      <c r="AD142" s="23">
        <v>20.582100000000001</v>
      </c>
      <c r="AE142" s="23">
        <v>133.58109999999999</v>
      </c>
      <c r="AF142" s="23">
        <v>31.349799999999998</v>
      </c>
      <c r="AG142" s="23">
        <v>10.181800000000001</v>
      </c>
      <c r="AH142" s="23">
        <v>6.8231999999999999</v>
      </c>
      <c r="AI142" s="23">
        <f t="shared" ref="AI142:AI205" si="108">AC142*AB142/AVERAGE(AB142,AB131:AB141)</f>
        <v>2.7467882238556269</v>
      </c>
      <c r="AJ142" s="23">
        <f t="shared" si="96"/>
        <v>131.86683119447187</v>
      </c>
      <c r="AK142" s="23">
        <f t="shared" si="74"/>
        <v>116.39912479740846</v>
      </c>
      <c r="AL142" s="23">
        <f t="shared" si="75"/>
        <v>23.427581648455085</v>
      </c>
      <c r="AM142" s="23" cm="1">
        <f t="array" aca="1" ref="AM142" ca="1">(AL142 - $EV142) - AVERAGE(OFFSET(AL$62, 0, 0, ROW()-62, 1) - OFFSET($EV$62, 0, 0, ROW()-62, 1))</f>
        <v>1.1247773388661599</v>
      </c>
      <c r="AN142" s="21">
        <v>41973</v>
      </c>
      <c r="AO142" s="23">
        <v>3217.57</v>
      </c>
      <c r="AP142" s="23">
        <v>2.64</v>
      </c>
      <c r="AQ142" s="23">
        <v>12.944699999999999</v>
      </c>
      <c r="AR142" s="23">
        <v>252.75729999999999</v>
      </c>
      <c r="AS142" s="23">
        <v>18.632100000000001</v>
      </c>
      <c r="AT142" s="23">
        <v>11.2247</v>
      </c>
      <c r="AU142" s="23">
        <v>7.9939999999999998</v>
      </c>
      <c r="AV142" s="23">
        <f t="shared" ref="AV142:AV205" si="109">AP142*AO142/AVERAGE(AO142,AO131:AO141)</f>
        <v>2.325635280484764</v>
      </c>
      <c r="AW142" s="23">
        <f t="shared" si="97"/>
        <v>249.5136229022705</v>
      </c>
      <c r="AX142" s="23">
        <f t="shared" si="76"/>
        <v>224.2431615905507</v>
      </c>
      <c r="AY142" s="23">
        <f t="shared" si="77"/>
        <v>14.348575792358005</v>
      </c>
      <c r="AZ142" s="23" cm="1">
        <f t="array" aca="1" ref="AZ142" ca="1">(AY142 - $EV142) - AVERAGE(OFFSET(AY$62, 0, 0, ROW()-62, 1) - OFFSET($EV$62, 0, 0, ROW()-62, 1))</f>
        <v>-1.8075109401568885</v>
      </c>
      <c r="BA142" s="21">
        <v>41973</v>
      </c>
      <c r="BB142" s="23">
        <v>1175.3399999999999</v>
      </c>
      <c r="BC142" s="23">
        <v>1.65</v>
      </c>
      <c r="BD142" s="23">
        <v>12.743600000000001</v>
      </c>
      <c r="BE142" s="23">
        <v>94.534199999999998</v>
      </c>
      <c r="BF142" s="23" t="s">
        <v>8</v>
      </c>
      <c r="BG142" s="23">
        <v>21.125299999999999</v>
      </c>
      <c r="BH142" s="23">
        <v>14.252700000000001</v>
      </c>
      <c r="BI142" s="23">
        <f t="shared" ref="BI142:BI205" si="110">BC142*BB142/AVERAGE(BB142,BB131:BB141)</f>
        <v>1.7624425469072453</v>
      </c>
      <c r="BJ142" s="23">
        <f t="shared" si="98"/>
        <v>93.321026653504447</v>
      </c>
      <c r="BK142" s="23">
        <f t="shared" si="78"/>
        <v>66.684875839104308</v>
      </c>
      <c r="BL142" s="23">
        <f t="shared" si="79"/>
        <v>17.625285871954421</v>
      </c>
      <c r="BM142" s="23" cm="1">
        <f t="array" aca="1" ref="BM142" ca="1">(BL142 - $EV142) - AVERAGE(OFFSET(BL$62, 0, 0, ROW()-62, 1) - OFFSET($EV$62, 0, 0, ROW()-62, 1))</f>
        <v>2.6895777721143341</v>
      </c>
      <c r="BN142" s="21">
        <v>41973</v>
      </c>
      <c r="BO142" s="23">
        <v>2614.6799999999998</v>
      </c>
      <c r="BP142" s="23">
        <v>3.07</v>
      </c>
      <c r="BQ142" s="23">
        <v>49.93</v>
      </c>
      <c r="BR142" s="23">
        <v>125.48860000000001</v>
      </c>
      <c r="BS142" s="23" t="s">
        <v>8</v>
      </c>
      <c r="BT142" s="23">
        <v>26.5794</v>
      </c>
      <c r="BU142" s="23">
        <v>18.738800000000001</v>
      </c>
      <c r="BV142" s="23">
        <f t="shared" ref="BV142:BV205" si="111">BP142*BO142/AVERAGE(BO142,BO131:BO141)</f>
        <v>3.4023462442015182</v>
      </c>
      <c r="BW142" s="23">
        <f t="shared" si="99"/>
        <v>123.87818361303061</v>
      </c>
      <c r="BX142" s="23">
        <f t="shared" si="80"/>
        <v>98.267338248984288</v>
      </c>
      <c r="BY142" s="23">
        <f t="shared" si="81"/>
        <v>26.607823581982753</v>
      </c>
      <c r="BZ142" s="23" cm="1">
        <f t="array" aca="1" ref="BZ142" ca="1">(BY142 - $EV142) - AVERAGE(OFFSET(BY$62, 0, 0, ROW()-62, 1) - OFFSET($EV$62, 0, 0, ROW()-62, 1))</f>
        <v>6.9903892034110937</v>
      </c>
      <c r="CA142" s="21">
        <v>41973</v>
      </c>
      <c r="CB142" s="23">
        <v>2718.37</v>
      </c>
      <c r="CC142" s="23">
        <v>1.36</v>
      </c>
      <c r="CD142" s="23">
        <v>24.017299999999999</v>
      </c>
      <c r="CE142" s="23">
        <v>131.18369999999999</v>
      </c>
      <c r="CF142" s="23">
        <v>32.780999999999999</v>
      </c>
      <c r="CG142" s="23">
        <v>10.510400000000001</v>
      </c>
      <c r="CH142" s="23">
        <v>7.2295999999999996</v>
      </c>
      <c r="CI142" s="23">
        <f t="shared" ref="CI142:CI205" si="112">CC142*CB142/AVERAGE(CB142,CB131:CB141)</f>
        <v>1.5511595253354762</v>
      </c>
      <c r="CJ142" s="23">
        <f t="shared" si="100"/>
        <v>129.50019743336625</v>
      </c>
      <c r="CK142" s="23">
        <f t="shared" si="82"/>
        <v>107.80739006921769</v>
      </c>
      <c r="CL142" s="23">
        <f t="shared" si="83"/>
        <v>25.21506177131894</v>
      </c>
      <c r="CM142" s="23" cm="1">
        <f t="array" aca="1" ref="CM142" ca="1">(CL142 - $EV142) - AVERAGE(OFFSET(CL$62, 0, 0, ROW()-62, 1) - OFFSET($EV$62, 0, 0, ROW()-62, 1))</f>
        <v>5.2415157765688605</v>
      </c>
      <c r="CN142" s="21">
        <v>41973</v>
      </c>
      <c r="CO142" s="23">
        <v>3336.91</v>
      </c>
      <c r="CP142" s="23">
        <v>2</v>
      </c>
      <c r="CQ142" s="23">
        <v>18.469100000000001</v>
      </c>
      <c r="CR142" s="23">
        <v>156.14420000000001</v>
      </c>
      <c r="CS142" s="23">
        <v>27.495100000000001</v>
      </c>
      <c r="CT142" s="23">
        <v>12.1015</v>
      </c>
      <c r="CU142" s="23">
        <v>8.5029000000000003</v>
      </c>
      <c r="CV142" s="23">
        <f t="shared" ref="CV142:CV205" si="113">CP142*CO142/AVERAGE(CO142,CO131:CO141)</f>
        <v>2.1565675592198255</v>
      </c>
      <c r="CW142" s="23">
        <f t="shared" si="101"/>
        <v>154.14037512339587</v>
      </c>
      <c r="CX142" s="23">
        <f t="shared" si="84"/>
        <v>118.64032613343758</v>
      </c>
      <c r="CY142" s="23">
        <f t="shared" si="85"/>
        <v>28.126271300425273</v>
      </c>
      <c r="CZ142" s="23" cm="1">
        <f t="array" aca="1" ref="CZ142" ca="1">(CY142 - $EV142) - AVERAGE(OFFSET(CY$62, 0, 0, ROW()-62, 1) - OFFSET($EV$62, 0, 0, ROW()-62, 1))</f>
        <v>5.8327365756742475</v>
      </c>
      <c r="DA142" s="21">
        <v>41973</v>
      </c>
      <c r="DB142" s="23">
        <v>2626.94</v>
      </c>
      <c r="DC142" s="23">
        <v>2.16</v>
      </c>
      <c r="DD142" s="23">
        <v>18.160299999999999</v>
      </c>
      <c r="DE142" s="23">
        <v>147.89750000000001</v>
      </c>
      <c r="DF142" s="23">
        <v>30.142800000000001</v>
      </c>
      <c r="DG142" s="23">
        <v>12.983000000000001</v>
      </c>
      <c r="DH142" s="23">
        <v>8.9977999999999998</v>
      </c>
      <c r="DI142" s="23">
        <f t="shared" ref="DI142:DI205" si="114">DC142*DB142/AVERAGE(DB142,DB131:DB141)</f>
        <v>2.1810729783517644</v>
      </c>
      <c r="DJ142" s="23">
        <f t="shared" si="102"/>
        <v>145.99950641658444</v>
      </c>
      <c r="DK142" s="23">
        <f t="shared" si="86"/>
        <v>127.8620200698597</v>
      </c>
      <c r="DL142" s="23">
        <f t="shared" si="87"/>
        <v>20.545115731510613</v>
      </c>
      <c r="DM142" s="23" cm="1">
        <f t="array" aca="1" ref="DM142" ca="1">(DL142 - $EV142) - AVERAGE(OFFSET(DL$62, 0, 0, ROW()-62, 1) - OFFSET($EV$62, 0, 0, ROW()-62, 1))</f>
        <v>-0.13642613326188791</v>
      </c>
      <c r="DN142" s="21">
        <v>41973</v>
      </c>
      <c r="DO142" s="23">
        <v>3222.94</v>
      </c>
      <c r="DP142" s="23">
        <v>1.75</v>
      </c>
      <c r="DQ142" s="23">
        <v>19.1784</v>
      </c>
      <c r="DR142" s="23">
        <v>183.16739999999999</v>
      </c>
      <c r="DS142" s="23">
        <v>50.6738</v>
      </c>
      <c r="DT142" s="23">
        <v>21.445699999999999</v>
      </c>
      <c r="DU142" s="23">
        <v>16.853999999999999</v>
      </c>
      <c r="DV142" s="23">
        <f t="shared" ref="DV142:DV205" si="115">DP142*DO142/AVERAGE(DO142,DO131:DO141)</f>
        <v>1.990462611850359</v>
      </c>
      <c r="DW142" s="23">
        <f t="shared" si="103"/>
        <v>180.8167818361303</v>
      </c>
      <c r="DX142" s="23">
        <f t="shared" si="88"/>
        <v>146.47448343747786</v>
      </c>
      <c r="DY142" s="23">
        <f t="shared" si="89"/>
        <v>22.003422878604663</v>
      </c>
      <c r="DZ142" s="23" cm="1">
        <f t="array" aca="1" ref="DZ142" ca="1">(DY142 - $EV142) - AVERAGE(OFFSET(DY$62, 0, 0, ROW()-62, 1) - OFFSET($EV$62, 0, 0, ROW()-62, 1))</f>
        <v>-0.69769282799444632</v>
      </c>
      <c r="EA142" s="21">
        <v>41973</v>
      </c>
      <c r="EB142" s="23">
        <v>3601.51</v>
      </c>
      <c r="EC142" s="23">
        <v>3.33</v>
      </c>
      <c r="ED142" s="23">
        <v>17.459299999999999</v>
      </c>
      <c r="EE142" s="23">
        <v>134.69589999999999</v>
      </c>
      <c r="EF142" s="23">
        <v>56.042000000000002</v>
      </c>
      <c r="EG142" s="23">
        <v>16.8094</v>
      </c>
      <c r="EH142" s="23">
        <v>8.5396000000000001</v>
      </c>
      <c r="EI142" s="23">
        <f t="shared" ref="EI142:EI205" si="116">EC142*EB142/AVERAGE(EB142,EB131:EB141)</f>
        <v>3.6637795831250051</v>
      </c>
      <c r="EJ142" s="23">
        <f t="shared" si="104"/>
        <v>132.96732477788748</v>
      </c>
      <c r="EK142" s="23">
        <f t="shared" si="90"/>
        <v>123.86407777084895</v>
      </c>
      <c r="EL142" s="23">
        <f t="shared" si="91"/>
        <v>29.076307391258879</v>
      </c>
      <c r="EM142" s="23" cm="1">
        <f t="array" aca="1" ref="EM142" ca="1">(EL142 - $EV142) - AVERAGE(OFFSET(EL$62, 0, 0, ROW()-62, 1) - OFFSET($EV$62, 0, 0, ROW()-62, 1))</f>
        <v>5.8482762956461078</v>
      </c>
      <c r="EP142" s="21">
        <v>41973</v>
      </c>
      <c r="EQ142" s="52">
        <v>2058.89990234375</v>
      </c>
      <c r="ER142" s="37">
        <v>20.124099999999999</v>
      </c>
      <c r="ES142" s="51">
        <v>140.93</v>
      </c>
      <c r="ET142" s="23">
        <f t="shared" si="105"/>
        <v>139.12142152023694</v>
      </c>
      <c r="EU142" s="23">
        <f t="shared" si="92"/>
        <v>118.18221429793012</v>
      </c>
      <c r="EV142" s="23">
        <f t="shared" si="93"/>
        <v>17.421402319924297</v>
      </c>
      <c r="EW142" s="37"/>
      <c r="EX142" s="37"/>
      <c r="EY142" s="37"/>
      <c r="FA142" s="21">
        <v>41973</v>
      </c>
      <c r="FB142" s="37">
        <f>VLOOKUP(FA142,'riskfree_rate and infl.'!$H:$I,2,0)</f>
        <v>1.3</v>
      </c>
    </row>
    <row r="143" spans="1:158" x14ac:dyDescent="0.35">
      <c r="A143" s="21">
        <v>42004</v>
      </c>
      <c r="B143" s="23">
        <v>3411.82</v>
      </c>
      <c r="C143" s="23">
        <v>1.57</v>
      </c>
      <c r="D143" s="23">
        <v>22.450399999999998</v>
      </c>
      <c r="E143" s="23">
        <v>136.84610000000001</v>
      </c>
      <c r="F143" s="23">
        <v>56.554699999999997</v>
      </c>
      <c r="G143" s="23">
        <v>21.556799999999999</v>
      </c>
      <c r="H143" s="23">
        <v>13.6861</v>
      </c>
      <c r="I143" s="23">
        <f t="shared" si="106"/>
        <v>1.6045195254639051</v>
      </c>
      <c r="J143" s="23">
        <f t="shared" si="94"/>
        <v>135.76001984126984</v>
      </c>
      <c r="K143" s="23">
        <f t="shared" si="70"/>
        <v>92.816752399443359</v>
      </c>
      <c r="L143" s="23">
        <f t="shared" si="71"/>
        <v>36.75866599293407</v>
      </c>
      <c r="M143" s="23" cm="1">
        <f t="array" aca="1" ref="M143" ca="1">(L143 - $EV143) - AVERAGE(OFFSET(L$62, 0, 0, ROW()-62, 1) - OFFSET($EV$62, 0, 0, ROW()-62, 1))</f>
        <v>6.66755143220281</v>
      </c>
      <c r="N143" s="21">
        <v>42004</v>
      </c>
      <c r="O143" s="23">
        <v>2930.09</v>
      </c>
      <c r="P143" s="23">
        <v>1.5</v>
      </c>
      <c r="Q143" s="23">
        <v>21.5518</v>
      </c>
      <c r="R143" s="23">
        <v>133.34020000000001</v>
      </c>
      <c r="S143" s="23">
        <v>28.062100000000001</v>
      </c>
      <c r="T143" s="23">
        <v>8.2716999999999992</v>
      </c>
      <c r="U143" s="23">
        <v>5.4702000000000002</v>
      </c>
      <c r="V143" s="23">
        <f t="shared" si="107"/>
        <v>1.6143810795696465</v>
      </c>
      <c r="W143" s="23">
        <f t="shared" si="95"/>
        <v>132.28194444444446</v>
      </c>
      <c r="X143" s="23">
        <f t="shared" si="72"/>
        <v>108.00360263660859</v>
      </c>
      <c r="Y143" s="23">
        <f t="shared" si="73"/>
        <v>27.12955798204851</v>
      </c>
      <c r="Z143" s="23" cm="1">
        <f t="array" aca="1" ref="Z143" ca="1">(Y143 - $EV143) - AVERAGE(OFFSET(Y$62, 0, 0, ROW()-62, 1) - OFFSET($EV$62, 0, 0, ROW()-62, 1))</f>
        <v>4.0133918491675269</v>
      </c>
      <c r="AA143" s="21">
        <v>42004</v>
      </c>
      <c r="AB143" s="23">
        <v>2688.52</v>
      </c>
      <c r="AC143" s="23">
        <v>2.52</v>
      </c>
      <c r="AD143" s="23">
        <v>20.292000000000002</v>
      </c>
      <c r="AE143" s="23">
        <v>133.5728</v>
      </c>
      <c r="AF143" s="23">
        <v>31.349900000000002</v>
      </c>
      <c r="AG143" s="23">
        <v>10.181800000000001</v>
      </c>
      <c r="AH143" s="23">
        <v>6.8231999999999999</v>
      </c>
      <c r="AI143" s="23">
        <f t="shared" si="108"/>
        <v>2.7347769800773731</v>
      </c>
      <c r="AJ143" s="23">
        <f t="shared" si="96"/>
        <v>132.5126984126984</v>
      </c>
      <c r="AK143" s="23">
        <f t="shared" si="74"/>
        <v>117.03842601892485</v>
      </c>
      <c r="AL143" s="23">
        <f t="shared" si="75"/>
        <v>22.971259025350122</v>
      </c>
      <c r="AM143" s="23" cm="1">
        <f t="array" aca="1" ref="AM143" ca="1">(AL143 - $EV143) - AVERAGE(OFFSET(AL$62, 0, 0, ROW()-62, 1) - OFFSET($EV$62, 0, 0, ROW()-62, 1))</f>
        <v>1.3488699049468957</v>
      </c>
      <c r="AN143" s="21">
        <v>42004</v>
      </c>
      <c r="AO143" s="23">
        <v>3222.27</v>
      </c>
      <c r="AP143" s="23">
        <v>2.7</v>
      </c>
      <c r="AQ143" s="23">
        <v>12.9636</v>
      </c>
      <c r="AR143" s="23">
        <v>252.75729999999999</v>
      </c>
      <c r="AS143" s="23">
        <v>18.632100000000001</v>
      </c>
      <c r="AT143" s="23">
        <v>11.2247</v>
      </c>
      <c r="AU143" s="23">
        <v>7.9939999999999998</v>
      </c>
      <c r="AV143" s="23">
        <f t="shared" si="109"/>
        <v>2.4008082601296969</v>
      </c>
      <c r="AW143" s="23">
        <f t="shared" si="97"/>
        <v>250.75128968253966</v>
      </c>
      <c r="AX143" s="23">
        <f t="shared" si="76"/>
        <v>226.10434261138755</v>
      </c>
      <c r="AY143" s="23">
        <f t="shared" si="77"/>
        <v>14.251252155462639</v>
      </c>
      <c r="AZ143" s="23" cm="1">
        <f t="array" aca="1" ref="AZ143" ca="1">(AY143 - $EV143) - AVERAGE(OFFSET(AY$62, 0, 0, ROW()-62, 1) - OFFSET($EV$62, 0, 0, ROW()-62, 1))</f>
        <v>-1.1882182980020735</v>
      </c>
      <c r="BA143" s="21">
        <v>42004</v>
      </c>
      <c r="BB143" s="23">
        <v>1197.97</v>
      </c>
      <c r="BC143" s="23">
        <v>1.64</v>
      </c>
      <c r="BD143" s="23">
        <v>12.988899999999999</v>
      </c>
      <c r="BE143" s="23">
        <v>94.534300000000002</v>
      </c>
      <c r="BF143" s="23" t="s">
        <v>8</v>
      </c>
      <c r="BG143" s="23">
        <v>21.125299999999999</v>
      </c>
      <c r="BH143" s="23">
        <v>14.252700000000001</v>
      </c>
      <c r="BI143" s="23">
        <f t="shared" si="110"/>
        <v>1.7698700526545741</v>
      </c>
      <c r="BJ143" s="23">
        <f t="shared" si="98"/>
        <v>93.78402777777778</v>
      </c>
      <c r="BK143" s="23">
        <f t="shared" si="78"/>
        <v>68.164100060587231</v>
      </c>
      <c r="BL143" s="23">
        <f t="shared" si="79"/>
        <v>17.574793754119717</v>
      </c>
      <c r="BM143" s="23" cm="1">
        <f t="array" aca="1" ref="BM143" ca="1">(BL143 - $EV143) - AVERAGE(OFFSET(BL$62, 0, 0, ROW()-62, 1) - OFFSET($EV$62, 0, 0, ROW()-62, 1))</f>
        <v>3.3001823195980675</v>
      </c>
      <c r="BN143" s="21">
        <v>42004</v>
      </c>
      <c r="BO143" s="23">
        <v>2634.65</v>
      </c>
      <c r="BP143" s="23">
        <v>3.16</v>
      </c>
      <c r="BQ143" s="23">
        <v>50.257399999999997</v>
      </c>
      <c r="BR143" s="23">
        <v>125.5141</v>
      </c>
      <c r="BS143" s="23" t="s">
        <v>8</v>
      </c>
      <c r="BT143" s="23">
        <v>26.570699999999999</v>
      </c>
      <c r="BU143" s="23">
        <v>18.775400000000001</v>
      </c>
      <c r="BV143" s="23">
        <f t="shared" si="111"/>
        <v>3.4638358509661242</v>
      </c>
      <c r="BW143" s="23">
        <f t="shared" si="99"/>
        <v>124.51795634920634</v>
      </c>
      <c r="BX143" s="23">
        <f t="shared" si="80"/>
        <v>99.015180526988743</v>
      </c>
      <c r="BY143" s="23">
        <f t="shared" si="81"/>
        <v>26.608546143910417</v>
      </c>
      <c r="BZ143" s="23" cm="1">
        <f t="array" aca="1" ref="BZ143" ca="1">(BY143 - $EV143) - AVERAGE(OFFSET(BY$62, 0, 0, ROW()-62, 1) - OFFSET($EV$62, 0, 0, ROW()-62, 1))</f>
        <v>7.5991119932337776</v>
      </c>
      <c r="CA143" s="21">
        <v>42004</v>
      </c>
      <c r="CB143" s="23">
        <v>2685.89</v>
      </c>
      <c r="CC143" s="23">
        <v>1.38</v>
      </c>
      <c r="CD143" s="23">
        <v>23.730499999999999</v>
      </c>
      <c r="CE143" s="23">
        <v>131.17859999999999</v>
      </c>
      <c r="CF143" s="23">
        <v>32.780999999999999</v>
      </c>
      <c r="CG143" s="23">
        <v>10.510400000000001</v>
      </c>
      <c r="CH143" s="23">
        <v>7.2295999999999996</v>
      </c>
      <c r="CI143" s="23">
        <f t="shared" si="112"/>
        <v>1.5272350519032092</v>
      </c>
      <c r="CJ143" s="23">
        <f t="shared" si="100"/>
        <v>130.13749999999999</v>
      </c>
      <c r="CK143" s="23">
        <f t="shared" si="82"/>
        <v>108.59475638697167</v>
      </c>
      <c r="CL143" s="23">
        <f t="shared" si="83"/>
        <v>24.733146326411681</v>
      </c>
      <c r="CM143" s="23" cm="1">
        <f t="array" aca="1" ref="CM143" ca="1">(CL143 - $EV143) - AVERAGE(OFFSET(CL$62, 0, 0, ROW()-62, 1) - OFFSET($EV$62, 0, 0, ROW()-62, 1))</f>
        <v>5.3891915895176377</v>
      </c>
      <c r="CN143" s="21">
        <v>42004</v>
      </c>
      <c r="CO143" s="23">
        <v>3328.09</v>
      </c>
      <c r="CP143" s="23">
        <v>2.0299999999999998</v>
      </c>
      <c r="CQ143" s="23">
        <v>18.389399999999998</v>
      </c>
      <c r="CR143" s="23">
        <v>156.14420000000001</v>
      </c>
      <c r="CS143" s="23">
        <v>27.495100000000001</v>
      </c>
      <c r="CT143" s="23">
        <v>12.1015</v>
      </c>
      <c r="CU143" s="23">
        <v>8.5029000000000003</v>
      </c>
      <c r="CV143" s="23">
        <f t="shared" si="113"/>
        <v>2.1650559141329828</v>
      </c>
      <c r="CW143" s="23">
        <f t="shared" si="101"/>
        <v>154.90496031746034</v>
      </c>
      <c r="CX143" s="23">
        <f t="shared" si="84"/>
        <v>119.95962172327906</v>
      </c>
      <c r="CY143" s="23">
        <f t="shared" si="85"/>
        <v>27.743418595276875</v>
      </c>
      <c r="CZ143" s="23" cm="1">
        <f t="array" aca="1" ref="CZ143" ca="1">(CY143 - $EV143) - AVERAGE(OFFSET(CY$62, 0, 0, ROW()-62, 1) - OFFSET($EV$62, 0, 0, ROW()-62, 1))</f>
        <v>6.0721761061707076</v>
      </c>
      <c r="DA143" s="21">
        <v>42004</v>
      </c>
      <c r="DB143" s="23">
        <v>2605.5500000000002</v>
      </c>
      <c r="DC143" s="23">
        <v>2.2000000000000002</v>
      </c>
      <c r="DD143" s="23">
        <v>18.0124</v>
      </c>
      <c r="DE143" s="23">
        <v>147.89750000000001</v>
      </c>
      <c r="DF143" s="23">
        <v>30.142800000000001</v>
      </c>
      <c r="DG143" s="23">
        <v>12.983000000000001</v>
      </c>
      <c r="DH143" s="23">
        <v>8.9977999999999998</v>
      </c>
      <c r="DI143" s="23">
        <f t="shared" si="114"/>
        <v>2.1964973052509773</v>
      </c>
      <c r="DJ143" s="23">
        <f t="shared" si="102"/>
        <v>146.72371031746033</v>
      </c>
      <c r="DK143" s="23">
        <f t="shared" si="86"/>
        <v>129.12810982149929</v>
      </c>
      <c r="DL143" s="23">
        <f t="shared" si="87"/>
        <v>20.17802323291026</v>
      </c>
      <c r="DM143" s="23" cm="1">
        <f t="array" aca="1" ref="DM143" ca="1">(DL143 - $EV143) - AVERAGE(OFFSET(DL$62, 0, 0, ROW()-62, 1) - OFFSET($EV$62, 0, 0, ROW()-62, 1))</f>
        <v>0.19246697055960604</v>
      </c>
      <c r="DN143" s="21">
        <v>42004</v>
      </c>
      <c r="DO143" s="23">
        <v>3168.48</v>
      </c>
      <c r="DP143" s="23">
        <v>1.78</v>
      </c>
      <c r="DQ143" s="23">
        <v>18.854299999999999</v>
      </c>
      <c r="DR143" s="23">
        <v>183.2056</v>
      </c>
      <c r="DS143" s="23">
        <v>50.6738</v>
      </c>
      <c r="DT143" s="23">
        <v>21.445699999999999</v>
      </c>
      <c r="DU143" s="23">
        <v>16.853999999999999</v>
      </c>
      <c r="DV143" s="23">
        <f t="shared" si="115"/>
        <v>1.9594697404204078</v>
      </c>
      <c r="DW143" s="23">
        <f t="shared" si="103"/>
        <v>181.75158730158731</v>
      </c>
      <c r="DX143" s="23">
        <f t="shared" si="88"/>
        <v>148.18115627354942</v>
      </c>
      <c r="DY143" s="23">
        <f t="shared" si="89"/>
        <v>21.382475880744487</v>
      </c>
      <c r="DZ143" s="23" cm="1">
        <f t="array" aca="1" ref="DZ143" ca="1">(DY143 - $EV143) - AVERAGE(OFFSET(DY$62, 0, 0, ROW()-62, 1) - OFFSET($EV$62, 0, 0, ROW()-62, 1))</f>
        <v>-0.6157250049792875</v>
      </c>
      <c r="EA143" s="21">
        <v>42004</v>
      </c>
      <c r="EB143" s="23">
        <v>3719.72</v>
      </c>
      <c r="EC143" s="23">
        <v>3.25</v>
      </c>
      <c r="ED143" s="23">
        <v>17.984300000000001</v>
      </c>
      <c r="EE143" s="23">
        <v>134.69589999999999</v>
      </c>
      <c r="EF143" s="23">
        <v>56.042000000000002</v>
      </c>
      <c r="EG143" s="23">
        <v>16.8094</v>
      </c>
      <c r="EH143" s="23">
        <v>8.5396000000000001</v>
      </c>
      <c r="EI143" s="23">
        <f t="shared" si="116"/>
        <v>3.618342396082677</v>
      </c>
      <c r="EJ143" s="23">
        <f t="shared" si="104"/>
        <v>133.62688492063492</v>
      </c>
      <c r="EK143" s="23">
        <f t="shared" si="90"/>
        <v>124.08755084474528</v>
      </c>
      <c r="EL143" s="23">
        <f t="shared" si="91"/>
        <v>29.976576817556861</v>
      </c>
      <c r="EM143" s="23" cm="1">
        <f t="array" aca="1" ref="EM143" ca="1">(EL143 - $EV143) - AVERAGE(OFFSET(EL$62, 0, 0, ROW()-62, 1) - OFFSET($EV$62, 0, 0, ROW()-62, 1))</f>
        <v>7.3706461091942339</v>
      </c>
      <c r="EP143" s="21">
        <v>42004</v>
      </c>
      <c r="EQ143" s="52">
        <v>1994.989990234375</v>
      </c>
      <c r="ER143" s="37">
        <v>20.1007</v>
      </c>
      <c r="ES143" s="51">
        <v>140.07</v>
      </c>
      <c r="ET143" s="23">
        <f t="shared" si="105"/>
        <v>138.95833333333331</v>
      </c>
      <c r="EU143" s="23">
        <f t="shared" si="92"/>
        <v>119.26693043446586</v>
      </c>
      <c r="EV143" s="23">
        <f t="shared" si="93"/>
        <v>16.727100990752596</v>
      </c>
      <c r="EW143" s="37"/>
      <c r="EX143" s="37"/>
      <c r="EY143" s="37"/>
      <c r="FA143" s="21">
        <v>42004</v>
      </c>
      <c r="FB143" s="37">
        <f>VLOOKUP(FA143,'riskfree_rate and infl.'!$H:$I,2,0)</f>
        <v>0.8</v>
      </c>
    </row>
    <row r="144" spans="1:158" x14ac:dyDescent="0.35">
      <c r="A144" s="21">
        <v>42035</v>
      </c>
      <c r="B144" s="23">
        <v>3301.06</v>
      </c>
      <c r="C144" s="23">
        <v>1.64</v>
      </c>
      <c r="D144" s="23">
        <v>21.655000000000001</v>
      </c>
      <c r="E144" s="23">
        <v>136.87049999999999</v>
      </c>
      <c r="F144" s="23">
        <v>56.554699999999997</v>
      </c>
      <c r="G144" s="23">
        <v>21.556799999999999</v>
      </c>
      <c r="H144" s="23">
        <v>13.6861</v>
      </c>
      <c r="I144" s="23">
        <f t="shared" si="106"/>
        <v>1.6166344815572875</v>
      </c>
      <c r="J144" s="23">
        <f t="shared" si="94"/>
        <v>137.00750750750751</v>
      </c>
      <c r="K144" s="23">
        <f t="shared" si="70"/>
        <v>94.076136783827749</v>
      </c>
      <c r="L144" s="23">
        <f t="shared" si="71"/>
        <v>35.089238491853884</v>
      </c>
      <c r="M144" s="23" cm="1">
        <f t="array" aca="1" ref="M144" ca="1">(L144 - $EV144) - AVERAGE(OFFSET(L$62, 0, 0, ROW()-62, 1) - OFFSET($EV$62, 0, 0, ROW()-62, 1))</f>
        <v>4.1476662139240315</v>
      </c>
      <c r="N144" s="21">
        <v>42035</v>
      </c>
      <c r="O144" s="23">
        <v>2880.83</v>
      </c>
      <c r="P144" s="23">
        <v>1.54</v>
      </c>
      <c r="Q144" s="23">
        <v>21.189399999999999</v>
      </c>
      <c r="R144" s="23">
        <v>133.4247</v>
      </c>
      <c r="S144" s="23">
        <v>28.062100000000001</v>
      </c>
      <c r="T144" s="23">
        <v>8.2716999999999992</v>
      </c>
      <c r="U144" s="23">
        <v>5.4706000000000001</v>
      </c>
      <c r="V144" s="23">
        <f t="shared" si="107"/>
        <v>1.6148551876848412</v>
      </c>
      <c r="W144" s="23">
        <f t="shared" si="95"/>
        <v>133.55825825825826</v>
      </c>
      <c r="X144" s="23">
        <f t="shared" si="72"/>
        <v>109.40444040420076</v>
      </c>
      <c r="Y144" s="23">
        <f t="shared" si="73"/>
        <v>26.331929392962611</v>
      </c>
      <c r="Z144" s="23" cm="1">
        <f t="array" aca="1" ref="Z144" ca="1">(Y144 - $EV144) - AVERAGE(OFFSET(Y$62, 0, 0, ROW()-62, 1) - OFFSET($EV$62, 0, 0, ROW()-62, 1))</f>
        <v>2.3976733426761481</v>
      </c>
      <c r="AA144" s="21">
        <v>42035</v>
      </c>
      <c r="AB144" s="23">
        <v>2649.88</v>
      </c>
      <c r="AC144" s="23">
        <v>2.57</v>
      </c>
      <c r="AD144" s="23">
        <v>19.9038</v>
      </c>
      <c r="AE144" s="23">
        <v>134.72630000000001</v>
      </c>
      <c r="AF144" s="23">
        <v>31.218699999999998</v>
      </c>
      <c r="AG144" s="23">
        <v>9.9646000000000008</v>
      </c>
      <c r="AH144" s="23">
        <v>6.5263</v>
      </c>
      <c r="AI144" s="23">
        <f t="shared" si="108"/>
        <v>2.7131048440108203</v>
      </c>
      <c r="AJ144" s="23">
        <f t="shared" si="96"/>
        <v>134.86116116116116</v>
      </c>
      <c r="AK144" s="23">
        <f t="shared" si="74"/>
        <v>117.71306947817361</v>
      </c>
      <c r="AL144" s="23">
        <f t="shared" si="75"/>
        <v>22.511349094429498</v>
      </c>
      <c r="AM144" s="23" cm="1">
        <f t="array" aca="1" ref="AM144" ca="1">(AL144 - $EV144) - AVERAGE(OFFSET(AL$62, 0, 0, ROW()-62, 1) - OFFSET($EV$62, 0, 0, ROW()-62, 1))</f>
        <v>0.10336422667226319</v>
      </c>
      <c r="AN144" s="21">
        <v>42035</v>
      </c>
      <c r="AO144" s="23">
        <v>3067.38</v>
      </c>
      <c r="AP144" s="23">
        <v>2.85</v>
      </c>
      <c r="AQ144" s="23">
        <v>12.3405</v>
      </c>
      <c r="AR144" s="23">
        <v>251.69</v>
      </c>
      <c r="AS144" s="23">
        <v>18.632100000000001</v>
      </c>
      <c r="AT144" s="23">
        <v>11.2247</v>
      </c>
      <c r="AU144" s="23">
        <v>7.9939999999999998</v>
      </c>
      <c r="AV144" s="23">
        <f t="shared" si="109"/>
        <v>2.4278558048317169</v>
      </c>
      <c r="AW144" s="23">
        <f t="shared" si="97"/>
        <v>251.94194194194193</v>
      </c>
      <c r="AX144" s="23">
        <f t="shared" si="76"/>
        <v>227.94568004531271</v>
      </c>
      <c r="AY144" s="23">
        <f t="shared" si="77"/>
        <v>13.456627032327368</v>
      </c>
      <c r="AZ144" s="23" cm="1">
        <f t="array" aca="1" ref="AZ144" ca="1">(AY144 - $EV144) - AVERAGE(OFFSET(AY$62, 0, 0, ROW()-62, 1) - OFFSET($EV$62, 0, 0, ROW()-62, 1))</f>
        <v>-2.7374990684553895</v>
      </c>
      <c r="BA144" s="21">
        <v>42035</v>
      </c>
      <c r="BB144" s="23">
        <v>1085.98</v>
      </c>
      <c r="BC144" s="23">
        <v>1.8</v>
      </c>
      <c r="BD144" s="23">
        <v>11.774699999999999</v>
      </c>
      <c r="BE144" s="23">
        <v>93.787300000000002</v>
      </c>
      <c r="BF144" s="23" t="s">
        <v>8</v>
      </c>
      <c r="BG144" s="23">
        <v>21.125299999999999</v>
      </c>
      <c r="BH144" s="23">
        <v>14.252700000000001</v>
      </c>
      <c r="BI144" s="23">
        <f t="shared" si="110"/>
        <v>1.7539813678668612</v>
      </c>
      <c r="BJ144" s="23">
        <f t="shared" si="98"/>
        <v>93.881181181181176</v>
      </c>
      <c r="BK144" s="23">
        <f t="shared" si="78"/>
        <v>69.567100253762874</v>
      </c>
      <c r="BL144" s="23">
        <f t="shared" si="79"/>
        <v>15.610539982816942</v>
      </c>
      <c r="BM144" s="23" cm="1">
        <f t="array" aca="1" ref="BM144" ca="1">(BL144 - $EV144) - AVERAGE(OFFSET(BL$62, 0, 0, ROW()-62, 1) - OFFSET($EV$62, 0, 0, ROW()-62, 1))</f>
        <v>0.52653630807968366</v>
      </c>
      <c r="BN144" s="21">
        <v>42035</v>
      </c>
      <c r="BO144" s="23">
        <v>2786.4</v>
      </c>
      <c r="BP144" s="23">
        <v>2.95</v>
      </c>
      <c r="BQ144" s="23">
        <v>53.152099999999997</v>
      </c>
      <c r="BR144" s="23">
        <v>125.5141</v>
      </c>
      <c r="BS144" s="23" t="s">
        <v>8</v>
      </c>
      <c r="BT144" s="23">
        <v>26.570699999999999</v>
      </c>
      <c r="BU144" s="23">
        <v>18.775400000000001</v>
      </c>
      <c r="BV144" s="23">
        <f t="shared" si="111"/>
        <v>3.3480460790732867</v>
      </c>
      <c r="BW144" s="23">
        <f t="shared" si="99"/>
        <v>125.63973973973974</v>
      </c>
      <c r="BX144" s="23">
        <f t="shared" si="80"/>
        <v>99.780425377101992</v>
      </c>
      <c r="BY144" s="23">
        <f t="shared" si="81"/>
        <v>27.925316909296662</v>
      </c>
      <c r="BZ144" s="23" cm="1">
        <f t="array" aca="1" ref="BZ144" ca="1">(BY144 - $EV144) - AVERAGE(OFFSET(BY$62, 0, 0, ROW()-62, 1) - OFFSET($EV$62, 0, 0, ROW()-62, 1))</f>
        <v>8.0540645467747112</v>
      </c>
      <c r="CA144" s="21">
        <v>42035</v>
      </c>
      <c r="CB144" s="23">
        <v>2718.64</v>
      </c>
      <c r="CC144" s="23">
        <v>1.38</v>
      </c>
      <c r="CD144" s="23">
        <v>23.158799999999999</v>
      </c>
      <c r="CE144" s="23">
        <v>136.2585</v>
      </c>
      <c r="CF144" s="23">
        <v>32.729700000000001</v>
      </c>
      <c r="CG144" s="23">
        <v>10.3818</v>
      </c>
      <c r="CH144" s="23">
        <v>7.1708999999999996</v>
      </c>
      <c r="CI144" s="23">
        <f t="shared" si="112"/>
        <v>1.5178807979172102</v>
      </c>
      <c r="CJ144" s="23">
        <f t="shared" si="100"/>
        <v>136.39489489489489</v>
      </c>
      <c r="CK144" s="23">
        <f t="shared" si="82"/>
        <v>109.48509527849477</v>
      </c>
      <c r="CL144" s="23">
        <f t="shared" si="83"/>
        <v>24.831142477290236</v>
      </c>
      <c r="CM144" s="23" cm="1">
        <f t="array" aca="1" ref="CM144" ca="1">(CL144 - $EV144) - AVERAGE(OFFSET(CL$62, 0, 0, ROW()-62, 1) - OFFSET($EV$62, 0, 0, ROW()-62, 1))</f>
        <v>4.6523197773766869</v>
      </c>
      <c r="CN144" s="21">
        <v>42035</v>
      </c>
      <c r="CO144" s="23">
        <v>3218.93</v>
      </c>
      <c r="CP144" s="23">
        <v>2.11</v>
      </c>
      <c r="CQ144" s="23">
        <v>17.779800000000002</v>
      </c>
      <c r="CR144" s="23">
        <v>156.39089999999999</v>
      </c>
      <c r="CS144" s="23">
        <v>27.495100000000001</v>
      </c>
      <c r="CT144" s="23">
        <v>12.1015</v>
      </c>
      <c r="CU144" s="23">
        <v>8.5029000000000003</v>
      </c>
      <c r="CV144" s="23">
        <f t="shared" si="113"/>
        <v>2.1578533434117317</v>
      </c>
      <c r="CW144" s="23">
        <f t="shared" si="101"/>
        <v>156.54744744744744</v>
      </c>
      <c r="CX144" s="23">
        <f t="shared" si="84"/>
        <v>121.25228385909909</v>
      </c>
      <c r="CY144" s="23">
        <f t="shared" si="85"/>
        <v>26.547376243572856</v>
      </c>
      <c r="CZ144" s="23" cm="1">
        <f t="array" aca="1" ref="CZ144" ca="1">(CY144 - $EV144) - AVERAGE(OFFSET(CY$62, 0, 0, ROW()-62, 1) - OFFSET($EV$62, 0, 0, ROW()-62, 1))</f>
        <v>4.0329367119758048</v>
      </c>
      <c r="DA144" s="21">
        <v>42035</v>
      </c>
      <c r="DB144" s="23">
        <v>2542.83</v>
      </c>
      <c r="DC144" s="23">
        <v>2.2599999999999998</v>
      </c>
      <c r="DD144" s="23">
        <v>16.9482</v>
      </c>
      <c r="DE144" s="23">
        <v>150.25200000000001</v>
      </c>
      <c r="DF144" s="23">
        <v>30.327300000000001</v>
      </c>
      <c r="DG144" s="23">
        <v>13.153499999999999</v>
      </c>
      <c r="DH144" s="23">
        <v>9.1641999999999992</v>
      </c>
      <c r="DI144" s="23">
        <f t="shared" si="114"/>
        <v>2.1911002405835007</v>
      </c>
      <c r="DJ144" s="23">
        <f t="shared" si="102"/>
        <v>150.4024024024024</v>
      </c>
      <c r="DK144" s="23">
        <f t="shared" si="86"/>
        <v>130.68828631378105</v>
      </c>
      <c r="DL144" s="23">
        <f t="shared" si="87"/>
        <v>19.457214351213505</v>
      </c>
      <c r="DM144" s="23" cm="1">
        <f t="array" aca="1" ref="DM144" ca="1">(DL144 - $EV144) - AVERAGE(OFFSET(DL$62, 0, 0, ROW()-62, 1) - OFFSET($EV$62, 0, 0, ROW()-62, 1))</f>
        <v>-1.299835183681556</v>
      </c>
      <c r="DN144" s="21">
        <v>42035</v>
      </c>
      <c r="DO144" s="23">
        <v>3033.26</v>
      </c>
      <c r="DP144" s="23">
        <v>1.87</v>
      </c>
      <c r="DQ144" s="23">
        <v>17.356400000000001</v>
      </c>
      <c r="DR144" s="23">
        <v>186.97149999999999</v>
      </c>
      <c r="DS144" s="23">
        <v>50.717799999999997</v>
      </c>
      <c r="DT144" s="23">
        <v>21.435199999999998</v>
      </c>
      <c r="DU144" s="23">
        <v>16.212900000000001</v>
      </c>
      <c r="DV144" s="23">
        <f t="shared" si="115"/>
        <v>1.9422397246534413</v>
      </c>
      <c r="DW144" s="23">
        <f t="shared" si="103"/>
        <v>187.15865865865865</v>
      </c>
      <c r="DX144" s="23">
        <f t="shared" si="88"/>
        <v>149.95510662741205</v>
      </c>
      <c r="DY144" s="23">
        <f t="shared" si="89"/>
        <v>20.227787290609783</v>
      </c>
      <c r="DZ144" s="23" cm="1">
        <f t="array" aca="1" ref="DZ144" ca="1">(DY144 - $EV144) - AVERAGE(OFFSET(DY$62, 0, 0, ROW()-62, 1) - OFFSET($EV$62, 0, 0, ROW()-62, 1))</f>
        <v>-2.5320508679567046</v>
      </c>
      <c r="EA144" s="21">
        <v>42035</v>
      </c>
      <c r="EB144" s="23">
        <v>3795.51</v>
      </c>
      <c r="EC144" s="23">
        <v>3.19</v>
      </c>
      <c r="ED144" s="23">
        <v>18.347100000000001</v>
      </c>
      <c r="EE144" s="23">
        <v>134.30289999999999</v>
      </c>
      <c r="EF144" s="23">
        <v>56.042000000000002</v>
      </c>
      <c r="EG144" s="23">
        <v>16.8094</v>
      </c>
      <c r="EH144" s="23">
        <v>8.5396000000000001</v>
      </c>
      <c r="EI144" s="23">
        <f t="shared" si="116"/>
        <v>3.5529201745402474</v>
      </c>
      <c r="EJ144" s="23">
        <f t="shared" si="104"/>
        <v>134.43733733733734</v>
      </c>
      <c r="EK144" s="23">
        <f t="shared" si="90"/>
        <v>124.31677449822334</v>
      </c>
      <c r="EL144" s="23">
        <f t="shared" si="91"/>
        <v>30.530956223081894</v>
      </c>
      <c r="EM144" s="23" cm="1">
        <f t="array" aca="1" ref="EM144" ca="1">(EL144 - $EV144) - AVERAGE(OFFSET(EL$62, 0, 0, ROW()-62, 1) - OFFSET($EV$62, 0, 0, ROW()-62, 1))</f>
        <v>7.0659934721915105</v>
      </c>
      <c r="EP144" s="21">
        <v>42035</v>
      </c>
      <c r="EQ144" s="52">
        <v>2104.5</v>
      </c>
      <c r="ER144" s="37">
        <v>21.204000000000001</v>
      </c>
      <c r="ES144" s="51">
        <v>139.32</v>
      </c>
      <c r="ET144" s="23">
        <f t="shared" si="105"/>
        <v>139.45945945945945</v>
      </c>
      <c r="EU144" s="23">
        <f t="shared" si="92"/>
        <v>120.28293766977134</v>
      </c>
      <c r="EV144" s="23">
        <f t="shared" si="93"/>
        <v>17.496247105119448</v>
      </c>
      <c r="EW144" s="37"/>
      <c r="EX144" s="37"/>
      <c r="EY144" s="37"/>
      <c r="FA144" s="21">
        <v>42035</v>
      </c>
      <c r="FB144" s="37">
        <f>VLOOKUP(FA144,'riskfree_rate and infl.'!$H:$I,2,0)</f>
        <v>-0.1</v>
      </c>
    </row>
    <row r="145" spans="1:158" x14ac:dyDescent="0.35">
      <c r="A145" s="21">
        <v>42063</v>
      </c>
      <c r="B145" s="23">
        <v>3573.36</v>
      </c>
      <c r="C145" s="23">
        <v>1.51</v>
      </c>
      <c r="D145" s="23">
        <v>23.019400000000001</v>
      </c>
      <c r="E145" s="23">
        <v>127.1472</v>
      </c>
      <c r="F145" s="23">
        <v>55.021999999999998</v>
      </c>
      <c r="G145" s="23">
        <v>16.846499999999999</v>
      </c>
      <c r="H145" s="23">
        <v>11.666600000000001</v>
      </c>
      <c r="I145" s="23">
        <f t="shared" si="106"/>
        <v>1.6004912808719036</v>
      </c>
      <c r="J145" s="23">
        <f t="shared" si="94"/>
        <v>127.1472</v>
      </c>
      <c r="K145" s="23">
        <f t="shared" si="70"/>
        <v>95.088248948372311</v>
      </c>
      <c r="L145" s="23">
        <f t="shared" si="71"/>
        <v>37.579406914309025</v>
      </c>
      <c r="M145" s="23" cm="1">
        <f t="array" aca="1" ref="M145" ca="1">(L145 - $EV145) - AVERAGE(OFFSET(L$62, 0, 0, ROW()-62, 1) - OFFSET($EV$62, 0, 0, ROW()-62, 1))</f>
        <v>7.0190591034733973</v>
      </c>
      <c r="N145" s="21">
        <v>42063</v>
      </c>
      <c r="O145" s="23">
        <v>3089.34</v>
      </c>
      <c r="P145" s="23">
        <v>1.47</v>
      </c>
      <c r="Q145" s="23">
        <v>22.654199999999999</v>
      </c>
      <c r="R145" s="23">
        <v>136.34800000000001</v>
      </c>
      <c r="S145" s="23">
        <v>28.114699999999999</v>
      </c>
      <c r="T145" s="23">
        <v>8.3018999999999998</v>
      </c>
      <c r="U145" s="23">
        <v>5.2350000000000003</v>
      </c>
      <c r="V145" s="23">
        <f t="shared" si="107"/>
        <v>1.6357268523729558</v>
      </c>
      <c r="W145" s="23">
        <f t="shared" si="95"/>
        <v>136.34800000000001</v>
      </c>
      <c r="X145" s="23">
        <f t="shared" si="72"/>
        <v>110.81531549398201</v>
      </c>
      <c r="Y145" s="23">
        <f t="shared" si="73"/>
        <v>27.87827644787756</v>
      </c>
      <c r="Z145" s="23" cm="1">
        <f t="array" aca="1" ref="Z145" ca="1">(Y145 - $EV145) - AVERAGE(OFFSET(Y$62, 0, 0, ROW()-62, 1) - OFFSET($EV$62, 0, 0, ROW()-62, 1))</f>
        <v>4.3463291161461397</v>
      </c>
      <c r="AA145" s="21">
        <v>42063</v>
      </c>
      <c r="AB145" s="23">
        <v>2759.19</v>
      </c>
      <c r="AC145" s="23">
        <v>2.6</v>
      </c>
      <c r="AD145" s="23">
        <v>20.724799999999998</v>
      </c>
      <c r="AE145" s="23">
        <v>134.60810000000001</v>
      </c>
      <c r="AF145" s="23">
        <v>31.218699999999998</v>
      </c>
      <c r="AG145" s="23">
        <v>9.9646000000000008</v>
      </c>
      <c r="AH145" s="23">
        <v>6.5263</v>
      </c>
      <c r="AI145" s="23">
        <f t="shared" si="108"/>
        <v>2.8189176241603748</v>
      </c>
      <c r="AJ145" s="23">
        <f t="shared" si="96"/>
        <v>134.60810000000001</v>
      </c>
      <c r="AK145" s="23">
        <f t="shared" si="74"/>
        <v>118.29900597996924</v>
      </c>
      <c r="AL145" s="23">
        <f t="shared" si="75"/>
        <v>23.323864618669703</v>
      </c>
      <c r="AM145" s="23" cm="1">
        <f t="array" aca="1" ref="AM145" ca="1">(AL145 - $EV145) - AVERAGE(OFFSET(AL$62, 0, 0, ROW()-62, 1) - OFFSET($EV$62, 0, 0, ROW()-62, 1))</f>
        <v>1.3458307479735803</v>
      </c>
      <c r="AN145" s="21">
        <v>42063</v>
      </c>
      <c r="AO145" s="23">
        <v>3180.05</v>
      </c>
      <c r="AP145" s="23">
        <v>2.8</v>
      </c>
      <c r="AQ145" s="23">
        <v>14.581099999999999</v>
      </c>
      <c r="AR145" s="23">
        <v>236.6986</v>
      </c>
      <c r="AS145" s="23">
        <v>18.4133</v>
      </c>
      <c r="AT145" s="23">
        <v>9.2456999999999994</v>
      </c>
      <c r="AU145" s="23">
        <v>6.7209000000000003</v>
      </c>
      <c r="AV145" s="23">
        <f t="shared" si="109"/>
        <v>2.4917006415011533</v>
      </c>
      <c r="AW145" s="23">
        <f t="shared" si="97"/>
        <v>236.6986</v>
      </c>
      <c r="AX145" s="23">
        <f t="shared" si="76"/>
        <v>229.64573669892027</v>
      </c>
      <c r="AY145" s="23">
        <f t="shared" si="77"/>
        <v>13.847633514613172</v>
      </c>
      <c r="AZ145" s="23" cm="1">
        <f t="array" aca="1" ref="AZ145" ca="1">(AY145 - $EV145) - AVERAGE(OFFSET(AY$62, 0, 0, ROW()-62, 1) - OFFSET($EV$62, 0, 0, ROW()-62, 1))</f>
        <v>-1.8823143204924784</v>
      </c>
      <c r="BA145" s="21">
        <v>42063</v>
      </c>
      <c r="BB145" s="23">
        <v>1165.42</v>
      </c>
      <c r="BC145" s="23">
        <v>1.7</v>
      </c>
      <c r="BD145" s="23">
        <v>12.823399999999999</v>
      </c>
      <c r="BE145" s="23">
        <v>90.097999999999999</v>
      </c>
      <c r="BF145" s="23" t="s">
        <v>8</v>
      </c>
      <c r="BG145" s="23">
        <v>20.523900000000001</v>
      </c>
      <c r="BH145" s="23">
        <v>13.8428</v>
      </c>
      <c r="BI145" s="23">
        <f t="shared" si="110"/>
        <v>1.7640427028519026</v>
      </c>
      <c r="BJ145" s="23">
        <f t="shared" si="98"/>
        <v>90.097999999999999</v>
      </c>
      <c r="BK145" s="23">
        <f t="shared" si="78"/>
        <v>70.59001011337763</v>
      </c>
      <c r="BL145" s="23">
        <f t="shared" si="79"/>
        <v>16.50970155873571</v>
      </c>
      <c r="BM145" s="23" cm="1">
        <f t="array" aca="1" ref="BM145" ca="1">(BL145 - $EV145) - AVERAGE(OFFSET(BL$62, 0, 0, ROW()-62, 1) - OFFSET($EV$62, 0, 0, ROW()-62, 1))</f>
        <v>1.8505504222474265</v>
      </c>
      <c r="BN145" s="21">
        <v>42063</v>
      </c>
      <c r="BO145" s="23">
        <v>2704.27</v>
      </c>
      <c r="BP145" s="23">
        <v>3.06</v>
      </c>
      <c r="BQ145" s="23">
        <v>49.769100000000002</v>
      </c>
      <c r="BR145" s="23">
        <v>130.67609999999999</v>
      </c>
      <c r="BS145" s="23" t="s">
        <v>8</v>
      </c>
      <c r="BT145" s="23">
        <v>28.157800000000002</v>
      </c>
      <c r="BU145" s="23">
        <v>24.949400000000001</v>
      </c>
      <c r="BV145" s="23">
        <f t="shared" si="111"/>
        <v>3.3195225274435063</v>
      </c>
      <c r="BW145" s="23">
        <f t="shared" si="99"/>
        <v>130.67609999999999</v>
      </c>
      <c r="BX145" s="23">
        <f t="shared" si="80"/>
        <v>100.5911615524203</v>
      </c>
      <c r="BY145" s="23">
        <f t="shared" si="81"/>
        <v>26.883773467420838</v>
      </c>
      <c r="BZ145" s="23" cm="1">
        <f t="array" aca="1" ref="BZ145" ca="1">(BY145 - $EV145) - AVERAGE(OFFSET(BY$62, 0, 0, ROW()-62, 1) - OFFSET($EV$62, 0, 0, ROW()-62, 1))</f>
        <v>7.3466805318382828</v>
      </c>
      <c r="CA145" s="21">
        <v>42063</v>
      </c>
      <c r="CB145" s="23">
        <v>2826.4</v>
      </c>
      <c r="CC145" s="23">
        <v>1.34</v>
      </c>
      <c r="CD145" s="23">
        <v>23.064900000000002</v>
      </c>
      <c r="CE145" s="23">
        <v>143.19390000000001</v>
      </c>
      <c r="CF145" s="23">
        <v>32.764600000000002</v>
      </c>
      <c r="CG145" s="23">
        <v>10.535500000000001</v>
      </c>
      <c r="CH145" s="23">
        <v>7.4394</v>
      </c>
      <c r="CI145" s="23">
        <f t="shared" si="112"/>
        <v>1.506243808704419</v>
      </c>
      <c r="CJ145" s="23">
        <f t="shared" si="100"/>
        <v>143.19390000000001</v>
      </c>
      <c r="CK145" s="23">
        <f t="shared" si="82"/>
        <v>110.40446635097274</v>
      </c>
      <c r="CL145" s="23">
        <f t="shared" si="83"/>
        <v>25.600413583042489</v>
      </c>
      <c r="CM145" s="23" cm="1">
        <f t="array" aca="1" ref="CM145" ca="1">(CL145 - $EV145) - AVERAGE(OFFSET(CL$62, 0, 0, ROW()-62, 1) - OFFSET($EV$62, 0, 0, ROW()-62, 1))</f>
        <v>5.7967351868080712</v>
      </c>
      <c r="CN145" s="21">
        <v>42063</v>
      </c>
      <c r="CO145" s="23">
        <v>3380.06</v>
      </c>
      <c r="CP145" s="23">
        <v>2.0499999999999998</v>
      </c>
      <c r="CQ145" s="23">
        <v>18.091699999999999</v>
      </c>
      <c r="CR145" s="23">
        <v>164.4915</v>
      </c>
      <c r="CS145" s="23">
        <v>28.292999999999999</v>
      </c>
      <c r="CT145" s="23">
        <v>12.613300000000001</v>
      </c>
      <c r="CU145" s="23">
        <v>8.4366000000000003</v>
      </c>
      <c r="CV145" s="23">
        <f t="shared" si="113"/>
        <v>2.1796829203269095</v>
      </c>
      <c r="CW145" s="23">
        <f t="shared" si="101"/>
        <v>164.4915</v>
      </c>
      <c r="CX145" s="23">
        <f t="shared" si="84"/>
        <v>122.73724829755812</v>
      </c>
      <c r="CY145" s="23">
        <f t="shared" si="85"/>
        <v>27.538991193655811</v>
      </c>
      <c r="CZ145" s="23" cm="1">
        <f t="array" aca="1" ref="CZ145" ca="1">(CY145 - $EV145) - AVERAGE(OFFSET(CY$62, 0, 0, ROW()-62, 1) - OFFSET($EV$62, 0, 0, ROW()-62, 1))</f>
        <v>5.407158412308986</v>
      </c>
      <c r="DA145" s="21">
        <v>42063</v>
      </c>
      <c r="DB145" s="23">
        <v>2735</v>
      </c>
      <c r="DC145" s="23">
        <v>2.12</v>
      </c>
      <c r="DD145" s="23">
        <v>18.228999999999999</v>
      </c>
      <c r="DE145" s="23">
        <v>147.75139999999999</v>
      </c>
      <c r="DF145" s="23">
        <v>30.327300000000001</v>
      </c>
      <c r="DG145" s="23">
        <v>13.153499999999999</v>
      </c>
      <c r="DH145" s="23">
        <v>9.1641999999999992</v>
      </c>
      <c r="DI145" s="23">
        <f t="shared" si="114"/>
        <v>2.1979467457920423</v>
      </c>
      <c r="DJ145" s="23">
        <f t="shared" si="102"/>
        <v>147.75139999999999</v>
      </c>
      <c r="DK145" s="23">
        <f t="shared" si="86"/>
        <v>132.00593697326519</v>
      </c>
      <c r="DL145" s="23">
        <f t="shared" si="87"/>
        <v>20.718765100344783</v>
      </c>
      <c r="DM145" s="23" cm="1">
        <f t="array" aca="1" ref="DM145" ca="1">(DL145 - $EV145) - AVERAGE(OFFSET(DL$62, 0, 0, ROW()-62, 1) - OFFSET($EV$62, 0, 0, ROW()-62, 1))</f>
        <v>0.40857257950304859</v>
      </c>
      <c r="DN145" s="21">
        <v>42063</v>
      </c>
      <c r="DO145" s="23">
        <v>3290.58</v>
      </c>
      <c r="DP145" s="23">
        <v>1.75</v>
      </c>
      <c r="DQ145" s="23">
        <v>18.828800000000001</v>
      </c>
      <c r="DR145" s="23">
        <v>187.33</v>
      </c>
      <c r="DS145" s="23">
        <v>50.717799999999997</v>
      </c>
      <c r="DT145" s="23">
        <v>21.435199999999998</v>
      </c>
      <c r="DU145" s="23">
        <v>16.212900000000001</v>
      </c>
      <c r="DV145" s="23">
        <f t="shared" si="115"/>
        <v>1.9356911417892446</v>
      </c>
      <c r="DW145" s="23">
        <f t="shared" si="103"/>
        <v>187.33</v>
      </c>
      <c r="DX145" s="23">
        <f t="shared" si="88"/>
        <v>151.72210026110452</v>
      </c>
      <c r="DY145" s="23">
        <f t="shared" si="89"/>
        <v>21.68820491106511</v>
      </c>
      <c r="DZ145" s="23" cm="1">
        <f t="array" aca="1" ref="DZ145" ca="1">(DY145 - $EV145) - AVERAGE(OFFSET(DY$62, 0, 0, ROW()-62, 1) - OFFSET($EV$62, 0, 0, ROW()-62, 1))</f>
        <v>-0.60993026134834949</v>
      </c>
      <c r="EA145" s="21">
        <v>42063</v>
      </c>
      <c r="EB145" s="23">
        <v>3560.89</v>
      </c>
      <c r="EC145" s="23">
        <v>3.45</v>
      </c>
      <c r="ED145" s="23">
        <v>17.154</v>
      </c>
      <c r="EE145" s="23">
        <v>132.11760000000001</v>
      </c>
      <c r="EF145" s="23">
        <v>55.542099999999998</v>
      </c>
      <c r="EG145" s="23">
        <v>17.5657</v>
      </c>
      <c r="EH145" s="23">
        <v>8.7058999999999997</v>
      </c>
      <c r="EI145" s="23">
        <f t="shared" si="116"/>
        <v>3.5642269429059663</v>
      </c>
      <c r="EJ145" s="23">
        <f t="shared" si="104"/>
        <v>132.11760000000001</v>
      </c>
      <c r="EK145" s="23">
        <f t="shared" si="90"/>
        <v>124.57249878160565</v>
      </c>
      <c r="EL145" s="23">
        <f t="shared" si="91"/>
        <v>28.58488057017124</v>
      </c>
      <c r="EM145" s="23" cm="1">
        <f t="array" aca="1" ref="EM145" ca="1">(EL145 - $EV145) - AVERAGE(OFFSET(EL$62, 0, 0, ROW()-62, 1) - OFFSET($EV$62, 0, 0, ROW()-62, 1))</f>
        <v>5.465981716998364</v>
      </c>
      <c r="EP145" s="21">
        <v>42063</v>
      </c>
      <c r="EQ145" s="52">
        <v>2067.889892578125</v>
      </c>
      <c r="ER145" s="37">
        <v>20.8352</v>
      </c>
      <c r="ES145" s="51">
        <v>137.33000000000001</v>
      </c>
      <c r="ET145" s="23">
        <f t="shared" si="105"/>
        <v>137.33000000000001</v>
      </c>
      <c r="EU145" s="23">
        <f t="shared" si="92"/>
        <v>121.17689669686895</v>
      </c>
      <c r="EV145" s="23">
        <f t="shared" si="93"/>
        <v>17.065050755929754</v>
      </c>
      <c r="EW145" s="37"/>
      <c r="EX145" s="37"/>
      <c r="EY145" s="37"/>
      <c r="FA145" s="21">
        <v>42063</v>
      </c>
      <c r="FB145" s="37">
        <f>VLOOKUP(FA145,'riskfree_rate and infl.'!$H:$I,2,0)</f>
        <v>0</v>
      </c>
    </row>
    <row r="146" spans="1:158" x14ac:dyDescent="0.35">
      <c r="A146" s="21">
        <v>42094</v>
      </c>
      <c r="B146" s="23">
        <v>3513.16</v>
      </c>
      <c r="C146" s="23">
        <v>1.56</v>
      </c>
      <c r="D146" s="23">
        <v>22.6234</v>
      </c>
      <c r="E146" s="23">
        <v>127.0925</v>
      </c>
      <c r="F146" s="23">
        <v>54.873800000000003</v>
      </c>
      <c r="G146" s="23">
        <v>16.843599999999999</v>
      </c>
      <c r="H146" s="23">
        <v>11.614599999999999</v>
      </c>
      <c r="I146" s="23">
        <f t="shared" si="106"/>
        <v>1.6121836358582065</v>
      </c>
      <c r="J146" s="23">
        <f t="shared" si="94"/>
        <v>127.21971971971972</v>
      </c>
      <c r="K146" s="23">
        <f t="shared" si="70"/>
        <v>96.100703710074413</v>
      </c>
      <c r="L146" s="23">
        <f t="shared" si="71"/>
        <v>36.557068412306627</v>
      </c>
      <c r="M146" s="23" cm="1">
        <f t="array" aca="1" ref="M146" ca="1">(L146 - $EV146) - AVERAGE(OFFSET(L$62, 0, 0, ROW()-62, 1) - OFFSET($EV$62, 0, 0, ROW()-62, 1))</f>
        <v>5.8789437812059209</v>
      </c>
      <c r="N146" s="21">
        <v>42094</v>
      </c>
      <c r="O146" s="23">
        <v>3082.98</v>
      </c>
      <c r="P146" s="23">
        <v>1.49</v>
      </c>
      <c r="Q146" s="23">
        <v>22.482800000000001</v>
      </c>
      <c r="R146" s="23">
        <v>136.46780000000001</v>
      </c>
      <c r="S146" s="23">
        <v>28.1282</v>
      </c>
      <c r="T146" s="23">
        <v>8.2164999999999999</v>
      </c>
      <c r="U146" s="23">
        <v>5.1954000000000002</v>
      </c>
      <c r="V146" s="23">
        <f t="shared" si="107"/>
        <v>1.6346761395633109</v>
      </c>
      <c r="W146" s="23">
        <f t="shared" si="95"/>
        <v>136.60440440440442</v>
      </c>
      <c r="X146" s="23">
        <f t="shared" si="72"/>
        <v>111.93727876712809</v>
      </c>
      <c r="Y146" s="23">
        <f t="shared" si="73"/>
        <v>27.542030983384592</v>
      </c>
      <c r="Z146" s="23" cm="1">
        <f t="array" aca="1" ref="Z146" ca="1">(Y146 - $EV146) - AVERAGE(OFFSET(Y$62, 0, 0, ROW()-62, 1) - OFFSET($EV$62, 0, 0, ROW()-62, 1))</f>
        <v>3.9241250455229428</v>
      </c>
      <c r="AA146" s="21">
        <v>42094</v>
      </c>
      <c r="AB146" s="23">
        <v>2700.05</v>
      </c>
      <c r="AC146" s="23">
        <v>2.68</v>
      </c>
      <c r="AD146" s="23">
        <v>20.040400000000002</v>
      </c>
      <c r="AE146" s="23">
        <v>133.38570000000001</v>
      </c>
      <c r="AF146" s="23">
        <v>30.902000000000001</v>
      </c>
      <c r="AG146" s="23">
        <v>9.6105999999999998</v>
      </c>
      <c r="AH146" s="23">
        <v>5.8959000000000001</v>
      </c>
      <c r="AI146" s="23">
        <f t="shared" si="108"/>
        <v>2.8132309342111022</v>
      </c>
      <c r="AJ146" s="23">
        <f t="shared" si="96"/>
        <v>133.51921921921922</v>
      </c>
      <c r="AK146" s="23">
        <f t="shared" si="74"/>
        <v>118.86902001159615</v>
      </c>
      <c r="AL146" s="23">
        <f t="shared" si="75"/>
        <v>22.71449701307035</v>
      </c>
      <c r="AM146" s="23" cm="1">
        <f t="array" aca="1" ref="AM146" ca="1">(AL146 - $EV146) - AVERAGE(OFFSET(AL$62, 0, 0, ROW()-62, 1) - OFFSET($EV$62, 0, 0, ROW()-62, 1))</f>
        <v>0.68622475491272006</v>
      </c>
      <c r="AN146" s="21">
        <v>42094</v>
      </c>
      <c r="AO146" s="23">
        <v>3114.97</v>
      </c>
      <c r="AP146" s="23">
        <v>2.77</v>
      </c>
      <c r="AQ146" s="23">
        <v>14.2849</v>
      </c>
      <c r="AR146" s="23">
        <v>236.6986</v>
      </c>
      <c r="AS146" s="23">
        <v>18.4133</v>
      </c>
      <c r="AT146" s="23">
        <v>9.2456999999999994</v>
      </c>
      <c r="AU146" s="23">
        <v>6.7209000000000003</v>
      </c>
      <c r="AV146" s="23">
        <f t="shared" si="109"/>
        <v>2.4413964930167569</v>
      </c>
      <c r="AW146" s="23">
        <f t="shared" si="97"/>
        <v>236.93553553553554</v>
      </c>
      <c r="AX146" s="23">
        <f t="shared" si="76"/>
        <v>231.34941465351221</v>
      </c>
      <c r="AY146" s="23">
        <f t="shared" si="77"/>
        <v>13.464352199313897</v>
      </c>
      <c r="AZ146" s="23" cm="1">
        <f t="array" aca="1" ref="AZ146" ca="1">(AY146 - $EV146) - AVERAGE(OFFSET(AY$62, 0, 0, ROW()-62, 1) - OFFSET($EV$62, 0, 0, ROW()-62, 1))</f>
        <v>-2.2774037248191412</v>
      </c>
      <c r="BA146" s="21">
        <v>42094</v>
      </c>
      <c r="BB146" s="23">
        <v>1153.45</v>
      </c>
      <c r="BC146" s="23">
        <v>1.69</v>
      </c>
      <c r="BD146" s="23">
        <v>12.6867</v>
      </c>
      <c r="BE146" s="23">
        <v>90.066299999999998</v>
      </c>
      <c r="BF146" s="23" t="s">
        <v>8</v>
      </c>
      <c r="BG146" s="23">
        <v>20.354099999999999</v>
      </c>
      <c r="BH146" s="23">
        <v>13.6807</v>
      </c>
      <c r="BI146" s="23">
        <f t="shared" si="110"/>
        <v>1.7284567707840728</v>
      </c>
      <c r="BJ146" s="23">
        <f t="shared" si="98"/>
        <v>90.156456456456453</v>
      </c>
      <c r="BK146" s="23">
        <f t="shared" si="78"/>
        <v>71.578282432617684</v>
      </c>
      <c r="BL146" s="23">
        <f t="shared" si="79"/>
        <v>16.114524696591232</v>
      </c>
      <c r="BM146" s="23" cm="1">
        <f t="array" aca="1" ref="BM146" ca="1">(BL146 - $EV146) - AVERAGE(OFFSET(BL$62, 0, 0, ROW()-62, 1) - OFFSET($EV$62, 0, 0, ROW()-62, 1))</f>
        <v>1.3991266050905615</v>
      </c>
      <c r="BN146" s="21">
        <v>42094</v>
      </c>
      <c r="BO146" s="23">
        <v>2725.45</v>
      </c>
      <c r="BP146" s="23">
        <v>3.06</v>
      </c>
      <c r="BQ146" s="23">
        <v>49.719000000000001</v>
      </c>
      <c r="BR146" s="23">
        <v>127.95310000000001</v>
      </c>
      <c r="BS146" s="23" t="s">
        <v>8</v>
      </c>
      <c r="BT146" s="23">
        <v>26.8734</v>
      </c>
      <c r="BU146" s="23">
        <v>22.751100000000001</v>
      </c>
      <c r="BV146" s="23">
        <f t="shared" si="111"/>
        <v>3.2940016884969907</v>
      </c>
      <c r="BW146" s="23">
        <f t="shared" si="99"/>
        <v>128.08118118118119</v>
      </c>
      <c r="BX146" s="23">
        <f t="shared" si="80"/>
        <v>101.36189221954884</v>
      </c>
      <c r="BY146" s="23">
        <f t="shared" si="81"/>
        <v>26.888310195479605</v>
      </c>
      <c r="BZ146" s="23" cm="1">
        <f t="array" aca="1" ref="BZ146" ca="1">(BY146 - $EV146) - AVERAGE(OFFSET(BY$62, 0, 0, ROW()-62, 1) - OFFSET($EV$62, 0, 0, ROW()-62, 1))</f>
        <v>7.2295401845323912</v>
      </c>
      <c r="CA146" s="21">
        <v>42094</v>
      </c>
      <c r="CB146" s="23">
        <v>2847.43</v>
      </c>
      <c r="CC146" s="23">
        <v>1.33</v>
      </c>
      <c r="CD146" s="23">
        <v>23.334700000000002</v>
      </c>
      <c r="CE146" s="23">
        <v>143.25550000000001</v>
      </c>
      <c r="CF146" s="23">
        <v>32.703099999999999</v>
      </c>
      <c r="CG146" s="23">
        <v>10.353400000000001</v>
      </c>
      <c r="CH146" s="23">
        <v>7.4115000000000002</v>
      </c>
      <c r="CI146" s="23">
        <f t="shared" si="112"/>
        <v>1.4785255927037035</v>
      </c>
      <c r="CJ146" s="23">
        <f t="shared" si="100"/>
        <v>143.39889889889892</v>
      </c>
      <c r="CK146" s="23">
        <f t="shared" si="82"/>
        <v>111.33011759850568</v>
      </c>
      <c r="CL146" s="23">
        <f t="shared" si="83"/>
        <v>25.576457309322191</v>
      </c>
      <c r="CM146" s="23" cm="1">
        <f t="array" aca="1" ref="CM146" ca="1">(CL146 - $EV146) - AVERAGE(OFFSET(CL$62, 0, 0, ROW()-62, 1) - OFFSET($EV$62, 0, 0, ROW()-62, 1))</f>
        <v>5.669553568021092</v>
      </c>
      <c r="CN146" s="21">
        <v>42094</v>
      </c>
      <c r="CO146" s="23">
        <v>3298.63</v>
      </c>
      <c r="CP146" s="23">
        <v>2.14</v>
      </c>
      <c r="CQ146" s="23">
        <v>17.645299999999999</v>
      </c>
      <c r="CR146" s="23">
        <v>164.4915</v>
      </c>
      <c r="CS146" s="23">
        <v>28.2927</v>
      </c>
      <c r="CT146" s="23">
        <v>12.613300000000001</v>
      </c>
      <c r="CU146" s="23">
        <v>8.4366000000000003</v>
      </c>
      <c r="CV146" s="23">
        <f t="shared" si="113"/>
        <v>2.2052788515207817</v>
      </c>
      <c r="CW146" s="23">
        <f t="shared" si="101"/>
        <v>164.65615615615616</v>
      </c>
      <c r="CX146" s="23">
        <f t="shared" si="84"/>
        <v>124.22705031365045</v>
      </c>
      <c r="CY146" s="23">
        <f t="shared" si="85"/>
        <v>26.55323451431525</v>
      </c>
      <c r="CZ146" s="23" cm="1">
        <f t="array" aca="1" ref="CZ146" ca="1">(CY146 - $EV146) - AVERAGE(OFFSET(CY$62, 0, 0, ROW()-62, 1) - OFFSET($EV$62, 0, 0, ROW()-62, 1))</f>
        <v>4.3228142066457806</v>
      </c>
      <c r="DA146" s="21">
        <v>42094</v>
      </c>
      <c r="DB146" s="23">
        <v>2604.5100000000002</v>
      </c>
      <c r="DC146" s="23">
        <v>2.2000000000000002</v>
      </c>
      <c r="DD146" s="23">
        <v>17.359300000000001</v>
      </c>
      <c r="DE146" s="23">
        <v>147.75139999999999</v>
      </c>
      <c r="DF146" s="23">
        <v>30.327300000000001</v>
      </c>
      <c r="DG146" s="23">
        <v>13.153499999999999</v>
      </c>
      <c r="DH146" s="23">
        <v>9.1641999999999992</v>
      </c>
      <c r="DI146" s="23">
        <f t="shared" si="114"/>
        <v>2.168886651418644</v>
      </c>
      <c r="DJ146" s="23">
        <f t="shared" si="102"/>
        <v>147.89929929929929</v>
      </c>
      <c r="DK146" s="23">
        <f t="shared" si="86"/>
        <v>133.32829088631803</v>
      </c>
      <c r="DL146" s="23">
        <f t="shared" si="87"/>
        <v>19.534563765020643</v>
      </c>
      <c r="DM146" s="23" cm="1">
        <f t="array" aca="1" ref="DM146" ca="1">(DL146 - $EV146) - AVERAGE(OFFSET(DL$62, 0, 0, ROW()-62, 1) - OFFSET($EV$62, 0, 0, ROW()-62, 1))</f>
        <v>-0.81470930794366447</v>
      </c>
      <c r="DN146" s="21">
        <v>42094</v>
      </c>
      <c r="DO146" s="23">
        <v>3164.63</v>
      </c>
      <c r="DP146" s="23">
        <v>1.82</v>
      </c>
      <c r="DQ146" s="23">
        <v>18.1081</v>
      </c>
      <c r="DR146" s="23">
        <v>187.3338</v>
      </c>
      <c r="DS146" s="23">
        <v>50.717799999999997</v>
      </c>
      <c r="DT146" s="23">
        <v>21.435199999999998</v>
      </c>
      <c r="DU146" s="23">
        <v>16.212900000000001</v>
      </c>
      <c r="DV146" s="23">
        <f t="shared" si="115"/>
        <v>1.9106043258421841</v>
      </c>
      <c r="DW146" s="23">
        <f t="shared" si="103"/>
        <v>187.52132132132132</v>
      </c>
      <c r="DX146" s="23">
        <f t="shared" si="88"/>
        <v>153.30516659723537</v>
      </c>
      <c r="DY146" s="23">
        <f t="shared" si="89"/>
        <v>20.642683284863729</v>
      </c>
      <c r="DZ146" s="23" cm="1">
        <f t="array" aca="1" ref="DZ146" ca="1">(DY146 - $EV146) - AVERAGE(OFFSET(DY$62, 0, 0, ROW()-62, 1) - OFFSET($EV$62, 0, 0, ROW()-62, 1))</f>
        <v>-1.6824074058526444</v>
      </c>
      <c r="EA146" s="21">
        <v>42094</v>
      </c>
      <c r="EB146" s="23">
        <v>3528.74</v>
      </c>
      <c r="EC146" s="23">
        <v>3.5</v>
      </c>
      <c r="ED146" s="23">
        <v>16.9633</v>
      </c>
      <c r="EE146" s="23">
        <v>132.11760000000001</v>
      </c>
      <c r="EF146" s="23">
        <v>55.537599999999998</v>
      </c>
      <c r="EG146" s="23">
        <v>17.557700000000001</v>
      </c>
      <c r="EH146" s="23">
        <v>8.7013999999999996</v>
      </c>
      <c r="EI146" s="23">
        <f t="shared" si="116"/>
        <v>3.5549714572455944</v>
      </c>
      <c r="EJ146" s="23">
        <f t="shared" si="104"/>
        <v>132.24984984984985</v>
      </c>
      <c r="EK146" s="23">
        <f t="shared" si="90"/>
        <v>124.83272192263524</v>
      </c>
      <c r="EL146" s="23">
        <f t="shared" si="91"/>
        <v>28.267748597094016</v>
      </c>
      <c r="EM146" s="23" cm="1">
        <f t="array" aca="1" ref="EM146" ca="1">(EL146 - $EV146) - AVERAGE(OFFSET(EL$62, 0, 0, ROW()-62, 1) - OFFSET($EV$62, 0, 0, ROW()-62, 1))</f>
        <v>5.049561940161718</v>
      </c>
      <c r="EP146" s="21">
        <v>42094</v>
      </c>
      <c r="EQ146" s="52">
        <v>2085.510009765625</v>
      </c>
      <c r="ER146" s="37">
        <v>21.973600000000001</v>
      </c>
      <c r="ES146" s="51">
        <v>135.12</v>
      </c>
      <c r="ET146" s="23">
        <f t="shared" si="105"/>
        <v>135.25525525525526</v>
      </c>
      <c r="EU146" s="23">
        <f t="shared" si="92"/>
        <v>121.96487529129917</v>
      </c>
      <c r="EV146" s="23">
        <f t="shared" si="93"/>
        <v>17.099267348772528</v>
      </c>
      <c r="EW146" s="37"/>
      <c r="EX146" s="37"/>
      <c r="EY146" s="37"/>
      <c r="FA146" s="21">
        <v>42094</v>
      </c>
      <c r="FB146" s="37">
        <f>VLOOKUP(FA146,'riskfree_rate and infl.'!$H:$I,2,0)</f>
        <v>-0.1</v>
      </c>
    </row>
    <row r="147" spans="1:158" x14ac:dyDescent="0.35">
      <c r="A147" s="21">
        <v>42124</v>
      </c>
      <c r="B147" s="23">
        <v>3577.22</v>
      </c>
      <c r="C147" s="23">
        <v>1.54</v>
      </c>
      <c r="D147" s="23">
        <v>22.976199999999999</v>
      </c>
      <c r="E147" s="23">
        <v>127.0925</v>
      </c>
      <c r="F147" s="23">
        <v>54.873800000000003</v>
      </c>
      <c r="G147" s="23">
        <v>16.843599999999999</v>
      </c>
      <c r="H147" s="23">
        <v>11.614599999999999</v>
      </c>
      <c r="I147" s="23">
        <f t="shared" si="106"/>
        <v>1.6031378780008347</v>
      </c>
      <c r="J147" s="23">
        <f t="shared" si="94"/>
        <v>127.34719438877755</v>
      </c>
      <c r="K147" s="23">
        <f t="shared" si="70"/>
        <v>97.114199024251349</v>
      </c>
      <c r="L147" s="23">
        <f t="shared" si="71"/>
        <v>36.835190280534533</v>
      </c>
      <c r="M147" s="23" cm="1">
        <f t="array" aca="1" ref="M147" ca="1">(L147 - $EV147) - AVERAGE(OFFSET(L$62, 0, 0, ROW()-62, 1) - OFFSET($EV$62, 0, 0, ROW()-62, 1))</f>
        <v>6.0077292737012815</v>
      </c>
      <c r="N147" s="21">
        <v>42124</v>
      </c>
      <c r="O147" s="23">
        <v>3042.07</v>
      </c>
      <c r="P147" s="23">
        <v>1.52</v>
      </c>
      <c r="Q147" s="23">
        <v>22.188500000000001</v>
      </c>
      <c r="R147" s="23">
        <v>136.46780000000001</v>
      </c>
      <c r="S147" s="23">
        <v>28.1282</v>
      </c>
      <c r="T147" s="23">
        <v>8.2164999999999999</v>
      </c>
      <c r="U147" s="23">
        <v>5.1954000000000002</v>
      </c>
      <c r="V147" s="23">
        <f t="shared" si="107"/>
        <v>1.6250516708459053</v>
      </c>
      <c r="W147" s="23">
        <f t="shared" si="95"/>
        <v>136.74128256513026</v>
      </c>
      <c r="X147" s="23">
        <f t="shared" si="72"/>
        <v>113.06148116082612</v>
      </c>
      <c r="Y147" s="23">
        <f t="shared" si="73"/>
        <v>26.906334224232911</v>
      </c>
      <c r="Z147" s="23" cm="1">
        <f t="array" aca="1" ref="Z147" ca="1">(Y147 - $EV147) - AVERAGE(OFFSET(Y$62, 0, 0, ROW()-62, 1) - OFFSET($EV$62, 0, 0, ROW()-62, 1))</f>
        <v>3.1620897781173385</v>
      </c>
      <c r="AA147" s="21">
        <v>42124</v>
      </c>
      <c r="AB147" s="23">
        <v>2676.28</v>
      </c>
      <c r="AC147" s="23">
        <v>2.72</v>
      </c>
      <c r="AD147" s="23">
        <v>19.864000000000001</v>
      </c>
      <c r="AE147" s="23">
        <v>133.38570000000001</v>
      </c>
      <c r="AF147" s="23">
        <v>30.902000000000001</v>
      </c>
      <c r="AG147" s="23">
        <v>9.6105999999999998</v>
      </c>
      <c r="AH147" s="23">
        <v>5.8959000000000001</v>
      </c>
      <c r="AI147" s="23">
        <f t="shared" si="108"/>
        <v>2.8087941582181415</v>
      </c>
      <c r="AJ147" s="23">
        <f t="shared" si="96"/>
        <v>133.65300601202406</v>
      </c>
      <c r="AK147" s="23">
        <f t="shared" si="74"/>
        <v>119.43964414963089</v>
      </c>
      <c r="AL147" s="23">
        <f t="shared" si="75"/>
        <v>22.406965618946636</v>
      </c>
      <c r="AM147" s="23" cm="1">
        <f t="array" aca="1" ref="AM147" ca="1">(AL147 - $EV147) - AVERAGE(OFFSET(AL$62, 0, 0, ROW()-62, 1) - OFFSET($EV$62, 0, 0, ROW()-62, 1))</f>
        <v>0.29044779713049795</v>
      </c>
      <c r="AN147" s="21">
        <v>42124</v>
      </c>
      <c r="AO147" s="23">
        <v>3310.03</v>
      </c>
      <c r="AP147" s="23">
        <v>2.62</v>
      </c>
      <c r="AQ147" s="23">
        <v>15.179399999999999</v>
      </c>
      <c r="AR147" s="23">
        <v>236.6986</v>
      </c>
      <c r="AS147" s="23">
        <v>18.4133</v>
      </c>
      <c r="AT147" s="23">
        <v>9.2456999999999994</v>
      </c>
      <c r="AU147" s="23">
        <v>6.7209000000000003</v>
      </c>
      <c r="AV147" s="23">
        <f t="shared" si="109"/>
        <v>2.4808329060241658</v>
      </c>
      <c r="AW147" s="23">
        <f t="shared" si="97"/>
        <v>237.17294589178357</v>
      </c>
      <c r="AX147" s="23">
        <f t="shared" si="76"/>
        <v>232.84501887238699</v>
      </c>
      <c r="AY147" s="23">
        <f t="shared" si="77"/>
        <v>14.215592912529063</v>
      </c>
      <c r="AZ147" s="23" cm="1">
        <f t="array" aca="1" ref="AZ147" ca="1">(AY147 - $EV147) - AVERAGE(OFFSET(AY$62, 0, 0, ROW()-62, 1) - OFFSET($EV$62, 0, 0, ROW()-62, 1))</f>
        <v>-1.5795423578538725</v>
      </c>
      <c r="BA147" s="21">
        <v>42124</v>
      </c>
      <c r="BB147" s="23">
        <v>1166.55</v>
      </c>
      <c r="BC147" s="23">
        <v>1.7</v>
      </c>
      <c r="BD147" s="23">
        <v>12.5688</v>
      </c>
      <c r="BE147" s="23">
        <v>92.936499999999995</v>
      </c>
      <c r="BF147" s="23" t="s">
        <v>8</v>
      </c>
      <c r="BG147" s="23">
        <v>20.965699999999998</v>
      </c>
      <c r="BH147" s="23">
        <v>14.795199999999999</v>
      </c>
      <c r="BI147" s="23">
        <f t="shared" si="110"/>
        <v>1.7456405968047179</v>
      </c>
      <c r="BJ147" s="23">
        <f t="shared" si="98"/>
        <v>93.122745490981956</v>
      </c>
      <c r="BK147" s="23">
        <f t="shared" si="78"/>
        <v>72.358863742007514</v>
      </c>
      <c r="BL147" s="23">
        <f t="shared" si="79"/>
        <v>16.121729110607443</v>
      </c>
      <c r="BM147" s="23" cm="1">
        <f t="array" aca="1" ref="BM147" ca="1">(BL147 - $EV147) - AVERAGE(OFFSET(BL$62, 0, 0, ROW()-62, 1) - OFFSET($EV$62, 0, 0, ROW()-62, 1))</f>
        <v>1.3096983748579376</v>
      </c>
      <c r="BN147" s="21">
        <v>42124</v>
      </c>
      <c r="BO147" s="23">
        <v>2576.98</v>
      </c>
      <c r="BP147" s="23">
        <v>3.24</v>
      </c>
      <c r="BQ147" s="23">
        <v>47.0105</v>
      </c>
      <c r="BR147" s="23">
        <v>127.95310000000001</v>
      </c>
      <c r="BS147" s="23" t="s">
        <v>8</v>
      </c>
      <c r="BT147" s="23">
        <v>26.8734</v>
      </c>
      <c r="BU147" s="23">
        <v>22.751100000000001</v>
      </c>
      <c r="BV147" s="23">
        <f t="shared" si="111"/>
        <v>3.2724784685557133</v>
      </c>
      <c r="BW147" s="23">
        <f t="shared" si="99"/>
        <v>128.20951903807617</v>
      </c>
      <c r="BX147" s="23">
        <f t="shared" si="80"/>
        <v>102.13342725635432</v>
      </c>
      <c r="BY147" s="23">
        <f t="shared" si="81"/>
        <v>25.231504211953986</v>
      </c>
      <c r="BZ147" s="23" cm="1">
        <f t="array" aca="1" ref="BZ147" ca="1">(BY147 - $EV147) - AVERAGE(OFFSET(BY$62, 0, 0, ROW()-62, 1) - OFFSET($EV$62, 0, 0, ROW()-62, 1))</f>
        <v>5.4075084558233275</v>
      </c>
      <c r="CA147" s="21">
        <v>42124</v>
      </c>
      <c r="CB147" s="23">
        <v>2801.83</v>
      </c>
      <c r="CC147" s="23">
        <v>1.37</v>
      </c>
      <c r="CD147" s="23">
        <v>22.960999999999999</v>
      </c>
      <c r="CE147" s="23">
        <v>143.25550000000001</v>
      </c>
      <c r="CF147" s="23">
        <v>32.703099999999999</v>
      </c>
      <c r="CG147" s="23">
        <v>10.353400000000001</v>
      </c>
      <c r="CH147" s="23">
        <v>7.4115000000000002</v>
      </c>
      <c r="CI147" s="23">
        <f t="shared" si="112"/>
        <v>1.4728193109014072</v>
      </c>
      <c r="CJ147" s="23">
        <f t="shared" si="100"/>
        <v>143.54258517034069</v>
      </c>
      <c r="CK147" s="23">
        <f t="shared" si="82"/>
        <v>112.2566476383636</v>
      </c>
      <c r="CL147" s="23">
        <f t="shared" si="83"/>
        <v>24.959145484427214</v>
      </c>
      <c r="CM147" s="23" cm="1">
        <f t="array" aca="1" ref="CM147" ca="1">(CL147 - $EV147) - AVERAGE(OFFSET(CL$62, 0, 0, ROW()-62, 1) - OFFSET($EV$62, 0, 0, ROW()-62, 1))</f>
        <v>4.9053687816663336</v>
      </c>
      <c r="CN147" s="21">
        <v>42124</v>
      </c>
      <c r="CO147" s="23">
        <v>3291.72</v>
      </c>
      <c r="CP147" s="23">
        <v>2.16</v>
      </c>
      <c r="CQ147" s="23">
        <v>16.95</v>
      </c>
      <c r="CR147" s="23">
        <v>167.12799999999999</v>
      </c>
      <c r="CS147" s="23">
        <v>27.754200000000001</v>
      </c>
      <c r="CT147" s="23">
        <v>12.3596</v>
      </c>
      <c r="CU147" s="23">
        <v>7.3018999999999998</v>
      </c>
      <c r="CV147" s="23">
        <f t="shared" si="113"/>
        <v>2.208867750975684</v>
      </c>
      <c r="CW147" s="23">
        <f t="shared" si="101"/>
        <v>167.4629258517034</v>
      </c>
      <c r="CX147" s="23">
        <f t="shared" si="84"/>
        <v>125.76240436160285</v>
      </c>
      <c r="CY147" s="23">
        <f t="shared" si="85"/>
        <v>26.174117906774143</v>
      </c>
      <c r="CZ147" s="23" cm="1">
        <f t="array" aca="1" ref="CZ147" ca="1">(CY147 - $EV147) - AVERAGE(OFFSET(CY$62, 0, 0, ROW()-62, 1) - OFFSET($EV$62, 0, 0, ROW()-62, 1))</f>
        <v>3.8126686301316592</v>
      </c>
      <c r="DA147" s="21">
        <v>42124</v>
      </c>
      <c r="DB147" s="23">
        <v>2696.53</v>
      </c>
      <c r="DC147" s="23">
        <v>2.08</v>
      </c>
      <c r="DD147" s="23">
        <v>18.036000000000001</v>
      </c>
      <c r="DE147" s="23">
        <v>149.70689999999999</v>
      </c>
      <c r="DF147" s="23">
        <v>30.625399999999999</v>
      </c>
      <c r="DG147" s="23">
        <v>11.947900000000001</v>
      </c>
      <c r="DH147" s="23">
        <v>7.9688999999999997</v>
      </c>
      <c r="DI147" s="23">
        <f t="shared" si="114"/>
        <v>2.1152239239384896</v>
      </c>
      <c r="DJ147" s="23">
        <f t="shared" si="102"/>
        <v>150.0069138276553</v>
      </c>
      <c r="DK147" s="23">
        <f t="shared" si="86"/>
        <v>134.72854310308031</v>
      </c>
      <c r="DL147" s="23">
        <f t="shared" si="87"/>
        <v>20.014541372550099</v>
      </c>
      <c r="DM147" s="23" cm="1">
        <f t="array" aca="1" ref="DM147" ca="1">(DL147 - $EV147) - AVERAGE(OFFSET(DL$62, 0, 0, ROW()-62, 1) - OFFSET($EV$62, 0, 0, ROW()-62, 1))</f>
        <v>-0.40531921627440548</v>
      </c>
      <c r="DN147" s="21">
        <v>42124</v>
      </c>
      <c r="DO147" s="23">
        <v>3259.73</v>
      </c>
      <c r="DP147" s="23">
        <v>1.77</v>
      </c>
      <c r="DQ147" s="23">
        <v>17.9938</v>
      </c>
      <c r="DR147" s="23">
        <v>196.49789999999999</v>
      </c>
      <c r="DS147" s="23">
        <v>51.3324</v>
      </c>
      <c r="DT147" s="23">
        <v>21.643000000000001</v>
      </c>
      <c r="DU147" s="23">
        <v>16.483699999999999</v>
      </c>
      <c r="DV147" s="23">
        <f t="shared" si="115"/>
        <v>1.8852939228745855</v>
      </c>
      <c r="DW147" s="23">
        <f t="shared" si="103"/>
        <v>196.89168336673345</v>
      </c>
      <c r="DX147" s="23">
        <f t="shared" si="88"/>
        <v>155.04218552092749</v>
      </c>
      <c r="DY147" s="23">
        <f t="shared" si="89"/>
        <v>21.024793923328719</v>
      </c>
      <c r="DZ147" s="23" cm="1">
        <f t="array" aca="1" ref="DZ147" ca="1">(DY147 - $EV147) - AVERAGE(OFFSET(DY$62, 0, 0, ROW()-62, 1) - OFFSET($EV$62, 0, 0, ROW()-62, 1))</f>
        <v>-1.3606760703312757</v>
      </c>
      <c r="EA147" s="21">
        <v>42124</v>
      </c>
      <c r="EB147" s="23">
        <v>3515.25</v>
      </c>
      <c r="EC147" s="23">
        <v>3.51</v>
      </c>
      <c r="ED147" s="23">
        <v>16.894100000000002</v>
      </c>
      <c r="EE147" s="23">
        <v>132.11760000000001</v>
      </c>
      <c r="EF147" s="23">
        <v>55.537599999999998</v>
      </c>
      <c r="EG147" s="23">
        <v>17.557700000000001</v>
      </c>
      <c r="EH147" s="23">
        <v>8.7013999999999996</v>
      </c>
      <c r="EI147" s="23">
        <f t="shared" si="116"/>
        <v>3.5356699208200069</v>
      </c>
      <c r="EJ147" s="23">
        <f t="shared" si="104"/>
        <v>132.38236472945894</v>
      </c>
      <c r="EK147" s="23">
        <f t="shared" si="90"/>
        <v>125.09325155005709</v>
      </c>
      <c r="EL147" s="23">
        <f t="shared" si="91"/>
        <v>28.101036278470577</v>
      </c>
      <c r="EM147" s="23" cm="1">
        <f t="array" aca="1" ref="EM147" ca="1">(EL147 - $EV147) - AVERAGE(OFFSET(EL$62, 0, 0, ROW()-62, 1) - OFFSET($EV$62, 0, 0, ROW()-62, 1))</f>
        <v>4.7432706792297825</v>
      </c>
      <c r="EP147" s="21">
        <v>42124</v>
      </c>
      <c r="EQ147" s="52">
        <v>2107.389892578125</v>
      </c>
      <c r="ER147" s="37">
        <v>22.2041</v>
      </c>
      <c r="ES147" s="51">
        <v>132.88</v>
      </c>
      <c r="ET147" s="23">
        <f t="shared" si="105"/>
        <v>133.14629258517033</v>
      </c>
      <c r="EU147" s="23">
        <f t="shared" si="92"/>
        <v>122.66930306400046</v>
      </c>
      <c r="EV147" s="23">
        <f t="shared" si="93"/>
        <v>17.179439680020298</v>
      </c>
      <c r="EW147" s="37"/>
      <c r="EX147" s="37"/>
      <c r="EY147" s="37"/>
      <c r="FA147" s="21">
        <v>42124</v>
      </c>
      <c r="FB147" s="37">
        <f>VLOOKUP(FA147,'riskfree_rate and infl.'!$H:$I,2,0)</f>
        <v>-0.2</v>
      </c>
    </row>
    <row r="148" spans="1:158" x14ac:dyDescent="0.35">
      <c r="A148" s="21">
        <v>42155</v>
      </c>
      <c r="B148" s="23">
        <v>3578.6</v>
      </c>
      <c r="C148" s="23">
        <v>1.55</v>
      </c>
      <c r="D148" s="23">
        <v>22.417200000000001</v>
      </c>
      <c r="E148" s="23">
        <v>133.345</v>
      </c>
      <c r="F148" s="23">
        <v>55.054400000000001</v>
      </c>
      <c r="G148" s="23">
        <v>16.678599999999999</v>
      </c>
      <c r="H148" s="23">
        <v>11.401999999999999</v>
      </c>
      <c r="I148" s="23">
        <f t="shared" si="106"/>
        <v>1.603073687678612</v>
      </c>
      <c r="J148" s="23">
        <f t="shared" si="94"/>
        <v>133.345</v>
      </c>
      <c r="K148" s="23">
        <f t="shared" si="70"/>
        <v>98.118079743205584</v>
      </c>
      <c r="L148" s="23">
        <f t="shared" si="71"/>
        <v>36.472381128594279</v>
      </c>
      <c r="M148" s="23" cm="1">
        <f t="array" aca="1" ref="M148" ca="1">(L148 - $EV148) - AVERAGE(OFFSET(L$62, 0, 0, ROW()-62, 1) - OFFSET($EV$62, 0, 0, ROW()-62, 1))</f>
        <v>6.0185707055694806</v>
      </c>
      <c r="N148" s="21">
        <v>42155</v>
      </c>
      <c r="O148" s="23">
        <v>3079.76</v>
      </c>
      <c r="P148" s="23">
        <v>1.52</v>
      </c>
      <c r="Q148" s="23">
        <v>22.823499999999999</v>
      </c>
      <c r="R148" s="23">
        <v>137.9743</v>
      </c>
      <c r="S148" s="23">
        <v>28.716799999999999</v>
      </c>
      <c r="T148" s="23">
        <v>8.3079999999999998</v>
      </c>
      <c r="U148" s="23">
        <v>5.4626999999999999</v>
      </c>
      <c r="V148" s="23">
        <f t="shared" si="107"/>
        <v>1.6249037102302295</v>
      </c>
      <c r="W148" s="23">
        <f t="shared" si="95"/>
        <v>137.9743</v>
      </c>
      <c r="X148" s="23">
        <f t="shared" si="72"/>
        <v>113.96609857912676</v>
      </c>
      <c r="Y148" s="23">
        <f t="shared" si="73"/>
        <v>27.0234748613573</v>
      </c>
      <c r="Z148" s="23" cm="1">
        <f t="array" aca="1" ref="Z148" ca="1">(Y148 - $EV148) - AVERAGE(OFFSET(Y$62, 0, 0, ROW()-62, 1) - OFFSET($EV$62, 0, 0, ROW()-62, 1))</f>
        <v>3.6859698303941801</v>
      </c>
      <c r="AA148" s="21">
        <v>42155</v>
      </c>
      <c r="AB148" s="23">
        <v>2696.17</v>
      </c>
      <c r="AC148" s="23">
        <v>2.71</v>
      </c>
      <c r="AD148" s="23">
        <v>20.011600000000001</v>
      </c>
      <c r="AE148" s="23">
        <v>133.38570000000001</v>
      </c>
      <c r="AF148" s="23">
        <v>30.902000000000001</v>
      </c>
      <c r="AG148" s="23">
        <v>9.6105999999999998</v>
      </c>
      <c r="AH148" s="23">
        <v>5.8959000000000001</v>
      </c>
      <c r="AI148" s="23">
        <f t="shared" si="108"/>
        <v>2.7989487404172597</v>
      </c>
      <c r="AJ148" s="23">
        <f t="shared" si="96"/>
        <v>133.38570000000001</v>
      </c>
      <c r="AK148" s="23">
        <f t="shared" si="74"/>
        <v>119.97879470518642</v>
      </c>
      <c r="AL148" s="23">
        <f t="shared" si="75"/>
        <v>22.472054387819671</v>
      </c>
      <c r="AM148" s="23" cm="1">
        <f t="array" aca="1" ref="AM148" ca="1">(AL148 - $EV148) - AVERAGE(OFFSET(AL$62, 0, 0, ROW()-62, 1) - OFFSET($EV$62, 0, 0, ROW()-62, 1))</f>
        <v>0.79566716698141349</v>
      </c>
      <c r="AN148" s="21">
        <v>42155</v>
      </c>
      <c r="AO148" s="23">
        <v>3142.55</v>
      </c>
      <c r="AP148" s="23">
        <v>2.78</v>
      </c>
      <c r="AQ148" s="23">
        <v>17.430499999999999</v>
      </c>
      <c r="AR148" s="23">
        <v>193.7587</v>
      </c>
      <c r="AS148" s="23">
        <v>16.706600000000002</v>
      </c>
      <c r="AT148" s="23">
        <v>6.5106999999999999</v>
      </c>
      <c r="AU148" s="23">
        <v>5.4894999999999996</v>
      </c>
      <c r="AV148" s="23">
        <f t="shared" si="109"/>
        <v>2.5400028492679128</v>
      </c>
      <c r="AW148" s="23">
        <f t="shared" si="97"/>
        <v>193.7587</v>
      </c>
      <c r="AX148" s="23">
        <f t="shared" si="76"/>
        <v>233.59214589853079</v>
      </c>
      <c r="AY148" s="23">
        <f t="shared" si="77"/>
        <v>13.453149239722643</v>
      </c>
      <c r="AZ148" s="23" cm="1">
        <f t="array" aca="1" ref="AZ148" ca="1">(AY148 - $EV148) - AVERAGE(OFFSET(AY$62, 0, 0, ROW()-62, 1) - OFFSET($EV$62, 0, 0, ROW()-62, 1))</f>
        <v>-1.8801113581128261</v>
      </c>
      <c r="BA148" s="21">
        <v>42155</v>
      </c>
      <c r="BB148" s="23">
        <v>1191.8499999999999</v>
      </c>
      <c r="BC148" s="23">
        <v>1.69</v>
      </c>
      <c r="BD148" s="23">
        <v>12.832000000000001</v>
      </c>
      <c r="BE148" s="23">
        <v>93.066800000000001</v>
      </c>
      <c r="BF148" s="23" t="s">
        <v>8</v>
      </c>
      <c r="BG148" s="23">
        <v>20.997900000000001</v>
      </c>
      <c r="BH148" s="23">
        <v>14.3569</v>
      </c>
      <c r="BI148" s="23">
        <f t="shared" si="110"/>
        <v>1.7581747240613281</v>
      </c>
      <c r="BJ148" s="23">
        <f t="shared" si="98"/>
        <v>93.066800000000001</v>
      </c>
      <c r="BK148" s="23">
        <f t="shared" si="78"/>
        <v>73.313530996909464</v>
      </c>
      <c r="BL148" s="23">
        <f t="shared" si="79"/>
        <v>16.256889878216921</v>
      </c>
      <c r="BM148" s="23" cm="1">
        <f t="array" aca="1" ref="BM148" ca="1">(BL148 - $EV148) - AVERAGE(OFFSET(BL$62, 0, 0, ROW()-62, 1) - OFFSET($EV$62, 0, 0, ROW()-62, 1))</f>
        <v>1.8731379925414879</v>
      </c>
      <c r="BN148" s="21">
        <v>42155</v>
      </c>
      <c r="BO148" s="23">
        <v>2560.63</v>
      </c>
      <c r="BP148" s="23">
        <v>3.26</v>
      </c>
      <c r="BQ148" s="23">
        <v>43.040900000000001</v>
      </c>
      <c r="BR148" s="23">
        <v>127.06</v>
      </c>
      <c r="BS148" s="23" t="s">
        <v>8</v>
      </c>
      <c r="BT148" s="23">
        <v>26.3276</v>
      </c>
      <c r="BU148" s="23">
        <v>23.8812</v>
      </c>
      <c r="BV148" s="23">
        <f t="shared" si="111"/>
        <v>3.2548720836418799</v>
      </c>
      <c r="BW148" s="23">
        <f t="shared" si="99"/>
        <v>127.06</v>
      </c>
      <c r="BX148" s="23">
        <f t="shared" si="80"/>
        <v>102.98683575308637</v>
      </c>
      <c r="BY148" s="23">
        <f t="shared" si="81"/>
        <v>24.863663217492938</v>
      </c>
      <c r="BZ148" s="23" cm="1">
        <f t="array" aca="1" ref="BZ148" ca="1">(BY148 - $EV148) - AVERAGE(OFFSET(BY$62, 0, 0, ROW()-62, 1) - OFFSET($EV$62, 0, 0, ROW()-62, 1))</f>
        <v>5.4202973570065218</v>
      </c>
      <c r="CA148" s="21">
        <v>42155</v>
      </c>
      <c r="CB148" s="23">
        <v>2930.99</v>
      </c>
      <c r="CC148" s="23">
        <v>1.33</v>
      </c>
      <c r="CD148" s="23">
        <v>24.019400000000001</v>
      </c>
      <c r="CE148" s="23">
        <v>143.184</v>
      </c>
      <c r="CF148" s="23">
        <v>32.703099999999999</v>
      </c>
      <c r="CG148" s="23">
        <v>10.353400000000001</v>
      </c>
      <c r="CH148" s="23">
        <v>7.4115000000000002</v>
      </c>
      <c r="CI148" s="23">
        <f t="shared" si="112"/>
        <v>1.4675073056004424</v>
      </c>
      <c r="CJ148" s="23">
        <f t="shared" si="100"/>
        <v>143.184</v>
      </c>
      <c r="CK148" s="23">
        <f t="shared" si="82"/>
        <v>113.17323391287341</v>
      </c>
      <c r="CL148" s="23">
        <f t="shared" si="83"/>
        <v>25.898261441008454</v>
      </c>
      <c r="CM148" s="23" cm="1">
        <f t="array" aca="1" ref="CM148" ca="1">(CL148 - $EV148) - AVERAGE(OFFSET(CL$62, 0, 0, ROW()-62, 1) - OFFSET($EV$62, 0, 0, ROW()-62, 1))</f>
        <v>6.2309534673122471</v>
      </c>
      <c r="CN148" s="21">
        <v>42155</v>
      </c>
      <c r="CO148" s="23">
        <v>3282.99</v>
      </c>
      <c r="CP148" s="23">
        <v>2.21</v>
      </c>
      <c r="CQ148" s="23">
        <v>16.8658</v>
      </c>
      <c r="CR148" s="23">
        <v>167.7861</v>
      </c>
      <c r="CS148" s="23">
        <v>27.683199999999999</v>
      </c>
      <c r="CT148" s="23">
        <v>12.4421</v>
      </c>
      <c r="CU148" s="23">
        <v>7.3334000000000001</v>
      </c>
      <c r="CV148" s="23">
        <f t="shared" si="113"/>
        <v>2.2455454581328351</v>
      </c>
      <c r="CW148" s="23">
        <f t="shared" si="101"/>
        <v>167.7861</v>
      </c>
      <c r="CX148" s="23">
        <f t="shared" si="84"/>
        <v>127.15410406748519</v>
      </c>
      <c r="CY148" s="23">
        <f t="shared" si="85"/>
        <v>25.818985742352449</v>
      </c>
      <c r="CZ148" s="23" cm="1">
        <f t="array" aca="1" ref="CZ148" ca="1">(CY148 - $EV148) - AVERAGE(OFFSET(CY$62, 0, 0, ROW()-62, 1) - OFFSET($EV$62, 0, 0, ROW()-62, 1))</f>
        <v>3.8567110104901587</v>
      </c>
      <c r="DA148" s="21">
        <v>42155</v>
      </c>
      <c r="DB148" s="23">
        <v>2698.84</v>
      </c>
      <c r="DC148" s="23">
        <v>2.1</v>
      </c>
      <c r="DD148" s="23">
        <v>18.051500000000001</v>
      </c>
      <c r="DE148" s="23">
        <v>149.70689999999999</v>
      </c>
      <c r="DF148" s="23">
        <v>30.625399999999999</v>
      </c>
      <c r="DG148" s="23">
        <v>11.947900000000001</v>
      </c>
      <c r="DH148" s="23">
        <v>7.9688999999999997</v>
      </c>
      <c r="DI148" s="23">
        <f t="shared" si="114"/>
        <v>2.1349330239426219</v>
      </c>
      <c r="DJ148" s="23">
        <f t="shared" si="102"/>
        <v>149.70689999999999</v>
      </c>
      <c r="DK148" s="23">
        <f t="shared" si="86"/>
        <v>136.12163849523716</v>
      </c>
      <c r="DL148" s="23">
        <f t="shared" si="87"/>
        <v>19.826678769330503</v>
      </c>
      <c r="DM148" s="23" cm="1">
        <f t="array" aca="1" ref="DM148" ca="1">(DL148 - $EV148) - AVERAGE(OFFSET(DL$62, 0, 0, ROW()-62, 1) - OFFSET($EV$62, 0, 0, ROW()-62, 1))</f>
        <v>-0.14496090440676213</v>
      </c>
      <c r="DN148" s="21">
        <v>42155</v>
      </c>
      <c r="DO148" s="23">
        <v>3339.23</v>
      </c>
      <c r="DP148" s="23">
        <v>1.76</v>
      </c>
      <c r="DQ148" s="23">
        <v>18.432600000000001</v>
      </c>
      <c r="DR148" s="23">
        <v>196.512</v>
      </c>
      <c r="DS148" s="23">
        <v>51.332799999999999</v>
      </c>
      <c r="DT148" s="23">
        <v>21.643599999999999</v>
      </c>
      <c r="DU148" s="23">
        <v>16.483799999999999</v>
      </c>
      <c r="DV148" s="23">
        <f t="shared" si="115"/>
        <v>1.8924922535443707</v>
      </c>
      <c r="DW148" s="23">
        <f t="shared" si="103"/>
        <v>196.512</v>
      </c>
      <c r="DX148" s="23">
        <f t="shared" si="88"/>
        <v>156.76980055360724</v>
      </c>
      <c r="DY148" s="23">
        <f t="shared" si="89"/>
        <v>21.300212082990782</v>
      </c>
      <c r="DZ148" s="23" cm="1">
        <f t="array" aca="1" ref="DZ148" ca="1">(DY148 - $EV148) - AVERAGE(OFFSET(DY$62, 0, 0, ROW()-62, 1) - OFFSET($EV$62, 0, 0, ROW()-62, 1))</f>
        <v>-0.62592819495340368</v>
      </c>
      <c r="EA148" s="21">
        <v>42155</v>
      </c>
      <c r="EB148" s="23">
        <v>3532.72</v>
      </c>
      <c r="EC148" s="23">
        <v>3.55</v>
      </c>
      <c r="ED148" s="23">
        <v>16.722200000000001</v>
      </c>
      <c r="EE148" s="23">
        <v>134.55179999999999</v>
      </c>
      <c r="EF148" s="23">
        <v>56.967700000000001</v>
      </c>
      <c r="EG148" s="23">
        <v>18.2346</v>
      </c>
      <c r="EH148" s="23">
        <v>9.5526999999999997</v>
      </c>
      <c r="EI148" s="23">
        <f t="shared" si="116"/>
        <v>3.5734285653227964</v>
      </c>
      <c r="EJ148" s="23">
        <f t="shared" si="104"/>
        <v>134.55179999999999</v>
      </c>
      <c r="EK148" s="23">
        <f t="shared" si="90"/>
        <v>125.30954788992635</v>
      </c>
      <c r="EL148" s="23">
        <f t="shared" si="91"/>
        <v>28.191945940968441</v>
      </c>
      <c r="EM148" s="23" cm="1">
        <f t="array" aca="1" ref="EM148" ca="1">(EL148 - $EV148) - AVERAGE(OFFSET(EL$62, 0, 0, ROW()-62, 1) - OFFSET($EV$62, 0, 0, ROW()-62, 1))</f>
        <v>5.2225339324485587</v>
      </c>
      <c r="EP148" s="21">
        <v>42155</v>
      </c>
      <c r="EQ148" s="52">
        <v>2063.110107421875</v>
      </c>
      <c r="ER148" s="37">
        <v>21.737500000000001</v>
      </c>
      <c r="ES148" s="51">
        <v>130.26</v>
      </c>
      <c r="ET148" s="23">
        <f t="shared" si="105"/>
        <v>130.26</v>
      </c>
      <c r="EU148" s="23">
        <f t="shared" si="92"/>
        <v>123.27428999210505</v>
      </c>
      <c r="EV148" s="23">
        <f t="shared" si="93"/>
        <v>16.735931779075784</v>
      </c>
      <c r="EW148" s="37"/>
      <c r="EX148" s="37"/>
      <c r="EY148" s="37"/>
      <c r="FA148" s="21">
        <v>42155</v>
      </c>
      <c r="FB148" s="37">
        <f>VLOOKUP(FA148,'riskfree_rate and infl.'!$H:$I,2,0)</f>
        <v>0</v>
      </c>
    </row>
    <row r="149" spans="1:158" x14ac:dyDescent="0.35">
      <c r="A149" s="21">
        <v>42185</v>
      </c>
      <c r="B149" s="23">
        <v>3586.01</v>
      </c>
      <c r="C149" s="23">
        <v>1.55</v>
      </c>
      <c r="D149" s="23">
        <v>22.4495</v>
      </c>
      <c r="E149" s="23">
        <v>133.35040000000001</v>
      </c>
      <c r="F149" s="23">
        <v>55.054400000000001</v>
      </c>
      <c r="G149" s="23">
        <v>16.678599999999999</v>
      </c>
      <c r="H149" s="23">
        <v>11.401999999999999</v>
      </c>
      <c r="I149" s="23">
        <f t="shared" si="106"/>
        <v>1.5975097449604636</v>
      </c>
      <c r="J149" s="23">
        <f t="shared" si="94"/>
        <v>133.21718281718285</v>
      </c>
      <c r="K149" s="23">
        <f t="shared" si="70"/>
        <v>99.108982674761364</v>
      </c>
      <c r="L149" s="23">
        <f t="shared" si="71"/>
        <v>36.182492274872246</v>
      </c>
      <c r="M149" s="23" cm="1">
        <f t="array" aca="1" ref="M149" ca="1">(L149 - $EV149) - AVERAGE(OFFSET(L$62, 0, 0, ROW()-62, 1) - OFFSET($EV$62, 0, 0, ROW()-62, 1))</f>
        <v>5.3976744566512007</v>
      </c>
      <c r="N149" s="21">
        <v>42185</v>
      </c>
      <c r="O149" s="23">
        <v>3080</v>
      </c>
      <c r="P149" s="23">
        <v>1.54</v>
      </c>
      <c r="Q149" s="23">
        <v>22.807300000000001</v>
      </c>
      <c r="R149" s="23">
        <v>138.17590000000001</v>
      </c>
      <c r="S149" s="23">
        <v>28.723800000000001</v>
      </c>
      <c r="T149" s="23">
        <v>8.31</v>
      </c>
      <c r="U149" s="23">
        <v>5.4630999999999998</v>
      </c>
      <c r="V149" s="23">
        <f t="shared" si="107"/>
        <v>1.6281155891587107</v>
      </c>
      <c r="W149" s="23">
        <f t="shared" si="95"/>
        <v>138.03786213786216</v>
      </c>
      <c r="X149" s="23">
        <f t="shared" si="72"/>
        <v>114.85841606381815</v>
      </c>
      <c r="Y149" s="23">
        <f t="shared" si="73"/>
        <v>26.815623143267764</v>
      </c>
      <c r="Z149" s="23" cm="1">
        <f t="array" aca="1" ref="Z149" ca="1">(Y149 - $EV149) - AVERAGE(OFFSET(Y$62, 0, 0, ROW()-62, 1) - OFFSET($EV$62, 0, 0, ROW()-62, 1))</f>
        <v>3.1739222214207574</v>
      </c>
      <c r="AA149" s="21">
        <v>42185</v>
      </c>
      <c r="AB149" s="23">
        <v>2640.43</v>
      </c>
      <c r="AC149" s="23">
        <v>2.79</v>
      </c>
      <c r="AD149" s="23">
        <v>19.217099999999999</v>
      </c>
      <c r="AE149" s="23">
        <v>135.0102</v>
      </c>
      <c r="AF149" s="23">
        <v>31.000800000000002</v>
      </c>
      <c r="AG149" s="23">
        <v>9.4990000000000006</v>
      </c>
      <c r="AH149" s="23">
        <v>6.0000999999999998</v>
      </c>
      <c r="AI149" s="23">
        <f t="shared" si="108"/>
        <v>2.8064177042393919</v>
      </c>
      <c r="AJ149" s="23">
        <f t="shared" si="96"/>
        <v>134.87532467532469</v>
      </c>
      <c r="AK149" s="23">
        <f t="shared" si="74"/>
        <v>120.52235311677153</v>
      </c>
      <c r="AL149" s="23">
        <f t="shared" si="75"/>
        <v>21.908218116532655</v>
      </c>
      <c r="AM149" s="23" cm="1">
        <f t="array" aca="1" ref="AM149" ca="1">(AL149 - $EV149) - AVERAGE(OFFSET(AL$62, 0, 0, ROW()-62, 1) - OFFSET($EV$62, 0, 0, ROW()-62, 1))</f>
        <v>-3.9143125495088249E-2</v>
      </c>
      <c r="AN149" s="21">
        <v>42185</v>
      </c>
      <c r="AO149" s="23">
        <v>3031.68</v>
      </c>
      <c r="AP149" s="23">
        <v>2.9</v>
      </c>
      <c r="AQ149" s="23">
        <v>16.8156</v>
      </c>
      <c r="AR149" s="23">
        <v>193.7587</v>
      </c>
      <c r="AS149" s="23">
        <v>16.706600000000002</v>
      </c>
      <c r="AT149" s="23">
        <v>6.5106999999999999</v>
      </c>
      <c r="AU149" s="23">
        <v>5.4894999999999996</v>
      </c>
      <c r="AV149" s="23">
        <f t="shared" si="109"/>
        <v>2.6178881703994481</v>
      </c>
      <c r="AW149" s="23">
        <f t="shared" si="97"/>
        <v>193.56513486513489</v>
      </c>
      <c r="AX149" s="23">
        <f t="shared" si="76"/>
        <v>234.31520807045052</v>
      </c>
      <c r="AY149" s="23">
        <f t="shared" si="77"/>
        <v>12.938468761654079</v>
      </c>
      <c r="AZ149" s="23" cm="1">
        <f t="array" aca="1" ref="AZ149" ca="1">(AY149 - $EV149) - AVERAGE(OFFSET(AY$62, 0, 0, ROW()-62, 1) - OFFSET($EV$62, 0, 0, ROW()-62, 1))</f>
        <v>-2.635009782369794</v>
      </c>
      <c r="BA149" s="21">
        <v>42185</v>
      </c>
      <c r="BB149" s="23">
        <v>1197.1199999999999</v>
      </c>
      <c r="BC149" s="23">
        <v>1.71</v>
      </c>
      <c r="BD149" s="23">
        <v>12.8901</v>
      </c>
      <c r="BE149" s="23">
        <v>93.057500000000005</v>
      </c>
      <c r="BF149" s="23" t="s">
        <v>8</v>
      </c>
      <c r="BG149" s="23">
        <v>20.970600000000001</v>
      </c>
      <c r="BH149" s="23">
        <v>14.3568</v>
      </c>
      <c r="BI149" s="23">
        <f t="shared" si="110"/>
        <v>1.7753221935307621</v>
      </c>
      <c r="BJ149" s="23">
        <f t="shared" si="98"/>
        <v>92.964535464535473</v>
      </c>
      <c r="BK149" s="23">
        <f t="shared" si="78"/>
        <v>74.261035865927667</v>
      </c>
      <c r="BL149" s="23">
        <f t="shared" si="79"/>
        <v>16.120432283779394</v>
      </c>
      <c r="BM149" s="23" cm="1">
        <f t="array" aca="1" ref="BM149" ca="1">(BL149 - $EV149) - AVERAGE(OFFSET(BL$62, 0, 0, ROW()-62, 1) - OFFSET($EV$62, 0, 0, ROW()-62, 1))</f>
        <v>1.4533216547816004</v>
      </c>
      <c r="BN149" s="21">
        <v>42185</v>
      </c>
      <c r="BO149" s="23">
        <v>2436.08</v>
      </c>
      <c r="BP149" s="23">
        <v>3.47</v>
      </c>
      <c r="BQ149" s="23">
        <v>40.947400000000002</v>
      </c>
      <c r="BR149" s="23">
        <v>127.06</v>
      </c>
      <c r="BS149" s="23" t="s">
        <v>8</v>
      </c>
      <c r="BT149" s="23">
        <v>26.3276</v>
      </c>
      <c r="BU149" s="23">
        <v>23.8812</v>
      </c>
      <c r="BV149" s="23">
        <f t="shared" si="111"/>
        <v>3.2925866338441399</v>
      </c>
      <c r="BW149" s="23">
        <f t="shared" si="99"/>
        <v>126.93306693306695</v>
      </c>
      <c r="BX149" s="23">
        <f t="shared" si="80"/>
        <v>103.82687417493487</v>
      </c>
      <c r="BY149" s="23">
        <f t="shared" si="81"/>
        <v>23.462904179273661</v>
      </c>
      <c r="BZ149" s="23" cm="1">
        <f t="array" aca="1" ref="BZ149" ca="1">(BY149 - $EV149) - AVERAGE(OFFSET(BY$62, 0, 0, ROW()-62, 1) - OFFSET($EV$62, 0, 0, ROW()-62, 1))</f>
        <v>3.6954076287468953</v>
      </c>
      <c r="CA149" s="21">
        <v>42185</v>
      </c>
      <c r="CB149" s="23">
        <v>2922.81</v>
      </c>
      <c r="CC149" s="23">
        <v>1.37</v>
      </c>
      <c r="CD149" s="23">
        <v>23.798100000000002</v>
      </c>
      <c r="CE149" s="23">
        <v>146.3167</v>
      </c>
      <c r="CF149" s="23">
        <v>32.251399999999997</v>
      </c>
      <c r="CG149" s="23">
        <v>10.167299999999999</v>
      </c>
      <c r="CH149" s="23">
        <v>7.2294999999999998</v>
      </c>
      <c r="CI149" s="23">
        <f t="shared" si="112"/>
        <v>1.4819878642977562</v>
      </c>
      <c r="CJ149" s="23">
        <f t="shared" si="100"/>
        <v>146.17052947052949</v>
      </c>
      <c r="CK149" s="23">
        <f t="shared" si="82"/>
        <v>114.12680142515011</v>
      </c>
      <c r="CL149" s="23">
        <f t="shared" si="83"/>
        <v>25.610198161182328</v>
      </c>
      <c r="CM149" s="23" cm="1">
        <f t="array" aca="1" ref="CM149" ca="1">(CL149 - $EV149) - AVERAGE(OFFSET(CL$62, 0, 0, ROW()-62, 1) - OFFSET($EV$62, 0, 0, ROW()-62, 1))</f>
        <v>5.6094416111204186</v>
      </c>
      <c r="CN149" s="21">
        <v>42185</v>
      </c>
      <c r="CO149" s="23">
        <v>3190.76</v>
      </c>
      <c r="CP149" s="23">
        <v>2.21</v>
      </c>
      <c r="CQ149" s="23">
        <v>16.366499999999998</v>
      </c>
      <c r="CR149" s="23">
        <v>167.6619</v>
      </c>
      <c r="CS149" s="23">
        <v>27.683199999999999</v>
      </c>
      <c r="CT149" s="23">
        <v>12.4421</v>
      </c>
      <c r="CU149" s="23">
        <v>7.3334000000000001</v>
      </c>
      <c r="CV149" s="23">
        <f t="shared" si="113"/>
        <v>2.1796891573421684</v>
      </c>
      <c r="CW149" s="23">
        <f t="shared" si="101"/>
        <v>167.49440559440561</v>
      </c>
      <c r="CX149" s="23">
        <f t="shared" si="84"/>
        <v>128.52651494872396</v>
      </c>
      <c r="CY149" s="23">
        <f t="shared" si="85"/>
        <v>24.825694536827392</v>
      </c>
      <c r="CZ149" s="23" cm="1">
        <f t="array" aca="1" ref="CZ149" ca="1">(CY149 - $EV149) - AVERAGE(OFFSET(CY$62, 0, 0, ROW()-62, 1) - OFFSET($EV$62, 0, 0, ROW()-62, 1))</f>
        <v>2.5572613717812613</v>
      </c>
      <c r="DA149" s="21">
        <v>42185</v>
      </c>
      <c r="DB149" s="23">
        <v>2594.35</v>
      </c>
      <c r="DC149" s="23">
        <v>2.21</v>
      </c>
      <c r="DD149" s="23">
        <v>17.46</v>
      </c>
      <c r="DE149" s="23">
        <v>140.43960000000001</v>
      </c>
      <c r="DF149" s="23">
        <v>30.602900000000002</v>
      </c>
      <c r="DG149" s="23">
        <v>10.3353</v>
      </c>
      <c r="DH149" s="23">
        <v>6.3289999999999997</v>
      </c>
      <c r="DI149" s="23">
        <f t="shared" si="114"/>
        <v>2.1659568868496231</v>
      </c>
      <c r="DJ149" s="23">
        <f t="shared" si="102"/>
        <v>140.29930069930072</v>
      </c>
      <c r="DK149" s="23">
        <f t="shared" si="86"/>
        <v>137.05299841951995</v>
      </c>
      <c r="DL149" s="23">
        <f t="shared" si="87"/>
        <v>18.929538426139946</v>
      </c>
      <c r="DM149" s="23" cm="1">
        <f t="array" aca="1" ref="DM149" ca="1">(DL149 - $EV149) - AVERAGE(OFFSET(DL$62, 0, 0, ROW()-62, 1) - OFFSET($EV$62, 0, 0, ROW()-62, 1))</f>
        <v>-1.3022634518742979</v>
      </c>
      <c r="DN149" s="21">
        <v>42185</v>
      </c>
      <c r="DO149" s="23">
        <v>3163.82</v>
      </c>
      <c r="DP149" s="23">
        <v>1.86</v>
      </c>
      <c r="DQ149" s="23">
        <v>17.464400000000001</v>
      </c>
      <c r="DR149" s="23">
        <v>196.51169999999999</v>
      </c>
      <c r="DS149" s="23">
        <v>51.332799999999999</v>
      </c>
      <c r="DT149" s="23">
        <v>21.643699999999999</v>
      </c>
      <c r="DU149" s="23">
        <v>16.483899999999998</v>
      </c>
      <c r="DV149" s="23">
        <f t="shared" si="115"/>
        <v>1.8796225980176997</v>
      </c>
      <c r="DW149" s="23">
        <f t="shared" si="103"/>
        <v>196.31538461538463</v>
      </c>
      <c r="DX149" s="23">
        <f t="shared" si="88"/>
        <v>158.30190332060616</v>
      </c>
      <c r="DY149" s="23">
        <f t="shared" si="89"/>
        <v>19.985988378120567</v>
      </c>
      <c r="DZ149" s="23" cm="1">
        <f t="array" aca="1" ref="DZ149" ca="1">(DY149 - $EV149) - AVERAGE(OFFSET(DY$62, 0, 0, ROW()-62, 1) - OFFSET($EV$62, 0, 0, ROW()-62, 1))</f>
        <v>-2.1947857444391428</v>
      </c>
      <c r="EA149" s="21">
        <v>42185</v>
      </c>
      <c r="EB149" s="23">
        <v>3313.57</v>
      </c>
      <c r="EC149" s="23">
        <v>3.79</v>
      </c>
      <c r="ED149" s="23">
        <v>15.6403</v>
      </c>
      <c r="EE149" s="23">
        <v>134.55179999999999</v>
      </c>
      <c r="EF149" s="23">
        <v>56.967700000000001</v>
      </c>
      <c r="EG149" s="23">
        <v>18.2346</v>
      </c>
      <c r="EH149" s="23">
        <v>9.5526999999999997</v>
      </c>
      <c r="EI149" s="23">
        <f t="shared" si="116"/>
        <v>3.5888723335801305</v>
      </c>
      <c r="EJ149" s="23">
        <f t="shared" si="104"/>
        <v>134.41738261738263</v>
      </c>
      <c r="EK149" s="23">
        <f t="shared" si="90"/>
        <v>125.50556625171622</v>
      </c>
      <c r="EL149" s="23">
        <f t="shared" si="91"/>
        <v>26.401777219619444</v>
      </c>
      <c r="EM149" s="23" cm="1">
        <f t="array" aca="1" ref="EM149" ca="1">(EL149 - $EV149) - AVERAGE(OFFSET(EL$62, 0, 0, ROW()-62, 1) - OFFSET($EV$62, 0, 0, ROW()-62, 1))</f>
        <v>3.1105076638702229</v>
      </c>
      <c r="EP149" s="21">
        <v>42185</v>
      </c>
      <c r="EQ149" s="52">
        <v>2103.840087890625</v>
      </c>
      <c r="ER149" s="37">
        <v>23.2058</v>
      </c>
      <c r="ES149" s="51">
        <v>127.85</v>
      </c>
      <c r="ET149" s="23">
        <f t="shared" si="105"/>
        <v>127.72227772227772</v>
      </c>
      <c r="EU149" s="23">
        <f t="shared" si="92"/>
        <v>123.77160655618719</v>
      </c>
      <c r="EV149" s="23">
        <f t="shared" si="93"/>
        <v>16.997760200644795</v>
      </c>
      <c r="EW149" s="37"/>
      <c r="EX149" s="37"/>
      <c r="EY149" s="37"/>
      <c r="FA149" s="21">
        <v>42185</v>
      </c>
      <c r="FB149" s="37">
        <f>VLOOKUP(FA149,'riskfree_rate and infl.'!$H:$I,2,0)</f>
        <v>0.1</v>
      </c>
    </row>
    <row r="150" spans="1:158" x14ac:dyDescent="0.35">
      <c r="A150" s="21">
        <v>42216</v>
      </c>
      <c r="B150" s="23">
        <v>3812.77</v>
      </c>
      <c r="C150" s="23">
        <v>1.58</v>
      </c>
      <c r="D150" s="23">
        <v>23.7956</v>
      </c>
      <c r="E150" s="23">
        <v>133.34039999999999</v>
      </c>
      <c r="F150" s="23">
        <v>55.054400000000001</v>
      </c>
      <c r="G150" s="23">
        <v>16.678599999999999</v>
      </c>
      <c r="H150" s="23">
        <v>11.401999999999999</v>
      </c>
      <c r="I150" s="23">
        <f t="shared" si="106"/>
        <v>1.7146006746915257</v>
      </c>
      <c r="J150" s="23">
        <f t="shared" si="94"/>
        <v>133.07425149700597</v>
      </c>
      <c r="K150" s="23">
        <f t="shared" si="70"/>
        <v>100.09871822342689</v>
      </c>
      <c r="L150" s="23">
        <f t="shared" si="71"/>
        <v>38.090098131822707</v>
      </c>
      <c r="M150" s="23" cm="1">
        <f t="array" aca="1" ref="M150" ca="1">(L150 - $EV150) - AVERAGE(OFFSET(L$62, 0, 0, ROW()-62, 1) - OFFSET($EV$62, 0, 0, ROW()-62, 1))</f>
        <v>8.3624152058089525</v>
      </c>
      <c r="N150" s="21">
        <v>42216</v>
      </c>
      <c r="O150" s="23">
        <v>3256.86</v>
      </c>
      <c r="P150" s="23">
        <v>1.46</v>
      </c>
      <c r="Q150" s="23">
        <v>24.116900000000001</v>
      </c>
      <c r="R150" s="23">
        <v>138.17590000000001</v>
      </c>
      <c r="S150" s="23">
        <v>28.723800000000001</v>
      </c>
      <c r="T150" s="23">
        <v>8.31</v>
      </c>
      <c r="U150" s="23">
        <v>5.4630999999999998</v>
      </c>
      <c r="V150" s="23">
        <f t="shared" si="107"/>
        <v>1.6035376408570832</v>
      </c>
      <c r="W150" s="23">
        <f t="shared" si="95"/>
        <v>137.9000998003992</v>
      </c>
      <c r="X150" s="23">
        <f t="shared" si="72"/>
        <v>115.74666706839662</v>
      </c>
      <c r="Y150" s="23">
        <f t="shared" si="73"/>
        <v>28.137829645457245</v>
      </c>
      <c r="Z150" s="23" cm="1">
        <f t="array" aca="1" ref="Z150" ca="1">(Y150 - $EV150) - AVERAGE(OFFSET(Y$62, 0, 0, ROW()-62, 1) - OFFSET($EV$62, 0, 0, ROW()-62, 1))</f>
        <v>5.5785335275815129</v>
      </c>
      <c r="AA150" s="21">
        <v>42216</v>
      </c>
      <c r="AB150" s="23">
        <v>2764.17</v>
      </c>
      <c r="AC150" s="23">
        <v>2.63</v>
      </c>
      <c r="AD150" s="23">
        <v>20.117599999999999</v>
      </c>
      <c r="AE150" s="23">
        <v>135.0102</v>
      </c>
      <c r="AF150" s="23">
        <v>31.000800000000002</v>
      </c>
      <c r="AG150" s="23">
        <v>9.4990000000000006</v>
      </c>
      <c r="AH150" s="23">
        <v>6.0000999999999998</v>
      </c>
      <c r="AI150" s="23">
        <f t="shared" si="108"/>
        <v>2.7365401357962145</v>
      </c>
      <c r="AJ150" s="23">
        <f t="shared" si="96"/>
        <v>134.74071856287424</v>
      </c>
      <c r="AK150" s="23">
        <f t="shared" si="74"/>
        <v>121.06535224696967</v>
      </c>
      <c r="AL150" s="23">
        <f t="shared" si="75"/>
        <v>22.832048548136022</v>
      </c>
      <c r="AM150" s="23" cm="1">
        <f t="array" aca="1" ref="AM150" ca="1">(AL150 - $EV150) - AVERAGE(OFFSET(AL$62, 0, 0, ROW()-62, 1) - OFFSET($EV$62, 0, 0, ROW()-62, 1))</f>
        <v>2.003604216294506</v>
      </c>
      <c r="AN150" s="21">
        <v>42216</v>
      </c>
      <c r="AO150" s="23">
        <v>2803.31</v>
      </c>
      <c r="AP150" s="23">
        <v>3.15</v>
      </c>
      <c r="AQ150" s="23">
        <v>19.399999999999999</v>
      </c>
      <c r="AR150" s="23">
        <v>158.60980000000001</v>
      </c>
      <c r="AS150" s="23">
        <v>14.9656</v>
      </c>
      <c r="AT150" s="23">
        <v>4.9516</v>
      </c>
      <c r="AU150" s="23">
        <v>4.5054999999999996</v>
      </c>
      <c r="AV150" s="23">
        <f t="shared" si="109"/>
        <v>2.7010757133888217</v>
      </c>
      <c r="AW150" s="23">
        <f t="shared" si="97"/>
        <v>158.29321357285428</v>
      </c>
      <c r="AX150" s="23">
        <f t="shared" si="76"/>
        <v>234.16064832301527</v>
      </c>
      <c r="AY150" s="23">
        <f t="shared" si="77"/>
        <v>11.971738291965035</v>
      </c>
      <c r="AZ150" s="23" cm="1">
        <f t="array" aca="1" ref="AZ150" ca="1">(AY150 - $EV150) - AVERAGE(OFFSET(AY$62, 0, 0, ROW()-62, 1) - OFFSET($EV$62, 0, 0, ROW()-62, 1))</f>
        <v>-2.4533248571353976</v>
      </c>
      <c r="BA150" s="21">
        <v>42216</v>
      </c>
      <c r="BB150" s="23">
        <v>1227.1500000000001</v>
      </c>
      <c r="BC150" s="23">
        <v>1.68</v>
      </c>
      <c r="BD150" s="23">
        <v>13.041700000000001</v>
      </c>
      <c r="BE150" s="23">
        <v>93.383600000000001</v>
      </c>
      <c r="BF150" s="23" t="s">
        <v>8</v>
      </c>
      <c r="BG150" s="23">
        <v>21.422899999999998</v>
      </c>
      <c r="BH150" s="23">
        <v>15.081</v>
      </c>
      <c r="BI150" s="23">
        <f t="shared" si="110"/>
        <v>1.770154574225036</v>
      </c>
      <c r="BJ150" s="23">
        <f t="shared" si="98"/>
        <v>93.197205588822357</v>
      </c>
      <c r="BK150" s="23">
        <f t="shared" si="78"/>
        <v>74.974638831274973</v>
      </c>
      <c r="BL150" s="23">
        <f t="shared" si="79"/>
        <v>16.367534664109723</v>
      </c>
      <c r="BM150" s="23" cm="1">
        <f t="array" aca="1" ref="BM150" ca="1">(BL150 - $EV150) - AVERAGE(OFFSET(BL$62, 0, 0, ROW()-62, 1) - OFFSET($EV$62, 0, 0, ROW()-62, 1))</f>
        <v>2.8023811182495577</v>
      </c>
      <c r="BN150" s="21">
        <v>42216</v>
      </c>
      <c r="BO150" s="23">
        <v>2570.1799999999998</v>
      </c>
      <c r="BP150" s="23">
        <v>3.28</v>
      </c>
      <c r="BQ150" s="23">
        <v>43.503900000000002</v>
      </c>
      <c r="BR150" s="23">
        <v>133.69220000000001</v>
      </c>
      <c r="BS150" s="23" t="s">
        <v>8</v>
      </c>
      <c r="BT150" s="23">
        <v>26.244</v>
      </c>
      <c r="BU150" s="23">
        <v>24.669699999999999</v>
      </c>
      <c r="BV150" s="23">
        <f t="shared" si="111"/>
        <v>3.2667675522627402</v>
      </c>
      <c r="BW150" s="23">
        <f t="shared" si="99"/>
        <v>133.42534930139723</v>
      </c>
      <c r="BX150" s="23">
        <f t="shared" si="80"/>
        <v>104.77637769095948</v>
      </c>
      <c r="BY150" s="23">
        <f t="shared" si="81"/>
        <v>24.530147506920017</v>
      </c>
      <c r="BZ150" s="23" cm="1">
        <f t="array" aca="1" ref="BZ150" ca="1">(BY150 - $EV150) - AVERAGE(OFFSET(BY$62, 0, 0, ROW()-62, 1) - OFFSET($EV$62, 0, 0, ROW()-62, 1))</f>
        <v>5.8391297898267283</v>
      </c>
      <c r="CA150" s="21">
        <v>42216</v>
      </c>
      <c r="CB150" s="23">
        <v>3009.78</v>
      </c>
      <c r="CC150" s="23">
        <v>1.34</v>
      </c>
      <c r="CD150" s="23">
        <v>24.5062</v>
      </c>
      <c r="CE150" s="23">
        <v>146.2799</v>
      </c>
      <c r="CF150" s="23">
        <v>32.319000000000003</v>
      </c>
      <c r="CG150" s="23">
        <v>10.167299999999999</v>
      </c>
      <c r="CH150" s="23">
        <v>7.2294999999999998</v>
      </c>
      <c r="CI150" s="23">
        <f t="shared" si="112"/>
        <v>1.4637077451455991</v>
      </c>
      <c r="CJ150" s="23">
        <f t="shared" si="100"/>
        <v>145.9879241516966</v>
      </c>
      <c r="CK150" s="23">
        <f t="shared" si="82"/>
        <v>115.0755691992199</v>
      </c>
      <c r="CL150" s="23">
        <f t="shared" si="83"/>
        <v>26.154813058447193</v>
      </c>
      <c r="CM150" s="23" cm="1">
        <f t="array" aca="1" ref="CM150" ca="1">(CL150 - $EV150) - AVERAGE(OFFSET(CL$62, 0, 0, ROW()-62, 1) - OFFSET($EV$62, 0, 0, ROW()-62, 1))</f>
        <v>7.2087849556554247</v>
      </c>
      <c r="CN150" s="21">
        <v>42216</v>
      </c>
      <c r="CO150" s="23">
        <v>3187.84</v>
      </c>
      <c r="CP150" s="23">
        <v>2.2200000000000002</v>
      </c>
      <c r="CQ150" s="23">
        <v>16.0181</v>
      </c>
      <c r="CR150" s="23">
        <v>168.428</v>
      </c>
      <c r="CS150" s="23">
        <v>26.703800000000001</v>
      </c>
      <c r="CT150" s="23">
        <v>12.4781</v>
      </c>
      <c r="CU150" s="23">
        <v>6.8171999999999997</v>
      </c>
      <c r="CV150" s="23">
        <f t="shared" si="113"/>
        <v>2.1784124205643387</v>
      </c>
      <c r="CW150" s="23">
        <f t="shared" si="101"/>
        <v>168.09181636726547</v>
      </c>
      <c r="CX150" s="23">
        <f t="shared" si="84"/>
        <v>129.90982387763822</v>
      </c>
      <c r="CY150" s="23">
        <f t="shared" si="85"/>
        <v>24.538867845765228</v>
      </c>
      <c r="CZ150" s="23" cm="1">
        <f t="array" aca="1" ref="CZ150" ca="1">(CY150 - $EV150) - AVERAGE(OFFSET(CY$62, 0, 0, ROW()-62, 1) - OFFSET($EV$62, 0, 0, ROW()-62, 1))</f>
        <v>3.359846994345367</v>
      </c>
      <c r="DA150" s="21">
        <v>42216</v>
      </c>
      <c r="DB150" s="23">
        <v>2437.8000000000002</v>
      </c>
      <c r="DC150" s="23">
        <v>2.34</v>
      </c>
      <c r="DD150" s="23">
        <v>16.406400000000001</v>
      </c>
      <c r="DE150" s="23">
        <v>140.43960000000001</v>
      </c>
      <c r="DF150" s="23">
        <v>30.602900000000002</v>
      </c>
      <c r="DG150" s="23">
        <v>10.3353</v>
      </c>
      <c r="DH150" s="23">
        <v>6.3289999999999997</v>
      </c>
      <c r="DI150" s="23">
        <f t="shared" si="114"/>
        <v>2.168355565917246</v>
      </c>
      <c r="DJ150" s="23">
        <f t="shared" si="102"/>
        <v>140.15928143712577</v>
      </c>
      <c r="DK150" s="23">
        <f t="shared" si="86"/>
        <v>137.95484942107416</v>
      </c>
      <c r="DL150" s="23">
        <f t="shared" si="87"/>
        <v>17.670998955311816</v>
      </c>
      <c r="DM150" s="23" cm="1">
        <f t="array" aca="1" ref="DM150" ca="1">(DL150 - $EV150) - AVERAGE(OFFSET(DL$62, 0, 0, ROW()-62, 1) - OFFSET($EV$62, 0, 0, ROW()-62, 1))</f>
        <v>-1.4275323724437086</v>
      </c>
      <c r="DN150" s="21">
        <v>42216</v>
      </c>
      <c r="DO150" s="23">
        <v>3188.52</v>
      </c>
      <c r="DP150" s="23">
        <v>1.85</v>
      </c>
      <c r="DQ150" s="23">
        <v>17.151800000000001</v>
      </c>
      <c r="DR150" s="23">
        <v>197.3048</v>
      </c>
      <c r="DS150" s="23">
        <v>51.234999999999999</v>
      </c>
      <c r="DT150" s="23">
        <v>21.651700000000002</v>
      </c>
      <c r="DU150" s="23">
        <v>16.4053</v>
      </c>
      <c r="DV150" s="23">
        <f t="shared" si="115"/>
        <v>1.8694240648541065</v>
      </c>
      <c r="DW150" s="23">
        <f t="shared" si="103"/>
        <v>196.91097804391217</v>
      </c>
      <c r="DX150" s="23">
        <f t="shared" si="88"/>
        <v>159.84741072805738</v>
      </c>
      <c r="DY150" s="23">
        <f t="shared" si="89"/>
        <v>19.947273374509106</v>
      </c>
      <c r="DZ150" s="23" cm="1">
        <f t="array" aca="1" ref="DZ150" ca="1">(DY150 - $EV150) - AVERAGE(OFFSET(DY$62, 0, 0, ROW()-62, 1) - OFFSET($EV$62, 0, 0, ROW()-62, 1))</f>
        <v>-1.0900878990127394</v>
      </c>
      <c r="EA150" s="21">
        <v>42216</v>
      </c>
      <c r="EB150" s="23">
        <v>3506.9</v>
      </c>
      <c r="EC150" s="23">
        <v>3.59</v>
      </c>
      <c r="ED150" s="23">
        <v>16.546099999999999</v>
      </c>
      <c r="EE150" s="23">
        <v>134.55179999999999</v>
      </c>
      <c r="EF150" s="23">
        <v>56.967700000000001</v>
      </c>
      <c r="EG150" s="23">
        <v>18.2346</v>
      </c>
      <c r="EH150" s="23">
        <v>9.5526999999999997</v>
      </c>
      <c r="EI150" s="23">
        <f t="shared" si="116"/>
        <v>3.5717916946530668</v>
      </c>
      <c r="EJ150" s="23">
        <f t="shared" si="104"/>
        <v>134.2832335329341</v>
      </c>
      <c r="EK150" s="23">
        <f t="shared" si="90"/>
        <v>125.70136882640872</v>
      </c>
      <c r="EL150" s="23">
        <f t="shared" si="91"/>
        <v>27.898661985478967</v>
      </c>
      <c r="EM150" s="23" cm="1">
        <f t="array" aca="1" ref="EM150" ca="1">(EL150 - $EV150) - AVERAGE(OFFSET(EL$62, 0, 0, ROW()-62, 1) - OFFSET($EV$62, 0, 0, ROW()-62, 1))</f>
        <v>5.6905178536731853</v>
      </c>
      <c r="EP150" s="21">
        <v>42216</v>
      </c>
      <c r="EQ150" s="52">
        <v>1972.180053710938</v>
      </c>
      <c r="ER150" s="37">
        <v>21.753599999999999</v>
      </c>
      <c r="ES150" s="51">
        <v>125.93</v>
      </c>
      <c r="ET150" s="23">
        <f t="shared" si="105"/>
        <v>125.67864271457087</v>
      </c>
      <c r="EU150" s="23">
        <f t="shared" si="92"/>
        <v>124.19826641170673</v>
      </c>
      <c r="EV150" s="23">
        <f t="shared" si="93"/>
        <v>15.87928809870283</v>
      </c>
      <c r="EW150" s="37"/>
      <c r="EX150" s="37"/>
      <c r="EY150" s="37"/>
      <c r="FA150" s="21">
        <v>42216</v>
      </c>
      <c r="FB150" s="37">
        <f>VLOOKUP(FA150,'riskfree_rate and infl.'!$H:$I,2,0)</f>
        <v>0.2</v>
      </c>
    </row>
    <row r="151" spans="1:158" x14ac:dyDescent="0.35">
      <c r="A151" s="21">
        <v>42247</v>
      </c>
      <c r="B151" s="23">
        <v>3568.93</v>
      </c>
      <c r="C151" s="23">
        <v>1.69</v>
      </c>
      <c r="D151" s="23">
        <v>22.173500000000001</v>
      </c>
      <c r="E151" s="23">
        <v>128.14070000000001</v>
      </c>
      <c r="F151" s="23">
        <v>55.505800000000001</v>
      </c>
      <c r="G151" s="23">
        <v>16.5914</v>
      </c>
      <c r="H151" s="23">
        <v>11.145899999999999</v>
      </c>
      <c r="I151" s="23">
        <f t="shared" si="106"/>
        <v>1.7121689206068038</v>
      </c>
      <c r="J151" s="23">
        <f t="shared" si="94"/>
        <v>127.88493013972057</v>
      </c>
      <c r="K151" s="23">
        <f t="shared" si="70"/>
        <v>101.0517921497582</v>
      </c>
      <c r="L151" s="23">
        <f t="shared" si="71"/>
        <v>35.317829838295843</v>
      </c>
      <c r="M151" s="23" cm="1">
        <f t="array" aca="1" ref="M151" ca="1">(L151 - $EV151) - AVERAGE(OFFSET(L$62, 0, 0, ROW()-62, 1) - OFFSET($EV$62, 0, 0, ROW()-62, 1))</f>
        <v>5.9607573366374638</v>
      </c>
      <c r="N151" s="21">
        <v>42247</v>
      </c>
      <c r="O151" s="23">
        <v>3106.72</v>
      </c>
      <c r="P151" s="23">
        <v>1.55</v>
      </c>
      <c r="Q151" s="23">
        <v>22.5962</v>
      </c>
      <c r="R151" s="23">
        <v>140.78559999999999</v>
      </c>
      <c r="S151" s="23">
        <v>29.354800000000001</v>
      </c>
      <c r="T151" s="23">
        <v>8.5356000000000005</v>
      </c>
      <c r="U151" s="23">
        <v>5.5331999999999999</v>
      </c>
      <c r="V151" s="23">
        <f t="shared" si="107"/>
        <v>1.6088609452257738</v>
      </c>
      <c r="W151" s="23">
        <f t="shared" si="95"/>
        <v>140.50459081836325</v>
      </c>
      <c r="X151" s="23">
        <f t="shared" si="72"/>
        <v>116.49335914418569</v>
      </c>
      <c r="Y151" s="23">
        <f t="shared" si="73"/>
        <v>26.668644657716179</v>
      </c>
      <c r="Z151" s="23" cm="1">
        <f t="array" aca="1" ref="Z151" ca="1">(Y151 - $EV151) - AVERAGE(OFFSET(Y$62, 0, 0, ROW()-62, 1) - OFFSET($EV$62, 0, 0, ROW()-62, 1))</f>
        <v>4.5112385336141108</v>
      </c>
      <c r="AA151" s="21">
        <v>42247</v>
      </c>
      <c r="AB151" s="23">
        <v>2600.23</v>
      </c>
      <c r="AC151" s="23">
        <v>2.81</v>
      </c>
      <c r="AD151" s="23">
        <v>18.924499999999998</v>
      </c>
      <c r="AE151" s="23">
        <v>135.00989999999999</v>
      </c>
      <c r="AF151" s="23">
        <v>31.000800000000002</v>
      </c>
      <c r="AG151" s="23">
        <v>9.4990000000000006</v>
      </c>
      <c r="AH151" s="23">
        <v>6.0000999999999998</v>
      </c>
      <c r="AI151" s="23">
        <f t="shared" si="108"/>
        <v>2.7411367871086179</v>
      </c>
      <c r="AJ151" s="23">
        <f t="shared" si="96"/>
        <v>134.74041916167664</v>
      </c>
      <c r="AK151" s="23">
        <f t="shared" si="74"/>
        <v>121.56860420497254</v>
      </c>
      <c r="AL151" s="23">
        <f t="shared" si="75"/>
        <v>21.388992799619906</v>
      </c>
      <c r="AM151" s="23" cm="1">
        <f t="array" aca="1" ref="AM151" ca="1">(AL151 - $EV151) - AVERAGE(OFFSET(AL$62, 0, 0, ROW()-62, 1) - OFFSET($EV$62, 0, 0, ROW()-62, 1))</f>
        <v>1.0026062066226942</v>
      </c>
      <c r="AN151" s="21">
        <v>42247</v>
      </c>
      <c r="AO151" s="23">
        <v>2669.19</v>
      </c>
      <c r="AP151" s="23">
        <v>3.33</v>
      </c>
      <c r="AQ151" s="23">
        <v>18.402000000000001</v>
      </c>
      <c r="AR151" s="23">
        <v>158.51</v>
      </c>
      <c r="AS151" s="23">
        <v>15.945</v>
      </c>
      <c r="AT151" s="23">
        <v>3.1520999999999999</v>
      </c>
      <c r="AU151" s="23">
        <v>3.1265000000000001</v>
      </c>
      <c r="AV151" s="23">
        <f t="shared" si="109"/>
        <v>2.8107917221169587</v>
      </c>
      <c r="AW151" s="23">
        <f t="shared" si="97"/>
        <v>158.19361277445108</v>
      </c>
      <c r="AX151" s="23">
        <f t="shared" si="76"/>
        <v>233.99373507730095</v>
      </c>
      <c r="AY151" s="23">
        <f t="shared" si="77"/>
        <v>11.407100276074573</v>
      </c>
      <c r="AZ151" s="23" cm="1">
        <f t="array" aca="1" ref="AZ151" ca="1">(AY151 - $EV151) - AVERAGE(OFFSET(AY$62, 0, 0, ROW()-62, 1) - OFFSET($EV$62, 0, 0, ROW()-62, 1))</f>
        <v>-2.5258272794239165</v>
      </c>
      <c r="BA151" s="21">
        <v>42247</v>
      </c>
      <c r="BB151" s="23">
        <v>1138.6400000000001</v>
      </c>
      <c r="BC151" s="23">
        <v>1.83</v>
      </c>
      <c r="BD151" s="23">
        <v>12.106</v>
      </c>
      <c r="BE151" s="23">
        <v>93.072800000000001</v>
      </c>
      <c r="BF151" s="23" t="s">
        <v>8</v>
      </c>
      <c r="BG151" s="23">
        <v>21.697399999999998</v>
      </c>
      <c r="BH151" s="23">
        <v>14.987299999999999</v>
      </c>
      <c r="BI151" s="23">
        <f t="shared" si="110"/>
        <v>1.788038219894539</v>
      </c>
      <c r="BJ151" s="23">
        <f t="shared" si="98"/>
        <v>92.887025948103798</v>
      </c>
      <c r="BK151" s="23">
        <f t="shared" si="78"/>
        <v>75.814803408154845</v>
      </c>
      <c r="BL151" s="23">
        <f t="shared" si="79"/>
        <v>15.018702796999206</v>
      </c>
      <c r="BM151" s="23" cm="1">
        <f t="array" aca="1" ref="BM151" ca="1">(BL151 - $EV151) - AVERAGE(OFFSET(BL$62, 0, 0, ROW()-62, 1) - OFFSET($EV$62, 0, 0, ROW()-62, 1))</f>
        <v>1.886631968613063</v>
      </c>
      <c r="BN151" s="21">
        <v>42247</v>
      </c>
      <c r="BO151" s="23">
        <v>2429.86</v>
      </c>
      <c r="BP151" s="23">
        <v>3.47</v>
      </c>
      <c r="BQ151" s="23">
        <v>39.596499999999999</v>
      </c>
      <c r="BR151" s="23">
        <v>137.58750000000001</v>
      </c>
      <c r="BS151" s="23" t="s">
        <v>8</v>
      </c>
      <c r="BT151" s="23">
        <v>26.146000000000001</v>
      </c>
      <c r="BU151" s="23">
        <v>25.036899999999999</v>
      </c>
      <c r="BV151" s="23">
        <f t="shared" si="111"/>
        <v>3.2729081674737937</v>
      </c>
      <c r="BW151" s="23">
        <f t="shared" si="99"/>
        <v>137.31287425149702</v>
      </c>
      <c r="BX151" s="23">
        <f t="shared" si="80"/>
        <v>105.69797538084184</v>
      </c>
      <c r="BY151" s="23">
        <f t="shared" si="81"/>
        <v>22.988709019684983</v>
      </c>
      <c r="BZ151" s="23" cm="1">
        <f t="array" aca="1" ref="BZ151" ca="1">(BY151 - $EV151) - AVERAGE(OFFSET(BY$62, 0, 0, ROW()-62, 1) - OFFSET($EV$62, 0, 0, ROW()-62, 1))</f>
        <v>4.6966532484749628</v>
      </c>
      <c r="CA151" s="21">
        <v>42247</v>
      </c>
      <c r="CB151" s="23">
        <v>2774.45</v>
      </c>
      <c r="CC151" s="23">
        <v>1.47</v>
      </c>
      <c r="CD151" s="23">
        <v>22.590199999999999</v>
      </c>
      <c r="CE151" s="23">
        <v>146.2765</v>
      </c>
      <c r="CF151" s="23">
        <v>32.318899999999999</v>
      </c>
      <c r="CG151" s="23">
        <v>10.1671</v>
      </c>
      <c r="CH151" s="23">
        <v>7.2295999999999996</v>
      </c>
      <c r="CI151" s="23">
        <f t="shared" si="112"/>
        <v>1.4672764066772193</v>
      </c>
      <c r="CJ151" s="23">
        <f t="shared" si="100"/>
        <v>145.98453093812375</v>
      </c>
      <c r="CK151" s="23">
        <f t="shared" si="82"/>
        <v>115.9924890933584</v>
      </c>
      <c r="CL151" s="23">
        <f t="shared" si="83"/>
        <v>23.919221164112958</v>
      </c>
      <c r="CM151" s="23" cm="1">
        <f t="array" aca="1" ref="CM151" ca="1">(CL151 - $EV151) - AVERAGE(OFFSET(CL$62, 0, 0, ROW()-62, 1) - OFFSET($EV$62, 0, 0, ROW()-62, 1))</f>
        <v>5.3567656233187417</v>
      </c>
      <c r="CN151" s="21">
        <v>42247</v>
      </c>
      <c r="CO151" s="23">
        <v>3021.89</v>
      </c>
      <c r="CP151" s="23">
        <v>2.38</v>
      </c>
      <c r="CQ151" s="23">
        <v>15.1998</v>
      </c>
      <c r="CR151" s="23">
        <v>167.90819999999999</v>
      </c>
      <c r="CS151" s="23">
        <v>26.866</v>
      </c>
      <c r="CT151" s="23">
        <v>12.4255</v>
      </c>
      <c r="CU151" s="23">
        <v>6.7484999999999999</v>
      </c>
      <c r="CV151" s="23">
        <f t="shared" si="113"/>
        <v>2.2210001466852973</v>
      </c>
      <c r="CW151" s="23">
        <f t="shared" si="101"/>
        <v>167.57305389221557</v>
      </c>
      <c r="CX151" s="23">
        <f t="shared" si="84"/>
        <v>131.15173877188533</v>
      </c>
      <c r="CY151" s="23">
        <f t="shared" si="85"/>
        <v>23.041173744985795</v>
      </c>
      <c r="CZ151" s="23" cm="1">
        <f t="array" aca="1" ref="CZ151" ca="1">(CY151 - $EV151) - AVERAGE(OFFSET(CY$62, 0, 0, ROW()-62, 1) - OFFSET($EV$62, 0, 0, ROW()-62, 1))</f>
        <v>2.2889719495107892</v>
      </c>
      <c r="DA151" s="21">
        <v>42247</v>
      </c>
      <c r="DB151" s="23">
        <v>2285.2399999999998</v>
      </c>
      <c r="DC151" s="23">
        <v>2.5</v>
      </c>
      <c r="DD151" s="23">
        <v>15.3797</v>
      </c>
      <c r="DE151" s="23">
        <v>140.43960000000001</v>
      </c>
      <c r="DF151" s="23">
        <v>30.602900000000002</v>
      </c>
      <c r="DG151" s="23">
        <v>10.3353</v>
      </c>
      <c r="DH151" s="23">
        <v>6.3289999999999997</v>
      </c>
      <c r="DI151" s="23">
        <f t="shared" si="114"/>
        <v>2.2026657327873567</v>
      </c>
      <c r="DJ151" s="23">
        <f t="shared" si="102"/>
        <v>140.15928143712577</v>
      </c>
      <c r="DK151" s="23">
        <f t="shared" si="86"/>
        <v>138.85528188947072</v>
      </c>
      <c r="DL151" s="23">
        <f t="shared" si="87"/>
        <v>16.45771027867027</v>
      </c>
      <c r="DM151" s="23" cm="1">
        <f t="array" aca="1" ref="DM151" ca="1">(DL151 - $EV151) - AVERAGE(OFFSET(DL$62, 0, 0, ROW()-62, 1) - OFFSET($EV$62, 0, 0, ROW()-62, 1))</f>
        <v>-2.1602112137382745</v>
      </c>
      <c r="DN151" s="21">
        <v>42247</v>
      </c>
      <c r="DO151" s="23">
        <v>2981.51</v>
      </c>
      <c r="DP151" s="23">
        <v>2.02</v>
      </c>
      <c r="DQ151" s="23">
        <v>16.0382</v>
      </c>
      <c r="DR151" s="23">
        <v>197.30840000000001</v>
      </c>
      <c r="DS151" s="23">
        <v>51.234999999999999</v>
      </c>
      <c r="DT151" s="23">
        <v>21.651700000000002</v>
      </c>
      <c r="DU151" s="23">
        <v>16.4053</v>
      </c>
      <c r="DV151" s="23">
        <f t="shared" si="115"/>
        <v>1.9101771924663664</v>
      </c>
      <c r="DW151" s="23">
        <f t="shared" si="103"/>
        <v>196.91457085828344</v>
      </c>
      <c r="DX151" s="23">
        <f t="shared" si="88"/>
        <v>161.38636442304133</v>
      </c>
      <c r="DY151" s="23">
        <f t="shared" si="89"/>
        <v>18.474361267502015</v>
      </c>
      <c r="DZ151" s="23" cm="1">
        <f t="array" aca="1" ref="DZ151" ca="1">(DY151 - $EV151) - AVERAGE(OFFSET(DY$62, 0, 0, ROW()-62, 1) - OFFSET($EV$62, 0, 0, ROW()-62, 1))</f>
        <v>-2.0861816816102756</v>
      </c>
      <c r="EA151" s="21">
        <v>42247</v>
      </c>
      <c r="EB151" s="23">
        <v>3368.21</v>
      </c>
      <c r="EC151" s="23">
        <v>3.77</v>
      </c>
      <c r="ED151" s="23">
        <v>15.653600000000001</v>
      </c>
      <c r="EE151" s="23">
        <v>135.96809999999999</v>
      </c>
      <c r="EF151" s="23">
        <v>57.936199999999999</v>
      </c>
      <c r="EG151" s="23">
        <v>18.864799999999999</v>
      </c>
      <c r="EH151" s="23">
        <v>9.5155999999999992</v>
      </c>
      <c r="EI151" s="23">
        <f t="shared" si="116"/>
        <v>3.6020613314201495</v>
      </c>
      <c r="EJ151" s="23">
        <f t="shared" si="104"/>
        <v>135.69670658682634</v>
      </c>
      <c r="EK151" s="23">
        <f t="shared" si="90"/>
        <v>125.87427305257557</v>
      </c>
      <c r="EL151" s="23">
        <f t="shared" si="91"/>
        <v>26.758525934788558</v>
      </c>
      <c r="EM151" s="23" cm="1">
        <f t="array" aca="1" ref="EM151" ca="1">(EL151 - $EV151) - AVERAGE(OFFSET(EL$62, 0, 0, ROW()-62, 1) - OFFSET($EV$62, 0, 0, ROW()-62, 1))</f>
        <v>4.9510135459014775</v>
      </c>
      <c r="EP151" s="21">
        <v>42247</v>
      </c>
      <c r="EQ151" s="52">
        <v>1920.030029296875</v>
      </c>
      <c r="ER151" s="37">
        <v>21.1784</v>
      </c>
      <c r="ES151" s="51">
        <v>124.2</v>
      </c>
      <c r="ET151" s="23">
        <f t="shared" si="105"/>
        <v>123.95209580838323</v>
      </c>
      <c r="EU151" s="23">
        <f t="shared" si="92"/>
        <v>124.55823292773499</v>
      </c>
      <c r="EV151" s="23">
        <f t="shared" si="93"/>
        <v>15.414717952933868</v>
      </c>
      <c r="EW151" s="37"/>
      <c r="EX151" s="37"/>
      <c r="EY151" s="37"/>
      <c r="FA151" s="21">
        <v>42247</v>
      </c>
      <c r="FB151" s="37">
        <f>VLOOKUP(FA151,'riskfree_rate and infl.'!$H:$I,2,0)</f>
        <v>0.2</v>
      </c>
    </row>
    <row r="152" spans="1:158" x14ac:dyDescent="0.35">
      <c r="A152" s="21">
        <v>42277</v>
      </c>
      <c r="B152" s="23">
        <v>3503.45</v>
      </c>
      <c r="C152" s="23">
        <v>1.73</v>
      </c>
      <c r="D152" s="23">
        <v>21.752700000000001</v>
      </c>
      <c r="E152" s="23">
        <v>128.14109999999999</v>
      </c>
      <c r="F152" s="23">
        <v>55.505800000000001</v>
      </c>
      <c r="G152" s="23">
        <v>16.5914</v>
      </c>
      <c r="H152" s="23">
        <v>11.145899999999999</v>
      </c>
      <c r="I152" s="23">
        <f t="shared" si="106"/>
        <v>1.7178143030536639</v>
      </c>
      <c r="J152" s="23">
        <f t="shared" si="94"/>
        <v>128.14109999999999</v>
      </c>
      <c r="K152" s="23">
        <f t="shared" si="70"/>
        <v>102.00913557376083</v>
      </c>
      <c r="L152" s="23">
        <f t="shared" si="71"/>
        <v>34.344472975822079</v>
      </c>
      <c r="M152" s="23" cm="1">
        <f t="array" aca="1" ref="M152" ca="1">(L152 - $EV152) - AVERAGE(OFFSET(L$62, 0, 0, ROW()-62, 1) - OFFSET($EV$62, 0, 0, ROW()-62, 1))</f>
        <v>3.6818538348503456</v>
      </c>
      <c r="N152" s="21">
        <v>42277</v>
      </c>
      <c r="O152" s="23">
        <v>3073.82</v>
      </c>
      <c r="P152" s="23">
        <v>1.57</v>
      </c>
      <c r="Q152" s="23">
        <v>22.362500000000001</v>
      </c>
      <c r="R152" s="23">
        <v>140.8032</v>
      </c>
      <c r="S152" s="23">
        <v>29.354800000000001</v>
      </c>
      <c r="T152" s="23">
        <v>8.5356000000000005</v>
      </c>
      <c r="U152" s="23">
        <v>5.5331000000000001</v>
      </c>
      <c r="V152" s="23">
        <f t="shared" si="107"/>
        <v>1.5957424140553529</v>
      </c>
      <c r="W152" s="23">
        <f t="shared" si="95"/>
        <v>140.8032</v>
      </c>
      <c r="X152" s="23">
        <f t="shared" si="72"/>
        <v>117.24413783195358</v>
      </c>
      <c r="Y152" s="23">
        <f t="shared" si="73"/>
        <v>26.217259616047642</v>
      </c>
      <c r="Z152" s="23" cm="1">
        <f t="array" aca="1" ref="Z152" ca="1">(Y152 - $EV152) - AVERAGE(OFFSET(Y$62, 0, 0, ROW()-62, 1) - OFFSET($EV$62, 0, 0, ROW()-62, 1))</f>
        <v>2.7704126171102548</v>
      </c>
      <c r="AA152" s="21">
        <v>42277</v>
      </c>
      <c r="AB152" s="23">
        <v>2598.67</v>
      </c>
      <c r="AC152" s="23">
        <v>2.82</v>
      </c>
      <c r="AD152" s="23">
        <v>19.008299999999998</v>
      </c>
      <c r="AE152" s="23">
        <v>132.32589999999999</v>
      </c>
      <c r="AF152" s="23">
        <v>30.962399999999999</v>
      </c>
      <c r="AG152" s="23">
        <v>9.3145000000000007</v>
      </c>
      <c r="AH152" s="23">
        <v>5.8691000000000004</v>
      </c>
      <c r="AI152" s="23">
        <f t="shared" si="108"/>
        <v>2.7409439440309917</v>
      </c>
      <c r="AJ152" s="23">
        <f t="shared" si="96"/>
        <v>132.32589999999999</v>
      </c>
      <c r="AK152" s="23">
        <f t="shared" si="74"/>
        <v>122.03078496494615</v>
      </c>
      <c r="AL152" s="23">
        <f t="shared" si="75"/>
        <v>21.295200229568948</v>
      </c>
      <c r="AM152" s="23" cm="1">
        <f t="array" aca="1" ref="AM152" ca="1">(AL152 - $EV152) - AVERAGE(OFFSET(AL$62, 0, 0, ROW()-62, 1) - OFFSET($EV$62, 0, 0, ROW()-62, 1))</f>
        <v>-0.34164243463034527</v>
      </c>
      <c r="AN152" s="21">
        <v>42277</v>
      </c>
      <c r="AO152" s="23">
        <v>2492.54</v>
      </c>
      <c r="AP152" s="23">
        <v>3.59</v>
      </c>
      <c r="AQ152" s="23">
        <v>17.184100000000001</v>
      </c>
      <c r="AR152" s="23">
        <v>158.51</v>
      </c>
      <c r="AS152" s="23">
        <v>15.945</v>
      </c>
      <c r="AT152" s="23">
        <v>3.1520999999999999</v>
      </c>
      <c r="AU152" s="23">
        <v>3.1265000000000001</v>
      </c>
      <c r="AV152" s="23">
        <f t="shared" si="109"/>
        <v>2.9189245454582524</v>
      </c>
      <c r="AW152" s="23">
        <f t="shared" si="97"/>
        <v>158.51</v>
      </c>
      <c r="AX152" s="23">
        <f t="shared" si="76"/>
        <v>233.83339564439626</v>
      </c>
      <c r="AY152" s="23">
        <f t="shared" si="77"/>
        <v>10.659469718305537</v>
      </c>
      <c r="AZ152" s="23" cm="1">
        <f t="array" aca="1" ref="AZ152" ca="1">(AY152 - $EV152) - AVERAGE(OFFSET(AY$62, 0, 0, ROW()-62, 1) - OFFSET($EV$62, 0, 0, ROW()-62, 1))</f>
        <v>-4.4847090918834036</v>
      </c>
      <c r="BA152" s="21">
        <v>42277</v>
      </c>
      <c r="BB152" s="23">
        <v>1091.6199999999999</v>
      </c>
      <c r="BC152" s="23">
        <v>1.92</v>
      </c>
      <c r="BD152" s="23">
        <v>11.606199999999999</v>
      </c>
      <c r="BE152" s="23">
        <v>93.072800000000001</v>
      </c>
      <c r="BF152" s="23" t="s">
        <v>8</v>
      </c>
      <c r="BG152" s="23">
        <v>21.704999999999998</v>
      </c>
      <c r="BH152" s="23">
        <v>14.986700000000001</v>
      </c>
      <c r="BI152" s="23">
        <f t="shared" si="110"/>
        <v>1.8036228035514643</v>
      </c>
      <c r="BJ152" s="23">
        <f t="shared" si="98"/>
        <v>93.072800000000001</v>
      </c>
      <c r="BK152" s="23">
        <f t="shared" si="78"/>
        <v>76.65814334880767</v>
      </c>
      <c r="BL152" s="23">
        <f t="shared" si="79"/>
        <v>14.240104864436152</v>
      </c>
      <c r="BM152" s="23" cm="1">
        <f t="array" aca="1" ref="BM152" ca="1">(BL152 - $EV152) - AVERAGE(OFFSET(BL$62, 0, 0, ROW()-62, 1) - OFFSET($EV$62, 0, 0, ROW()-62, 1))</f>
        <v>-0.15224454361863105</v>
      </c>
      <c r="BN152" s="21">
        <v>42277</v>
      </c>
      <c r="BO152" s="23">
        <v>2470.04</v>
      </c>
      <c r="BP152" s="23">
        <v>3.46</v>
      </c>
      <c r="BQ152" s="23">
        <v>40.251300000000001</v>
      </c>
      <c r="BR152" s="23">
        <v>137.58750000000001</v>
      </c>
      <c r="BS152" s="23" t="s">
        <v>8</v>
      </c>
      <c r="BT152" s="23">
        <v>26.146000000000001</v>
      </c>
      <c r="BU152" s="23">
        <v>25.036899999999999</v>
      </c>
      <c r="BV152" s="23">
        <f t="shared" si="111"/>
        <v>3.3028731462492145</v>
      </c>
      <c r="BW152" s="23">
        <f t="shared" si="99"/>
        <v>137.58750000000001</v>
      </c>
      <c r="BX152" s="23">
        <f t="shared" si="80"/>
        <v>106.62415016653257</v>
      </c>
      <c r="BY152" s="23">
        <f t="shared" si="81"/>
        <v>23.165858730335763</v>
      </c>
      <c r="BZ152" s="23" cm="1">
        <f t="array" aca="1" ref="BZ152" ca="1">(BY152 - $EV152) - AVERAGE(OFFSET(BY$62, 0, 0, ROW()-62, 1) - OFFSET($EV$62, 0, 0, ROW()-62, 1))</f>
        <v>3.5823019207919709</v>
      </c>
      <c r="CA152" s="21">
        <v>42277</v>
      </c>
      <c r="CB152" s="23">
        <v>2612.6799999999998</v>
      </c>
      <c r="CC152" s="23">
        <v>1.58</v>
      </c>
      <c r="CD152" s="23">
        <v>20.571899999999999</v>
      </c>
      <c r="CE152" s="23">
        <v>151.69640000000001</v>
      </c>
      <c r="CF152" s="23">
        <v>32.203299999999999</v>
      </c>
      <c r="CG152" s="23">
        <v>10.0533</v>
      </c>
      <c r="CH152" s="23">
        <v>7.0072999999999999</v>
      </c>
      <c r="CI152" s="23">
        <f t="shared" si="112"/>
        <v>1.4796807792155808</v>
      </c>
      <c r="CJ152" s="23">
        <f t="shared" si="100"/>
        <v>151.69640000000001</v>
      </c>
      <c r="CK152" s="23">
        <f t="shared" si="82"/>
        <v>117.00451778442336</v>
      </c>
      <c r="CL152" s="23">
        <f t="shared" si="83"/>
        <v>22.329736060395287</v>
      </c>
      <c r="CM152" s="23" cm="1">
        <f t="array" aca="1" ref="CM152" ca="1">(CL152 - $EV152) - AVERAGE(OFFSET(CL$62, 0, 0, ROW()-62, 1) - OFFSET($EV$62, 0, 0, ROW()-62, 1))</f>
        <v>2.4684448993245898</v>
      </c>
      <c r="CN152" s="21">
        <v>42277</v>
      </c>
      <c r="CO152" s="23">
        <v>2964.95</v>
      </c>
      <c r="CP152" s="23">
        <v>2.4300000000000002</v>
      </c>
      <c r="CQ152" s="23">
        <v>14.8925</v>
      </c>
      <c r="CR152" s="23">
        <v>167.90819999999999</v>
      </c>
      <c r="CS152" s="23">
        <v>26.866</v>
      </c>
      <c r="CT152" s="23">
        <v>12.4255</v>
      </c>
      <c r="CU152" s="23">
        <v>6.7484999999999999</v>
      </c>
      <c r="CV152" s="23">
        <f t="shared" si="113"/>
        <v>2.232763000227258</v>
      </c>
      <c r="CW152" s="23">
        <f t="shared" si="101"/>
        <v>167.90819999999999</v>
      </c>
      <c r="CX152" s="23">
        <f t="shared" si="84"/>
        <v>132.39880092486916</v>
      </c>
      <c r="CY152" s="23">
        <f t="shared" si="85"/>
        <v>22.39408498633221</v>
      </c>
      <c r="CZ152" s="23" cm="1">
        <f t="array" aca="1" ref="CZ152" ca="1">(CY152 - $EV152) - AVERAGE(OFFSET(CY$62, 0, 0, ROW()-62, 1) - OFFSET($EV$62, 0, 0, ROW()-62, 1))</f>
        <v>0.3771341669563677</v>
      </c>
      <c r="DA152" s="21">
        <v>42277</v>
      </c>
      <c r="DB152" s="23">
        <v>2109.44</v>
      </c>
      <c r="DC152" s="23">
        <v>2.61</v>
      </c>
      <c r="DD152" s="23">
        <v>14.1965</v>
      </c>
      <c r="DE152" s="23">
        <v>140.43960000000001</v>
      </c>
      <c r="DF152" s="23">
        <v>30.602900000000002</v>
      </c>
      <c r="DG152" s="23">
        <v>10.3353</v>
      </c>
      <c r="DH152" s="23">
        <v>6.3289999999999997</v>
      </c>
      <c r="DI152" s="23">
        <f t="shared" si="114"/>
        <v>2.1631725995857511</v>
      </c>
      <c r="DJ152" s="23">
        <f t="shared" si="102"/>
        <v>140.43960000000001</v>
      </c>
      <c r="DK152" s="23">
        <f t="shared" si="86"/>
        <v>139.76038633391514</v>
      </c>
      <c r="DL152" s="23">
        <f t="shared" si="87"/>
        <v>15.093261083009113</v>
      </c>
      <c r="DM152" s="23" cm="1">
        <f t="array" aca="1" ref="DM152" ca="1">(DL152 - $EV152) - AVERAGE(OFFSET(DL$62, 0, 0, ROW()-62, 1) - OFFSET($EV$62, 0, 0, ROW()-62, 1))</f>
        <v>-4.7399740648197239</v>
      </c>
      <c r="DN152" s="21">
        <v>42277</v>
      </c>
      <c r="DO152" s="23">
        <v>2950.7</v>
      </c>
      <c r="DP152" s="23">
        <v>2.0099999999999998</v>
      </c>
      <c r="DQ152" s="23">
        <v>15.879300000000001</v>
      </c>
      <c r="DR152" s="23">
        <v>197.29409999999999</v>
      </c>
      <c r="DS152" s="23">
        <v>51.231200000000001</v>
      </c>
      <c r="DT152" s="23">
        <v>21.651700000000002</v>
      </c>
      <c r="DU152" s="23">
        <v>16.4053</v>
      </c>
      <c r="DV152" s="23">
        <f t="shared" si="115"/>
        <v>1.8822475083737418</v>
      </c>
      <c r="DW152" s="23">
        <f t="shared" si="103"/>
        <v>197.29409999999999</v>
      </c>
      <c r="DX152" s="23">
        <f t="shared" si="88"/>
        <v>162.93118036600205</v>
      </c>
      <c r="DY152" s="23">
        <f t="shared" si="89"/>
        <v>18.110100186911222</v>
      </c>
      <c r="DZ152" s="23" cm="1">
        <f t="array" aca="1" ref="DZ152" ca="1">(DY152 - $EV152) - AVERAGE(OFFSET(DY$62, 0, 0, ROW()-62, 1) - OFFSET($EV$62, 0, 0, ROW()-62, 1))</f>
        <v>-3.6665789679783387</v>
      </c>
      <c r="EA152" s="21">
        <v>42277</v>
      </c>
      <c r="EB152" s="23">
        <v>3429.01</v>
      </c>
      <c r="EC152" s="23">
        <v>3.77</v>
      </c>
      <c r="ED152" s="23">
        <v>15.886200000000001</v>
      </c>
      <c r="EE152" s="23">
        <v>135.96809999999999</v>
      </c>
      <c r="EF152" s="23">
        <v>57.936199999999999</v>
      </c>
      <c r="EG152" s="23">
        <v>18.864799999999999</v>
      </c>
      <c r="EH152" s="23">
        <v>9.5155999999999992</v>
      </c>
      <c r="EI152" s="23">
        <f t="shared" si="116"/>
        <v>3.6558944542626732</v>
      </c>
      <c r="EJ152" s="23">
        <f t="shared" si="104"/>
        <v>135.96809999999999</v>
      </c>
      <c r="EK152" s="23">
        <f t="shared" si="90"/>
        <v>126.05170050229535</v>
      </c>
      <c r="EL152" s="23">
        <f t="shared" si="91"/>
        <v>27.203203021743917</v>
      </c>
      <c r="EM152" s="23" cm="1">
        <f t="array" aca="1" ref="EM152" ca="1">(EL152 - $EV152) - AVERAGE(OFFSET(EL$62, 0, 0, ROW()-62, 1) - OFFSET($EV$62, 0, 0, ROW()-62, 1))</f>
        <v>4.1013633689961031</v>
      </c>
      <c r="EP152" s="21">
        <v>42277</v>
      </c>
      <c r="EQ152" s="52">
        <v>2079.360107421875</v>
      </c>
      <c r="ER152" s="37">
        <v>24.0305</v>
      </c>
      <c r="ES152" s="51">
        <v>122.48</v>
      </c>
      <c r="ET152" s="23">
        <f t="shared" si="105"/>
        <v>122.48</v>
      </c>
      <c r="EU152" s="23">
        <f t="shared" si="92"/>
        <v>124.85624281893182</v>
      </c>
      <c r="EV152" s="23">
        <f t="shared" si="93"/>
        <v>16.654033955173475</v>
      </c>
      <c r="EW152" s="37"/>
      <c r="EX152" s="37"/>
      <c r="EY152" s="37"/>
      <c r="FA152" s="21">
        <v>42277</v>
      </c>
      <c r="FB152" s="37">
        <f>VLOOKUP(FA152,'riskfree_rate and infl.'!$H:$I,2,0)</f>
        <v>0</v>
      </c>
    </row>
    <row r="153" spans="1:158" x14ac:dyDescent="0.35">
      <c r="A153" s="21">
        <v>42308</v>
      </c>
      <c r="B153" s="23">
        <v>3918.53</v>
      </c>
      <c r="C153" s="23">
        <v>1.57</v>
      </c>
      <c r="D153" s="23">
        <v>24.252700000000001</v>
      </c>
      <c r="E153" s="23">
        <v>128.12520000000001</v>
      </c>
      <c r="F153" s="23">
        <v>55.505800000000001</v>
      </c>
      <c r="G153" s="23">
        <v>16.5914</v>
      </c>
      <c r="H153" s="23">
        <v>11.145899999999999</v>
      </c>
      <c r="I153" s="23">
        <f t="shared" si="106"/>
        <v>1.7238851376911162</v>
      </c>
      <c r="J153" s="23">
        <f t="shared" si="94"/>
        <v>127.86946107784432</v>
      </c>
      <c r="K153" s="23">
        <f t="shared" si="70"/>
        <v>102.96311605154042</v>
      </c>
      <c r="L153" s="23">
        <f t="shared" si="71"/>
        <v>38.057608882373906</v>
      </c>
      <c r="M153" s="23" cm="1">
        <f t="array" aca="1" ref="M153" ca="1">(L153 - $EV153) - AVERAGE(OFFSET(L$62, 0, 0, ROW()-62, 1) - OFFSET($EV$62, 0, 0, ROW()-62, 1))</f>
        <v>7.3759027564468322</v>
      </c>
      <c r="N153" s="21">
        <v>42308</v>
      </c>
      <c r="O153" s="23">
        <v>3334.68</v>
      </c>
      <c r="P153" s="23">
        <v>1.5</v>
      </c>
      <c r="Q153" s="23">
        <v>24.260300000000001</v>
      </c>
      <c r="R153" s="23">
        <v>140.8032</v>
      </c>
      <c r="S153" s="23">
        <v>29.354800000000001</v>
      </c>
      <c r="T153" s="23">
        <v>8.5356000000000005</v>
      </c>
      <c r="U153" s="23">
        <v>5.5331000000000001</v>
      </c>
      <c r="V153" s="23">
        <f t="shared" si="107"/>
        <v>1.6275601689701351</v>
      </c>
      <c r="W153" s="23">
        <f t="shared" si="95"/>
        <v>140.52215568862275</v>
      </c>
      <c r="X153" s="23">
        <f t="shared" si="72"/>
        <v>117.99534701437922</v>
      </c>
      <c r="Y153" s="23">
        <f t="shared" si="73"/>
        <v>28.261114394566992</v>
      </c>
      <c r="Z153" s="23" cm="1">
        <f t="array" aca="1" ref="Z153" ca="1">(Y153 - $EV153) - AVERAGE(OFFSET(Y$62, 0, 0, ROW()-62, 1) - OFFSET($EV$62, 0, 0, ROW()-62, 1))</f>
        <v>4.805196248231848</v>
      </c>
      <c r="AA153" s="21">
        <v>42308</v>
      </c>
      <c r="AB153" s="23">
        <v>2742.18</v>
      </c>
      <c r="AC153" s="23">
        <v>2.68</v>
      </c>
      <c r="AD153" s="23">
        <v>20.058</v>
      </c>
      <c r="AE153" s="23">
        <v>132.32589999999999</v>
      </c>
      <c r="AF153" s="23">
        <v>30.962399999999999</v>
      </c>
      <c r="AG153" s="23">
        <v>9.3145000000000007</v>
      </c>
      <c r="AH153" s="23">
        <v>5.8691000000000004</v>
      </c>
      <c r="AI153" s="23">
        <f t="shared" si="108"/>
        <v>2.7351448264910654</v>
      </c>
      <c r="AJ153" s="23">
        <f t="shared" si="96"/>
        <v>132.06177644710579</v>
      </c>
      <c r="AK153" s="23">
        <f t="shared" si="74"/>
        <v>122.4902862456522</v>
      </c>
      <c r="AL153" s="23">
        <f t="shared" si="75"/>
        <v>22.38691804916354</v>
      </c>
      <c r="AM153" s="23" cm="1">
        <f t="array" aca="1" ref="AM153" ca="1">(AL153 - $EV153) - AVERAGE(OFFSET(AL$62, 0, 0, ROW()-62, 1) - OFFSET($EV$62, 0, 0, ROW()-62, 1))</f>
        <v>0.77520264472847611</v>
      </c>
      <c r="AN153" s="21">
        <v>42308</v>
      </c>
      <c r="AO153" s="23">
        <v>2775.58</v>
      </c>
      <c r="AP153" s="23">
        <v>3.24</v>
      </c>
      <c r="AQ153" s="23">
        <v>23.587</v>
      </c>
      <c r="AR153" s="23">
        <v>128.90479999999999</v>
      </c>
      <c r="AS153" s="23">
        <v>16.273</v>
      </c>
      <c r="AT153" s="23">
        <v>1.4174</v>
      </c>
      <c r="AU153" s="23">
        <v>1.5891999999999999</v>
      </c>
      <c r="AV153" s="23">
        <f t="shared" si="109"/>
        <v>2.9953698880176933</v>
      </c>
      <c r="AW153" s="23">
        <f t="shared" si="97"/>
        <v>128.64750499001997</v>
      </c>
      <c r="AX153" s="23">
        <f t="shared" si="76"/>
        <v>233.00404740740518</v>
      </c>
      <c r="AY153" s="23">
        <f t="shared" si="77"/>
        <v>11.912153590821223</v>
      </c>
      <c r="AZ153" s="23" cm="1">
        <f t="array" aca="1" ref="AZ153" ca="1">(AY153 - $EV153) - AVERAGE(OFFSET(AY$62, 0, 0, ROW()-62, 1) - OFFSET($EV$62, 0, 0, ROW()-62, 1))</f>
        <v>-3.1613697545787307</v>
      </c>
      <c r="BA153" s="21">
        <v>42308</v>
      </c>
      <c r="BB153" s="23">
        <v>1157.1500000000001</v>
      </c>
      <c r="BC153" s="23">
        <v>1.83</v>
      </c>
      <c r="BD153" s="23">
        <v>12.7661</v>
      </c>
      <c r="BE153" s="23">
        <v>91.337699999999998</v>
      </c>
      <c r="BF153" s="23" t="s">
        <v>8</v>
      </c>
      <c r="BG153" s="23">
        <v>21.357399999999998</v>
      </c>
      <c r="BH153" s="23">
        <v>15.5768</v>
      </c>
      <c r="BI153" s="23">
        <f t="shared" si="110"/>
        <v>1.8218079126828906</v>
      </c>
      <c r="BJ153" s="23">
        <f t="shared" si="98"/>
        <v>91.155389221556888</v>
      </c>
      <c r="BK153" s="23">
        <f t="shared" si="78"/>
        <v>77.206553327269731</v>
      </c>
      <c r="BL153" s="23">
        <f t="shared" si="79"/>
        <v>14.98771736506581</v>
      </c>
      <c r="BM153" s="23" cm="1">
        <f t="array" aca="1" ref="BM153" ca="1">(BL153 - $EV153) - AVERAGE(OFFSET(BL$62, 0, 0, ROW()-62, 1) - OFFSET($EV$62, 0, 0, ROW()-62, 1))</f>
        <v>0.6184139212696329</v>
      </c>
      <c r="BN153" s="21">
        <v>42308</v>
      </c>
      <c r="BO153" s="23">
        <v>2638.83</v>
      </c>
      <c r="BP153" s="23">
        <v>3.25</v>
      </c>
      <c r="BQ153" s="23">
        <v>44.302399999999999</v>
      </c>
      <c r="BR153" s="23">
        <v>141.90350000000001</v>
      </c>
      <c r="BS153" s="23" t="s">
        <v>8</v>
      </c>
      <c r="BT153" s="23">
        <v>26.363700000000001</v>
      </c>
      <c r="BU153" s="23">
        <v>22.9833</v>
      </c>
      <c r="BV153" s="23">
        <f t="shared" si="111"/>
        <v>3.304038936626851</v>
      </c>
      <c r="BW153" s="23">
        <f t="shared" si="99"/>
        <v>141.62025948103792</v>
      </c>
      <c r="BX153" s="23">
        <f t="shared" si="80"/>
        <v>107.61888835155908</v>
      </c>
      <c r="BY153" s="23">
        <f t="shared" si="81"/>
        <v>24.520138057733163</v>
      </c>
      <c r="BZ153" s="23" cm="1">
        <f t="array" aca="1" ref="BZ153" ca="1">(BY153 - $EV153) - AVERAGE(OFFSET(BY$62, 0, 0, ROW()-62, 1) - OFFSET($EV$62, 0, 0, ROW()-62, 1))</f>
        <v>4.9185882403115961</v>
      </c>
      <c r="CA153" s="21">
        <v>42308</v>
      </c>
      <c r="CB153" s="23">
        <v>2798.62</v>
      </c>
      <c r="CC153" s="23">
        <v>1.48</v>
      </c>
      <c r="CD153" s="23">
        <v>22.036000000000001</v>
      </c>
      <c r="CE153" s="23">
        <v>151.74760000000001</v>
      </c>
      <c r="CF153" s="23">
        <v>32.203299999999999</v>
      </c>
      <c r="CG153" s="23">
        <v>10.0533</v>
      </c>
      <c r="CH153" s="23">
        <v>7.0072999999999999</v>
      </c>
      <c r="CI153" s="23">
        <f t="shared" si="112"/>
        <v>1.4771651714267966</v>
      </c>
      <c r="CJ153" s="23">
        <f t="shared" si="100"/>
        <v>151.44471057884232</v>
      </c>
      <c r="CK153" s="23">
        <f t="shared" si="82"/>
        <v>118.01059892911685</v>
      </c>
      <c r="CL153" s="23">
        <f t="shared" si="83"/>
        <v>23.714988529809876</v>
      </c>
      <c r="CM153" s="23" cm="1">
        <f t="array" aca="1" ref="CM153" ca="1">(CL153 - $EV153) - AVERAGE(OFFSET(CL$62, 0, 0, ROW()-62, 1) - OFFSET($EV$62, 0, 0, ROW()-62, 1))</f>
        <v>3.8479445479104952</v>
      </c>
      <c r="CN153" s="21">
        <v>42308</v>
      </c>
      <c r="CO153" s="23">
        <v>3229.77</v>
      </c>
      <c r="CP153" s="23">
        <v>2.2400000000000002</v>
      </c>
      <c r="CQ153" s="23">
        <v>16.218599999999999</v>
      </c>
      <c r="CR153" s="23">
        <v>167.03039999999999</v>
      </c>
      <c r="CS153" s="23">
        <v>27.168399999999998</v>
      </c>
      <c r="CT153" s="23">
        <v>12.811400000000001</v>
      </c>
      <c r="CU153" s="23">
        <v>7.3567999999999998</v>
      </c>
      <c r="CV153" s="23">
        <f t="shared" si="113"/>
        <v>2.2414284629926153</v>
      </c>
      <c r="CW153" s="23">
        <f t="shared" si="101"/>
        <v>166.69700598802393</v>
      </c>
      <c r="CX153" s="23">
        <f t="shared" si="84"/>
        <v>133.62703495088829</v>
      </c>
      <c r="CY153" s="23">
        <f t="shared" si="85"/>
        <v>24.17003416402251</v>
      </c>
      <c r="CZ153" s="23" cm="1">
        <f t="array" aca="1" ref="CZ153" ca="1">(CY153 - $EV153) - AVERAGE(OFFSET(CY$62, 0, 0, ROW()-62, 1) - OFFSET($EV$62, 0, 0, ROW()-62, 1))</f>
        <v>2.1703119604374166</v>
      </c>
      <c r="DA153" s="21">
        <v>42308</v>
      </c>
      <c r="DB153" s="23">
        <v>2410.48</v>
      </c>
      <c r="DC153" s="23">
        <v>2.2400000000000002</v>
      </c>
      <c r="DD153" s="23">
        <v>15.702500000000001</v>
      </c>
      <c r="DE153" s="23">
        <v>143.11359999999999</v>
      </c>
      <c r="DF153" s="23">
        <v>31.3247</v>
      </c>
      <c r="DG153" s="23">
        <v>9.4860000000000007</v>
      </c>
      <c r="DH153" s="23">
        <v>5.992</v>
      </c>
      <c r="DI153" s="23">
        <f t="shared" si="114"/>
        <v>2.1350582766098443</v>
      </c>
      <c r="DJ153" s="23">
        <f t="shared" si="102"/>
        <v>142.82794411177645</v>
      </c>
      <c r="DK153" s="23">
        <f t="shared" si="86"/>
        <v>140.57505826146976</v>
      </c>
      <c r="DL153" s="23">
        <f t="shared" si="87"/>
        <v>17.147280817885235</v>
      </c>
      <c r="DM153" s="23" cm="1">
        <f t="array" aca="1" ref="DM153" ca="1">(DL153 - $EV153) - AVERAGE(OFFSET(DL$62, 0, 0, ROW()-62, 1) - OFFSET($EV$62, 0, 0, ROW()-62, 1))</f>
        <v>-2.6124937555619065</v>
      </c>
      <c r="DN153" s="21">
        <v>42308</v>
      </c>
      <c r="DO153" s="23">
        <v>3219.41</v>
      </c>
      <c r="DP153" s="23">
        <v>1.85</v>
      </c>
      <c r="DQ153" s="23">
        <v>17.151299999999999</v>
      </c>
      <c r="DR153" s="23">
        <v>199.04320000000001</v>
      </c>
      <c r="DS153" s="23">
        <v>51.456400000000002</v>
      </c>
      <c r="DT153" s="23">
        <v>20.751899999999999</v>
      </c>
      <c r="DU153" s="23">
        <v>15.5708</v>
      </c>
      <c r="DV153" s="23">
        <f t="shared" si="115"/>
        <v>1.8816644160871723</v>
      </c>
      <c r="DW153" s="23">
        <f t="shared" si="103"/>
        <v>198.64590818363274</v>
      </c>
      <c r="DX153" s="23">
        <f t="shared" si="88"/>
        <v>164.31024919146051</v>
      </c>
      <c r="DY153" s="23">
        <f t="shared" si="89"/>
        <v>19.593482548058347</v>
      </c>
      <c r="DZ153" s="23" cm="1">
        <f t="array" aca="1" ref="DZ153" ca="1">(DY153 - $EV153) - AVERAGE(OFFSET(DY$62, 0, 0, ROW()-62, 1) - OFFSET($EV$62, 0, 0, ROW()-62, 1))</f>
        <v>-2.12153158296426</v>
      </c>
      <c r="EA153" s="21">
        <v>42308</v>
      </c>
      <c r="EB153" s="23">
        <v>3464.04</v>
      </c>
      <c r="EC153" s="23">
        <v>3.74</v>
      </c>
      <c r="ED153" s="23">
        <v>16.046299999999999</v>
      </c>
      <c r="EE153" s="23">
        <v>135.96809999999999</v>
      </c>
      <c r="EF153" s="23">
        <v>57.936199999999999</v>
      </c>
      <c r="EG153" s="23">
        <v>18.864799999999999</v>
      </c>
      <c r="EH153" s="23">
        <v>9.5155999999999992</v>
      </c>
      <c r="EI153" s="23">
        <f t="shared" si="116"/>
        <v>3.6721905268958595</v>
      </c>
      <c r="EJ153" s="23">
        <f t="shared" si="104"/>
        <v>135.69670658682634</v>
      </c>
      <c r="EK153" s="23">
        <f t="shared" si="90"/>
        <v>126.13190417597565</v>
      </c>
      <c r="EL153" s="23">
        <f t="shared" si="91"/>
        <v>27.463630416354214</v>
      </c>
      <c r="EM153" s="23" cm="1">
        <f t="array" aca="1" ref="EM153" ca="1">(EL153 - $EV153) - AVERAGE(OFFSET(EL$62, 0, 0, ROW()-62, 1) - OFFSET($EV$62, 0, 0, ROW()-62, 1))</f>
        <v>4.3380937837703373</v>
      </c>
      <c r="EP153" s="21">
        <v>42308</v>
      </c>
      <c r="EQ153" s="52">
        <v>2080.409912109375</v>
      </c>
      <c r="ER153" s="37">
        <v>24.0426</v>
      </c>
      <c r="ES153" s="51">
        <v>120.68</v>
      </c>
      <c r="ET153" s="23">
        <f t="shared" si="105"/>
        <v>120.43912175648703</v>
      </c>
      <c r="EU153" s="23">
        <f t="shared" si="92"/>
        <v>125.0797999865465</v>
      </c>
      <c r="EV153" s="23">
        <f t="shared" si="93"/>
        <v>16.632661007877712</v>
      </c>
      <c r="EW153" s="37"/>
      <c r="EX153" s="37"/>
      <c r="EY153" s="37"/>
      <c r="FA153" s="21">
        <v>42308</v>
      </c>
      <c r="FB153" s="37">
        <f>VLOOKUP(FA153,'riskfree_rate and infl.'!$H:$I,2,0)</f>
        <v>0.2</v>
      </c>
    </row>
    <row r="154" spans="1:158" x14ac:dyDescent="0.35">
      <c r="A154" s="21">
        <v>42338</v>
      </c>
      <c r="B154" s="23">
        <v>3910.98</v>
      </c>
      <c r="C154" s="23">
        <v>1.58</v>
      </c>
      <c r="D154" s="23">
        <v>24.31</v>
      </c>
      <c r="E154" s="23">
        <v>127.1652</v>
      </c>
      <c r="F154" s="23">
        <v>56.151400000000002</v>
      </c>
      <c r="G154" s="23">
        <v>16.873100000000001</v>
      </c>
      <c r="H154" s="23">
        <v>10.1533</v>
      </c>
      <c r="I154" s="23">
        <f t="shared" si="106"/>
        <v>1.7142678326581655</v>
      </c>
      <c r="J154" s="23">
        <f t="shared" si="94"/>
        <v>126.53253731343285</v>
      </c>
      <c r="K154" s="23">
        <f t="shared" si="70"/>
        <v>103.76541567606864</v>
      </c>
      <c r="L154" s="23">
        <f t="shared" si="71"/>
        <v>37.690592520817965</v>
      </c>
      <c r="M154" s="23" cm="1">
        <f t="array" aca="1" ref="M154" ca="1">(L154 - $EV154) - AVERAGE(OFFSET(L$62, 0, 0, ROW()-62, 1) - OFFSET($EV$62, 0, 0, ROW()-62, 1))</f>
        <v>7.2392843583363113</v>
      </c>
      <c r="N154" s="21">
        <v>42338</v>
      </c>
      <c r="O154" s="23">
        <v>3351.99</v>
      </c>
      <c r="P154" s="23">
        <v>1.51</v>
      </c>
      <c r="Q154" s="23">
        <v>22.976800000000001</v>
      </c>
      <c r="R154" s="23">
        <v>147.69880000000001</v>
      </c>
      <c r="S154" s="23">
        <v>30.0318</v>
      </c>
      <c r="T154" s="23">
        <v>8.7800999999999991</v>
      </c>
      <c r="U154" s="23">
        <v>5.71</v>
      </c>
      <c r="V154" s="23">
        <f t="shared" si="107"/>
        <v>1.6279672702185042</v>
      </c>
      <c r="W154" s="23">
        <f t="shared" si="95"/>
        <v>146.96398009950252</v>
      </c>
      <c r="X154" s="23">
        <f t="shared" si="72"/>
        <v>118.74723596724104</v>
      </c>
      <c r="Y154" s="23">
        <f t="shared" si="73"/>
        <v>28.227941245931127</v>
      </c>
      <c r="Z154" s="23" cm="1">
        <f t="array" aca="1" ref="Z154" ca="1">(Y154 - $EV154) - AVERAGE(OFFSET(Y$62, 0, 0, ROW()-62, 1) - OFFSET($EV$62, 0, 0, ROW()-62, 1))</f>
        <v>5.0303635250872185</v>
      </c>
      <c r="AA154" s="21">
        <v>42338</v>
      </c>
      <c r="AB154" s="23">
        <v>2713.64</v>
      </c>
      <c r="AC154" s="23">
        <v>2.75</v>
      </c>
      <c r="AD154" s="23">
        <v>19.8492</v>
      </c>
      <c r="AE154" s="23">
        <v>132.22710000000001</v>
      </c>
      <c r="AF154" s="23">
        <v>30.962399999999999</v>
      </c>
      <c r="AG154" s="23">
        <v>9.3145000000000007</v>
      </c>
      <c r="AH154" s="23">
        <v>5.8691000000000004</v>
      </c>
      <c r="AI154" s="23">
        <f t="shared" si="108"/>
        <v>2.778521853176958</v>
      </c>
      <c r="AJ154" s="23">
        <f t="shared" si="96"/>
        <v>131.56925373134331</v>
      </c>
      <c r="AK154" s="23">
        <f t="shared" si="74"/>
        <v>122.91548267694775</v>
      </c>
      <c r="AL154" s="23">
        <f t="shared" si="75"/>
        <v>22.077283844966189</v>
      </c>
      <c r="AM154" s="23" cm="1">
        <f t="array" aca="1" ref="AM154" ca="1">(AL154 - $EV154) - AVERAGE(OFFSET(AL$62, 0, 0, ROW()-62, 1) - OFFSET($EV$62, 0, 0, ROW()-62, 1))</f>
        <v>0.76771314432130922</v>
      </c>
      <c r="AN154" s="21">
        <v>42338</v>
      </c>
      <c r="AO154" s="23">
        <v>2756.92</v>
      </c>
      <c r="AP154" s="23">
        <v>3.29</v>
      </c>
      <c r="AQ154" s="23">
        <v>23.907299999999999</v>
      </c>
      <c r="AR154" s="23">
        <v>124.39660000000001</v>
      </c>
      <c r="AS154" s="23">
        <v>14.3413</v>
      </c>
      <c r="AT154" s="23">
        <v>-0.75980000000000003</v>
      </c>
      <c r="AU154" s="23">
        <v>2.6800000000000001E-2</v>
      </c>
      <c r="AV154" s="23">
        <f t="shared" si="109"/>
        <v>3.0602756360133578</v>
      </c>
      <c r="AW154" s="23">
        <f t="shared" si="97"/>
        <v>123.77771144278609</v>
      </c>
      <c r="AX154" s="23">
        <f t="shared" si="76"/>
        <v>232.09158724038664</v>
      </c>
      <c r="AY154" s="23">
        <f t="shared" si="77"/>
        <v>11.878586521727504</v>
      </c>
      <c r="AZ154" s="23" cm="1">
        <f t="array" aca="1" ref="AZ154" ca="1">(AY154 - $EV154) - AVERAGE(OFFSET(AY$62, 0, 0, ROW()-62, 1) - OFFSET($EV$62, 0, 0, ROW()-62, 1))</f>
        <v>-2.8500032894550129</v>
      </c>
      <c r="BA154" s="21">
        <v>42338</v>
      </c>
      <c r="BB154" s="23">
        <v>1183.1300000000001</v>
      </c>
      <c r="BC154" s="23">
        <v>1.81</v>
      </c>
      <c r="BD154" s="23">
        <v>13.054600000000001</v>
      </c>
      <c r="BE154" s="23">
        <v>90.528499999999994</v>
      </c>
      <c r="BF154" s="23" t="s">
        <v>8</v>
      </c>
      <c r="BG154" s="23">
        <v>21.885999999999999</v>
      </c>
      <c r="BH154" s="23">
        <v>15.228199999999999</v>
      </c>
      <c r="BI154" s="23">
        <f t="shared" si="110"/>
        <v>1.8413247606948395</v>
      </c>
      <c r="BJ154" s="23">
        <f t="shared" si="98"/>
        <v>90.078109452736328</v>
      </c>
      <c r="BK154" s="23">
        <f t="shared" si="78"/>
        <v>77.75040708026539</v>
      </c>
      <c r="BL154" s="23">
        <f t="shared" si="79"/>
        <v>15.217026436641026</v>
      </c>
      <c r="BM154" s="23" cm="1">
        <f t="array" aca="1" ref="BM154" ca="1">(BL154 - $EV154) - AVERAGE(OFFSET(BL$62, 0, 0, ROW()-62, 1) - OFFSET($EV$62, 0, 0, ROW()-62, 1))</f>
        <v>1.1515719218900204</v>
      </c>
      <c r="BN154" s="21">
        <v>42338</v>
      </c>
      <c r="BO154" s="23">
        <v>2608.85</v>
      </c>
      <c r="BP154" s="23">
        <v>3.45</v>
      </c>
      <c r="BQ154" s="23">
        <v>42.420099999999998</v>
      </c>
      <c r="BR154" s="23">
        <v>156.26570000000001</v>
      </c>
      <c r="BS154" s="23" t="s">
        <v>8</v>
      </c>
      <c r="BT154" s="23">
        <v>25.684699999999999</v>
      </c>
      <c r="BU154" s="23">
        <v>23.700700000000001</v>
      </c>
      <c r="BV154" s="23">
        <f t="shared" si="111"/>
        <v>3.4681660459658943</v>
      </c>
      <c r="BW154" s="23">
        <f t="shared" si="99"/>
        <v>155.48825870646769</v>
      </c>
      <c r="BX154" s="23">
        <f t="shared" si="80"/>
        <v>108.84248428878688</v>
      </c>
      <c r="BY154" s="23">
        <f t="shared" si="81"/>
        <v>23.969041289778495</v>
      </c>
      <c r="BZ154" s="23" cm="1">
        <f t="array" aca="1" ref="BZ154" ca="1">(BY154 - $EV154) - AVERAGE(OFFSET(BY$62, 0, 0, ROW()-62, 1) - OFFSET($EV$62, 0, 0, ROW()-62, 1))</f>
        <v>4.6245993761951212</v>
      </c>
      <c r="CA154" s="21">
        <v>42338</v>
      </c>
      <c r="CB154" s="23">
        <v>2782.82</v>
      </c>
      <c r="CC154" s="23">
        <v>1.51</v>
      </c>
      <c r="CD154" s="23">
        <v>21.9116</v>
      </c>
      <c r="CE154" s="23">
        <v>151.74520000000001</v>
      </c>
      <c r="CF154" s="23">
        <v>32.203299999999999</v>
      </c>
      <c r="CG154" s="23">
        <v>10.0533</v>
      </c>
      <c r="CH154" s="23">
        <v>7.0072999999999999</v>
      </c>
      <c r="CI154" s="23">
        <f t="shared" si="112"/>
        <v>1.495734155505076</v>
      </c>
      <c r="CJ154" s="23">
        <f t="shared" si="100"/>
        <v>150.99024875621893</v>
      </c>
      <c r="CK154" s="23">
        <f t="shared" si="82"/>
        <v>118.88657884162158</v>
      </c>
      <c r="CL154" s="23">
        <f t="shared" si="83"/>
        <v>23.40735200822979</v>
      </c>
      <c r="CM154" s="23" cm="1">
        <f t="array" aca="1" ref="CM154" ca="1">(CL154 - $EV154) - AVERAGE(OFFSET(CL$62, 0, 0, ROW()-62, 1) - OFFSET($EV$62, 0, 0, ROW()-62, 1))</f>
        <v>3.8090533616077455</v>
      </c>
      <c r="CN154" s="21">
        <v>42338</v>
      </c>
      <c r="CO154" s="23">
        <v>3246.89</v>
      </c>
      <c r="CP154" s="23">
        <v>2.2599999999999998</v>
      </c>
      <c r="CQ154" s="23">
        <v>16.304400000000001</v>
      </c>
      <c r="CR154" s="23">
        <v>166.65090000000001</v>
      </c>
      <c r="CS154" s="23">
        <v>27.26</v>
      </c>
      <c r="CT154" s="23">
        <v>12.870200000000001</v>
      </c>
      <c r="CU154" s="23">
        <v>7.2610000000000001</v>
      </c>
      <c r="CV154" s="23">
        <f t="shared" si="113"/>
        <v>2.2787244931231196</v>
      </c>
      <c r="CW154" s="23">
        <f t="shared" si="101"/>
        <v>165.82179104477615</v>
      </c>
      <c r="CX154" s="23">
        <f t="shared" si="84"/>
        <v>134.78839055171699</v>
      </c>
      <c r="CY154" s="23">
        <f t="shared" si="85"/>
        <v>24.088795679730296</v>
      </c>
      <c r="CZ154" s="23" cm="1">
        <f t="array" aca="1" ref="CZ154" ca="1">(CY154 - $EV154) - AVERAGE(OFFSET(CY$62, 0, 0, ROW()-62, 1) - OFFSET($EV$62, 0, 0, ROW()-62, 1))</f>
        <v>2.3760539482428982</v>
      </c>
      <c r="DA154" s="21">
        <v>42338</v>
      </c>
      <c r="DB154" s="23">
        <v>2409.6799999999998</v>
      </c>
      <c r="DC154" s="23">
        <v>2.31</v>
      </c>
      <c r="DD154" s="23">
        <v>15.6973</v>
      </c>
      <c r="DE154" s="23">
        <v>143.11359999999999</v>
      </c>
      <c r="DF154" s="23">
        <v>31.3247</v>
      </c>
      <c r="DG154" s="23">
        <v>9.4860000000000007</v>
      </c>
      <c r="DH154" s="23">
        <v>5.992</v>
      </c>
      <c r="DI154" s="23">
        <f t="shared" si="114"/>
        <v>2.216919195824794</v>
      </c>
      <c r="DJ154" s="23">
        <f t="shared" si="102"/>
        <v>142.40159203980099</v>
      </c>
      <c r="DK154" s="23">
        <f t="shared" si="86"/>
        <v>141.38107556368277</v>
      </c>
      <c r="DL154" s="23">
        <f t="shared" si="87"/>
        <v>17.043865244288646</v>
      </c>
      <c r="DM154" s="23" cm="1">
        <f t="array" aca="1" ref="DM154" ca="1">(DL154 - $EV154) - AVERAGE(OFFSET(DL$62, 0, 0, ROW()-62, 1) - OFFSET($EV$62, 0, 0, ROW()-62, 1))</f>
        <v>-2.3769418384086327</v>
      </c>
      <c r="DN154" s="21">
        <v>42338</v>
      </c>
      <c r="DO154" s="23">
        <v>3225.05</v>
      </c>
      <c r="DP154" s="23">
        <v>1.85</v>
      </c>
      <c r="DQ154" s="23">
        <v>17.1814</v>
      </c>
      <c r="DR154" s="23">
        <v>199.36449999999999</v>
      </c>
      <c r="DS154" s="23">
        <v>51.456400000000002</v>
      </c>
      <c r="DT154" s="23">
        <v>20.751899999999999</v>
      </c>
      <c r="DU154" s="23">
        <v>15.5708</v>
      </c>
      <c r="DV154" s="23">
        <f t="shared" si="115"/>
        <v>1.8848561481766979</v>
      </c>
      <c r="DW154" s="23">
        <f t="shared" si="103"/>
        <v>198.3726368159204</v>
      </c>
      <c r="DX154" s="23">
        <f t="shared" si="88"/>
        <v>165.68288084033782</v>
      </c>
      <c r="DY154" s="23">
        <f t="shared" si="89"/>
        <v>19.465197512517037</v>
      </c>
      <c r="DZ154" s="23" cm="1">
        <f t="array" aca="1" ref="DZ154" ca="1">(DY154 - $EV154) - AVERAGE(OFFSET(DY$62, 0, 0, ROW()-62, 1) - OFFSET($EV$62, 0, 0, ROW()-62, 1))</f>
        <v>-1.9161856731100304</v>
      </c>
      <c r="EA154" s="21">
        <v>42338</v>
      </c>
      <c r="EB154" s="23">
        <v>3389.24</v>
      </c>
      <c r="EC154" s="23">
        <v>3.87</v>
      </c>
      <c r="ED154" s="23">
        <v>15.457000000000001</v>
      </c>
      <c r="EE154" s="23">
        <v>135.71860000000001</v>
      </c>
      <c r="EF154" s="23">
        <v>61.0334</v>
      </c>
      <c r="EG154" s="23">
        <v>19.1584</v>
      </c>
      <c r="EH154" s="23">
        <v>9.2898999999999994</v>
      </c>
      <c r="EI154" s="23">
        <f t="shared" si="116"/>
        <v>3.7365172562779234</v>
      </c>
      <c r="EJ154" s="23">
        <f t="shared" si="104"/>
        <v>135.04338308457713</v>
      </c>
      <c r="EK154" s="23">
        <f t="shared" si="90"/>
        <v>126.24287780437173</v>
      </c>
      <c r="EL154" s="23">
        <f t="shared" si="91"/>
        <v>26.846979876773943</v>
      </c>
      <c r="EM154" s="23" cm="1">
        <f t="array" aca="1" ref="EM154" ca="1">(EL154 - $EV154) - AVERAGE(OFFSET(EL$62, 0, 0, ROW()-62, 1) - OFFSET($EV$62, 0, 0, ROW()-62, 1))</f>
        <v>3.9848608703819703</v>
      </c>
      <c r="EP154" s="21">
        <v>42338</v>
      </c>
      <c r="EQ154" s="52">
        <v>2043.93994140625</v>
      </c>
      <c r="ER154" s="37">
        <v>23.621200000000002</v>
      </c>
      <c r="ES154" s="51">
        <v>119.07</v>
      </c>
      <c r="ET154" s="23">
        <f t="shared" si="105"/>
        <v>118.47761194029852</v>
      </c>
      <c r="EU154" s="23">
        <f t="shared" si="92"/>
        <v>125.2253797041799</v>
      </c>
      <c r="EV154" s="23">
        <f t="shared" si="93"/>
        <v>16.322090188383957</v>
      </c>
      <c r="EW154" s="37"/>
      <c r="EX154" s="37"/>
      <c r="EY154" s="37"/>
      <c r="FA154" s="21">
        <v>42338</v>
      </c>
      <c r="FB154" s="37">
        <f>VLOOKUP(FA154,'riskfree_rate and infl.'!$H:$I,2,0)</f>
        <v>0.5</v>
      </c>
    </row>
    <row r="155" spans="1:158" x14ac:dyDescent="0.35">
      <c r="A155" s="21">
        <v>42369</v>
      </c>
      <c r="B155" s="23">
        <v>3863.98</v>
      </c>
      <c r="C155" s="23">
        <v>1.61</v>
      </c>
      <c r="D155" s="23">
        <v>23.996500000000001</v>
      </c>
      <c r="E155" s="23">
        <v>127.167</v>
      </c>
      <c r="F155" s="23">
        <v>56.151400000000002</v>
      </c>
      <c r="G155" s="23">
        <v>16.873100000000001</v>
      </c>
      <c r="H155" s="23">
        <v>10.1533</v>
      </c>
      <c r="I155" s="23">
        <f t="shared" si="106"/>
        <v>1.7079712684505486</v>
      </c>
      <c r="J155" s="23">
        <f t="shared" si="94"/>
        <v>126.28301886792454</v>
      </c>
      <c r="K155" s="23">
        <f t="shared" si="70"/>
        <v>104.56871558002503</v>
      </c>
      <c r="L155" s="23">
        <f t="shared" si="71"/>
        <v>36.951587083834347</v>
      </c>
      <c r="M155" s="23" cm="1">
        <f t="array" aca="1" ref="M155" ca="1">(L155 - $EV155) - AVERAGE(OFFSET(L$62, 0, 0, ROW()-62, 1) - OFFSET($EV$62, 0, 0, ROW()-62, 1))</f>
        <v>7.2608663197808703</v>
      </c>
      <c r="N155" s="21">
        <v>42369</v>
      </c>
      <c r="O155" s="23">
        <v>3290.29</v>
      </c>
      <c r="P155" s="23">
        <v>1.55</v>
      </c>
      <c r="Q155" s="23">
        <v>22.5502</v>
      </c>
      <c r="R155" s="23">
        <v>147.74959999999999</v>
      </c>
      <c r="S155" s="23">
        <v>30.023099999999999</v>
      </c>
      <c r="T155" s="23">
        <v>8.7776999999999994</v>
      </c>
      <c r="U155" s="23">
        <v>5.7114000000000003</v>
      </c>
      <c r="V155" s="23">
        <f t="shared" si="107"/>
        <v>1.6246473657356355</v>
      </c>
      <c r="W155" s="23">
        <f t="shared" si="95"/>
        <v>146.72254220456801</v>
      </c>
      <c r="X155" s="23">
        <f t="shared" si="72"/>
        <v>119.50165764766201</v>
      </c>
      <c r="Y155" s="23">
        <f t="shared" si="73"/>
        <v>27.533425600681387</v>
      </c>
      <c r="Z155" s="23" cm="1">
        <f t="array" aca="1" ref="Z155" ca="1">(Y155 - $EV155) - AVERAGE(OFFSET(Y$62, 0, 0, ROW()-62, 1) - OFFSET($EV$62, 0, 0, ROW()-62, 1))</f>
        <v>5.1201871151823095</v>
      </c>
      <c r="AA155" s="21">
        <v>42369</v>
      </c>
      <c r="AB155" s="23">
        <v>2779.39</v>
      </c>
      <c r="AC155" s="23">
        <v>2.72</v>
      </c>
      <c r="AD155" s="23">
        <v>20.577300000000001</v>
      </c>
      <c r="AE155" s="23">
        <v>130.822</v>
      </c>
      <c r="AF155" s="23">
        <v>31.157</v>
      </c>
      <c r="AG155" s="23">
        <v>9.8147000000000002</v>
      </c>
      <c r="AH155" s="23">
        <v>6.1456</v>
      </c>
      <c r="AI155" s="23">
        <f t="shared" si="108"/>
        <v>2.8068843958035012</v>
      </c>
      <c r="AJ155" s="23">
        <f t="shared" si="96"/>
        <v>129.91261171797419</v>
      </c>
      <c r="AK155" s="23">
        <f t="shared" si="74"/>
        <v>123.31955329917673</v>
      </c>
      <c r="AL155" s="23">
        <f t="shared" si="75"/>
        <v>22.538112778085733</v>
      </c>
      <c r="AM155" s="23" cm="1">
        <f t="array" aca="1" ref="AM155" ca="1">(AL155 - $EV155) - AVERAGE(OFFSET(AL$62, 0, 0, ROW()-62, 1) - OFFSET($EV$62, 0, 0, ROW()-62, 1))</f>
        <v>2.0587162631165006</v>
      </c>
      <c r="AN155" s="21">
        <v>42369</v>
      </c>
      <c r="AO155" s="23">
        <v>2474.64</v>
      </c>
      <c r="AP155" s="23">
        <v>3.67</v>
      </c>
      <c r="AQ155" s="23">
        <v>21.458300000000001</v>
      </c>
      <c r="AR155" s="23">
        <v>124.4025</v>
      </c>
      <c r="AS155" s="23">
        <v>14.3414</v>
      </c>
      <c r="AT155" s="23">
        <v>-0.75990000000000002</v>
      </c>
      <c r="AU155" s="23">
        <v>2.7099999999999999E-2</v>
      </c>
      <c r="AV155" s="23">
        <f t="shared" si="109"/>
        <v>3.1300050662227692</v>
      </c>
      <c r="AW155" s="23">
        <f t="shared" si="97"/>
        <v>123.53773584905662</v>
      </c>
      <c r="AX155" s="23">
        <f t="shared" si="76"/>
        <v>231.18685328122066</v>
      </c>
      <c r="AY155" s="23">
        <f t="shared" si="77"/>
        <v>10.704068872764987</v>
      </c>
      <c r="AZ155" s="23" cm="1">
        <f t="array" aca="1" ref="AZ155" ca="1">(AY155 - $EV155) - AVERAGE(OFFSET(AY$62, 0, 0, ROW()-62, 1) - OFFSET($EV$62, 0, 0, ROW()-62, 1))</f>
        <v>-3.1554465760346107</v>
      </c>
      <c r="BA155" s="21">
        <v>42369</v>
      </c>
      <c r="BB155" s="23">
        <v>1146.44</v>
      </c>
      <c r="BC155" s="23">
        <v>1.87</v>
      </c>
      <c r="BD155" s="23">
        <v>12.653</v>
      </c>
      <c r="BE155" s="23">
        <v>90.528599999999997</v>
      </c>
      <c r="BF155" s="23" t="s">
        <v>8</v>
      </c>
      <c r="BG155" s="23">
        <v>21.886199999999999</v>
      </c>
      <c r="BH155" s="23">
        <v>15.226699999999999</v>
      </c>
      <c r="BI155" s="23">
        <f t="shared" si="110"/>
        <v>1.8502005537775545</v>
      </c>
      <c r="BJ155" s="23">
        <f t="shared" si="98"/>
        <v>89.899304865938433</v>
      </c>
      <c r="BK155" s="23">
        <f t="shared" si="78"/>
        <v>78.293228007012956</v>
      </c>
      <c r="BL155" s="23">
        <f t="shared" si="79"/>
        <v>14.642901170166468</v>
      </c>
      <c r="BM155" s="23" cm="1">
        <f t="array" aca="1" ref="BM155" ca="1">(BL155 - $EV155) - AVERAGE(OFFSET(BL$62, 0, 0, ROW()-62, 1) - OFFSET($EV$62, 0, 0, ROW()-62, 1))</f>
        <v>1.4034933273538117</v>
      </c>
      <c r="BN155" s="21">
        <v>42369</v>
      </c>
      <c r="BO155" s="23">
        <v>2652.24</v>
      </c>
      <c r="BP155" s="23">
        <v>3.38</v>
      </c>
      <c r="BQ155" s="23">
        <v>43.125599999999999</v>
      </c>
      <c r="BR155" s="23">
        <v>156.26570000000001</v>
      </c>
      <c r="BS155" s="23" t="s">
        <v>8</v>
      </c>
      <c r="BT155" s="23">
        <v>25.684699999999999</v>
      </c>
      <c r="BU155" s="23">
        <v>23.700700000000001</v>
      </c>
      <c r="BV155" s="23">
        <f t="shared" si="111"/>
        <v>3.4523591254247048</v>
      </c>
      <c r="BW155" s="23">
        <f t="shared" si="99"/>
        <v>155.17944389275078</v>
      </c>
      <c r="BX155" s="23">
        <f t="shared" si="80"/>
        <v>110.06632395300926</v>
      </c>
      <c r="BY155" s="23">
        <f t="shared" si="81"/>
        <v>24.096743715473988</v>
      </c>
      <c r="BZ155" s="23" cm="1">
        <f t="array" aca="1" ref="BZ155" ca="1">(BY155 - $EV155) - AVERAGE(OFFSET(BY$62, 0, 0, ROW()-62, 1) - OFFSET($EV$62, 0, 0, ROW()-62, 1))</f>
        <v>5.5410040925998754</v>
      </c>
      <c r="CA155" s="21">
        <v>42369</v>
      </c>
      <c r="CB155" s="23">
        <v>2828.79</v>
      </c>
      <c r="CC155" s="23">
        <v>1.51</v>
      </c>
      <c r="CD155" s="23">
        <v>21.773199999999999</v>
      </c>
      <c r="CE155" s="23">
        <v>158.37020000000001</v>
      </c>
      <c r="CF155" s="23">
        <v>32.069099999999999</v>
      </c>
      <c r="CG155" s="23">
        <v>10.1067</v>
      </c>
      <c r="CH155" s="23">
        <v>7.4058999999999999</v>
      </c>
      <c r="CI155" s="23">
        <f t="shared" si="112"/>
        <v>1.5140248540550882</v>
      </c>
      <c r="CJ155" s="23">
        <f t="shared" si="100"/>
        <v>157.26931479642505</v>
      </c>
      <c r="CK155" s="23">
        <f t="shared" si="82"/>
        <v>119.87369139528941</v>
      </c>
      <c r="CL155" s="23">
        <f t="shared" si="83"/>
        <v>23.598088680458879</v>
      </c>
      <c r="CM155" s="23" cm="1">
        <f t="array" aca="1" ref="CM155" ca="1">(CL155 - $EV155) - AVERAGE(OFFSET(CL$62, 0, 0, ROW()-62, 1) - OFFSET($EV$62, 0, 0, ROW()-62, 1))</f>
        <v>4.7972616365309086</v>
      </c>
      <c r="CN155" s="21">
        <v>42369</v>
      </c>
      <c r="CO155" s="23">
        <v>3187.63</v>
      </c>
      <c r="CP155" s="23">
        <v>2.31</v>
      </c>
      <c r="CQ155" s="23">
        <v>15.994999999999999</v>
      </c>
      <c r="CR155" s="23">
        <v>166.57669999999999</v>
      </c>
      <c r="CS155" s="23">
        <v>27.255600000000001</v>
      </c>
      <c r="CT155" s="23">
        <v>12.8659</v>
      </c>
      <c r="CU155" s="23">
        <v>7.2590000000000003</v>
      </c>
      <c r="CV155" s="23">
        <f t="shared" si="113"/>
        <v>2.2949708041595702</v>
      </c>
      <c r="CW155" s="23">
        <f t="shared" si="101"/>
        <v>165.41876861966236</v>
      </c>
      <c r="CX155" s="23">
        <f t="shared" si="84"/>
        <v>135.94845705662595</v>
      </c>
      <c r="CY155" s="23">
        <f t="shared" si="85"/>
        <v>23.447342242893363</v>
      </c>
      <c r="CZ155" s="23" cm="1">
        <f t="array" aca="1" ref="CZ155" ca="1">(CY155 - $EV155) - AVERAGE(OFFSET(CY$62, 0, 0, ROW()-62, 1) - OFFSET($EV$62, 0, 0, ROW()-62, 1))</f>
        <v>2.5474807099426711</v>
      </c>
      <c r="DA155" s="21">
        <v>42369</v>
      </c>
      <c r="DB155" s="23">
        <v>2296.6799999999998</v>
      </c>
      <c r="DC155" s="23">
        <v>2.38</v>
      </c>
      <c r="DD155" s="23">
        <v>14.9612</v>
      </c>
      <c r="DE155" s="23">
        <v>143.11359999999999</v>
      </c>
      <c r="DF155" s="23">
        <v>31.3247</v>
      </c>
      <c r="DG155" s="23">
        <v>9.4860000000000007</v>
      </c>
      <c r="DH155" s="23">
        <v>5.992</v>
      </c>
      <c r="DI155" s="23">
        <f t="shared" si="114"/>
        <v>2.1995353937342936</v>
      </c>
      <c r="DJ155" s="23">
        <f t="shared" si="102"/>
        <v>142.11876861966238</v>
      </c>
      <c r="DK155" s="23">
        <f t="shared" si="86"/>
        <v>142.18855586169519</v>
      </c>
      <c r="DL155" s="23">
        <f t="shared" si="87"/>
        <v>16.152354780464528</v>
      </c>
      <c r="DM155" s="23" cm="1">
        <f t="array" aca="1" ref="DM155" ca="1">(DL155 - $EV155) - AVERAGE(OFFSET(DL$62, 0, 0, ROW()-62, 1) - OFFSET($EV$62, 0, 0, ROW()-62, 1))</f>
        <v>-2.4044646221191481</v>
      </c>
      <c r="DN155" s="21">
        <v>42369</v>
      </c>
      <c r="DO155" s="23">
        <v>3124.72</v>
      </c>
      <c r="DP155" s="23">
        <v>1.91</v>
      </c>
      <c r="DQ155" s="23">
        <v>16.646899999999999</v>
      </c>
      <c r="DR155" s="23">
        <v>199.4496</v>
      </c>
      <c r="DS155" s="23">
        <v>51.456400000000002</v>
      </c>
      <c r="DT155" s="23">
        <v>20.751899999999999</v>
      </c>
      <c r="DU155" s="23">
        <v>15.5708</v>
      </c>
      <c r="DV155" s="23">
        <f t="shared" si="115"/>
        <v>1.8876223710608739</v>
      </c>
      <c r="DW155" s="23">
        <f t="shared" si="103"/>
        <v>198.06315789473686</v>
      </c>
      <c r="DX155" s="23">
        <f t="shared" si="88"/>
        <v>167.05781360327964</v>
      </c>
      <c r="DY155" s="23">
        <f t="shared" si="89"/>
        <v>18.704422933610427</v>
      </c>
      <c r="DZ155" s="23" cm="1">
        <f t="array" aca="1" ref="DZ155" ca="1">(DY155 - $EV155) - AVERAGE(OFFSET(DY$62, 0, 0, ROW()-62, 1) - OFFSET($EV$62, 0, 0, ROW()-62, 1))</f>
        <v>-1.817926939271838</v>
      </c>
      <c r="EA155" s="21">
        <v>42369</v>
      </c>
      <c r="EB155" s="23">
        <v>3465.55</v>
      </c>
      <c r="EC155" s="23">
        <v>3.82</v>
      </c>
      <c r="ED155" s="23">
        <v>15.755000000000001</v>
      </c>
      <c r="EE155" s="23">
        <v>135.71860000000001</v>
      </c>
      <c r="EF155" s="23">
        <v>61.0334</v>
      </c>
      <c r="EG155" s="23">
        <v>19.1584</v>
      </c>
      <c r="EH155" s="23">
        <v>9.2898999999999994</v>
      </c>
      <c r="EI155" s="23">
        <f t="shared" si="116"/>
        <v>3.7941775936400677</v>
      </c>
      <c r="EJ155" s="23">
        <f t="shared" si="104"/>
        <v>134.77517378351541</v>
      </c>
      <c r="EK155" s="23">
        <f t="shared" si="90"/>
        <v>126.35781378779159</v>
      </c>
      <c r="EL155" s="23">
        <f t="shared" si="91"/>
        <v>27.426479582973236</v>
      </c>
      <c r="EM155" s="23" cm="1">
        <f t="array" aca="1" ref="EM155" ca="1">(EL155 - $EV155) - AVERAGE(OFFSET(EL$62, 0, 0, ROW()-62, 1) - OFFSET($EV$62, 0, 0, ROW()-62, 1))</f>
        <v>5.3599417759551837</v>
      </c>
      <c r="EP155" s="21">
        <v>42369</v>
      </c>
      <c r="EQ155" s="52">
        <v>1940.239990234375</v>
      </c>
      <c r="ER155" s="37">
        <v>22.446100000000001</v>
      </c>
      <c r="ES155" s="51">
        <v>117.6</v>
      </c>
      <c r="ET155" s="23">
        <f t="shared" si="105"/>
        <v>116.78252234359485</v>
      </c>
      <c r="EU155" s="23">
        <f t="shared" si="92"/>
        <v>125.30886509299351</v>
      </c>
      <c r="EV155" s="23">
        <f t="shared" si="93"/>
        <v>15.483661022661844</v>
      </c>
      <c r="EW155" s="37"/>
      <c r="EX155" s="37"/>
      <c r="EY155" s="37"/>
      <c r="FA155" s="21">
        <v>42369</v>
      </c>
      <c r="FB155" s="37">
        <f>VLOOKUP(FA155,'riskfree_rate and infl.'!$H:$I,2,0)</f>
        <v>0.7</v>
      </c>
    </row>
    <row r="156" spans="1:158" x14ac:dyDescent="0.35">
      <c r="A156" s="21">
        <v>42400</v>
      </c>
      <c r="B156" s="23">
        <v>3832.13</v>
      </c>
      <c r="C156" s="23">
        <v>1.63</v>
      </c>
      <c r="D156" s="23">
        <v>23.725999999999999</v>
      </c>
      <c r="E156" s="23">
        <v>127.24769999999999</v>
      </c>
      <c r="F156" s="23">
        <v>56.151400000000002</v>
      </c>
      <c r="G156" s="23">
        <v>16.873100000000001</v>
      </c>
      <c r="H156" s="23">
        <v>10.1533</v>
      </c>
      <c r="I156" s="23">
        <f t="shared" si="106"/>
        <v>1.694347961713524</v>
      </c>
      <c r="J156" s="23">
        <f t="shared" si="94"/>
        <v>125.49082840236686</v>
      </c>
      <c r="K156" s="23">
        <f t="shared" si="70"/>
        <v>105.36073299565503</v>
      </c>
      <c r="L156" s="23">
        <f t="shared" si="71"/>
        <v>36.371519930086606</v>
      </c>
      <c r="M156" s="23" cm="1">
        <f t="array" aca="1" ref="M156" ca="1">(L156 - $EV156) - AVERAGE(OFFSET(L$62, 0, 0, ROW()-62, 1) - OFFSET($EV$62, 0, 0, ROW()-62, 1))</f>
        <v>6.6730503863220463</v>
      </c>
      <c r="N156" s="21">
        <v>42400</v>
      </c>
      <c r="O156" s="23">
        <v>3099.62</v>
      </c>
      <c r="P156" s="23">
        <v>1.72</v>
      </c>
      <c r="Q156" s="23">
        <v>21.243400000000001</v>
      </c>
      <c r="R156" s="23">
        <v>147.85839999999999</v>
      </c>
      <c r="S156" s="23">
        <v>30.023099999999999</v>
      </c>
      <c r="T156" s="23">
        <v>8.7776999999999994</v>
      </c>
      <c r="U156" s="23">
        <v>5.7114000000000003</v>
      </c>
      <c r="V156" s="23">
        <f t="shared" si="107"/>
        <v>1.688554088048156</v>
      </c>
      <c r="W156" s="23">
        <f t="shared" si="95"/>
        <v>145.81696252465483</v>
      </c>
      <c r="X156" s="23">
        <f t="shared" si="72"/>
        <v>120.24223891283668</v>
      </c>
      <c r="Y156" s="23">
        <f t="shared" si="73"/>
        <v>25.778129449559795</v>
      </c>
      <c r="Z156" s="23" cm="1">
        <f t="array" aca="1" ref="Z156" ca="1">(Y156 - $EV156) - AVERAGE(OFFSET(Y$62, 0, 0, ROW()-62, 1) - OFFSET($EV$62, 0, 0, ROW()-62, 1))</f>
        <v>3.3799153673772819</v>
      </c>
      <c r="AA156" s="21">
        <v>42400</v>
      </c>
      <c r="AB156" s="23">
        <v>2779</v>
      </c>
      <c r="AC156" s="23">
        <v>2.73</v>
      </c>
      <c r="AD156" s="23">
        <v>20.574400000000001</v>
      </c>
      <c r="AE156" s="23">
        <v>130.8946</v>
      </c>
      <c r="AF156" s="23">
        <v>31.157</v>
      </c>
      <c r="AG156" s="23">
        <v>9.8147000000000002</v>
      </c>
      <c r="AH156" s="23">
        <v>6.1456</v>
      </c>
      <c r="AI156" s="23">
        <f t="shared" si="108"/>
        <v>2.805600103545828</v>
      </c>
      <c r="AJ156" s="23">
        <f t="shared" si="96"/>
        <v>129.08737672583825</v>
      </c>
      <c r="AK156" s="23">
        <f t="shared" si="74"/>
        <v>123.7116034099617</v>
      </c>
      <c r="AL156" s="23">
        <f t="shared" si="75"/>
        <v>22.463535540727015</v>
      </c>
      <c r="AM156" s="23" cm="1">
        <f t="array" aca="1" ref="AM156" ca="1">(AL156 - $EV156) - AVERAGE(OFFSET(AL$62, 0, 0, ROW()-62, 1) - OFFSET($EV$62, 0, 0, ROW()-62, 1))</f>
        <v>2.0317322679261114</v>
      </c>
      <c r="AN156" s="21">
        <v>42400</v>
      </c>
      <c r="AO156" s="23">
        <v>2396.44</v>
      </c>
      <c r="AP156" s="23">
        <v>3.74</v>
      </c>
      <c r="AQ156" s="23">
        <v>20.780200000000001</v>
      </c>
      <c r="AR156" s="23">
        <v>125.3693</v>
      </c>
      <c r="AS156" s="23">
        <v>14.3414</v>
      </c>
      <c r="AT156" s="23">
        <v>-0.75980000000000003</v>
      </c>
      <c r="AU156" s="23">
        <v>2.7099999999999999E-2</v>
      </c>
      <c r="AV156" s="23">
        <f t="shared" si="109"/>
        <v>3.1496000398267539</v>
      </c>
      <c r="AW156" s="23">
        <f t="shared" si="97"/>
        <v>123.63836291913215</v>
      </c>
      <c r="AX156" s="23">
        <f t="shared" si="76"/>
        <v>230.28881812252379</v>
      </c>
      <c r="AY156" s="23">
        <f t="shared" si="77"/>
        <v>10.406236913878244</v>
      </c>
      <c r="AZ156" s="23" cm="1">
        <f t="array" aca="1" ref="AZ156" ca="1">(AY156 - $EV156) - AVERAGE(OFFSET(AY$62, 0, 0, ROW()-62, 1) - OFFSET($EV$62, 0, 0, ROW()-62, 1))</f>
        <v>-3.3502154753152475</v>
      </c>
      <c r="BA156" s="21">
        <v>42400</v>
      </c>
      <c r="BB156" s="23">
        <v>1027.8599999999999</v>
      </c>
      <c r="BC156" s="23">
        <v>2.12</v>
      </c>
      <c r="BD156" s="23">
        <v>11.365500000000001</v>
      </c>
      <c r="BE156" s="23">
        <v>90.495400000000004</v>
      </c>
      <c r="BF156" s="23" t="s">
        <v>8</v>
      </c>
      <c r="BG156" s="23">
        <v>21.815999999999999</v>
      </c>
      <c r="BH156" s="23">
        <v>15.2265</v>
      </c>
      <c r="BI156" s="23">
        <f t="shared" si="110"/>
        <v>1.8884905946536208</v>
      </c>
      <c r="BJ156" s="23">
        <f t="shared" si="98"/>
        <v>89.245956607495074</v>
      </c>
      <c r="BK156" s="23">
        <f t="shared" si="78"/>
        <v>78.850934567269121</v>
      </c>
      <c r="BL156" s="23">
        <f t="shared" si="79"/>
        <v>13.035482783315834</v>
      </c>
      <c r="BM156" s="23" cm="1">
        <f t="array" aca="1" ref="BM156" ca="1">(BL156 - $EV156) - AVERAGE(OFFSET(BL$62, 0, 0, ROW()-62, 1) - OFFSET($EV$62, 0, 0, ROW()-62, 1))</f>
        <v>-0.14936136056506122</v>
      </c>
      <c r="BN156" s="21">
        <v>42400</v>
      </c>
      <c r="BO156" s="23">
        <v>2526.89</v>
      </c>
      <c r="BP156" s="23">
        <v>3.55</v>
      </c>
      <c r="BQ156" s="23">
        <v>41.087400000000002</v>
      </c>
      <c r="BR156" s="23">
        <v>156.26570000000001</v>
      </c>
      <c r="BS156" s="23" t="s">
        <v>8</v>
      </c>
      <c r="BT156" s="23">
        <v>25.684699999999999</v>
      </c>
      <c r="BU156" s="23">
        <v>23.700700000000001</v>
      </c>
      <c r="BV156" s="23">
        <f t="shared" si="111"/>
        <v>3.4836397704876654</v>
      </c>
      <c r="BW156" s="23">
        <f t="shared" si="99"/>
        <v>154.10818540433925</v>
      </c>
      <c r="BX156" s="23">
        <f t="shared" si="80"/>
        <v>111.27365033704481</v>
      </c>
      <c r="BY156" s="23">
        <f t="shared" si="81"/>
        <v>22.708790377111921</v>
      </c>
      <c r="BZ156" s="23" cm="1">
        <f t="array" aca="1" ref="BZ156" ca="1">(BY156 - $EV156) - AVERAGE(OFFSET(BY$62, 0, 0, ROW()-62, 1) - OFFSET($EV$62, 0, 0, ROW()-62, 1))</f>
        <v>4.1635983811988675</v>
      </c>
      <c r="CA156" s="21">
        <v>42400</v>
      </c>
      <c r="CB156" s="23">
        <v>2609.11</v>
      </c>
      <c r="CC156" s="23">
        <v>1.65</v>
      </c>
      <c r="CD156" s="23">
        <v>20.0823</v>
      </c>
      <c r="CE156" s="23">
        <v>158.07259999999999</v>
      </c>
      <c r="CF156" s="23">
        <v>32.069099999999999</v>
      </c>
      <c r="CG156" s="23">
        <v>10.1067</v>
      </c>
      <c r="CH156" s="23">
        <v>7.4058999999999999</v>
      </c>
      <c r="CI156" s="23">
        <f t="shared" si="112"/>
        <v>1.5308724575657173</v>
      </c>
      <c r="CJ156" s="23">
        <f t="shared" si="100"/>
        <v>155.89013806706114</v>
      </c>
      <c r="CK156" s="23">
        <f t="shared" si="82"/>
        <v>120.82064153105277</v>
      </c>
      <c r="CL156" s="23">
        <f t="shared" si="83"/>
        <v>21.594902716432095</v>
      </c>
      <c r="CM156" s="23" cm="1">
        <f t="array" aca="1" ref="CM156" ca="1">(CL156 - $EV156) - AVERAGE(OFFSET(CL$62, 0, 0, ROW()-62, 1) - OFFSET($EV$62, 0, 0, ROW()-62, 1))</f>
        <v>2.8125354532531506</v>
      </c>
      <c r="CN156" s="21">
        <v>42400</v>
      </c>
      <c r="CO156" s="23">
        <v>2994.47</v>
      </c>
      <c r="CP156" s="23">
        <v>2.4700000000000002</v>
      </c>
      <c r="CQ156" s="23">
        <v>15.0191</v>
      </c>
      <c r="CR156" s="23">
        <v>167.2724</v>
      </c>
      <c r="CS156" s="23">
        <v>27.255600000000001</v>
      </c>
      <c r="CT156" s="23">
        <v>12.8659</v>
      </c>
      <c r="CU156" s="23">
        <v>7.2590000000000003</v>
      </c>
      <c r="CV156" s="23">
        <f t="shared" si="113"/>
        <v>2.3187475390306607</v>
      </c>
      <c r="CW156" s="23">
        <f t="shared" si="101"/>
        <v>164.96291913214989</v>
      </c>
      <c r="CX156" s="23">
        <f t="shared" si="84"/>
        <v>137.10482066945841</v>
      </c>
      <c r="CY156" s="23">
        <f t="shared" si="85"/>
        <v>21.840734595461608</v>
      </c>
      <c r="CZ156" s="23" cm="1">
        <f t="array" aca="1" ref="CZ156" ca="1">(CY156 - $EV156) - AVERAGE(OFFSET(CY$62, 0, 0, ROW()-62, 1) - OFFSET($EV$62, 0, 0, ROW()-62, 1))</f>
        <v>0.98326668290449781</v>
      </c>
      <c r="DA156" s="21">
        <v>42400</v>
      </c>
      <c r="DB156" s="23">
        <v>2055.16</v>
      </c>
      <c r="DC156" s="23">
        <v>2.66</v>
      </c>
      <c r="DD156" s="23">
        <v>14.5128</v>
      </c>
      <c r="DE156" s="23">
        <v>135.6421</v>
      </c>
      <c r="DF156" s="23">
        <v>30.419899999999998</v>
      </c>
      <c r="DG156" s="23">
        <v>7.88</v>
      </c>
      <c r="DH156" s="23">
        <v>4.1635999999999997</v>
      </c>
      <c r="DI156" s="23">
        <f t="shared" si="114"/>
        <v>2.2363590285715649</v>
      </c>
      <c r="DJ156" s="23">
        <f t="shared" si="102"/>
        <v>133.76932938856015</v>
      </c>
      <c r="DK156" s="23">
        <f t="shared" si="86"/>
        <v>142.70433405491661</v>
      </c>
      <c r="DL156" s="23">
        <f t="shared" si="87"/>
        <v>14.401524758239766</v>
      </c>
      <c r="DM156" s="23" cm="1">
        <f t="array" aca="1" ref="DM156" ca="1">(DL156 - $EV156) - AVERAGE(OFFSET(DL$62, 0, 0, ROW()-62, 1) - OFFSET($EV$62, 0, 0, ROW()-62, 1))</f>
        <v>-4.0602207544603077</v>
      </c>
      <c r="DN156" s="21">
        <v>42400</v>
      </c>
      <c r="DO156" s="23">
        <v>2928.17</v>
      </c>
      <c r="DP156" s="23">
        <v>2.0499999999999998</v>
      </c>
      <c r="DQ156" s="23">
        <v>15.6989</v>
      </c>
      <c r="DR156" s="23">
        <v>203.83770000000001</v>
      </c>
      <c r="DS156" s="23">
        <v>51.9056</v>
      </c>
      <c r="DT156" s="23">
        <v>20.713699999999999</v>
      </c>
      <c r="DU156" s="23">
        <v>15.9046</v>
      </c>
      <c r="DV156" s="23">
        <f t="shared" si="115"/>
        <v>1.9038177590854435</v>
      </c>
      <c r="DW156" s="23">
        <f t="shared" si="103"/>
        <v>201.02337278106509</v>
      </c>
      <c r="DX156" s="23">
        <f t="shared" si="88"/>
        <v>168.28953188978818</v>
      </c>
      <c r="DY156" s="23">
        <f t="shared" si="89"/>
        <v>17.399596796773082</v>
      </c>
      <c r="DZ156" s="23" cm="1">
        <f t="array" aca="1" ref="DZ156" ca="1">(DY156 - $EV156) - AVERAGE(OFFSET(DY$62, 0, 0, ROW()-62, 1) - OFFSET($EV$62, 0, 0, ROW()-62, 1))</f>
        <v>-3.0339189488090641</v>
      </c>
      <c r="EA156" s="21">
        <v>42400</v>
      </c>
      <c r="EB156" s="23">
        <v>3646.21</v>
      </c>
      <c r="EC156" s="23">
        <v>3.63</v>
      </c>
      <c r="ED156" s="23">
        <v>16.573899999999998</v>
      </c>
      <c r="EE156" s="23">
        <v>135.71860000000001</v>
      </c>
      <c r="EF156" s="23">
        <v>61.0334</v>
      </c>
      <c r="EG156" s="23">
        <v>19.1584</v>
      </c>
      <c r="EH156" s="23">
        <v>9.2898999999999994</v>
      </c>
      <c r="EI156" s="23">
        <f t="shared" si="116"/>
        <v>3.8069906829596025</v>
      </c>
      <c r="EJ156" s="23">
        <f t="shared" si="104"/>
        <v>133.8447731755424</v>
      </c>
      <c r="EK156" s="23">
        <f t="shared" si="90"/>
        <v>126.50190154281701</v>
      </c>
      <c r="EL156" s="23">
        <f t="shared" si="91"/>
        <v>28.823361194818641</v>
      </c>
      <c r="EM156" s="23" cm="1">
        <f t="array" aca="1" ref="EM156" ca="1">(EL156 - $EV156) - AVERAGE(OFFSET(EL$62, 0, 0, ROW()-62, 1) - OFFSET($EV$62, 0, 0, ROW()-62, 1))</f>
        <v>6.7692972096195696</v>
      </c>
      <c r="EP156" s="21">
        <v>42400</v>
      </c>
      <c r="EQ156" s="52">
        <v>1932.22998046875</v>
      </c>
      <c r="ER156" s="37">
        <v>22.353400000000001</v>
      </c>
      <c r="ES156" s="51">
        <v>117.37</v>
      </c>
      <c r="ET156" s="23">
        <f t="shared" si="105"/>
        <v>115.74950690335307</v>
      </c>
      <c r="EU156" s="23">
        <f t="shared" si="92"/>
        <v>125.3541652736662</v>
      </c>
      <c r="EV156" s="23">
        <f t="shared" si="93"/>
        <v>15.41416654365185</v>
      </c>
      <c r="EW156" s="37"/>
      <c r="EX156" s="37"/>
      <c r="EY156" s="37"/>
      <c r="FA156" s="21">
        <v>42400</v>
      </c>
      <c r="FB156" s="37">
        <f>VLOOKUP(FA156,'riskfree_rate and infl.'!$H:$I,2,0)</f>
        <v>1.4</v>
      </c>
    </row>
    <row r="157" spans="1:158" x14ac:dyDescent="0.35">
      <c r="A157" s="21">
        <v>42429</v>
      </c>
      <c r="B157" s="23">
        <v>3782.87</v>
      </c>
      <c r="C157" s="23">
        <v>1.66</v>
      </c>
      <c r="D157" s="23">
        <v>22.421299999999999</v>
      </c>
      <c r="E157" s="23">
        <v>131.96510000000001</v>
      </c>
      <c r="F157" s="23">
        <v>56.525799999999997</v>
      </c>
      <c r="G157" s="23">
        <v>19.846499999999999</v>
      </c>
      <c r="H157" s="23">
        <v>11.497400000000001</v>
      </c>
      <c r="I157" s="23">
        <f t="shared" si="106"/>
        <v>1.6953226769868945</v>
      </c>
      <c r="J157" s="23">
        <f t="shared" si="94"/>
        <v>130.65851485148517</v>
      </c>
      <c r="K157" s="23">
        <f t="shared" si="70"/>
        <v>106.28194004206972</v>
      </c>
      <c r="L157" s="23">
        <f t="shared" si="71"/>
        <v>35.592782729621057</v>
      </c>
      <c r="M157" s="23" cm="1">
        <f t="array" aca="1" ref="M157" ca="1">(L157 - $EV157) - AVERAGE(OFFSET(L$62, 0, 0, ROW()-62, 1) - OFFSET($EV$62, 0, 0, ROW()-62, 1))</f>
        <v>4.8118282600547637</v>
      </c>
      <c r="N157" s="21">
        <v>42429</v>
      </c>
      <c r="O157" s="23">
        <v>3078.96</v>
      </c>
      <c r="P157" s="23">
        <v>1.75</v>
      </c>
      <c r="Q157" s="23">
        <v>19.263000000000002</v>
      </c>
      <c r="R157" s="23">
        <v>153.03909999999999</v>
      </c>
      <c r="S157" s="23">
        <v>30.182500000000001</v>
      </c>
      <c r="T157" s="23">
        <v>8.9533000000000005</v>
      </c>
      <c r="U157" s="23">
        <v>6.2656999999999998</v>
      </c>
      <c r="V157" s="23">
        <f t="shared" si="107"/>
        <v>1.7070221964081813</v>
      </c>
      <c r="W157" s="23">
        <f t="shared" si="95"/>
        <v>151.52386138613861</v>
      </c>
      <c r="X157" s="23">
        <f t="shared" si="72"/>
        <v>121.04238847985019</v>
      </c>
      <c r="Y157" s="23">
        <f t="shared" si="73"/>
        <v>25.437039360079645</v>
      </c>
      <c r="Z157" s="23" cm="1">
        <f t="array" aca="1" ref="Z157" ca="1">(Y157 - $EV157) - AVERAGE(OFFSET(Y$62, 0, 0, ROW()-62, 1) - OFFSET($EV$62, 0, 0, ROW()-62, 1))</f>
        <v>1.9910049312421849</v>
      </c>
      <c r="AA157" s="21">
        <v>42429</v>
      </c>
      <c r="AB157" s="23">
        <v>2784.29</v>
      </c>
      <c r="AC157" s="23">
        <v>2.62</v>
      </c>
      <c r="AD157" s="23">
        <v>20.613600000000002</v>
      </c>
      <c r="AE157" s="23">
        <v>131.34719999999999</v>
      </c>
      <c r="AF157" s="23">
        <v>31.157</v>
      </c>
      <c r="AG157" s="23">
        <v>9.8147000000000002</v>
      </c>
      <c r="AH157" s="23">
        <v>6.1456</v>
      </c>
      <c r="AI157" s="23">
        <f t="shared" si="108"/>
        <v>2.6955943155398852</v>
      </c>
      <c r="AJ157" s="23">
        <f t="shared" si="96"/>
        <v>130.04673267326731</v>
      </c>
      <c r="AK157" s="23">
        <f t="shared" si="74"/>
        <v>124.14430523920434</v>
      </c>
      <c r="AL157" s="23">
        <f t="shared" si="75"/>
        <v>22.427851157853439</v>
      </c>
      <c r="AM157" s="23" cm="1">
        <f t="array" aca="1" ref="AM157" ca="1">(AL157 - $EV157) - AVERAGE(OFFSET(AL$62, 0, 0, ROW()-62, 1) - OFFSET($EV$62, 0, 0, ROW()-62, 1))</f>
        <v>0.96241893944444179</v>
      </c>
      <c r="AN157" s="21">
        <v>42429</v>
      </c>
      <c r="AO157" s="23">
        <v>2343.4499999999998</v>
      </c>
      <c r="AP157" s="23">
        <v>3.79</v>
      </c>
      <c r="AQ157" s="23">
        <v>26.575099999999999</v>
      </c>
      <c r="AR157" s="23">
        <v>87.25</v>
      </c>
      <c r="AS157" s="23">
        <v>13.6564</v>
      </c>
      <c r="AT157" s="23">
        <v>-6.5647000000000002</v>
      </c>
      <c r="AU157" s="23">
        <v>-4.4802</v>
      </c>
      <c r="AV157" s="23">
        <f t="shared" si="109"/>
        <v>3.1995180614386101</v>
      </c>
      <c r="AW157" s="23">
        <f t="shared" si="97"/>
        <v>86.386138613861391</v>
      </c>
      <c r="AX157" s="23">
        <f t="shared" si="76"/>
        <v>228.60956653135096</v>
      </c>
      <c r="AY157" s="23">
        <f t="shared" si="77"/>
        <v>10.250883353469046</v>
      </c>
      <c r="AZ157" s="23" cm="1">
        <f t="array" aca="1" ref="AZ157" ca="1">(AY157 - $EV157) - AVERAGE(OFFSET(AY$62, 0, 0, ROW()-62, 1) - OFFSET($EV$62, 0, 0, ROW()-62, 1))</f>
        <v>-4.4825458998247347</v>
      </c>
      <c r="BA157" s="21">
        <v>42429</v>
      </c>
      <c r="BB157" s="23">
        <v>989.33</v>
      </c>
      <c r="BC157" s="23">
        <v>2.23</v>
      </c>
      <c r="BD157" s="23">
        <v>11.030200000000001</v>
      </c>
      <c r="BE157" s="23">
        <v>92.365200000000002</v>
      </c>
      <c r="BF157" s="23" t="s">
        <v>8</v>
      </c>
      <c r="BG157" s="23">
        <v>22.145700000000001</v>
      </c>
      <c r="BH157" s="23">
        <v>15.4025</v>
      </c>
      <c r="BI157" s="23">
        <f t="shared" si="110"/>
        <v>1.9366429534413676</v>
      </c>
      <c r="BJ157" s="23">
        <f t="shared" si="98"/>
        <v>91.450693069306936</v>
      </c>
      <c r="BK157" s="23">
        <f t="shared" si="78"/>
        <v>79.274791204940712</v>
      </c>
      <c r="BL157" s="23">
        <f t="shared" si="79"/>
        <v>12.479755354288983</v>
      </c>
      <c r="BM157" s="23" cm="1">
        <f t="array" aca="1" ref="BM157" ca="1">(BL157 - $EV157) - AVERAGE(OFFSET(BL$62, 0, 0, ROW()-62, 1) - OFFSET($EV$62, 0, 0, ROW()-62, 1))</f>
        <v>-1.7157588549000975</v>
      </c>
      <c r="BN157" s="21">
        <v>42429</v>
      </c>
      <c r="BO157" s="23">
        <v>2503.77</v>
      </c>
      <c r="BP157" s="23">
        <v>3.6</v>
      </c>
      <c r="BQ157" s="23">
        <v>37.173900000000003</v>
      </c>
      <c r="BR157" s="23">
        <v>140.72810000000001</v>
      </c>
      <c r="BS157" s="23" t="s">
        <v>8</v>
      </c>
      <c r="BT157" s="23">
        <v>24.305599999999998</v>
      </c>
      <c r="BU157" s="23">
        <v>20.403500000000001</v>
      </c>
      <c r="BV157" s="23">
        <f t="shared" si="111"/>
        <v>3.5232432784578407</v>
      </c>
      <c r="BW157" s="23">
        <f t="shared" si="99"/>
        <v>139.33475247524754</v>
      </c>
      <c r="BX157" s="23">
        <f t="shared" si="80"/>
        <v>112.14300688744032</v>
      </c>
      <c r="BY157" s="23">
        <f t="shared" si="81"/>
        <v>22.326581652238669</v>
      </c>
      <c r="BZ157" s="23" cm="1">
        <f t="array" aca="1" ref="BZ157" ca="1">(BY157 - $EV157) - AVERAGE(OFFSET(BY$62, 0, 0, ROW()-62, 1) - OFFSET($EV$62, 0, 0, ROW()-62, 1))</f>
        <v>2.7253200147883359</v>
      </c>
      <c r="CA157" s="21">
        <v>42429</v>
      </c>
      <c r="CB157" s="23">
        <v>2595.86</v>
      </c>
      <c r="CC157" s="23">
        <v>1.68</v>
      </c>
      <c r="CD157" s="23">
        <v>18.769500000000001</v>
      </c>
      <c r="CE157" s="23">
        <v>162.18979999999999</v>
      </c>
      <c r="CF157" s="23">
        <v>31.721900000000002</v>
      </c>
      <c r="CG157" s="23">
        <v>10.0054</v>
      </c>
      <c r="CH157" s="23">
        <v>6.9843000000000002</v>
      </c>
      <c r="CI157" s="23">
        <f t="shared" si="112"/>
        <v>1.5614582172789215</v>
      </c>
      <c r="CJ157" s="23">
        <f t="shared" si="100"/>
        <v>160.5839603960396</v>
      </c>
      <c r="CK157" s="23">
        <f t="shared" si="82"/>
        <v>121.8196200417344</v>
      </c>
      <c r="CL157" s="23">
        <f t="shared" si="83"/>
        <v>21.30904692619038</v>
      </c>
      <c r="CM157" s="23" cm="1">
        <f t="array" aca="1" ref="CM157" ca="1">(CL157 - $EV157) - AVERAGE(OFFSET(CL$62, 0, 0, ROW()-62, 1) - OFFSET($EV$62, 0, 0, ROW()-62, 1))</f>
        <v>1.4848317365051629</v>
      </c>
      <c r="CN157" s="21">
        <v>42429</v>
      </c>
      <c r="CO157" s="23">
        <v>3106.54</v>
      </c>
      <c r="CP157" s="23">
        <v>2.46</v>
      </c>
      <c r="CQ157" s="23">
        <v>15.9467</v>
      </c>
      <c r="CR157" s="23">
        <v>169.51939999999999</v>
      </c>
      <c r="CS157" s="23">
        <v>25.738800000000001</v>
      </c>
      <c r="CT157" s="23">
        <v>13.0372</v>
      </c>
      <c r="CU157" s="23">
        <v>8.0183</v>
      </c>
      <c r="CV157" s="23">
        <f t="shared" si="113"/>
        <v>2.4130319902494679</v>
      </c>
      <c r="CW157" s="23">
        <f t="shared" si="101"/>
        <v>167.8409900990099</v>
      </c>
      <c r="CX157" s="23">
        <f t="shared" si="84"/>
        <v>138.21663834642686</v>
      </c>
      <c r="CY157" s="23">
        <f t="shared" si="85"/>
        <v>22.475875821937969</v>
      </c>
      <c r="CZ157" s="23" cm="1">
        <f t="array" aca="1" ref="CZ157" ca="1">(CY157 - $EV157) - AVERAGE(OFFSET(CY$62, 0, 0, ROW()-62, 1) - OFFSET($EV$62, 0, 0, ROW()-62, 1))</f>
        <v>0.59581544361509842</v>
      </c>
      <c r="DA157" s="21">
        <v>42429</v>
      </c>
      <c r="DB157" s="23">
        <v>2202.9299999999998</v>
      </c>
      <c r="DC157" s="23">
        <v>2.5099999999999998</v>
      </c>
      <c r="DD157" s="23">
        <v>15.5563</v>
      </c>
      <c r="DE157" s="23">
        <v>133.40520000000001</v>
      </c>
      <c r="DF157" s="23">
        <v>30.419899999999998</v>
      </c>
      <c r="DG157" s="23">
        <v>7.88</v>
      </c>
      <c r="DH157" s="23">
        <v>4.1635999999999997</v>
      </c>
      <c r="DI157" s="23">
        <f t="shared" si="114"/>
        <v>2.3037664383000407</v>
      </c>
      <c r="DJ157" s="23">
        <f t="shared" si="102"/>
        <v>132.08435643564357</v>
      </c>
      <c r="DK157" s="23">
        <f t="shared" si="86"/>
        <v>143.17445204252337</v>
      </c>
      <c r="DL157" s="23">
        <f t="shared" si="87"/>
        <v>15.386334423307037</v>
      </c>
      <c r="DM157" s="23" cm="1">
        <f t="array" aca="1" ref="DM157" ca="1">(DL157 - $EV157) - AVERAGE(OFFSET(DL$62, 0, 0, ROW()-62, 1) - OFFSET($EV$62, 0, 0, ROW()-62, 1))</f>
        <v>-4.0449142137128522</v>
      </c>
      <c r="DN157" s="21">
        <v>42429</v>
      </c>
      <c r="DO157" s="23">
        <v>2906.25</v>
      </c>
      <c r="DP157" s="23">
        <v>2.12</v>
      </c>
      <c r="DQ157" s="23">
        <v>15.5814</v>
      </c>
      <c r="DR157" s="23">
        <v>203.89959999999999</v>
      </c>
      <c r="DS157" s="23">
        <v>51.9056</v>
      </c>
      <c r="DT157" s="23">
        <v>20.713699999999999</v>
      </c>
      <c r="DU157" s="23">
        <v>15.9046</v>
      </c>
      <c r="DV157" s="23">
        <f t="shared" si="115"/>
        <v>1.974140587326517</v>
      </c>
      <c r="DW157" s="23">
        <f t="shared" si="103"/>
        <v>201.88079207920791</v>
      </c>
      <c r="DX157" s="23">
        <f t="shared" si="88"/>
        <v>169.54737042574754</v>
      </c>
      <c r="DY157" s="23">
        <f t="shared" si="89"/>
        <v>17.141227213976627</v>
      </c>
      <c r="DZ157" s="23" cm="1">
        <f t="array" aca="1" ref="DZ157" ca="1">(DY157 - $EV157) - AVERAGE(OFFSET(DY$62, 0, 0, ROW()-62, 1) - OFFSET($EV$62, 0, 0, ROW()-62, 1))</f>
        <v>-4.2725948328269263</v>
      </c>
      <c r="EA157" s="21">
        <v>42429</v>
      </c>
      <c r="EB157" s="23">
        <v>3714.3</v>
      </c>
      <c r="EC157" s="23">
        <v>3.61</v>
      </c>
      <c r="ED157" s="23">
        <v>16.986699999999999</v>
      </c>
      <c r="EE157" s="23">
        <v>134.4913</v>
      </c>
      <c r="EF157" s="23">
        <v>62.017800000000001</v>
      </c>
      <c r="EG157" s="23">
        <v>19.202999999999999</v>
      </c>
      <c r="EH157" s="23">
        <v>9.1667000000000005</v>
      </c>
      <c r="EI157" s="23">
        <f t="shared" si="116"/>
        <v>3.8425866903696675</v>
      </c>
      <c r="EJ157" s="23">
        <f t="shared" si="104"/>
        <v>133.15970297029702</v>
      </c>
      <c r="EK157" s="23">
        <f t="shared" si="90"/>
        <v>126.60332264521129</v>
      </c>
      <c r="EL157" s="23">
        <f t="shared" si="91"/>
        <v>29.338092574464447</v>
      </c>
      <c r="EM157" s="23" cm="1">
        <f t="array" aca="1" ref="EM157" ca="1">(EL157 - $EV157) - AVERAGE(OFFSET(EL$62, 0, 0, ROW()-62, 1) - OFFSET($EV$62, 0, 0, ROW()-62, 1))</f>
        <v>6.200530539007878</v>
      </c>
      <c r="EP157" s="21">
        <v>42429</v>
      </c>
      <c r="EQ157" s="52">
        <v>2059.739990234375</v>
      </c>
      <c r="ER157" s="37">
        <v>23.828600000000002</v>
      </c>
      <c r="ES157" s="51">
        <v>117.23</v>
      </c>
      <c r="ET157" s="23">
        <f t="shared" si="105"/>
        <v>116.06930693069307</v>
      </c>
      <c r="EU157" s="23">
        <f t="shared" si="92"/>
        <v>125.39198379107133</v>
      </c>
      <c r="EV157" s="23">
        <f t="shared" si="93"/>
        <v>16.42640883380809</v>
      </c>
      <c r="EW157" s="37"/>
      <c r="EX157" s="37"/>
      <c r="EY157" s="37"/>
      <c r="FA157" s="21">
        <v>42429</v>
      </c>
      <c r="FB157" s="37">
        <f>VLOOKUP(FA157,'riskfree_rate and infl.'!$H:$I,2,0)</f>
        <v>1</v>
      </c>
    </row>
    <row r="158" spans="1:158" x14ac:dyDescent="0.35">
      <c r="A158" s="21">
        <v>42460</v>
      </c>
      <c r="B158" s="23">
        <v>4023.94</v>
      </c>
      <c r="C158" s="23">
        <v>1.52</v>
      </c>
      <c r="D158" s="23">
        <v>23.833200000000001</v>
      </c>
      <c r="E158" s="23">
        <v>131.96510000000001</v>
      </c>
      <c r="F158" s="23">
        <v>56.525799999999997</v>
      </c>
      <c r="G158" s="23">
        <v>19.846499999999999</v>
      </c>
      <c r="H158" s="23">
        <v>11.497400000000001</v>
      </c>
      <c r="I158" s="23">
        <f t="shared" si="106"/>
        <v>1.632509536935649</v>
      </c>
      <c r="J158" s="23">
        <f t="shared" si="94"/>
        <v>130.78800792864223</v>
      </c>
      <c r="K158" s="23">
        <f t="shared" si="70"/>
        <v>107.21257269612225</v>
      </c>
      <c r="L158" s="23">
        <f t="shared" si="71"/>
        <v>37.532351839044537</v>
      </c>
      <c r="M158" s="23" cm="1">
        <f t="array" aca="1" ref="M158" ca="1">(L158 - $EV158) - AVERAGE(OFFSET(L$62, 0, 0, ROW()-62, 1) - OFFSET($EV$62, 0, 0, ROW()-62, 1))</f>
        <v>6.6607724579761616</v>
      </c>
      <c r="N158" s="21">
        <v>42460</v>
      </c>
      <c r="O158" s="23">
        <v>3294.17</v>
      </c>
      <c r="P158" s="23">
        <v>1.63</v>
      </c>
      <c r="Q158" s="23">
        <v>20.800999999999998</v>
      </c>
      <c r="R158" s="23">
        <v>153.06870000000001</v>
      </c>
      <c r="S158" s="23">
        <v>30.185500000000001</v>
      </c>
      <c r="T158" s="23">
        <v>8.9097000000000008</v>
      </c>
      <c r="U158" s="23">
        <v>6.2568999999999999</v>
      </c>
      <c r="V158" s="23">
        <f t="shared" si="107"/>
        <v>1.6916712620513985</v>
      </c>
      <c r="W158" s="23">
        <f t="shared" si="95"/>
        <v>151.70336967294352</v>
      </c>
      <c r="X158" s="23">
        <f t="shared" si="72"/>
        <v>121.8558964424291</v>
      </c>
      <c r="Y158" s="23">
        <f t="shared" si="73"/>
        <v>27.033324575773261</v>
      </c>
      <c r="Z158" s="23" cm="1">
        <f t="array" aca="1" ref="Z158" ca="1">(Y158 - $EV158) - AVERAGE(OFFSET(Y$62, 0, 0, ROW()-62, 1) - OFFSET($EV$62, 0, 0, ROW()-62, 1))</f>
        <v>3.5260488117755147</v>
      </c>
      <c r="AA158" s="21">
        <v>42460</v>
      </c>
      <c r="AB158" s="23">
        <v>2909.42</v>
      </c>
      <c r="AC158" s="23">
        <v>2.5499999999999998</v>
      </c>
      <c r="AD158" s="23">
        <v>21.980399999999999</v>
      </c>
      <c r="AE158" s="23">
        <v>131.6574</v>
      </c>
      <c r="AF158" s="23">
        <v>31.290700000000001</v>
      </c>
      <c r="AG158" s="23">
        <v>9.8194999999999997</v>
      </c>
      <c r="AH158" s="23">
        <v>6.5213999999999999</v>
      </c>
      <c r="AI158" s="23">
        <f t="shared" si="108"/>
        <v>2.7239201477670787</v>
      </c>
      <c r="AJ158" s="23">
        <f t="shared" si="96"/>
        <v>130.48305252725473</v>
      </c>
      <c r="AK158" s="23">
        <f t="shared" si="74"/>
        <v>124.59413151225677</v>
      </c>
      <c r="AL158" s="23">
        <f t="shared" si="75"/>
        <v>23.351180065120403</v>
      </c>
      <c r="AM158" s="23" cm="1">
        <f t="array" aca="1" ref="AM158" ca="1">(AL158 - $EV158) - AVERAGE(OFFSET(AL$62, 0, 0, ROW()-62, 1) - OFFSET($EV$62, 0, 0, ROW()-62, 1))</f>
        <v>1.8352209489656799</v>
      </c>
      <c r="AN158" s="21">
        <v>42460</v>
      </c>
      <c r="AO158" s="23">
        <v>2545.27</v>
      </c>
      <c r="AP158" s="23">
        <v>3.49</v>
      </c>
      <c r="AQ158" s="23">
        <v>28.863800000000001</v>
      </c>
      <c r="AR158" s="23">
        <v>87.25</v>
      </c>
      <c r="AS158" s="23">
        <v>13.6564</v>
      </c>
      <c r="AT158" s="23">
        <v>-6.5647000000000002</v>
      </c>
      <c r="AU158" s="23">
        <v>-4.4802</v>
      </c>
      <c r="AV158" s="23">
        <f t="shared" si="109"/>
        <v>3.2556719158501721</v>
      </c>
      <c r="AW158" s="23">
        <f t="shared" si="97"/>
        <v>86.471754212091184</v>
      </c>
      <c r="AX158" s="23">
        <f t="shared" si="76"/>
        <v>226.94577541768359</v>
      </c>
      <c r="AY158" s="23">
        <f t="shared" si="77"/>
        <v>11.215322229794953</v>
      </c>
      <c r="AZ158" s="23" cm="1">
        <f t="array" aca="1" ref="AZ158" ca="1">(AY158 - $EV158) - AVERAGE(OFFSET(AY$62, 0, 0, ROW()-62, 1) - OFFSET($EV$62, 0, 0, ROW()-62, 1))</f>
        <v>-3.5119155375021656</v>
      </c>
      <c r="BA158" s="21">
        <v>42460</v>
      </c>
      <c r="BB158" s="23">
        <v>1050.69</v>
      </c>
      <c r="BC158" s="23">
        <v>2.11</v>
      </c>
      <c r="BD158" s="23">
        <v>11.7143</v>
      </c>
      <c r="BE158" s="23">
        <v>92.365200000000002</v>
      </c>
      <c r="BF158" s="23" t="s">
        <v>8</v>
      </c>
      <c r="BG158" s="23">
        <v>22.145700000000001</v>
      </c>
      <c r="BH158" s="23">
        <v>15.4025</v>
      </c>
      <c r="BI158" s="23">
        <f t="shared" si="110"/>
        <v>1.9608190142199799</v>
      </c>
      <c r="BJ158" s="23">
        <f t="shared" si="98"/>
        <v>91.541328047571866</v>
      </c>
      <c r="BK158" s="23">
        <f t="shared" si="78"/>
        <v>79.704163874607318</v>
      </c>
      <c r="BL158" s="23">
        <f t="shared" si="79"/>
        <v>13.18237277606943</v>
      </c>
      <c r="BM158" s="23" cm="1">
        <f t="array" aca="1" ref="BM158" ca="1">(BL158 - $EV158) - AVERAGE(OFFSET(BL$62, 0, 0, ROW()-62, 1) - OFFSET($EV$62, 0, 0, ROW()-62, 1))</f>
        <v>-1.0357706455076201</v>
      </c>
      <c r="BN158" s="21">
        <v>42460</v>
      </c>
      <c r="BO158" s="23">
        <v>2751.08</v>
      </c>
      <c r="BP158" s="23">
        <v>3.95</v>
      </c>
      <c r="BQ158" s="23">
        <v>40.845799999999997</v>
      </c>
      <c r="BR158" s="23">
        <v>140.72810000000001</v>
      </c>
      <c r="BS158" s="23" t="s">
        <v>8</v>
      </c>
      <c r="BT158" s="23">
        <v>24.305599999999998</v>
      </c>
      <c r="BU158" s="23">
        <v>20.403500000000001</v>
      </c>
      <c r="BV158" s="23">
        <f t="shared" si="111"/>
        <v>4.2440802944010878</v>
      </c>
      <c r="BW158" s="23">
        <f t="shared" si="99"/>
        <v>139.47284440039647</v>
      </c>
      <c r="BX158" s="23">
        <f t="shared" si="80"/>
        <v>113.02314825711261</v>
      </c>
      <c r="BY158" s="23">
        <f t="shared" si="81"/>
        <v>24.34085443931945</v>
      </c>
      <c r="BZ158" s="23" cm="1">
        <f t="array" aca="1" ref="BZ158" ca="1">(BY158 - $EV158) - AVERAGE(OFFSET(BY$62, 0, 0, ROW()-62, 1) - OFFSET($EV$62, 0, 0, ROW()-62, 1))</f>
        <v>4.6707023512552261</v>
      </c>
      <c r="CA158" s="21">
        <v>42460</v>
      </c>
      <c r="CB158" s="23">
        <v>2665.14</v>
      </c>
      <c r="CC158" s="23">
        <v>1.66</v>
      </c>
      <c r="CD158" s="23">
        <v>19.323699999999999</v>
      </c>
      <c r="CE158" s="23">
        <v>162.17930000000001</v>
      </c>
      <c r="CF158" s="23">
        <v>31.657499999999999</v>
      </c>
      <c r="CG158" s="23">
        <v>9.9661000000000008</v>
      </c>
      <c r="CH158" s="23">
        <v>6.9836999999999998</v>
      </c>
      <c r="CI158" s="23">
        <f t="shared" si="112"/>
        <v>1.5927093248468178</v>
      </c>
      <c r="CJ158" s="23">
        <f t="shared" si="100"/>
        <v>160.73270564915762</v>
      </c>
      <c r="CK158" s="23">
        <f t="shared" si="82"/>
        <v>122.82950950459848</v>
      </c>
      <c r="CL158" s="23">
        <f t="shared" si="83"/>
        <v>21.697880344464149</v>
      </c>
      <c r="CM158" s="23" cm="1">
        <f t="array" aca="1" ref="CM158" ca="1">(CL158 - $EV158) - AVERAGE(OFFSET(CL$62, 0, 0, ROW()-62, 1) - OFFSET($EV$62, 0, 0, ROW()-62, 1))</f>
        <v>1.8176964570638243</v>
      </c>
      <c r="CN158" s="21">
        <v>42460</v>
      </c>
      <c r="CO158" s="23">
        <v>3318.02</v>
      </c>
      <c r="CP158" s="23">
        <v>2.2999999999999998</v>
      </c>
      <c r="CQ158" s="23">
        <v>17.0351</v>
      </c>
      <c r="CR158" s="23">
        <v>169.48230000000001</v>
      </c>
      <c r="CS158" s="23">
        <v>25.912600000000001</v>
      </c>
      <c r="CT158" s="23">
        <v>13.0343</v>
      </c>
      <c r="CU158" s="23">
        <v>8.0165000000000006</v>
      </c>
      <c r="CV158" s="23">
        <f t="shared" si="113"/>
        <v>2.4084427854690795</v>
      </c>
      <c r="CW158" s="23">
        <f t="shared" si="101"/>
        <v>167.97056491575819</v>
      </c>
      <c r="CX158" s="23">
        <f t="shared" si="84"/>
        <v>139.34059112423412</v>
      </c>
      <c r="CY158" s="23">
        <f t="shared" si="85"/>
        <v>23.812300301221629</v>
      </c>
      <c r="CZ158" s="23" cm="1">
        <f t="array" aca="1" ref="CZ158" ca="1">(CY158 - $EV158) - AVERAGE(OFFSET(CY$62, 0, 0, ROW()-62, 1) - OFFSET($EV$62, 0, 0, ROW()-62, 1))</f>
        <v>1.8855318115679225</v>
      </c>
      <c r="DA158" s="21">
        <v>42460</v>
      </c>
      <c r="DB158" s="23">
        <v>2365.89</v>
      </c>
      <c r="DC158" s="23">
        <v>2.3199999999999998</v>
      </c>
      <c r="DD158" s="23">
        <v>14.4588</v>
      </c>
      <c r="DE158" s="23">
        <v>169.8313</v>
      </c>
      <c r="DF158" s="23">
        <v>29.596800000000002</v>
      </c>
      <c r="DG158" s="23">
        <v>7.0678000000000001</v>
      </c>
      <c r="DH158" s="23">
        <v>4.5528000000000004</v>
      </c>
      <c r="DI158" s="23">
        <f t="shared" si="114"/>
        <v>2.3060018723510329</v>
      </c>
      <c r="DJ158" s="23">
        <f t="shared" si="102"/>
        <v>168.31645193260655</v>
      </c>
      <c r="DK158" s="23">
        <f t="shared" si="86"/>
        <v>144.12662497557739</v>
      </c>
      <c r="DL158" s="23">
        <f t="shared" si="87"/>
        <v>16.415356984879828</v>
      </c>
      <c r="DM158" s="23" cm="1">
        <f t="array" aca="1" ref="DM158" ca="1">(DL158 - $EV158) - AVERAGE(OFFSET(DL$62, 0, 0, ROW()-62, 1) - OFFSET($EV$62, 0, 0, ROW()-62, 1))</f>
        <v>-3.0142588295403971</v>
      </c>
      <c r="DN158" s="21">
        <v>42460</v>
      </c>
      <c r="DO158" s="23">
        <v>3195.2</v>
      </c>
      <c r="DP158" s="23">
        <v>1.97</v>
      </c>
      <c r="DQ158" s="23">
        <v>17.130500000000001</v>
      </c>
      <c r="DR158" s="23">
        <v>203.89959999999999</v>
      </c>
      <c r="DS158" s="23">
        <v>51.9056</v>
      </c>
      <c r="DT158" s="23">
        <v>20.713699999999999</v>
      </c>
      <c r="DU158" s="23">
        <v>15.9046</v>
      </c>
      <c r="DV158" s="23">
        <f t="shared" si="115"/>
        <v>2.0152047192395557</v>
      </c>
      <c r="DW158" s="23">
        <f t="shared" si="103"/>
        <v>202.08087215064421</v>
      </c>
      <c r="DX158" s="23">
        <f t="shared" si="88"/>
        <v>170.82082799956632</v>
      </c>
      <c r="DY158" s="23">
        <f t="shared" si="89"/>
        <v>18.704978997105155</v>
      </c>
      <c r="DZ158" s="23" cm="1">
        <f t="array" aca="1" ref="DZ158" ca="1">(DY158 - $EV158) - AVERAGE(OFFSET(DY$62, 0, 0, ROW()-62, 1) - OFFSET($EV$62, 0, 0, ROW()-62, 1))</f>
        <v>-2.704838553982964</v>
      </c>
      <c r="EA158" s="21">
        <v>42460</v>
      </c>
      <c r="EB158" s="23">
        <v>4021.84</v>
      </c>
      <c r="EC158" s="23">
        <v>3.34</v>
      </c>
      <c r="ED158" s="23">
        <v>18.3306</v>
      </c>
      <c r="EE158" s="23">
        <v>134.4913</v>
      </c>
      <c r="EF158" s="23">
        <v>62.017800000000001</v>
      </c>
      <c r="EG158" s="23">
        <v>19.202999999999999</v>
      </c>
      <c r="EH158" s="23">
        <v>9.1667000000000005</v>
      </c>
      <c r="EI158" s="23">
        <f t="shared" si="116"/>
        <v>3.8047526603352995</v>
      </c>
      <c r="EJ158" s="23">
        <f t="shared" si="104"/>
        <v>133.29167492566899</v>
      </c>
      <c r="EK158" s="23">
        <f t="shared" si="90"/>
        <v>126.72018649053199</v>
      </c>
      <c r="EL158" s="23">
        <f t="shared" si="91"/>
        <v>31.737958342576267</v>
      </c>
      <c r="EM158" s="23" cm="1">
        <f t="array" aca="1" ref="EM158" ca="1">(EL158 - $EV158) - AVERAGE(OFFSET(EL$62, 0, 0, ROW()-62, 1) - OFFSET($EV$62, 0, 0, ROW()-62, 1))</f>
        <v>8.4953057468785182</v>
      </c>
      <c r="EP158" s="21">
        <v>42460</v>
      </c>
      <c r="EQ158" s="52">
        <v>2065.300048828125</v>
      </c>
      <c r="ER158" s="37">
        <v>23.760899999999999</v>
      </c>
      <c r="ES158" s="51">
        <v>116.69</v>
      </c>
      <c r="ET158" s="23">
        <f t="shared" si="105"/>
        <v>115.64915758176413</v>
      </c>
      <c r="EU158" s="23">
        <f t="shared" si="92"/>
        <v>125.42122242846943</v>
      </c>
      <c r="EV158" s="23">
        <f t="shared" si="93"/>
        <v>16.466910534267935</v>
      </c>
      <c r="EW158" s="37"/>
      <c r="EX158" s="37"/>
      <c r="EY158" s="37"/>
      <c r="FA158" s="21">
        <v>42460</v>
      </c>
      <c r="FB158" s="37">
        <f>VLOOKUP(FA158,'riskfree_rate and infl.'!$H:$I,2,0)</f>
        <v>0.9</v>
      </c>
    </row>
    <row r="159" spans="1:158" x14ac:dyDescent="0.35">
      <c r="A159" s="21">
        <v>42490</v>
      </c>
      <c r="B159" s="23">
        <v>4000.47</v>
      </c>
      <c r="C159" s="23">
        <v>1.55</v>
      </c>
      <c r="D159" s="23">
        <v>23.172999999999998</v>
      </c>
      <c r="E159" s="23">
        <v>137.8347</v>
      </c>
      <c r="F159" s="23">
        <v>55.8018</v>
      </c>
      <c r="G159" s="23">
        <v>20.138200000000001</v>
      </c>
      <c r="H159" s="23">
        <v>11.5945</v>
      </c>
      <c r="I159" s="23">
        <f t="shared" si="106"/>
        <v>1.6395852953528947</v>
      </c>
      <c r="J159" s="23">
        <f t="shared" si="94"/>
        <v>136.33501483679527</v>
      </c>
      <c r="K159" s="23">
        <f t="shared" si="70"/>
        <v>108.24147507518511</v>
      </c>
      <c r="L159" s="23">
        <f t="shared" si="71"/>
        <v>36.95875353898542</v>
      </c>
      <c r="M159" s="23" cm="1">
        <f t="array" aca="1" ref="M159" ca="1">(L159 - $EV159) - AVERAGE(OFFSET(L$62, 0, 0, ROW()-62, 1) - OFFSET($EV$62, 0, 0, ROW()-62, 1))</f>
        <v>5.7690133897079292</v>
      </c>
      <c r="N159" s="21">
        <v>42490</v>
      </c>
      <c r="O159" s="23">
        <v>3287.56</v>
      </c>
      <c r="P159" s="23">
        <v>1.64</v>
      </c>
      <c r="Q159" s="23">
        <v>20.7592</v>
      </c>
      <c r="R159" s="23">
        <v>153.06870000000001</v>
      </c>
      <c r="S159" s="23">
        <v>30.185500000000001</v>
      </c>
      <c r="T159" s="23">
        <v>8.9097000000000008</v>
      </c>
      <c r="U159" s="23">
        <v>6.2568999999999999</v>
      </c>
      <c r="V159" s="23">
        <f t="shared" si="107"/>
        <v>1.6877564320116407</v>
      </c>
      <c r="W159" s="23">
        <f t="shared" si="95"/>
        <v>151.40326409495552</v>
      </c>
      <c r="X159" s="23">
        <f t="shared" si="72"/>
        <v>122.67235265279722</v>
      </c>
      <c r="Y159" s="23">
        <f t="shared" si="73"/>
        <v>26.799518627517216</v>
      </c>
      <c r="Z159" s="23" cm="1">
        <f t="array" aca="1" ref="Z159" ca="1">(Y159 - $EV159) - AVERAGE(OFFSET(Y$62, 0, 0, ROW()-62, 1) - OFFSET($EV$62, 0, 0, ROW()-62, 1))</f>
        <v>3.0063988339309802</v>
      </c>
      <c r="AA159" s="21">
        <v>42490</v>
      </c>
      <c r="AB159" s="23">
        <v>2862.22</v>
      </c>
      <c r="AC159" s="23">
        <v>2.61</v>
      </c>
      <c r="AD159" s="23">
        <v>21.623799999999999</v>
      </c>
      <c r="AE159" s="23">
        <v>131.6575</v>
      </c>
      <c r="AF159" s="23">
        <v>31.290700000000001</v>
      </c>
      <c r="AG159" s="23">
        <v>9.8194999999999997</v>
      </c>
      <c r="AH159" s="23">
        <v>6.5213999999999999</v>
      </c>
      <c r="AI159" s="23">
        <f t="shared" si="108"/>
        <v>2.7272664612299247</v>
      </c>
      <c r="AJ159" s="23">
        <f t="shared" si="96"/>
        <v>130.22502472799209</v>
      </c>
      <c r="AK159" s="23">
        <f t="shared" si="74"/>
        <v>125.04801435333052</v>
      </c>
      <c r="AL159" s="23">
        <f t="shared" si="75"/>
        <v>22.888968008021536</v>
      </c>
      <c r="AM159" s="23" cm="1">
        <f t="array" aca="1" ref="AM159" ca="1">(AL159 - $EV159) - AVERAGE(OFFSET(AL$62, 0, 0, ROW()-62, 1) - OFFSET($EV$62, 0, 0, ROW()-62, 1))</f>
        <v>1.1045960773588366</v>
      </c>
      <c r="AN159" s="21">
        <v>42490</v>
      </c>
      <c r="AO159" s="23">
        <v>2750.34</v>
      </c>
      <c r="AP159" s="23">
        <v>3.21</v>
      </c>
      <c r="AQ159" s="23">
        <v>31.189299999999999</v>
      </c>
      <c r="AR159" s="23">
        <v>87.25</v>
      </c>
      <c r="AS159" s="23">
        <v>13.6564</v>
      </c>
      <c r="AT159" s="23">
        <v>-6.5647000000000002</v>
      </c>
      <c r="AU159" s="23">
        <v>-4.4802</v>
      </c>
      <c r="AV159" s="23">
        <f t="shared" si="109"/>
        <v>3.2920077397519294</v>
      </c>
      <c r="AW159" s="23">
        <f t="shared" si="97"/>
        <v>86.30069238377844</v>
      </c>
      <c r="AX159" s="23">
        <f t="shared" si="76"/>
        <v>225.08547364991969</v>
      </c>
      <c r="AY159" s="23">
        <f t="shared" si="77"/>
        <v>12.219091509555447</v>
      </c>
      <c r="AZ159" s="23" cm="1">
        <f t="array" aca="1" ref="AZ159" ca="1">(AY159 - $EV159) - AVERAGE(OFFSET(AY$62, 0, 0, ROW()-62, 1) - OFFSET($EV$62, 0, 0, ROW()-62, 1))</f>
        <v>-2.7214339538324532</v>
      </c>
      <c r="BA159" s="21">
        <v>42490</v>
      </c>
      <c r="BB159" s="23">
        <v>1097.51</v>
      </c>
      <c r="BC159" s="23">
        <v>2.0099999999999998</v>
      </c>
      <c r="BD159" s="23">
        <v>12.5524</v>
      </c>
      <c r="BE159" s="23">
        <v>87.573999999999998</v>
      </c>
      <c r="BF159" s="23" t="s">
        <v>8</v>
      </c>
      <c r="BG159" s="23">
        <v>21.973299999999998</v>
      </c>
      <c r="BH159" s="23">
        <v>14.946</v>
      </c>
      <c r="BI159" s="23">
        <f t="shared" si="110"/>
        <v>1.9611038864347046</v>
      </c>
      <c r="BJ159" s="23">
        <f t="shared" si="98"/>
        <v>86.621167161226509</v>
      </c>
      <c r="BK159" s="23">
        <f t="shared" si="78"/>
        <v>80.06820529111873</v>
      </c>
      <c r="BL159" s="23">
        <f t="shared" si="79"/>
        <v>13.707188715040891</v>
      </c>
      <c r="BM159" s="23" cm="1">
        <f t="array" aca="1" ref="BM159" ca="1">(BL159 - $EV159) - AVERAGE(OFFSET(BL$62, 0, 0, ROW()-62, 1) - OFFSET($EV$62, 0, 0, ROW()-62, 1))</f>
        <v>-0.74976966955472024</v>
      </c>
      <c r="BN159" s="21">
        <v>42490</v>
      </c>
      <c r="BO159" s="23">
        <v>2687.56</v>
      </c>
      <c r="BP159" s="23">
        <v>4.05</v>
      </c>
      <c r="BQ159" s="23">
        <v>39.902700000000003</v>
      </c>
      <c r="BR159" s="23">
        <v>140.72810000000001</v>
      </c>
      <c r="BS159" s="23" t="s">
        <v>8</v>
      </c>
      <c r="BT159" s="23">
        <v>24.305599999999998</v>
      </c>
      <c r="BU159" s="23">
        <v>20.403500000000001</v>
      </c>
      <c r="BV159" s="23">
        <f t="shared" si="111"/>
        <v>4.2358079401323323</v>
      </c>
      <c r="BW159" s="23">
        <f t="shared" si="99"/>
        <v>139.19693372898124</v>
      </c>
      <c r="BX159" s="23">
        <f t="shared" si="80"/>
        <v>113.90568920685919</v>
      </c>
      <c r="BY159" s="23">
        <f t="shared" si="81"/>
        <v>23.594607246695453</v>
      </c>
      <c r="BZ159" s="23" cm="1">
        <f t="array" aca="1" ref="BZ159" ca="1">(BY159 - $EV159) - AVERAGE(OFFSET(BY$62, 0, 0, ROW()-62, 1) - OFFSET($EV$62, 0, 0, ROW()-62, 1))</f>
        <v>3.6268105770893397</v>
      </c>
      <c r="CA159" s="21">
        <v>42490</v>
      </c>
      <c r="CB159" s="23">
        <v>2741.68</v>
      </c>
      <c r="CC159" s="23">
        <v>1.62</v>
      </c>
      <c r="CD159" s="23">
        <v>19.8782</v>
      </c>
      <c r="CE159" s="23">
        <v>162.18219999999999</v>
      </c>
      <c r="CF159" s="23">
        <v>31.657699999999998</v>
      </c>
      <c r="CG159" s="23">
        <v>9.9662000000000006</v>
      </c>
      <c r="CH159" s="23">
        <v>6.9837999999999996</v>
      </c>
      <c r="CI159" s="23">
        <f t="shared" si="112"/>
        <v>1.601860117880318</v>
      </c>
      <c r="CJ159" s="23">
        <f t="shared" si="100"/>
        <v>160.417606330366</v>
      </c>
      <c r="CK159" s="23">
        <f t="shared" si="82"/>
        <v>123.84190888659037</v>
      </c>
      <c r="CL159" s="23">
        <f t="shared" si="83"/>
        <v>22.138547642306808</v>
      </c>
      <c r="CM159" s="23" cm="1">
        <f t="array" aca="1" ref="CM159" ca="1">(CL159 - $EV159) - AVERAGE(OFFSET(CL$62, 0, 0, ROW()-62, 1) - OFFSET($EV$62, 0, 0, ROW()-62, 1))</f>
        <v>1.9901316052634743</v>
      </c>
      <c r="CN159" s="21">
        <v>42490</v>
      </c>
      <c r="CO159" s="23">
        <v>3345.65</v>
      </c>
      <c r="CP159" s="23">
        <v>2.29</v>
      </c>
      <c r="CQ159" s="23">
        <v>16.767399999999999</v>
      </c>
      <c r="CR159" s="23">
        <v>167.45079999999999</v>
      </c>
      <c r="CS159" s="23">
        <v>25.505099999999999</v>
      </c>
      <c r="CT159" s="23">
        <v>12.581</v>
      </c>
      <c r="CU159" s="23">
        <v>8.9948999999999995</v>
      </c>
      <c r="CV159" s="23">
        <f t="shared" si="113"/>
        <v>2.4145152242537571</v>
      </c>
      <c r="CW159" s="23">
        <f t="shared" si="101"/>
        <v>165.62888229475766</v>
      </c>
      <c r="CX159" s="23">
        <f t="shared" si="84"/>
        <v>140.32359349064549</v>
      </c>
      <c r="CY159" s="23">
        <f t="shared" si="85"/>
        <v>23.842391124504903</v>
      </c>
      <c r="CZ159" s="23" cm="1">
        <f t="array" aca="1" ref="CZ159" ca="1">(CY159 - $EV159) - AVERAGE(OFFSET(CY$62, 0, 0, ROW()-62, 1) - OFFSET($EV$62, 0, 0, ROW()-62, 1))</f>
        <v>1.6466911516565998</v>
      </c>
      <c r="DA159" s="21">
        <v>42490</v>
      </c>
      <c r="DB159" s="23">
        <v>2473.14</v>
      </c>
      <c r="DC159" s="23">
        <v>2.23</v>
      </c>
      <c r="DD159" s="23">
        <v>15.1143</v>
      </c>
      <c r="DE159" s="23">
        <v>169.8313</v>
      </c>
      <c r="DF159" s="23">
        <v>29.596800000000002</v>
      </c>
      <c r="DG159" s="23">
        <v>7.0678000000000001</v>
      </c>
      <c r="DH159" s="23">
        <v>4.5528000000000004</v>
      </c>
      <c r="DI159" s="23">
        <f t="shared" si="114"/>
        <v>2.3352890069489263</v>
      </c>
      <c r="DJ159" s="23">
        <f t="shared" si="102"/>
        <v>167.98348170128588</v>
      </c>
      <c r="DK159" s="23">
        <f t="shared" si="86"/>
        <v>145.08324728041796</v>
      </c>
      <c r="DL159" s="23">
        <f t="shared" si="87"/>
        <v>17.046351293887824</v>
      </c>
      <c r="DM159" s="23" cm="1">
        <f t="array" aca="1" ref="DM159" ca="1">(DL159 - $EV159) - AVERAGE(OFFSET(DL$62, 0, 0, ROW()-62, 1) - OFFSET($EV$62, 0, 0, ROW()-62, 1))</f>
        <v>-2.6016826981485623</v>
      </c>
      <c r="DN159" s="21">
        <v>42490</v>
      </c>
      <c r="DO159" s="23">
        <v>3018.75</v>
      </c>
      <c r="DP159" s="23">
        <v>2.09</v>
      </c>
      <c r="DQ159" s="23">
        <v>15.9017</v>
      </c>
      <c r="DR159" s="23">
        <v>208.24520000000001</v>
      </c>
      <c r="DS159" s="23">
        <v>50.8718</v>
      </c>
      <c r="DT159" s="23">
        <v>20.124700000000001</v>
      </c>
      <c r="DU159" s="23">
        <v>15.5069</v>
      </c>
      <c r="DV159" s="23">
        <f t="shared" si="115"/>
        <v>2.0329631084604123</v>
      </c>
      <c r="DW159" s="23">
        <f t="shared" si="103"/>
        <v>205.97942631058362</v>
      </c>
      <c r="DX159" s="23">
        <f t="shared" si="88"/>
        <v>172.0464750918228</v>
      </c>
      <c r="DY159" s="23">
        <f t="shared" si="89"/>
        <v>17.546131057836931</v>
      </c>
      <c r="DZ159" s="23" cm="1">
        <f t="array" aca="1" ref="DZ159" ca="1">(DY159 - $EV159) - AVERAGE(OFFSET(DY$62, 0, 0, ROW()-62, 1) - OFFSET($EV$62, 0, 0, ROW()-62, 1))</f>
        <v>-4.0852945706153641</v>
      </c>
      <c r="EA159" s="21">
        <v>42490</v>
      </c>
      <c r="EB159" s="23">
        <v>3916.63</v>
      </c>
      <c r="EC159" s="23">
        <v>3.43</v>
      </c>
      <c r="ED159" s="23">
        <v>17.8489</v>
      </c>
      <c r="EE159" s="23">
        <v>134.4913</v>
      </c>
      <c r="EF159" s="23">
        <v>62.017800000000001</v>
      </c>
      <c r="EG159" s="23">
        <v>19.202999999999999</v>
      </c>
      <c r="EH159" s="23">
        <v>9.1667000000000005</v>
      </c>
      <c r="EI159" s="23">
        <f t="shared" si="116"/>
        <v>3.7693523555574679</v>
      </c>
      <c r="EJ159" s="23">
        <f t="shared" si="104"/>
        <v>133.02799208704255</v>
      </c>
      <c r="EK159" s="23">
        <f t="shared" si="90"/>
        <v>126.84285263771913</v>
      </c>
      <c r="EL159" s="23">
        <f t="shared" si="91"/>
        <v>30.877813913460628</v>
      </c>
      <c r="EM159" s="23" cm="1">
        <f t="array" aca="1" ref="EM159" ca="1">(EL159 - $EV159) - AVERAGE(OFFSET(EL$62, 0, 0, ROW()-62, 1) - OFFSET($EV$62, 0, 0, ROW()-62, 1))</f>
        <v>7.2980878352351839</v>
      </c>
      <c r="EP159" s="21">
        <v>42490</v>
      </c>
      <c r="EQ159" s="52">
        <v>2096.949951171875</v>
      </c>
      <c r="ER159" s="37">
        <v>24.1252</v>
      </c>
      <c r="ES159" s="51">
        <v>116.35</v>
      </c>
      <c r="ET159" s="23">
        <f t="shared" si="105"/>
        <v>115.08407517309595</v>
      </c>
      <c r="EU159" s="23">
        <f t="shared" si="92"/>
        <v>125.44264952114764</v>
      </c>
      <c r="EV159" s="23">
        <f t="shared" si="93"/>
        <v>16.716403545178327</v>
      </c>
      <c r="EW159" s="37"/>
      <c r="EX159" s="37"/>
      <c r="EY159" s="37"/>
      <c r="FA159" s="21">
        <v>42490</v>
      </c>
      <c r="FB159" s="37">
        <f>VLOOKUP(FA159,'riskfree_rate and infl.'!$H:$I,2,0)</f>
        <v>1.1000000000000001</v>
      </c>
    </row>
    <row r="160" spans="1:158" x14ac:dyDescent="0.35">
      <c r="A160" s="21">
        <v>42521</v>
      </c>
      <c r="B160" s="23">
        <v>4078.02</v>
      </c>
      <c r="C160" s="23">
        <v>1.5</v>
      </c>
      <c r="D160" s="23">
        <v>23.535</v>
      </c>
      <c r="E160" s="23">
        <v>137.69069999999999</v>
      </c>
      <c r="F160" s="23">
        <v>57.0321</v>
      </c>
      <c r="G160" s="23">
        <v>20.111899999999999</v>
      </c>
      <c r="H160" s="23">
        <v>11.6813</v>
      </c>
      <c r="I160" s="23">
        <f t="shared" si="106"/>
        <v>1.5998481324299159</v>
      </c>
      <c r="J160" s="23">
        <f t="shared" si="94"/>
        <v>136.32742574257423</v>
      </c>
      <c r="K160" s="23">
        <f t="shared" si="70"/>
        <v>109.17788776935026</v>
      </c>
      <c r="L160" s="23">
        <f t="shared" si="71"/>
        <v>37.352069025325392</v>
      </c>
      <c r="M160" s="23" cm="1">
        <f t="array" aca="1" ref="M160" ca="1">(L160 - $EV160) - AVERAGE(OFFSET(L$62, 0, 0, ROW()-62, 1) - OFFSET($EV$62, 0, 0, ROW()-62, 1))</f>
        <v>6.0903553414110263</v>
      </c>
      <c r="N160" s="21">
        <v>42521</v>
      </c>
      <c r="O160" s="23">
        <v>3287.53</v>
      </c>
      <c r="P160" s="23">
        <v>1.66</v>
      </c>
      <c r="Q160" s="23">
        <v>19.532699999999998</v>
      </c>
      <c r="R160" s="23">
        <v>169.0924</v>
      </c>
      <c r="S160" s="23">
        <v>30.685400000000001</v>
      </c>
      <c r="T160" s="23">
        <v>9.3579000000000008</v>
      </c>
      <c r="U160" s="23">
        <v>6.3936000000000002</v>
      </c>
      <c r="V160" s="23">
        <f t="shared" si="107"/>
        <v>1.6991141553933091</v>
      </c>
      <c r="W160" s="23">
        <f t="shared" si="95"/>
        <v>167.41821782178218</v>
      </c>
      <c r="X160" s="23">
        <f t="shared" si="72"/>
        <v>123.79843813644212</v>
      </c>
      <c r="Y160" s="23">
        <f t="shared" si="73"/>
        <v>26.555504653271239</v>
      </c>
      <c r="Z160" s="23" cm="1">
        <f t="array" aca="1" ref="Z160" ca="1">(Y160 - $EV160) - AVERAGE(OFFSET(Y$62, 0, 0, ROW()-62, 1) - OFFSET($EV$62, 0, 0, ROW()-62, 1))</f>
        <v>2.7186012694948323</v>
      </c>
      <c r="AA160" s="21">
        <v>42521</v>
      </c>
      <c r="AB160" s="23">
        <v>2886.6</v>
      </c>
      <c r="AC160" s="23">
        <v>2.6</v>
      </c>
      <c r="AD160" s="23">
        <v>21.578399999999998</v>
      </c>
      <c r="AE160" s="23">
        <v>132.7319</v>
      </c>
      <c r="AF160" s="23">
        <v>31.6831</v>
      </c>
      <c r="AG160" s="23">
        <v>10.184900000000001</v>
      </c>
      <c r="AH160" s="23">
        <v>6.5766</v>
      </c>
      <c r="AI160" s="23">
        <f t="shared" si="108"/>
        <v>2.7241762310255457</v>
      </c>
      <c r="AJ160" s="23">
        <f t="shared" si="96"/>
        <v>131.41772277227722</v>
      </c>
      <c r="AK160" s="23">
        <f t="shared" si="74"/>
        <v>125.43320516401393</v>
      </c>
      <c r="AL160" s="23">
        <f t="shared" si="75"/>
        <v>23.013045040390541</v>
      </c>
      <c r="AM160" s="23" cm="1">
        <f t="array" aca="1" ref="AM160" ca="1">(AL160 - $EV160) - AVERAGE(OFFSET(AL$62, 0, 0, ROW()-62, 1) - OFFSET($EV$62, 0, 0, ROW()-62, 1))</f>
        <v>1.2042956701149379</v>
      </c>
      <c r="AN160" s="21">
        <v>42521</v>
      </c>
      <c r="AO160" s="23">
        <v>2717.96</v>
      </c>
      <c r="AP160" s="23">
        <v>3.21</v>
      </c>
      <c r="AQ160" s="23">
        <v>44.706000000000003</v>
      </c>
      <c r="AR160" s="23">
        <v>59.6038</v>
      </c>
      <c r="AS160" s="23">
        <v>13.3691</v>
      </c>
      <c r="AT160" s="23">
        <v>-8.0287000000000006</v>
      </c>
      <c r="AU160" s="23">
        <v>-5.9192</v>
      </c>
      <c r="AV160" s="23">
        <f t="shared" si="109"/>
        <v>3.2967460478403088</v>
      </c>
      <c r="AW160" s="23">
        <f t="shared" si="97"/>
        <v>59.01366336633663</v>
      </c>
      <c r="AX160" s="23">
        <f t="shared" si="76"/>
        <v>222.74749995699054</v>
      </c>
      <c r="AY160" s="23">
        <f t="shared" si="77"/>
        <v>12.201977577861932</v>
      </c>
      <c r="AZ160" s="23" cm="1">
        <f t="array" aca="1" ref="AZ160" ca="1">(AY160 - $EV160) - AVERAGE(OFFSET(AY$62, 0, 0, ROW()-62, 1) - OFFSET($EV$62, 0, 0, ROW()-62, 1))</f>
        <v>-2.7238842023716145</v>
      </c>
      <c r="BA160" s="21">
        <v>42521</v>
      </c>
      <c r="BB160" s="23">
        <v>1121.22</v>
      </c>
      <c r="BC160" s="23">
        <v>1.97</v>
      </c>
      <c r="BD160" s="23">
        <v>13.02</v>
      </c>
      <c r="BE160" s="23">
        <v>88.4572</v>
      </c>
      <c r="BF160" s="23" t="s">
        <v>8</v>
      </c>
      <c r="BG160" s="23">
        <v>21.211099999999998</v>
      </c>
      <c r="BH160" s="23">
        <v>14.687099999999999</v>
      </c>
      <c r="BI160" s="23">
        <f t="shared" si="110"/>
        <v>1.9739288911263597</v>
      </c>
      <c r="BJ160" s="23">
        <f t="shared" si="98"/>
        <v>87.581386138613865</v>
      </c>
      <c r="BK160" s="23">
        <f t="shared" si="78"/>
        <v>80.44471938441994</v>
      </c>
      <c r="BL160" s="23">
        <f t="shared" si="79"/>
        <v>13.937770043575432</v>
      </c>
      <c r="BM160" s="23" cm="1">
        <f t="array" aca="1" ref="BM160" ca="1">(BL160 - $EV160) - AVERAGE(OFFSET(BL$62, 0, 0, ROW()-62, 1) - OFFSET($EV$62, 0, 0, ROW()-62, 1))</f>
        <v>-0.52464368117478211</v>
      </c>
      <c r="BN160" s="21">
        <v>42521</v>
      </c>
      <c r="BO160" s="23">
        <v>2728.82</v>
      </c>
      <c r="BP160" s="23">
        <v>4</v>
      </c>
      <c r="BQ160" s="23">
        <v>46.701099999999997</v>
      </c>
      <c r="BR160" s="23">
        <v>155.0754</v>
      </c>
      <c r="BS160" s="23" t="s">
        <v>8</v>
      </c>
      <c r="BT160" s="23">
        <v>24.129300000000001</v>
      </c>
      <c r="BU160" s="23">
        <v>23.645600000000002</v>
      </c>
      <c r="BV160" s="23">
        <f t="shared" si="111"/>
        <v>4.2246972990756095</v>
      </c>
      <c r="BW160" s="23">
        <f t="shared" si="99"/>
        <v>153.54</v>
      </c>
      <c r="BX160" s="23">
        <f t="shared" si="80"/>
        <v>115.14187871779869</v>
      </c>
      <c r="BY160" s="23">
        <f t="shared" si="81"/>
        <v>23.699630667726613</v>
      </c>
      <c r="BZ160" s="23" cm="1">
        <f t="array" aca="1" ref="BZ160" ca="1">(BY160 - $EV160) - AVERAGE(OFFSET(BY$62, 0, 0, ROW()-62, 1) - OFFSET($EV$62, 0, 0, ROW()-62, 1))</f>
        <v>3.6817196758572837</v>
      </c>
      <c r="CA160" s="21">
        <v>42521</v>
      </c>
      <c r="CB160" s="23">
        <v>2790.82</v>
      </c>
      <c r="CC160" s="23">
        <v>1.61</v>
      </c>
      <c r="CD160" s="23">
        <v>20.1098</v>
      </c>
      <c r="CE160" s="23">
        <v>168.1705</v>
      </c>
      <c r="CF160" s="23">
        <v>31.5458</v>
      </c>
      <c r="CG160" s="23">
        <v>10.171900000000001</v>
      </c>
      <c r="CH160" s="23">
        <v>7.3381999999999996</v>
      </c>
      <c r="CI160" s="23">
        <f t="shared" si="112"/>
        <v>1.6273611939433599</v>
      </c>
      <c r="CJ160" s="23">
        <f t="shared" si="100"/>
        <v>166.50544554455445</v>
      </c>
      <c r="CK160" s="23">
        <f t="shared" si="82"/>
        <v>124.94598130589794</v>
      </c>
      <c r="CL160" s="23">
        <f t="shared" si="83"/>
        <v>22.33621258427991</v>
      </c>
      <c r="CM160" s="23" cm="1">
        <f t="array" aca="1" ref="CM160" ca="1">(CL160 - $EV160) - AVERAGE(OFFSET(CL$62, 0, 0, ROW()-62, 1) - OFFSET($EV$62, 0, 0, ROW()-62, 1))</f>
        <v>2.1543830308083183</v>
      </c>
      <c r="CN160" s="21">
        <v>42521</v>
      </c>
      <c r="CO160" s="23">
        <v>3313.23</v>
      </c>
      <c r="CP160" s="23">
        <v>2.35</v>
      </c>
      <c r="CQ160" s="23">
        <v>16.6204</v>
      </c>
      <c r="CR160" s="23">
        <v>167.78659999999999</v>
      </c>
      <c r="CS160" s="23">
        <v>25.589300000000001</v>
      </c>
      <c r="CT160" s="23">
        <v>12.715</v>
      </c>
      <c r="CU160" s="23">
        <v>8.9810999999999996</v>
      </c>
      <c r="CV160" s="23">
        <f t="shared" si="113"/>
        <v>2.4518203173956716</v>
      </c>
      <c r="CW160" s="23">
        <f t="shared" si="101"/>
        <v>166.12534653465346</v>
      </c>
      <c r="CX160" s="23">
        <f t="shared" si="84"/>
        <v>141.31130679518054</v>
      </c>
      <c r="CY160" s="23">
        <f t="shared" si="85"/>
        <v>23.446319159741847</v>
      </c>
      <c r="CZ160" s="23" cm="1">
        <f t="array" aca="1" ref="CZ160" ca="1">(CY160 - $EV160) - AVERAGE(OFFSET(CY$62, 0, 0, ROW()-62, 1) - OFFSET($EV$62, 0, 0, ROW()-62, 1))</f>
        <v>1.2207101648898462</v>
      </c>
      <c r="DA160" s="21">
        <v>42521</v>
      </c>
      <c r="DB160" s="23">
        <v>2468.9299999999998</v>
      </c>
      <c r="DC160" s="23">
        <v>2.2599999999999998</v>
      </c>
      <c r="DD160" s="23">
        <v>15.0886</v>
      </c>
      <c r="DE160" s="23">
        <v>169.8313</v>
      </c>
      <c r="DF160" s="23">
        <v>29.596800000000002</v>
      </c>
      <c r="DG160" s="23">
        <v>7.0678000000000001</v>
      </c>
      <c r="DH160" s="23">
        <v>4.5528000000000004</v>
      </c>
      <c r="DI160" s="23">
        <f t="shared" si="114"/>
        <v>2.3820010160186582</v>
      </c>
      <c r="DJ160" s="23">
        <f t="shared" si="102"/>
        <v>168.14980198019802</v>
      </c>
      <c r="DK160" s="23">
        <f t="shared" si="86"/>
        <v>146.04974172783568</v>
      </c>
      <c r="DL160" s="23">
        <f t="shared" si="87"/>
        <v>16.904720068597324</v>
      </c>
      <c r="DM160" s="23" cm="1">
        <f t="array" aca="1" ref="DM160" ca="1">(DL160 - $EV160) - AVERAGE(OFFSET(DL$62, 0, 0, ROW()-62, 1) - OFFSET($EV$62, 0, 0, ROW()-62, 1))</f>
        <v>-2.7298721918733193</v>
      </c>
      <c r="DN160" s="21">
        <v>42521</v>
      </c>
      <c r="DO160" s="23">
        <v>3178.64</v>
      </c>
      <c r="DP160" s="23">
        <v>2.0299999999999998</v>
      </c>
      <c r="DQ160" s="23">
        <v>16.7529</v>
      </c>
      <c r="DR160" s="23">
        <v>208.25470000000001</v>
      </c>
      <c r="DS160" s="23">
        <v>50.8718</v>
      </c>
      <c r="DT160" s="23">
        <v>20.124700000000001</v>
      </c>
      <c r="DU160" s="23">
        <v>15.5069</v>
      </c>
      <c r="DV160" s="23">
        <f t="shared" si="115"/>
        <v>2.0881910770928518</v>
      </c>
      <c r="DW160" s="23">
        <f t="shared" si="103"/>
        <v>206.19277227722773</v>
      </c>
      <c r="DX160" s="23">
        <f t="shared" si="88"/>
        <v>173.28366640583835</v>
      </c>
      <c r="DY160" s="23">
        <f t="shared" si="89"/>
        <v>18.343563856477264</v>
      </c>
      <c r="DZ160" s="23" cm="1">
        <f t="array" aca="1" ref="DZ160" ca="1">(DY160 - $EV160) - AVERAGE(OFFSET(DY$62, 0, 0, ROW()-62, 1) - OFFSET($EV$62, 0, 0, ROW()-62, 1))</f>
        <v>-3.2592811437514637</v>
      </c>
      <c r="EA160" s="21">
        <v>42521</v>
      </c>
      <c r="EB160" s="23">
        <v>3973.28</v>
      </c>
      <c r="EC160" s="23">
        <v>3.44</v>
      </c>
      <c r="ED160" s="23">
        <v>18.236499999999999</v>
      </c>
      <c r="EE160" s="23">
        <v>132.36369999999999</v>
      </c>
      <c r="EF160" s="23">
        <v>63.400300000000001</v>
      </c>
      <c r="EG160" s="23">
        <v>19.078700000000001</v>
      </c>
      <c r="EH160" s="23">
        <v>9.0127000000000006</v>
      </c>
      <c r="EI160" s="23">
        <f t="shared" si="116"/>
        <v>3.795918292532213</v>
      </c>
      <c r="EJ160" s="23">
        <f t="shared" si="104"/>
        <v>131.05316831683169</v>
      </c>
      <c r="EK160" s="23">
        <f t="shared" si="90"/>
        <v>126.97214128598553</v>
      </c>
      <c r="EL160" s="23">
        <f t="shared" si="91"/>
        <v>31.292533620038654</v>
      </c>
      <c r="EM160" s="23" cm="1">
        <f t="array" aca="1" ref="EM160" ca="1">(EL160 - $EV160) - AVERAGE(OFFSET(EL$62, 0, 0, ROW()-62, 1) - OFFSET($EV$62, 0, 0, ROW()-62, 1))</f>
        <v>7.6252312067117716</v>
      </c>
      <c r="EP160" s="21">
        <v>42521</v>
      </c>
      <c r="EQ160" s="52">
        <v>2098.860107421875</v>
      </c>
      <c r="ER160" s="37">
        <v>24.146999999999998</v>
      </c>
      <c r="ES160" s="51">
        <v>116.1</v>
      </c>
      <c r="ET160" s="23">
        <f t="shared" si="105"/>
        <v>114.95049504950494</v>
      </c>
      <c r="EU160" s="23">
        <f t="shared" si="92"/>
        <v>125.45855545537042</v>
      </c>
      <c r="EV160" s="23">
        <f t="shared" si="93"/>
        <v>16.729509596246753</v>
      </c>
      <c r="EW160" s="37"/>
      <c r="EX160" s="37"/>
      <c r="EY160" s="37"/>
      <c r="FA160" s="21">
        <v>42521</v>
      </c>
      <c r="FB160" s="37">
        <f>VLOOKUP(FA160,'riskfree_rate and infl.'!$H:$I,2,0)</f>
        <v>1</v>
      </c>
    </row>
    <row r="161" spans="1:158" x14ac:dyDescent="0.35">
      <c r="A161" s="21">
        <v>42551</v>
      </c>
      <c r="B161" s="23">
        <v>4093.83</v>
      </c>
      <c r="C161" s="23">
        <v>1.49</v>
      </c>
      <c r="D161" s="23">
        <v>23.622199999999999</v>
      </c>
      <c r="E161" s="23">
        <v>137.69489999999999</v>
      </c>
      <c r="F161" s="23">
        <v>57.0321</v>
      </c>
      <c r="G161" s="23">
        <v>20.111899999999999</v>
      </c>
      <c r="H161" s="23">
        <v>11.6813</v>
      </c>
      <c r="I161" s="23">
        <f t="shared" si="106"/>
        <v>1.5778796763950773</v>
      </c>
      <c r="J161" s="23">
        <f t="shared" si="94"/>
        <v>136.33158415841584</v>
      </c>
      <c r="K161" s="23">
        <f t="shared" si="70"/>
        <v>110.11436172668809</v>
      </c>
      <c r="L161" s="23">
        <f t="shared" si="71"/>
        <v>37.177984195750831</v>
      </c>
      <c r="M161" s="23" cm="1">
        <f t="array" aca="1" ref="M161" ca="1">(L161 - $EV161) - AVERAGE(OFFSET(L$62, 0, 0, ROW()-62, 1) - OFFSET($EV$62, 0, 0, ROW()-62, 1))</f>
        <v>5.257849369198965</v>
      </c>
      <c r="N161" s="21">
        <v>42551</v>
      </c>
      <c r="O161" s="23">
        <v>3245.56</v>
      </c>
      <c r="P161" s="23">
        <v>1.69</v>
      </c>
      <c r="Q161" s="23">
        <v>19.2821</v>
      </c>
      <c r="R161" s="23">
        <v>169.185</v>
      </c>
      <c r="S161" s="23">
        <v>30.6709</v>
      </c>
      <c r="T161" s="23">
        <v>9.3562999999999992</v>
      </c>
      <c r="U161" s="23">
        <v>6.3943000000000003</v>
      </c>
      <c r="V161" s="23">
        <f t="shared" si="107"/>
        <v>1.7004331121201539</v>
      </c>
      <c r="W161" s="23">
        <f t="shared" si="95"/>
        <v>167.509900990099</v>
      </c>
      <c r="X161" s="23">
        <f t="shared" si="72"/>
        <v>124.92589562398622</v>
      </c>
      <c r="Y161" s="23">
        <f t="shared" si="73"/>
        <v>25.979881783427782</v>
      </c>
      <c r="Z161" s="23" cm="1">
        <f t="array" aca="1" ref="Z161" ca="1">(Y161 - $EV161) - AVERAGE(OFFSET(Y$62, 0, 0, ROW()-62, 1) - OFFSET($EV$62, 0, 0, ROW()-62, 1))</f>
        <v>1.5186153789524219</v>
      </c>
      <c r="AA161" s="21">
        <v>42551</v>
      </c>
      <c r="AB161" s="23">
        <v>3024.93</v>
      </c>
      <c r="AC161" s="23">
        <v>2.5</v>
      </c>
      <c r="AD161" s="23">
        <v>22.592400000000001</v>
      </c>
      <c r="AE161" s="23">
        <v>132.73169999999999</v>
      </c>
      <c r="AF161" s="23">
        <v>31.689599999999999</v>
      </c>
      <c r="AG161" s="23">
        <v>10.1837</v>
      </c>
      <c r="AH161" s="23">
        <v>6.5781999999999998</v>
      </c>
      <c r="AI161" s="23">
        <f t="shared" si="108"/>
        <v>2.7133683801996966</v>
      </c>
      <c r="AJ161" s="23">
        <f t="shared" si="96"/>
        <v>131.41752475247523</v>
      </c>
      <c r="AK161" s="23">
        <f t="shared" si="74"/>
        <v>125.81417452764912</v>
      </c>
      <c r="AL161" s="23">
        <f t="shared" si="75"/>
        <v>24.04283946031245</v>
      </c>
      <c r="AM161" s="23" cm="1">
        <f t="array" aca="1" ref="AM161" ca="1">(AL161 - $EV161) - AVERAGE(OFFSET(AL$62, 0, 0, ROW()-62, 1) - OFFSET($EV$62, 0, 0, ROW()-62, 1))</f>
        <v>1.6250230854932459</v>
      </c>
      <c r="AN161" s="21">
        <v>42551</v>
      </c>
      <c r="AO161" s="23">
        <v>2805.39</v>
      </c>
      <c r="AP161" s="23">
        <v>3.08</v>
      </c>
      <c r="AQ161" s="23">
        <v>46.144100000000002</v>
      </c>
      <c r="AR161" s="23">
        <v>59.6038</v>
      </c>
      <c r="AS161" s="23">
        <v>13.3691</v>
      </c>
      <c r="AT161" s="23">
        <v>-8.0287000000000006</v>
      </c>
      <c r="AU161" s="23">
        <v>-5.9192</v>
      </c>
      <c r="AV161" s="23">
        <f t="shared" si="109"/>
        <v>3.2884182470410894</v>
      </c>
      <c r="AW161" s="23">
        <f t="shared" si="97"/>
        <v>59.01366336633663</v>
      </c>
      <c r="AX161" s="23">
        <f t="shared" si="76"/>
        <v>220.40938952017467</v>
      </c>
      <c r="AY161" s="23">
        <f t="shared" si="77"/>
        <v>12.728087519806932</v>
      </c>
      <c r="AZ161" s="23" cm="1">
        <f t="array" aca="1" ref="AZ161" ca="1">(AY161 - $EV161) - AVERAGE(OFFSET(AY$62, 0, 0, ROW()-62, 1) - OFFSET($EV$62, 0, 0, ROW()-62, 1))</f>
        <v>-2.767162680399645</v>
      </c>
      <c r="BA161" s="21">
        <v>42551</v>
      </c>
      <c r="BB161" s="23">
        <v>1055.9000000000001</v>
      </c>
      <c r="BC161" s="23">
        <v>2.1</v>
      </c>
      <c r="BD161" s="23">
        <v>12.2616</v>
      </c>
      <c r="BE161" s="23">
        <v>88.4572</v>
      </c>
      <c r="BF161" s="23" t="s">
        <v>8</v>
      </c>
      <c r="BG161" s="23">
        <v>21.212800000000001</v>
      </c>
      <c r="BH161" s="23">
        <v>14.6877</v>
      </c>
      <c r="BI161" s="23">
        <f t="shared" si="110"/>
        <v>2.0026643304853602</v>
      </c>
      <c r="BJ161" s="23">
        <f t="shared" si="98"/>
        <v>87.581386138613865</v>
      </c>
      <c r="BK161" s="23">
        <f t="shared" si="78"/>
        <v>80.821233477721151</v>
      </c>
      <c r="BL161" s="23">
        <f t="shared" si="79"/>
        <v>13.064636043832035</v>
      </c>
      <c r="BM161" s="23" cm="1">
        <f t="array" aca="1" ref="BM161" ca="1">(BL161 - $EV161) - AVERAGE(OFFSET(BL$62, 0, 0, ROW()-62, 1) - OFFSET($EV$62, 0, 0, ROW()-62, 1))</f>
        <v>-1.9893806516103689</v>
      </c>
      <c r="BN161" s="21">
        <v>42551</v>
      </c>
      <c r="BO161" s="23">
        <v>2889.33</v>
      </c>
      <c r="BP161" s="23">
        <v>3.83</v>
      </c>
      <c r="BQ161" s="23">
        <v>49.448099999999997</v>
      </c>
      <c r="BR161" s="23">
        <v>155.0754</v>
      </c>
      <c r="BS161" s="23" t="s">
        <v>8</v>
      </c>
      <c r="BT161" s="23">
        <v>24.129300000000001</v>
      </c>
      <c r="BU161" s="23">
        <v>23.645600000000002</v>
      </c>
      <c r="BV161" s="23">
        <f t="shared" si="111"/>
        <v>4.2213722599892867</v>
      </c>
      <c r="BW161" s="23">
        <f t="shared" si="99"/>
        <v>153.54</v>
      </c>
      <c r="BX161" s="23">
        <f t="shared" si="80"/>
        <v>116.3780682287382</v>
      </c>
      <c r="BY161" s="23">
        <f t="shared" si="81"/>
        <v>24.827100535137717</v>
      </c>
      <c r="BZ161" s="23" cm="1">
        <f t="array" aca="1" ref="BZ161" ca="1">(BY161 - $EV161) - AVERAGE(OFFSET(BY$62, 0, 0, ROW()-62, 1) - OFFSET($EV$62, 0, 0, ROW()-62, 1))</f>
        <v>4.1750980538182976</v>
      </c>
      <c r="CA161" s="21">
        <v>42551</v>
      </c>
      <c r="CB161" s="23">
        <v>2809.94</v>
      </c>
      <c r="CC161" s="23">
        <v>1.61</v>
      </c>
      <c r="CD161" s="23">
        <v>20.2379</v>
      </c>
      <c r="CE161" s="23">
        <v>168.1705</v>
      </c>
      <c r="CF161" s="23">
        <v>31.5458</v>
      </c>
      <c r="CG161" s="23">
        <v>10.171900000000001</v>
      </c>
      <c r="CH161" s="23">
        <v>7.3381999999999996</v>
      </c>
      <c r="CI161" s="23">
        <f t="shared" si="112"/>
        <v>1.6441111591295983</v>
      </c>
      <c r="CJ161" s="23">
        <f t="shared" si="100"/>
        <v>166.50544554455445</v>
      </c>
      <c r="CK161" s="23">
        <f t="shared" si="82"/>
        <v>126.050142206544</v>
      </c>
      <c r="CL161" s="23">
        <f t="shared" si="83"/>
        <v>22.292239824653841</v>
      </c>
      <c r="CM161" s="23" cm="1">
        <f t="array" aca="1" ref="CM161" ca="1">(CL161 - $EV161) - AVERAGE(OFFSET(CL$62, 0, 0, ROW()-62, 1) - OFFSET($EV$62, 0, 0, ROW()-62, 1))</f>
        <v>1.491746424611442</v>
      </c>
      <c r="CN161" s="21">
        <v>42551</v>
      </c>
      <c r="CO161" s="23">
        <v>3347.11</v>
      </c>
      <c r="CP161" s="23">
        <v>2.33</v>
      </c>
      <c r="CQ161" s="23">
        <v>16.766300000000001</v>
      </c>
      <c r="CR161" s="23">
        <v>167.78579999999999</v>
      </c>
      <c r="CS161" s="23">
        <v>25.589300000000001</v>
      </c>
      <c r="CT161" s="23">
        <v>12.715</v>
      </c>
      <c r="CU161" s="23">
        <v>8.9810999999999996</v>
      </c>
      <c r="CV161" s="23">
        <f t="shared" si="113"/>
        <v>2.4457772333726826</v>
      </c>
      <c r="CW161" s="23">
        <f t="shared" si="101"/>
        <v>166.12455445544555</v>
      </c>
      <c r="CX161" s="23">
        <f t="shared" si="84"/>
        <v>142.29847279286139</v>
      </c>
      <c r="CY161" s="23">
        <f t="shared" si="85"/>
        <v>23.521756307759283</v>
      </c>
      <c r="CZ161" s="23" cm="1">
        <f t="array" aca="1" ref="CZ161" ca="1">(CY161 - $EV161) - AVERAGE(OFFSET(CY$62, 0, 0, ROW()-62, 1) - OFFSET($EV$62, 0, 0, ROW()-62, 1))</f>
        <v>0.68691450538615584</v>
      </c>
      <c r="DA161" s="21">
        <v>42551</v>
      </c>
      <c r="DB161" s="23">
        <v>2438.46</v>
      </c>
      <c r="DC161" s="23">
        <v>2.2999999999999998</v>
      </c>
      <c r="DD161" s="23">
        <v>18.352599999999999</v>
      </c>
      <c r="DE161" s="23">
        <v>133.07980000000001</v>
      </c>
      <c r="DF161" s="23">
        <v>29.596599999999999</v>
      </c>
      <c r="DG161" s="23">
        <v>6.2195999999999998</v>
      </c>
      <c r="DH161" s="23">
        <v>1.6544000000000001</v>
      </c>
      <c r="DI161" s="23">
        <f t="shared" si="114"/>
        <v>2.4075948090118597</v>
      </c>
      <c r="DJ161" s="23">
        <f t="shared" si="102"/>
        <v>131.7621782178218</v>
      </c>
      <c r="DK161" s="23">
        <f t="shared" si="86"/>
        <v>146.01975647419445</v>
      </c>
      <c r="DL161" s="23">
        <f t="shared" si="87"/>
        <v>16.699521070841811</v>
      </c>
      <c r="DM161" s="23" cm="1">
        <f t="array" aca="1" ref="DM161" ca="1">(DL161 - $EV161) - AVERAGE(OFFSET(DL$62, 0, 0, ROW()-62, 1) - OFFSET($EV$62, 0, 0, ROW()-62, 1))</f>
        <v>-3.5043991248594213</v>
      </c>
      <c r="DN161" s="21">
        <v>42551</v>
      </c>
      <c r="DO161" s="23">
        <v>3104.71</v>
      </c>
      <c r="DP161" s="23">
        <v>2.0699999999999998</v>
      </c>
      <c r="DQ161" s="23">
        <v>17.1556</v>
      </c>
      <c r="DR161" s="23">
        <v>201.36699999999999</v>
      </c>
      <c r="DS161" s="23">
        <v>50.995600000000003</v>
      </c>
      <c r="DT161" s="23">
        <v>19.675999999999998</v>
      </c>
      <c r="DU161" s="23">
        <v>15.2933</v>
      </c>
      <c r="DV161" s="23">
        <f t="shared" si="115"/>
        <v>2.0831334654903086</v>
      </c>
      <c r="DW161" s="23">
        <f t="shared" si="103"/>
        <v>199.37326732673267</v>
      </c>
      <c r="DX161" s="23">
        <f t="shared" si="88"/>
        <v>174.3036391367022</v>
      </c>
      <c r="DY161" s="23">
        <f t="shared" si="89"/>
        <v>17.812077908281935</v>
      </c>
      <c r="DZ161" s="23" cm="1">
        <f t="array" aca="1" ref="DZ161" ca="1">(DY161 - $EV161) - AVERAGE(OFFSET(DY$62, 0, 0, ROW()-62, 1) - OFFSET($EV$62, 0, 0, ROW()-62, 1))</f>
        <v>-4.3547474620068947</v>
      </c>
      <c r="EA161" s="21">
        <v>42551</v>
      </c>
      <c r="EB161" s="23">
        <v>4294.0600000000004</v>
      </c>
      <c r="EC161" s="23">
        <v>3.22</v>
      </c>
      <c r="ED161" s="23">
        <v>19.6431</v>
      </c>
      <c r="EE161" s="23">
        <v>132.36369999999999</v>
      </c>
      <c r="EF161" s="23">
        <v>63.400300000000001</v>
      </c>
      <c r="EG161" s="23">
        <v>19.078700000000001</v>
      </c>
      <c r="EH161" s="23">
        <v>9.0127000000000006</v>
      </c>
      <c r="EI161" s="23">
        <f t="shared" si="116"/>
        <v>3.7548137455088084</v>
      </c>
      <c r="EJ161" s="23">
        <f t="shared" si="104"/>
        <v>131.05316831683169</v>
      </c>
      <c r="EK161" s="23">
        <f t="shared" si="90"/>
        <v>127.10142993425188</v>
      </c>
      <c r="EL161" s="23">
        <f t="shared" si="91"/>
        <v>33.784513692892901</v>
      </c>
      <c r="EM161" s="23" cm="1">
        <f t="array" aca="1" ref="EM161" ca="1">(EL161 - $EV161) - AVERAGE(OFFSET(EL$62, 0, 0, ROW()-62, 1) - OFFSET($EV$62, 0, 0, ROW()-62, 1))</f>
        <v>9.4432863403093172</v>
      </c>
      <c r="EP161" s="21">
        <v>42551</v>
      </c>
      <c r="EQ161" s="52">
        <v>2173.60009765625</v>
      </c>
      <c r="ER161" s="37">
        <v>24.3978</v>
      </c>
      <c r="ES161" s="51">
        <v>115.93</v>
      </c>
      <c r="ET161" s="23">
        <f t="shared" si="105"/>
        <v>114.78217821782179</v>
      </c>
      <c r="EU161" s="23">
        <f t="shared" si="92"/>
        <v>125.45009883750785</v>
      </c>
      <c r="EV161" s="23">
        <f t="shared" si="93"/>
        <v>17.326411998061921</v>
      </c>
      <c r="EW161" s="37"/>
      <c r="EX161" s="37"/>
      <c r="EY161" s="37"/>
      <c r="FA161" s="21">
        <v>42551</v>
      </c>
      <c r="FB161" s="37">
        <f>VLOOKUP(FA161,'riskfree_rate and infl.'!$H:$I,2,0)</f>
        <v>1</v>
      </c>
    </row>
    <row r="162" spans="1:158" x14ac:dyDescent="0.35">
      <c r="A162" s="21">
        <v>42582</v>
      </c>
      <c r="B162" s="23">
        <v>4292.59</v>
      </c>
      <c r="C162" s="23">
        <v>1.44</v>
      </c>
      <c r="D162" s="23">
        <v>24.284800000000001</v>
      </c>
      <c r="E162" s="23">
        <v>181.0668</v>
      </c>
      <c r="F162" s="23">
        <v>56.159599999999998</v>
      </c>
      <c r="G162" s="23">
        <v>19.7012</v>
      </c>
      <c r="H162" s="23">
        <v>11.4162</v>
      </c>
      <c r="I162" s="23">
        <f t="shared" si="106"/>
        <v>1.5825986415109798</v>
      </c>
      <c r="J162" s="23">
        <f t="shared" si="94"/>
        <v>179.62976190476189</v>
      </c>
      <c r="K162" s="23">
        <f t="shared" si="70"/>
        <v>111.77250093732731</v>
      </c>
      <c r="L162" s="23">
        <f t="shared" si="71"/>
        <v>38.404705665545826</v>
      </c>
      <c r="M162" s="23" cm="1">
        <f t="array" aca="1" ref="M162" ca="1">(L162 - $EV162) - AVERAGE(OFFSET(L$62, 0, 0, ROW()-62, 1) - OFFSET($EV$62, 0, 0, ROW()-62, 1))</f>
        <v>6.4520799110670026</v>
      </c>
      <c r="N162" s="21">
        <v>42582</v>
      </c>
      <c r="O162" s="23">
        <v>3438.06</v>
      </c>
      <c r="P162" s="23">
        <v>1.6</v>
      </c>
      <c r="Q162" s="23">
        <v>20.4251</v>
      </c>
      <c r="R162" s="23">
        <v>169.185</v>
      </c>
      <c r="S162" s="23">
        <v>30.6709</v>
      </c>
      <c r="T162" s="23">
        <v>9.3564000000000007</v>
      </c>
      <c r="U162" s="23">
        <v>6.3943000000000003</v>
      </c>
      <c r="V162" s="23">
        <f t="shared" si="107"/>
        <v>1.6974162332960308</v>
      </c>
      <c r="W162" s="23">
        <f t="shared" si="95"/>
        <v>167.8422619047619</v>
      </c>
      <c r="X162" s="23">
        <f t="shared" si="72"/>
        <v>126.05461800708359</v>
      </c>
      <c r="Y162" s="23">
        <f t="shared" si="73"/>
        <v>27.274367685655115</v>
      </c>
      <c r="Z162" s="23" cm="1">
        <f t="array" aca="1" ref="Z162" ca="1">(Y162 - $EV162) - AVERAGE(OFFSET(Y$62, 0, 0, ROW()-62, 1) - OFFSET($EV$62, 0, 0, ROW()-62, 1))</f>
        <v>2.818002693155262</v>
      </c>
      <c r="AA162" s="21">
        <v>42582</v>
      </c>
      <c r="AB162" s="23">
        <v>3023.37</v>
      </c>
      <c r="AC162" s="23">
        <v>2.5099999999999998</v>
      </c>
      <c r="AD162" s="23">
        <v>22.5473</v>
      </c>
      <c r="AE162" s="23">
        <v>132.9297</v>
      </c>
      <c r="AF162" s="23">
        <v>31.669699999999999</v>
      </c>
      <c r="AG162" s="23">
        <v>10.165699999999999</v>
      </c>
      <c r="AH162" s="23">
        <v>6.5659000000000001</v>
      </c>
      <c r="AI162" s="23">
        <f t="shared" si="108"/>
        <v>2.7018771217845741</v>
      </c>
      <c r="AJ162" s="23">
        <f t="shared" si="96"/>
        <v>131.87470238095239</v>
      </c>
      <c r="AK162" s="23">
        <f t="shared" si="74"/>
        <v>126.20276351842561</v>
      </c>
      <c r="AL162" s="23">
        <f t="shared" si="75"/>
        <v>23.956448462070227</v>
      </c>
      <c r="AM162" s="23" cm="1">
        <f t="array" aca="1" ref="AM162" ca="1">(AL162 - $EV162) - AVERAGE(OFFSET(AL$62, 0, 0, ROW()-62, 1) - OFFSET($EV$62, 0, 0, ROW()-62, 1))</f>
        <v>1.5424694221611217</v>
      </c>
      <c r="AN162" s="21">
        <v>42582</v>
      </c>
      <c r="AO162" s="23">
        <v>2752.33</v>
      </c>
      <c r="AP162" s="23">
        <v>3.05</v>
      </c>
      <c r="AQ162" s="23">
        <v>65.240200000000002</v>
      </c>
      <c r="AR162" s="23">
        <v>43.732599999999998</v>
      </c>
      <c r="AS162" s="23">
        <v>14.3584</v>
      </c>
      <c r="AT162" s="23">
        <v>-9.3345000000000002</v>
      </c>
      <c r="AU162" s="23">
        <v>-7.2576999999999998</v>
      </c>
      <c r="AV162" s="23">
        <f t="shared" si="109"/>
        <v>3.1999719822554282</v>
      </c>
      <c r="AW162" s="23">
        <f t="shared" si="97"/>
        <v>43.385515873015869</v>
      </c>
      <c r="AX162" s="23">
        <f t="shared" si="76"/>
        <v>217.48408376799395</v>
      </c>
      <c r="AY162" s="23">
        <f t="shared" si="77"/>
        <v>12.655316896367045</v>
      </c>
      <c r="AZ162" s="23" cm="1">
        <f t="array" aca="1" ref="AZ162" ca="1">(AY162 - $EV162) - AVERAGE(OFFSET(AY$62, 0, 0, ROW()-62, 1) - OFFSET($EV$62, 0, 0, ROW()-62, 1))</f>
        <v>-2.7921741112705036</v>
      </c>
      <c r="BA162" s="21">
        <v>42582</v>
      </c>
      <c r="BB162" s="23">
        <v>1092.76</v>
      </c>
      <c r="BC162" s="23">
        <v>2.0499999999999998</v>
      </c>
      <c r="BD162" s="23">
        <v>12.7902</v>
      </c>
      <c r="BE162" s="23">
        <v>86.602000000000004</v>
      </c>
      <c r="BF162" s="23" t="s">
        <v>8</v>
      </c>
      <c r="BG162" s="23">
        <v>20.804600000000001</v>
      </c>
      <c r="BH162" s="23">
        <v>14.6668</v>
      </c>
      <c r="BI162" s="23">
        <f t="shared" si="110"/>
        <v>2.0439009294987551</v>
      </c>
      <c r="BJ162" s="23">
        <f t="shared" si="98"/>
        <v>85.914682539682545</v>
      </c>
      <c r="BK162" s="23">
        <f t="shared" si="78"/>
        <v>81.175120400358082</v>
      </c>
      <c r="BL162" s="23">
        <f t="shared" si="79"/>
        <v>13.461760137964385</v>
      </c>
      <c r="BM162" s="23" cm="1">
        <f t="array" aca="1" ref="BM162" ca="1">(BL162 - $EV162) - AVERAGE(OFFSET(BL$62, 0, 0, ROW()-62, 1) - OFFSET($EV$62, 0, 0, ROW()-62, 1))</f>
        <v>-1.5522751851968843</v>
      </c>
      <c r="BN162" s="21">
        <v>42582</v>
      </c>
      <c r="BO162" s="23">
        <v>2973.82</v>
      </c>
      <c r="BP162" s="23">
        <v>3.72</v>
      </c>
      <c r="BQ162" s="23">
        <v>50.893999999999998</v>
      </c>
      <c r="BR162" s="23">
        <v>155.0754</v>
      </c>
      <c r="BS162" s="23" t="s">
        <v>8</v>
      </c>
      <c r="BT162" s="23">
        <v>24.129300000000001</v>
      </c>
      <c r="BU162" s="23">
        <v>23.645600000000002</v>
      </c>
      <c r="BV162" s="23">
        <f t="shared" si="111"/>
        <v>4.1665657012989836</v>
      </c>
      <c r="BW162" s="23">
        <f t="shared" si="99"/>
        <v>153.84464285714284</v>
      </c>
      <c r="BX162" s="23">
        <f t="shared" si="80"/>
        <v>117.61933512063008</v>
      </c>
      <c r="BY162" s="23">
        <f t="shared" si="81"/>
        <v>25.283428077110436</v>
      </c>
      <c r="BZ162" s="23" cm="1">
        <f t="array" aca="1" ref="BZ162" ca="1">(BY162 - $EV162) - AVERAGE(OFFSET(BY$62, 0, 0, ROW()-62, 1) - OFFSET($EV$62, 0, 0, ROW()-62, 1))</f>
        <v>4.6097621810178655</v>
      </c>
      <c r="CA162" s="21">
        <v>42582</v>
      </c>
      <c r="CB162" s="23">
        <v>2939.26</v>
      </c>
      <c r="CC162" s="23">
        <v>1.55</v>
      </c>
      <c r="CD162" s="23">
        <v>21.167899999999999</v>
      </c>
      <c r="CE162" s="23">
        <v>168.1808</v>
      </c>
      <c r="CF162" s="23">
        <v>31.545000000000002</v>
      </c>
      <c r="CG162" s="23">
        <v>10.1723</v>
      </c>
      <c r="CH162" s="23">
        <v>7.3372000000000002</v>
      </c>
      <c r="CI162" s="23">
        <f t="shared" si="112"/>
        <v>1.6592295344617181</v>
      </c>
      <c r="CJ162" s="23">
        <f t="shared" si="100"/>
        <v>166.84603174603174</v>
      </c>
      <c r="CK162" s="23">
        <f t="shared" si="82"/>
        <v>127.16012754902934</v>
      </c>
      <c r="CL162" s="23">
        <f t="shared" si="83"/>
        <v>23.114635512351974</v>
      </c>
      <c r="CM162" s="23" cm="1">
        <f t="array" aca="1" ref="CM162" ca="1">(CL162 - $EV162) - AVERAGE(OFFSET(CL$62, 0, 0, ROW()-62, 1) - OFFSET($EV$62, 0, 0, ROW()-62, 1))</f>
        <v>2.3193122138284927</v>
      </c>
      <c r="CN162" s="21">
        <v>42582</v>
      </c>
      <c r="CO162" s="23">
        <v>3451.4</v>
      </c>
      <c r="CP162" s="23">
        <v>2.27</v>
      </c>
      <c r="CQ162" s="23">
        <v>17.076899999999998</v>
      </c>
      <c r="CR162" s="23">
        <v>168.65899999999999</v>
      </c>
      <c r="CS162" s="23">
        <v>25.1418</v>
      </c>
      <c r="CT162" s="23">
        <v>12.4945</v>
      </c>
      <c r="CU162" s="23">
        <v>9.2882999999999996</v>
      </c>
      <c r="CV162" s="23">
        <f t="shared" si="113"/>
        <v>2.4402313669049804</v>
      </c>
      <c r="CW162" s="23">
        <f t="shared" si="101"/>
        <v>167.32043650793651</v>
      </c>
      <c r="CX162" s="23">
        <f t="shared" si="84"/>
        <v>143.23085008086366</v>
      </c>
      <c r="CY162" s="23">
        <f t="shared" si="85"/>
        <v>24.096764056426725</v>
      </c>
      <c r="CZ162" s="23" cm="1">
        <f t="array" aca="1" ref="CZ162" ca="1">(CY162 - $EV162) - AVERAGE(OFFSET(CY$62, 0, 0, ROW()-62, 1) - OFFSET($EV$62, 0, 0, ROW()-62, 1))</f>
        <v>1.275140674764768</v>
      </c>
      <c r="DA162" s="21">
        <v>42582</v>
      </c>
      <c r="DB162" s="23">
        <v>2553.4299999999998</v>
      </c>
      <c r="DC162" s="23">
        <v>2.17</v>
      </c>
      <c r="DD162" s="23">
        <v>19.2179</v>
      </c>
      <c r="DE162" s="23">
        <v>133.07980000000001</v>
      </c>
      <c r="DF162" s="23">
        <v>29.596599999999999</v>
      </c>
      <c r="DG162" s="23">
        <v>6.2195999999999998</v>
      </c>
      <c r="DH162" s="23">
        <v>1.6544000000000001</v>
      </c>
      <c r="DI162" s="23">
        <f t="shared" si="114"/>
        <v>2.3688135503853656</v>
      </c>
      <c r="DJ162" s="23">
        <f t="shared" si="102"/>
        <v>132.02361111111111</v>
      </c>
      <c r="DK162" s="23">
        <f t="shared" si="86"/>
        <v>145.99412843544144</v>
      </c>
      <c r="DL162" s="23">
        <f t="shared" si="87"/>
        <v>17.489949954590987</v>
      </c>
      <c r="DM162" s="23" cm="1">
        <f t="array" aca="1" ref="DM162" ca="1">(DL162 - $EV162) - AVERAGE(OFFSET(DL$62, 0, 0, ROW()-62, 1) - OFFSET($EV$62, 0, 0, ROW()-62, 1))</f>
        <v>-2.6588386840966201</v>
      </c>
      <c r="DN162" s="21">
        <v>42582</v>
      </c>
      <c r="DO162" s="23">
        <v>3330.07</v>
      </c>
      <c r="DP162" s="23">
        <v>1.95</v>
      </c>
      <c r="DQ162" s="23">
        <v>18.4009</v>
      </c>
      <c r="DR162" s="23">
        <v>201.39609999999999</v>
      </c>
      <c r="DS162" s="23">
        <v>50.995600000000003</v>
      </c>
      <c r="DT162" s="23">
        <v>19.675999999999998</v>
      </c>
      <c r="DU162" s="23">
        <v>15.2933</v>
      </c>
      <c r="DV162" s="23">
        <f t="shared" si="115"/>
        <v>2.0967968295501085</v>
      </c>
      <c r="DW162" s="23">
        <f t="shared" si="103"/>
        <v>199.79771825396824</v>
      </c>
      <c r="DX162" s="23">
        <f t="shared" si="88"/>
        <v>175.33303643578697</v>
      </c>
      <c r="DY162" s="23">
        <f t="shared" si="89"/>
        <v>18.992826837967797</v>
      </c>
      <c r="DZ162" s="23" cm="1">
        <f t="array" aca="1" ref="DZ162" ca="1">(DY162 - $EV162) - AVERAGE(OFFSET(DY$62, 0, 0, ROW()-62, 1) - OFFSET($EV$62, 0, 0, ROW()-62, 1))</f>
        <v>-3.1103634919359315</v>
      </c>
      <c r="EA162" s="21">
        <v>42582</v>
      </c>
      <c r="EB162" s="23">
        <v>4266.42</v>
      </c>
      <c r="EC162" s="23">
        <v>3.24</v>
      </c>
      <c r="ED162" s="23">
        <v>19.514299999999999</v>
      </c>
      <c r="EE162" s="23">
        <v>132.36369999999999</v>
      </c>
      <c r="EF162" s="23">
        <v>63.400300000000001</v>
      </c>
      <c r="EG162" s="23">
        <v>19.078700000000001</v>
      </c>
      <c r="EH162" s="23">
        <v>9.0127000000000006</v>
      </c>
      <c r="EI162" s="23">
        <f t="shared" si="116"/>
        <v>3.6903865398823865</v>
      </c>
      <c r="EJ162" s="23">
        <f t="shared" si="104"/>
        <v>131.31319444444443</v>
      </c>
      <c r="EK162" s="23">
        <f t="shared" si="90"/>
        <v>127.23505235131185</v>
      </c>
      <c r="EL162" s="23">
        <f t="shared" si="91"/>
        <v>33.531797418685237</v>
      </c>
      <c r="EM162" s="23" cm="1">
        <f t="array" aca="1" ref="EM162" ca="1">(EL162 - $EV162) - AVERAGE(OFFSET(EL$62, 0, 0, ROW()-62, 1) - OFFSET($EV$62, 0, 0, ROW()-62, 1))</f>
        <v>9.1162247684635922</v>
      </c>
      <c r="EP162" s="21">
        <v>42582</v>
      </c>
      <c r="EQ162" s="52">
        <v>2170.949951171875</v>
      </c>
      <c r="ER162" s="37">
        <v>24.368099999999998</v>
      </c>
      <c r="ES162" s="51">
        <v>117.09</v>
      </c>
      <c r="ET162" s="23">
        <f t="shared" si="105"/>
        <v>116.16071428571429</v>
      </c>
      <c r="EU162" s="23">
        <f t="shared" si="92"/>
        <v>125.44257792373695</v>
      </c>
      <c r="EV162" s="23">
        <f t="shared" si="93"/>
        <v>17.30632443229689</v>
      </c>
      <c r="EW162" s="37"/>
      <c r="EX162" s="37"/>
      <c r="EY162" s="37"/>
      <c r="FA162" s="21">
        <v>42582</v>
      </c>
      <c r="FB162" s="37">
        <f>VLOOKUP(FA162,'riskfree_rate and infl.'!$H:$I,2,0)</f>
        <v>0.8</v>
      </c>
    </row>
    <row r="163" spans="1:158" x14ac:dyDescent="0.35">
      <c r="A163" s="21">
        <v>42613</v>
      </c>
      <c r="B163" s="23">
        <v>4248.3900000000003</v>
      </c>
      <c r="C163" s="23">
        <v>1.46</v>
      </c>
      <c r="D163" s="23">
        <v>23.528600000000001</v>
      </c>
      <c r="E163" s="23">
        <v>184.13339999999999</v>
      </c>
      <c r="F163" s="23">
        <v>56.368099999999998</v>
      </c>
      <c r="G163" s="23">
        <v>19.744599999999998</v>
      </c>
      <c r="H163" s="23">
        <v>11.7499</v>
      </c>
      <c r="I163" s="23">
        <f t="shared" si="106"/>
        <v>1.5653643827296289</v>
      </c>
      <c r="J163" s="23">
        <f t="shared" si="94"/>
        <v>182.12997032640951</v>
      </c>
      <c r="K163" s="23">
        <f t="shared" si="70"/>
        <v>113.44450654424467</v>
      </c>
      <c r="L163" s="23">
        <f t="shared" si="71"/>
        <v>37.449058834268705</v>
      </c>
      <c r="M163" s="23" cm="1">
        <f t="array" aca="1" ref="M163" ca="1">(L163 - $EV163) - AVERAGE(OFFSET(L$62, 0, 0, ROW()-62, 1) - OFFSET($EV$62, 0, 0, ROW()-62, 1))</f>
        <v>5.4520113989810497</v>
      </c>
      <c r="N163" s="21">
        <v>42613</v>
      </c>
      <c r="O163" s="23">
        <v>3400.64</v>
      </c>
      <c r="P163" s="23">
        <v>1.64</v>
      </c>
      <c r="Q163" s="23">
        <v>19.6709</v>
      </c>
      <c r="R163" s="23">
        <v>173.72749999999999</v>
      </c>
      <c r="S163" s="23">
        <v>30.537500000000001</v>
      </c>
      <c r="T163" s="23">
        <v>9.3803999999999998</v>
      </c>
      <c r="U163" s="23">
        <v>6.5564999999999998</v>
      </c>
      <c r="V163" s="23">
        <f t="shared" si="107"/>
        <v>1.7080060271220492</v>
      </c>
      <c r="W163" s="23">
        <f t="shared" si="95"/>
        <v>171.83728981206727</v>
      </c>
      <c r="X163" s="23">
        <f t="shared" si="72"/>
        <v>127.12346365295589</v>
      </c>
      <c r="Y163" s="23">
        <f t="shared" si="73"/>
        <v>26.750687105912</v>
      </c>
      <c r="Z163" s="23" cm="1">
        <f t="array" aca="1" ref="Z163" ca="1">(Y163 - $EV163) - AVERAGE(OFFSET(Y$62, 0, 0, ROW()-62, 1) - OFFSET($EV$62, 0, 0, ROW()-62, 1))</f>
        <v>2.285881395156899</v>
      </c>
      <c r="AA163" s="21">
        <v>42613</v>
      </c>
      <c r="AB163" s="23">
        <v>2978.27</v>
      </c>
      <c r="AC163" s="23">
        <v>2.56</v>
      </c>
      <c r="AD163" s="23">
        <v>22.215</v>
      </c>
      <c r="AE163" s="23">
        <v>135.2216</v>
      </c>
      <c r="AF163" s="23">
        <v>31.564699999999998</v>
      </c>
      <c r="AG163" s="23">
        <v>10.441800000000001</v>
      </c>
      <c r="AH163" s="23">
        <v>6.8642000000000003</v>
      </c>
      <c r="AI163" s="23">
        <f t="shared" si="108"/>
        <v>2.6844817818683069</v>
      </c>
      <c r="AJ163" s="23">
        <f t="shared" si="96"/>
        <v>133.75034619188924</v>
      </c>
      <c r="AK163" s="23">
        <f t="shared" si="74"/>
        <v>126.58509748353772</v>
      </c>
      <c r="AL163" s="23">
        <f t="shared" si="75"/>
        <v>23.527809032870724</v>
      </c>
      <c r="AM163" s="23" cm="1">
        <f t="array" aca="1" ref="AM163" ca="1">(AL163 - $EV163) - AVERAGE(OFFSET(AL$62, 0, 0, ROW()-62, 1) - OFFSET($EV$62, 0, 0, ROW()-62, 1))</f>
        <v>1.1180183169934415</v>
      </c>
      <c r="AN163" s="21">
        <v>42613</v>
      </c>
      <c r="AO163" s="23">
        <v>2771.54</v>
      </c>
      <c r="AP163" s="23">
        <v>3.03</v>
      </c>
      <c r="AQ163" s="23">
        <v>63.1297</v>
      </c>
      <c r="AR163" s="23">
        <v>40.603700000000003</v>
      </c>
      <c r="AS163" s="23">
        <v>12.130100000000001</v>
      </c>
      <c r="AT163" s="23">
        <v>-10.359</v>
      </c>
      <c r="AU163" s="23">
        <v>-7.7183000000000002</v>
      </c>
      <c r="AV163" s="23">
        <f t="shared" si="109"/>
        <v>3.1908022949490853</v>
      </c>
      <c r="AW163" s="23">
        <f t="shared" si="97"/>
        <v>40.161918892185959</v>
      </c>
      <c r="AX163" s="23">
        <f t="shared" si="76"/>
        <v>214.4952056660365</v>
      </c>
      <c r="AY163" s="23">
        <f t="shared" si="77"/>
        <v>12.921221205826001</v>
      </c>
      <c r="AZ163" s="23" cm="1">
        <f t="array" aca="1" ref="AZ163" ca="1">(AY163 - $EV163) - AVERAGE(OFFSET(AY$62, 0, 0, ROW()-62, 1) - OFFSET($EV$62, 0, 0, ROW()-62, 1))</f>
        <v>-2.479164215072482</v>
      </c>
      <c r="BA163" s="21">
        <v>42613</v>
      </c>
      <c r="BB163" s="23">
        <v>1152.71</v>
      </c>
      <c r="BC163" s="23">
        <v>1.97</v>
      </c>
      <c r="BD163" s="23">
        <v>13.553000000000001</v>
      </c>
      <c r="BE163" s="23">
        <v>86.363799999999998</v>
      </c>
      <c r="BF163" s="23" t="s">
        <v>8</v>
      </c>
      <c r="BG163" s="23">
        <v>21.017399999999999</v>
      </c>
      <c r="BH163" s="23">
        <v>14.463800000000001</v>
      </c>
      <c r="BI163" s="23">
        <f t="shared" si="110"/>
        <v>2.0696796371347501</v>
      </c>
      <c r="BJ163" s="23">
        <f t="shared" si="98"/>
        <v>85.424134520276965</v>
      </c>
      <c r="BK163" s="23">
        <f t="shared" si="78"/>
        <v>81.511426624379411</v>
      </c>
      <c r="BL163" s="23">
        <f t="shared" si="79"/>
        <v>14.141698259213559</v>
      </c>
      <c r="BM163" s="23" cm="1">
        <f t="array" aca="1" ref="BM163" ca="1">(BL163 - $EV163) - AVERAGE(OFFSET(BL$62, 0, 0, ROW()-62, 1) - OFFSET($EV$62, 0, 0, ROW()-62, 1))</f>
        <v>-0.83750770419947163</v>
      </c>
      <c r="BN163" s="21">
        <v>42613</v>
      </c>
      <c r="BO163" s="23">
        <v>2860.06</v>
      </c>
      <c r="BP163" s="23">
        <v>3.88</v>
      </c>
      <c r="BQ163" s="23">
        <v>48.704300000000003</v>
      </c>
      <c r="BR163" s="23">
        <v>153.45750000000001</v>
      </c>
      <c r="BS163" s="23" t="s">
        <v>8</v>
      </c>
      <c r="BT163" s="23">
        <v>23.913599999999999</v>
      </c>
      <c r="BU163" s="23">
        <v>22.3934</v>
      </c>
      <c r="BV163" s="23">
        <f t="shared" si="111"/>
        <v>4.1238486786994253</v>
      </c>
      <c r="BW163" s="23">
        <f t="shared" si="99"/>
        <v>151.78783382789319</v>
      </c>
      <c r="BX163" s="23">
        <f t="shared" si="80"/>
        <v>118.718583218147</v>
      </c>
      <c r="BY163" s="23">
        <f t="shared" si="81"/>
        <v>24.091089385261622</v>
      </c>
      <c r="BZ163" s="23" cm="1">
        <f t="array" aca="1" ref="BZ163" ca="1">(BY163 - $EV163) - AVERAGE(OFFSET(BY$62, 0, 0, ROW()-62, 1) - OFFSET($EV$62, 0, 0, ROW()-62, 1))</f>
        <v>3.3912425779646682</v>
      </c>
      <c r="CA163" s="21">
        <v>42613</v>
      </c>
      <c r="CB163" s="23">
        <v>2840.71</v>
      </c>
      <c r="CC163" s="23">
        <v>1.62</v>
      </c>
      <c r="CD163" s="23">
        <v>19.980899999999998</v>
      </c>
      <c r="CE163" s="23">
        <v>171.196</v>
      </c>
      <c r="CF163" s="23">
        <v>31.134399999999999</v>
      </c>
      <c r="CG163" s="23">
        <v>10.1663</v>
      </c>
      <c r="CH163" s="23">
        <v>7.3562000000000003</v>
      </c>
      <c r="CI163" s="23">
        <f t="shared" si="112"/>
        <v>1.672654343741699</v>
      </c>
      <c r="CJ163" s="23">
        <f t="shared" si="100"/>
        <v>169.33333333333334</v>
      </c>
      <c r="CK163" s="23">
        <f t="shared" si="82"/>
        <v>128.26412080529136</v>
      </c>
      <c r="CL163" s="23">
        <f t="shared" si="83"/>
        <v>22.147347069195444</v>
      </c>
      <c r="CM163" s="23" cm="1">
        <f t="array" aca="1" ref="CM163" ca="1">(CL163 - $EV163) - AVERAGE(OFFSET(CL$62, 0, 0, ROW()-62, 1) - OFFSET($EV$62, 0, 0, ROW()-62, 1))</f>
        <v>1.348520581914999</v>
      </c>
      <c r="CN163" s="21">
        <v>42613</v>
      </c>
      <c r="CO163" s="23">
        <v>3478.8</v>
      </c>
      <c r="CP163" s="23">
        <v>2.2799999999999998</v>
      </c>
      <c r="CQ163" s="23">
        <v>17.5474</v>
      </c>
      <c r="CR163" s="23">
        <v>169.21809999999999</v>
      </c>
      <c r="CS163" s="23">
        <v>25.2605</v>
      </c>
      <c r="CT163" s="23">
        <v>12.8963</v>
      </c>
      <c r="CU163" s="23">
        <v>9.3094000000000001</v>
      </c>
      <c r="CV163" s="23">
        <f t="shared" si="113"/>
        <v>2.4414848378046017</v>
      </c>
      <c r="CW163" s="23">
        <f t="shared" si="101"/>
        <v>167.37695351137489</v>
      </c>
      <c r="CX163" s="23">
        <f t="shared" si="84"/>
        <v>144.16351350001602</v>
      </c>
      <c r="CY163" s="23">
        <f t="shared" si="85"/>
        <v>24.130932408217241</v>
      </c>
      <c r="CZ163" s="23" cm="1">
        <f t="array" aca="1" ref="CZ163" ca="1">(CY163 - $EV163) - AVERAGE(OFFSET(CY$62, 0, 0, ROW()-62, 1) - OFFSET($EV$62, 0, 0, ROW()-62, 1))</f>
        <v>1.3161441698682586</v>
      </c>
      <c r="DA163" s="21">
        <v>42613</v>
      </c>
      <c r="DB163" s="23">
        <v>2555.56</v>
      </c>
      <c r="DC163" s="23">
        <v>2.19</v>
      </c>
      <c r="DD163" s="23">
        <v>19.233899999999998</v>
      </c>
      <c r="DE163" s="23">
        <v>133.07980000000001</v>
      </c>
      <c r="DF163" s="23">
        <v>29.596599999999999</v>
      </c>
      <c r="DG163" s="23">
        <v>6.2195999999999998</v>
      </c>
      <c r="DH163" s="23">
        <v>1.6544000000000001</v>
      </c>
      <c r="DI163" s="23">
        <f t="shared" si="114"/>
        <v>2.3698178602656759</v>
      </c>
      <c r="DJ163" s="23">
        <f t="shared" si="102"/>
        <v>131.63184965380813</v>
      </c>
      <c r="DK163" s="23">
        <f t="shared" si="86"/>
        <v>145.96626009794392</v>
      </c>
      <c r="DL163" s="23">
        <f t="shared" si="87"/>
        <v>17.507881604181744</v>
      </c>
      <c r="DM163" s="23" cm="1">
        <f t="array" aca="1" ref="DM163" ca="1">(DL163 - $EV163) - AVERAGE(OFFSET(DL$62, 0, 0, ROW()-62, 1) - OFFSET($EV$62, 0, 0, ROW()-62, 1))</f>
        <v>-2.5951216005110922</v>
      </c>
      <c r="DN163" s="21">
        <v>42613</v>
      </c>
      <c r="DO163" s="23">
        <v>3399.08</v>
      </c>
      <c r="DP163" s="23">
        <v>1.94</v>
      </c>
      <c r="DQ163" s="23">
        <v>18.7822</v>
      </c>
      <c r="DR163" s="23">
        <v>201.42250000000001</v>
      </c>
      <c r="DS163" s="23">
        <v>50.995600000000003</v>
      </c>
      <c r="DT163" s="23">
        <v>19.675999999999998</v>
      </c>
      <c r="DU163" s="23">
        <v>15.2933</v>
      </c>
      <c r="DV163" s="23">
        <f t="shared" si="115"/>
        <v>2.105614773521018</v>
      </c>
      <c r="DW163" s="23">
        <f t="shared" si="103"/>
        <v>199.23095944609301</v>
      </c>
      <c r="DX163" s="23">
        <f t="shared" si="88"/>
        <v>176.35734497633041</v>
      </c>
      <c r="DY163" s="23">
        <f t="shared" si="89"/>
        <v>19.273821572082543</v>
      </c>
      <c r="DZ163" s="23" cm="1">
        <f t="array" aca="1" ref="DZ163" ca="1">(DY163 - $EV163) - AVERAGE(OFFSET(DY$62, 0, 0, ROW()-62, 1) - OFFSET($EV$62, 0, 0, ROW()-62, 1))</f>
        <v>-2.7791127811745415</v>
      </c>
      <c r="EA163" s="21">
        <v>42613</v>
      </c>
      <c r="EB163" s="23">
        <v>4028.32</v>
      </c>
      <c r="EC163" s="23">
        <v>3.5</v>
      </c>
      <c r="ED163" s="23">
        <v>18.086300000000001</v>
      </c>
      <c r="EE163" s="23">
        <v>131.6266</v>
      </c>
      <c r="EF163" s="23">
        <v>64.057900000000004</v>
      </c>
      <c r="EG163" s="23">
        <v>18.248100000000001</v>
      </c>
      <c r="EH163" s="23">
        <v>8.6182999999999996</v>
      </c>
      <c r="EI163" s="23">
        <f t="shared" si="116"/>
        <v>3.7095707197498737</v>
      </c>
      <c r="EJ163" s="23">
        <f t="shared" si="104"/>
        <v>130.1944609297725</v>
      </c>
      <c r="EK163" s="23">
        <f t="shared" si="90"/>
        <v>127.34917005274254</v>
      </c>
      <c r="EL163" s="23">
        <f t="shared" si="91"/>
        <v>31.632086792019482</v>
      </c>
      <c r="EM163" s="23" cm="1">
        <f t="array" aca="1" ref="EM163" ca="1">(EL163 - $EV163) - AVERAGE(OFFSET(EL$62, 0, 0, ROW()-62, 1) - OFFSET($EV$62, 0, 0, ROW()-62, 1))</f>
        <v>7.1457147891335966</v>
      </c>
      <c r="EP163" s="21">
        <v>42613</v>
      </c>
      <c r="EQ163" s="52">
        <v>2168.27001953125</v>
      </c>
      <c r="ER163" s="37">
        <v>24.338000000000001</v>
      </c>
      <c r="ES163" s="51">
        <v>117.94</v>
      </c>
      <c r="ET163" s="23">
        <f t="shared" si="105"/>
        <v>116.65677546983186</v>
      </c>
      <c r="EU163" s="23">
        <f t="shared" si="92"/>
        <v>125.42876502935165</v>
      </c>
      <c r="EV163" s="23">
        <f t="shared" si="93"/>
        <v>17.286864133788225</v>
      </c>
      <c r="EW163" s="37"/>
      <c r="EX163" s="37"/>
      <c r="EY163" s="37"/>
      <c r="FA163" s="21">
        <v>42613</v>
      </c>
      <c r="FB163" s="37">
        <f>VLOOKUP(FA163,'riskfree_rate and infl.'!$H:$I,2,0)</f>
        <v>1.1000000000000001</v>
      </c>
    </row>
    <row r="164" spans="1:158" x14ac:dyDescent="0.35">
      <c r="A164" s="21">
        <v>42643</v>
      </c>
      <c r="B164" s="23">
        <v>4299.5</v>
      </c>
      <c r="C164" s="23">
        <v>1.43</v>
      </c>
      <c r="D164" s="23">
        <v>23.8047</v>
      </c>
      <c r="E164" s="23">
        <v>184.13550000000001</v>
      </c>
      <c r="F164" s="23">
        <v>56.368099999999998</v>
      </c>
      <c r="G164" s="23">
        <v>19.744599999999998</v>
      </c>
      <c r="H164" s="23">
        <v>11.7499</v>
      </c>
      <c r="I164" s="23">
        <f t="shared" si="106"/>
        <v>1.5260951287231439</v>
      </c>
      <c r="J164" s="23">
        <f t="shared" si="94"/>
        <v>181.41428571428574</v>
      </c>
      <c r="K164" s="23">
        <f t="shared" si="70"/>
        <v>115.10599905077567</v>
      </c>
      <c r="L164" s="23">
        <f t="shared" si="71"/>
        <v>37.352527543793791</v>
      </c>
      <c r="M164" s="23" cm="1">
        <f t="array" aca="1" ref="M164" ca="1">(L164 - $EV164) - AVERAGE(OFFSET(L$62, 0, 0, ROW()-62, 1) - OFFSET($EV$62, 0, 0, ROW()-62, 1))</f>
        <v>5.6339020781376608</v>
      </c>
      <c r="N164" s="21">
        <v>42643</v>
      </c>
      <c r="O164" s="23">
        <v>3380.12</v>
      </c>
      <c r="P164" s="23">
        <v>1.65</v>
      </c>
      <c r="Q164" s="23">
        <v>19.5319</v>
      </c>
      <c r="R164" s="23">
        <v>173.7303</v>
      </c>
      <c r="S164" s="23">
        <v>30.537700000000001</v>
      </c>
      <c r="T164" s="23">
        <v>9.3792000000000009</v>
      </c>
      <c r="U164" s="23">
        <v>6.5568</v>
      </c>
      <c r="V164" s="23">
        <f t="shared" si="107"/>
        <v>1.6948028801813562</v>
      </c>
      <c r="W164" s="23">
        <f t="shared" si="95"/>
        <v>171.16285714285715</v>
      </c>
      <c r="X164" s="23">
        <f t="shared" si="72"/>
        <v>128.18252217992779</v>
      </c>
      <c r="Y164" s="23">
        <f t="shared" si="73"/>
        <v>26.369585669841779</v>
      </c>
      <c r="Z164" s="23" cm="1">
        <f t="array" aca="1" ref="Z164" ca="1">(Y164 - $EV164) - AVERAGE(OFFSET(Y$62, 0, 0, ROW()-62, 1) - OFFSET($EV$62, 0, 0, ROW()-62, 1))</f>
        <v>2.2142424189517742</v>
      </c>
      <c r="AA164" s="21">
        <v>42643</v>
      </c>
      <c r="AB164" s="23">
        <v>2930.12</v>
      </c>
      <c r="AC164" s="23">
        <v>2.6</v>
      </c>
      <c r="AD164" s="23">
        <v>21.851299999999998</v>
      </c>
      <c r="AE164" s="23">
        <v>135.2627</v>
      </c>
      <c r="AF164" s="23">
        <v>31.810199999999998</v>
      </c>
      <c r="AG164" s="23">
        <v>10.407299999999999</v>
      </c>
      <c r="AH164" s="23">
        <v>6.8459000000000003</v>
      </c>
      <c r="AI164" s="23">
        <f t="shared" si="108"/>
        <v>2.6565135762404388</v>
      </c>
      <c r="AJ164" s="23">
        <f t="shared" si="96"/>
        <v>133.26374384236453</v>
      </c>
      <c r="AK164" s="23">
        <f t="shared" si="74"/>
        <v>126.96061769290915</v>
      </c>
      <c r="AL164" s="23">
        <f t="shared" si="75"/>
        <v>23.078967740117172</v>
      </c>
      <c r="AM164" s="23" cm="1">
        <f t="array" aca="1" ref="AM164" ca="1">(AL164 - $EV164) - AVERAGE(OFFSET(AL$62, 0, 0, ROW()-62, 1) - OFFSET($EV$62, 0, 0, ROW()-62, 1))</f>
        <v>0.9900891221261956</v>
      </c>
      <c r="AN164" s="21">
        <v>42643</v>
      </c>
      <c r="AO164" s="23">
        <v>2851.22</v>
      </c>
      <c r="AP164" s="23">
        <v>2.92</v>
      </c>
      <c r="AQ164" s="23">
        <v>64.944699999999997</v>
      </c>
      <c r="AR164" s="23">
        <v>40.603700000000003</v>
      </c>
      <c r="AS164" s="23">
        <v>12.130100000000001</v>
      </c>
      <c r="AT164" s="23">
        <v>-10.359</v>
      </c>
      <c r="AU164" s="23">
        <v>-7.7183000000000002</v>
      </c>
      <c r="AV164" s="23">
        <f t="shared" si="109"/>
        <v>3.1278450446885322</v>
      </c>
      <c r="AW164" s="23">
        <f t="shared" si="97"/>
        <v>40.003645320197052</v>
      </c>
      <c r="AX164" s="23">
        <f t="shared" si="76"/>
        <v>211.50734373930703</v>
      </c>
      <c r="AY164" s="23">
        <f t="shared" si="77"/>
        <v>13.480477555021755</v>
      </c>
      <c r="AZ164" s="23" cm="1">
        <f t="array" aca="1" ref="AZ164" ca="1">(AY164 - $EV164) - AVERAGE(OFFSET(AY$62, 0, 0, ROW()-62, 1) - OFFSET($EV$62, 0, 0, ROW()-62, 1))</f>
        <v>-1.5637292725780099</v>
      </c>
      <c r="BA164" s="21">
        <v>42643</v>
      </c>
      <c r="BB164" s="23">
        <v>1121.05</v>
      </c>
      <c r="BC164" s="23">
        <v>2.0299999999999998</v>
      </c>
      <c r="BD164" s="23">
        <v>13.180400000000001</v>
      </c>
      <c r="BE164" s="23">
        <v>86.363799999999998</v>
      </c>
      <c r="BF164" s="23" t="s">
        <v>8</v>
      </c>
      <c r="BG164" s="23">
        <v>21.0197</v>
      </c>
      <c r="BH164" s="23">
        <v>14.464600000000001</v>
      </c>
      <c r="BI164" s="23">
        <f t="shared" si="110"/>
        <v>2.0695131386999601</v>
      </c>
      <c r="BJ164" s="23">
        <f t="shared" si="98"/>
        <v>85.087487684729069</v>
      </c>
      <c r="BK164" s="23">
        <f t="shared" si="78"/>
        <v>81.843168679310963</v>
      </c>
      <c r="BL164" s="23">
        <f t="shared" si="79"/>
        <v>13.697539062699914</v>
      </c>
      <c r="BM164" s="23" cm="1">
        <f t="array" aca="1" ref="BM164" ca="1">(BL164 - $EV164) - AVERAGE(OFFSET(BL$62, 0, 0, ROW()-62, 1) - OFFSET($EV$62, 0, 0, ROW()-62, 1))</f>
        <v>-0.94158297908962485</v>
      </c>
      <c r="BN164" s="21">
        <v>42643</v>
      </c>
      <c r="BO164" s="23">
        <v>2809.05</v>
      </c>
      <c r="BP164" s="23">
        <v>4.17</v>
      </c>
      <c r="BQ164" s="23">
        <v>47.835599999999999</v>
      </c>
      <c r="BR164" s="23">
        <v>153.45750000000001</v>
      </c>
      <c r="BS164" s="23" t="s">
        <v>8</v>
      </c>
      <c r="BT164" s="23">
        <v>23.913599999999999</v>
      </c>
      <c r="BU164" s="23">
        <v>22.3934</v>
      </c>
      <c r="BV164" s="23">
        <f t="shared" si="111"/>
        <v>4.3078017057765337</v>
      </c>
      <c r="BW164" s="23">
        <f t="shared" si="99"/>
        <v>151.18965517241381</v>
      </c>
      <c r="BX164" s="23">
        <f t="shared" si="80"/>
        <v>119.80923852331445</v>
      </c>
      <c r="BY164" s="23">
        <f t="shared" si="81"/>
        <v>23.446021647599146</v>
      </c>
      <c r="BZ164" s="23" cm="1">
        <f t="array" aca="1" ref="BZ164" ca="1">(BY164 - $EV164) - AVERAGE(OFFSET(BY$62, 0, 0, ROW()-62, 1) - OFFSET($EV$62, 0, 0, ROW()-62, 1))</f>
        <v>3.0448004258260362</v>
      </c>
      <c r="CA164" s="21">
        <v>42643</v>
      </c>
      <c r="CB164" s="23">
        <v>2819.79</v>
      </c>
      <c r="CC164" s="23">
        <v>1.64</v>
      </c>
      <c r="CD164" s="23">
        <v>19.834199999999999</v>
      </c>
      <c r="CE164" s="23">
        <v>171.19630000000001</v>
      </c>
      <c r="CF164" s="23">
        <v>31.134499999999999</v>
      </c>
      <c r="CG164" s="23">
        <v>10.1663</v>
      </c>
      <c r="CH164" s="23">
        <v>7.3567999999999998</v>
      </c>
      <c r="CI164" s="23">
        <f t="shared" si="112"/>
        <v>1.6703559450902907</v>
      </c>
      <c r="CJ164" s="23">
        <f t="shared" si="100"/>
        <v>168.66630541871925</v>
      </c>
      <c r="CK164" s="23">
        <f t="shared" si="82"/>
        <v>129.35866509996652</v>
      </c>
      <c r="CL164" s="23">
        <f t="shared" si="83"/>
        <v>21.798230507565201</v>
      </c>
      <c r="CM164" s="23" cm="1">
        <f t="array" aca="1" ref="CM164" ca="1">(CL164 - $EV164) - AVERAGE(OFFSET(CL$62, 0, 0, ROW()-62, 1) - OFFSET($EV$62, 0, 0, ROW()-62, 1))</f>
        <v>1.3180562920443806</v>
      </c>
      <c r="CN164" s="21">
        <v>42643</v>
      </c>
      <c r="CO164" s="23">
        <v>3476.62</v>
      </c>
      <c r="CP164" s="23">
        <v>2.27</v>
      </c>
      <c r="CQ164" s="23">
        <v>17.5227</v>
      </c>
      <c r="CR164" s="23">
        <v>169.1481</v>
      </c>
      <c r="CS164" s="23">
        <v>25.2605</v>
      </c>
      <c r="CT164" s="23">
        <v>12.8963</v>
      </c>
      <c r="CU164" s="23">
        <v>9.3094000000000001</v>
      </c>
      <c r="CV164" s="23">
        <f t="shared" si="113"/>
        <v>2.3977824865372881</v>
      </c>
      <c r="CW164" s="23">
        <f t="shared" si="101"/>
        <v>166.64837438423646</v>
      </c>
      <c r="CX164" s="23">
        <f t="shared" si="84"/>
        <v>145.08582118344918</v>
      </c>
      <c r="CY164" s="23">
        <f t="shared" si="85"/>
        <v>23.962506960649847</v>
      </c>
      <c r="CZ164" s="23" cm="1">
        <f t="array" aca="1" ref="CZ164" ca="1">(CY164 - $EV164) - AVERAGE(OFFSET(CY$62, 0, 0, ROW()-62, 1) - OFFSET($EV$62, 0, 0, ROW()-62, 1))</f>
        <v>1.4666884098648696</v>
      </c>
      <c r="DA164" s="21">
        <v>42643</v>
      </c>
      <c r="DB164" s="23">
        <v>2510.31</v>
      </c>
      <c r="DC164" s="23">
        <v>2.2000000000000002</v>
      </c>
      <c r="DD164" s="23">
        <v>18.8934</v>
      </c>
      <c r="DE164" s="23">
        <v>133.07980000000001</v>
      </c>
      <c r="DF164" s="23">
        <v>29.596599999999999</v>
      </c>
      <c r="DG164" s="23">
        <v>6.2195999999999998</v>
      </c>
      <c r="DH164" s="23">
        <v>1.6544000000000001</v>
      </c>
      <c r="DI164" s="23">
        <f t="shared" si="114"/>
        <v>2.3058693522937026</v>
      </c>
      <c r="DJ164" s="23">
        <f t="shared" si="102"/>
        <v>131.11310344827589</v>
      </c>
      <c r="DK164" s="23">
        <f t="shared" si="86"/>
        <v>145.72310505275235</v>
      </c>
      <c r="DL164" s="23">
        <f t="shared" si="87"/>
        <v>17.226575010814226</v>
      </c>
      <c r="DM164" s="23" cm="1">
        <f t="array" aca="1" ref="DM164" ca="1">(DL164 - $EV164) - AVERAGE(OFFSET(DL$62, 0, 0, ROW()-62, 1) - OFFSET($EV$62, 0, 0, ROW()-62, 1))</f>
        <v>-2.5191127634677493</v>
      </c>
      <c r="DN164" s="21">
        <v>42643</v>
      </c>
      <c r="DO164" s="23">
        <v>3490.1</v>
      </c>
      <c r="DP164" s="23">
        <v>1.88</v>
      </c>
      <c r="DQ164" s="23">
        <v>19.9162</v>
      </c>
      <c r="DR164" s="23">
        <v>199.17310000000001</v>
      </c>
      <c r="DS164" s="23">
        <v>51.180700000000002</v>
      </c>
      <c r="DT164" s="23">
        <v>19.985900000000001</v>
      </c>
      <c r="DU164" s="23">
        <v>15.94</v>
      </c>
      <c r="DV164" s="23">
        <f t="shared" si="115"/>
        <v>2.0654865209082334</v>
      </c>
      <c r="DW164" s="23">
        <f t="shared" si="103"/>
        <v>196.22965517241383</v>
      </c>
      <c r="DX164" s="23">
        <f t="shared" si="88"/>
        <v>177.21631693212345</v>
      </c>
      <c r="DY164" s="23">
        <f t="shared" si="89"/>
        <v>19.694010463702174</v>
      </c>
      <c r="DZ164" s="23" cm="1">
        <f t="array" aca="1" ref="DZ164" ca="1">(DY164 - $EV164) - AVERAGE(OFFSET(DY$62, 0, 0, ROW()-62, 1) - OFFSET($EV$62, 0, 0, ROW()-62, 1))</f>
        <v>-1.9998046240395064</v>
      </c>
      <c r="EA164" s="21">
        <v>42643</v>
      </c>
      <c r="EB164" s="23">
        <v>4045.27</v>
      </c>
      <c r="EC164" s="23">
        <v>3.51</v>
      </c>
      <c r="ED164" s="23">
        <v>18.110199999999999</v>
      </c>
      <c r="EE164" s="23">
        <v>131.6266</v>
      </c>
      <c r="EF164" s="23">
        <v>64.057900000000004</v>
      </c>
      <c r="EG164" s="23">
        <v>18.248100000000001</v>
      </c>
      <c r="EH164" s="23">
        <v>8.6182999999999996</v>
      </c>
      <c r="EI164" s="23">
        <f t="shared" si="116"/>
        <v>3.6860180127013082</v>
      </c>
      <c r="EJ164" s="23">
        <f t="shared" si="104"/>
        <v>129.68137931034482</v>
      </c>
      <c r="EK164" s="23">
        <f t="shared" si="90"/>
        <v>127.45671501750751</v>
      </c>
      <c r="EL164" s="23">
        <f t="shared" si="91"/>
        <v>31.738382708548077</v>
      </c>
      <c r="EM164" s="23" cm="1">
        <f t="array" aca="1" ref="EM164" ca="1">(EL164 - $EV164) - AVERAGE(OFFSET(EL$62, 0, 0, ROW()-62, 1) - OFFSET($EV$62, 0, 0, ROW()-62, 1))</f>
        <v>7.5138277400961435</v>
      </c>
      <c r="EP164" s="21">
        <v>42643</v>
      </c>
      <c r="EQ164" s="52">
        <v>2126.14990234375</v>
      </c>
      <c r="ER164" s="37">
        <v>22.486999999999998</v>
      </c>
      <c r="ES164" s="51">
        <v>118.62</v>
      </c>
      <c r="ET164" s="23">
        <f t="shared" si="105"/>
        <v>116.86699507389164</v>
      </c>
      <c r="EU164" s="23">
        <f t="shared" si="92"/>
        <v>125.39964741436567</v>
      </c>
      <c r="EV164" s="23">
        <f t="shared" si="93"/>
        <v>16.954991072009825</v>
      </c>
      <c r="EW164" s="37"/>
      <c r="EX164" s="37"/>
      <c r="EY164" s="37"/>
      <c r="FA164" s="21">
        <v>42643</v>
      </c>
      <c r="FB164" s="37">
        <f>VLOOKUP(FA164,'riskfree_rate and infl.'!$H:$I,2,0)</f>
        <v>1.5</v>
      </c>
    </row>
    <row r="165" spans="1:158" x14ac:dyDescent="0.35">
      <c r="A165" s="21">
        <v>42674</v>
      </c>
      <c r="B165" s="23">
        <v>4254.3900000000003</v>
      </c>
      <c r="C165" s="23">
        <v>1.46</v>
      </c>
      <c r="D165" s="23">
        <v>23.4878</v>
      </c>
      <c r="E165" s="23">
        <v>184.13560000000001</v>
      </c>
      <c r="F165" s="23">
        <v>56.368099999999998</v>
      </c>
      <c r="G165" s="23">
        <v>19.744599999999998</v>
      </c>
      <c r="H165" s="23">
        <v>11.7499</v>
      </c>
      <c r="I165" s="23">
        <f t="shared" si="106"/>
        <v>1.5311266202133109</v>
      </c>
      <c r="J165" s="23">
        <f t="shared" si="94"/>
        <v>181.23582677165356</v>
      </c>
      <c r="K165" s="23">
        <f t="shared" si="70"/>
        <v>116.75935622804879</v>
      </c>
      <c r="L165" s="23">
        <f t="shared" si="71"/>
        <v>36.437251261393811</v>
      </c>
      <c r="M165" s="23" cm="1">
        <f t="array" aca="1" ref="M165" ca="1">(L165 - $EV165) - AVERAGE(OFFSET(L$62, 0, 0, ROW()-62, 1) - OFFSET($EV$62, 0, 0, ROW()-62, 1))</f>
        <v>4.0837805262828724</v>
      </c>
      <c r="N165" s="21">
        <v>42674</v>
      </c>
      <c r="O165" s="23">
        <v>3243.4</v>
      </c>
      <c r="P165" s="23">
        <v>1.68</v>
      </c>
      <c r="Q165" s="23">
        <v>18.742000000000001</v>
      </c>
      <c r="R165" s="23">
        <v>173.72800000000001</v>
      </c>
      <c r="S165" s="23">
        <v>30.537700000000001</v>
      </c>
      <c r="T165" s="23">
        <v>9.3792000000000009</v>
      </c>
      <c r="U165" s="23">
        <v>6.5568</v>
      </c>
      <c r="V165" s="23">
        <f t="shared" si="107"/>
        <v>1.6596555653981553</v>
      </c>
      <c r="W165" s="23">
        <f t="shared" si="95"/>
        <v>170.99212598425197</v>
      </c>
      <c r="X165" s="23">
        <f t="shared" si="72"/>
        <v>129.23196743586502</v>
      </c>
      <c r="Y165" s="23">
        <f t="shared" si="73"/>
        <v>25.097505395556468</v>
      </c>
      <c r="Z165" s="23" cm="1">
        <f t="array" aca="1" ref="Z165" ca="1">(Y165 - $EV165) - AVERAGE(OFFSET(Y$62, 0, 0, ROW()-62, 1) - OFFSET($EV$62, 0, 0, ROW()-62, 1))</f>
        <v>0.34051745442704995</v>
      </c>
      <c r="AA165" s="21">
        <v>42674</v>
      </c>
      <c r="AB165" s="23">
        <v>2903.76</v>
      </c>
      <c r="AC165" s="23">
        <v>2.63</v>
      </c>
      <c r="AD165" s="23">
        <v>21.654699999999998</v>
      </c>
      <c r="AE165" s="23">
        <v>135.2627</v>
      </c>
      <c r="AF165" s="23">
        <v>31.810199999999998</v>
      </c>
      <c r="AG165" s="23">
        <v>10.407299999999999</v>
      </c>
      <c r="AH165" s="23">
        <v>6.8459000000000003</v>
      </c>
      <c r="AI165" s="23">
        <f t="shared" si="108"/>
        <v>2.6505463223293355</v>
      </c>
      <c r="AJ165" s="23">
        <f t="shared" si="96"/>
        <v>133.13257874015747</v>
      </c>
      <c r="AK165" s="23">
        <f t="shared" si="74"/>
        <v>127.32703989896491</v>
      </c>
      <c r="AL165" s="23">
        <f t="shared" si="75"/>
        <v>22.805525066035923</v>
      </c>
      <c r="AM165" s="23" cm="1">
        <f t="array" aca="1" ref="AM165" ca="1">(AL165 - $EV165) - AVERAGE(OFFSET(AL$62, 0, 0, ROW()-62, 1) - OFFSET($EV$62, 0, 0, ROW()-62, 1))</f>
        <v>0.12688674126985955</v>
      </c>
      <c r="AN165" s="21">
        <v>42674</v>
      </c>
      <c r="AO165" s="23">
        <v>2771.56</v>
      </c>
      <c r="AP165" s="23">
        <v>2.9</v>
      </c>
      <c r="AQ165" s="23">
        <v>103.28060000000001</v>
      </c>
      <c r="AR165" s="23">
        <v>24.345500000000001</v>
      </c>
      <c r="AS165" s="23">
        <v>12.7812</v>
      </c>
      <c r="AT165" s="23">
        <v>-8.0655999999999999</v>
      </c>
      <c r="AU165" s="23">
        <v>-6.3975999999999997</v>
      </c>
      <c r="AV165" s="23">
        <f t="shared" si="109"/>
        <v>3.0200114850897357</v>
      </c>
      <c r="AW165" s="23">
        <f t="shared" si="97"/>
        <v>23.9621062992126</v>
      </c>
      <c r="AX165" s="23">
        <f t="shared" si="76"/>
        <v>207.79731765266752</v>
      </c>
      <c r="AY165" s="23">
        <f t="shared" si="77"/>
        <v>13.337804507335617</v>
      </c>
      <c r="AZ165" s="23" cm="1">
        <f t="array" aca="1" ref="AZ165" ca="1">(AY165 - $EV165) - AVERAGE(OFFSET(AY$62, 0, 0, ROW()-62, 1) - OFFSET($EV$62, 0, 0, ROW()-62, 1))</f>
        <v>-2.2713676736925912</v>
      </c>
      <c r="BA165" s="21">
        <v>42674</v>
      </c>
      <c r="BB165" s="23">
        <v>1147.26</v>
      </c>
      <c r="BC165" s="23">
        <v>2</v>
      </c>
      <c r="BD165" s="23">
        <v>13.090999999999999</v>
      </c>
      <c r="BE165" s="23">
        <v>88.820800000000006</v>
      </c>
      <c r="BF165" s="23" t="s">
        <v>8</v>
      </c>
      <c r="BG165" s="23">
        <v>21.0639</v>
      </c>
      <c r="BH165" s="23">
        <v>14.7784</v>
      </c>
      <c r="BI165" s="23">
        <f t="shared" si="110"/>
        <v>2.0881641394645474</v>
      </c>
      <c r="BJ165" s="23">
        <f t="shared" si="98"/>
        <v>87.422047244094486</v>
      </c>
      <c r="BK165" s="23">
        <f t="shared" si="78"/>
        <v>82.196500706648138</v>
      </c>
      <c r="BL165" s="23">
        <f t="shared" si="79"/>
        <v>13.957528485238891</v>
      </c>
      <c r="BM165" s="23" cm="1">
        <f t="array" aca="1" ref="BM165" ca="1">(BL165 - $EV165) - AVERAGE(OFFSET(BL$62, 0, 0, ROW()-62, 1) - OFFSET($EV$62, 0, 0, ROW()-62, 1))</f>
        <v>-1.2525991652556776</v>
      </c>
      <c r="BN165" s="21">
        <v>42674</v>
      </c>
      <c r="BO165" s="23">
        <v>2649.3</v>
      </c>
      <c r="BP165" s="23">
        <v>4.29</v>
      </c>
      <c r="BQ165" s="23">
        <v>41.534399999999998</v>
      </c>
      <c r="BR165" s="23">
        <v>139.1901</v>
      </c>
      <c r="BS165" s="23" t="s">
        <v>8</v>
      </c>
      <c r="BT165" s="23">
        <v>24.416499999999999</v>
      </c>
      <c r="BU165" s="23">
        <v>23.055</v>
      </c>
      <c r="BV165" s="23">
        <f t="shared" si="111"/>
        <v>4.178392972959891</v>
      </c>
      <c r="BW165" s="23">
        <f t="shared" si="99"/>
        <v>136.99812992125985</v>
      </c>
      <c r="BX165" s="23">
        <f t="shared" si="80"/>
        <v>120.65784503649485</v>
      </c>
      <c r="BY165" s="23">
        <f t="shared" si="81"/>
        <v>21.957130091281492</v>
      </c>
      <c r="BZ165" s="23" cm="1">
        <f t="array" aca="1" ref="BZ165" ca="1">(BY165 - $EV165) - AVERAGE(OFFSET(BY$62, 0, 0, ROW()-62, 1) - OFFSET($EV$62, 0, 0, ROW()-62, 1))</f>
        <v>0.94620050929931665</v>
      </c>
      <c r="CA165" s="21">
        <v>42674</v>
      </c>
      <c r="CB165" s="23">
        <v>2632.58</v>
      </c>
      <c r="CC165" s="23">
        <v>1.76</v>
      </c>
      <c r="CD165" s="23">
        <v>18.514500000000002</v>
      </c>
      <c r="CE165" s="23">
        <v>171.24860000000001</v>
      </c>
      <c r="CF165" s="23">
        <v>31.132000000000001</v>
      </c>
      <c r="CG165" s="23">
        <v>10.1668</v>
      </c>
      <c r="CH165" s="23">
        <v>7.3571999999999997</v>
      </c>
      <c r="CI165" s="23">
        <f t="shared" si="112"/>
        <v>1.6819714609834675</v>
      </c>
      <c r="CJ165" s="23">
        <f t="shared" si="100"/>
        <v>168.55177165354331</v>
      </c>
      <c r="CK165" s="23">
        <f t="shared" si="82"/>
        <v>130.3966471234998</v>
      </c>
      <c r="CL165" s="23">
        <f t="shared" si="83"/>
        <v>20.189016037403633</v>
      </c>
      <c r="CM165" s="23" cm="1">
        <f t="array" aca="1" ref="CM165" ca="1">(CL165 - $EV165) - AVERAGE(OFFSET(CL$62, 0, 0, ROW()-62, 1) - OFFSET($EV$62, 0, 0, ROW()-62, 1))</f>
        <v>-0.88410203217303263</v>
      </c>
      <c r="CN165" s="21">
        <v>42674</v>
      </c>
      <c r="CO165" s="23">
        <v>3418.39</v>
      </c>
      <c r="CP165" s="23">
        <v>2.38</v>
      </c>
      <c r="CQ165" s="23">
        <v>17.538699999999999</v>
      </c>
      <c r="CR165" s="23">
        <v>166.37690000000001</v>
      </c>
      <c r="CS165" s="23">
        <v>25.761299999999999</v>
      </c>
      <c r="CT165" s="23">
        <v>12.657400000000001</v>
      </c>
      <c r="CU165" s="23">
        <v>9.2617999999999991</v>
      </c>
      <c r="CV165" s="23">
        <f t="shared" si="113"/>
        <v>2.4601192750363801</v>
      </c>
      <c r="CW165" s="23">
        <f t="shared" si="101"/>
        <v>163.75679133858267</v>
      </c>
      <c r="CX165" s="23">
        <f t="shared" si="84"/>
        <v>145.8590253547122</v>
      </c>
      <c r="CY165" s="23">
        <f t="shared" si="85"/>
        <v>23.436259715069895</v>
      </c>
      <c r="CZ165" s="23" cm="1">
        <f t="array" aca="1" ref="CZ165" ca="1">(CY165 - $EV165) - AVERAGE(OFFSET(CY$62, 0, 0, ROW()-62, 1) - OFFSET($EV$62, 0, 0, ROW()-62, 1))</f>
        <v>0.34605427995897031</v>
      </c>
      <c r="DA165" s="21">
        <v>42674</v>
      </c>
      <c r="DB165" s="23">
        <v>2461.7399999999998</v>
      </c>
      <c r="DC165" s="23">
        <v>2.2400000000000002</v>
      </c>
      <c r="DD165" s="23">
        <v>19.508500000000002</v>
      </c>
      <c r="DE165" s="23">
        <v>130.53749999999999</v>
      </c>
      <c r="DF165" s="23">
        <v>28.6037</v>
      </c>
      <c r="DG165" s="23">
        <v>6.8734999999999999</v>
      </c>
      <c r="DH165" s="23">
        <v>1.6793</v>
      </c>
      <c r="DI165" s="23">
        <f t="shared" si="114"/>
        <v>2.298269590312001</v>
      </c>
      <c r="DJ165" s="23">
        <f t="shared" si="102"/>
        <v>128.48179133858267</v>
      </c>
      <c r="DK165" s="23">
        <f t="shared" si="86"/>
        <v>145.42883700179314</v>
      </c>
      <c r="DL165" s="23">
        <f t="shared" si="87"/>
        <v>16.927454353290649</v>
      </c>
      <c r="DM165" s="23" cm="1">
        <f t="array" aca="1" ref="DM165" ca="1">(DL165 - $EV165) - AVERAGE(OFFSET(DL$62, 0, 0, ROW()-62, 1) - OFFSET($EV$62, 0, 0, ROW()-62, 1))</f>
        <v>-3.3739232065470537</v>
      </c>
      <c r="DN165" s="21">
        <v>42674</v>
      </c>
      <c r="DO165" s="23">
        <v>3474.63</v>
      </c>
      <c r="DP165" s="23">
        <v>1.91</v>
      </c>
      <c r="DQ165" s="23">
        <v>19.827999999999999</v>
      </c>
      <c r="DR165" s="23">
        <v>199.41159999999999</v>
      </c>
      <c r="DS165" s="23">
        <v>51.1937</v>
      </c>
      <c r="DT165" s="23">
        <v>19.985900000000001</v>
      </c>
      <c r="DU165" s="23">
        <v>15.94</v>
      </c>
      <c r="DV165" s="23">
        <f t="shared" si="115"/>
        <v>2.0752508601220003</v>
      </c>
      <c r="DW165" s="23">
        <f t="shared" si="103"/>
        <v>196.27125984251967</v>
      </c>
      <c r="DX165" s="23">
        <f t="shared" si="88"/>
        <v>178.06727754302537</v>
      </c>
      <c r="DY165" s="23">
        <f t="shared" si="89"/>
        <v>19.513018045443218</v>
      </c>
      <c r="DZ165" s="23" cm="1">
        <f t="array" aca="1" ref="DZ165" ca="1">(DY165 - $EV165) - AVERAGE(OFFSET(DY$62, 0, 0, ROW()-62, 1) - OFFSET($EV$62, 0, 0, ROW()-62, 1))</f>
        <v>-2.7415286544505806</v>
      </c>
      <c r="EA165" s="21">
        <v>42674</v>
      </c>
      <c r="EB165" s="23">
        <v>4082.8</v>
      </c>
      <c r="EC165" s="23">
        <v>3.48</v>
      </c>
      <c r="ED165" s="23">
        <v>18.2759</v>
      </c>
      <c r="EE165" s="23">
        <v>131.6266</v>
      </c>
      <c r="EF165" s="23">
        <v>64.057900000000004</v>
      </c>
      <c r="EG165" s="23">
        <v>18.248100000000001</v>
      </c>
      <c r="EH165" s="23">
        <v>8.6182999999999996</v>
      </c>
      <c r="EI165" s="23">
        <f t="shared" si="116"/>
        <v>3.6396981294477495</v>
      </c>
      <c r="EJ165" s="23">
        <f t="shared" si="104"/>
        <v>129.55374015748032</v>
      </c>
      <c r="EK165" s="23">
        <f t="shared" si="90"/>
        <v>127.55419522786164</v>
      </c>
      <c r="EL165" s="23">
        <f t="shared" si="91"/>
        <v>32.008355293265922</v>
      </c>
      <c r="EM165" s="23" cm="1">
        <f t="array" aca="1" ref="EM165" ca="1">(EL165 - $EV165) - AVERAGE(OFFSET(EL$62, 0, 0, ROW()-62, 1) - OFFSET($EV$62, 0, 0, ROW()-62, 1))</f>
        <v>7.1307033499032713</v>
      </c>
      <c r="EP165" s="21">
        <v>42674</v>
      </c>
      <c r="EQ165" s="52">
        <v>2198.81005859375</v>
      </c>
      <c r="ER165" s="37">
        <v>23.255500000000001</v>
      </c>
      <c r="ES165" s="51">
        <v>120.9</v>
      </c>
      <c r="ET165" s="23">
        <f t="shared" si="105"/>
        <v>118.99606299212599</v>
      </c>
      <c r="EU165" s="23">
        <f t="shared" si="92"/>
        <v>125.39450933379968</v>
      </c>
      <c r="EV165" s="23">
        <f t="shared" si="93"/>
        <v>17.535138263036114</v>
      </c>
      <c r="EW165" s="37"/>
      <c r="EX165" s="37"/>
      <c r="EY165" s="37"/>
      <c r="FA165" s="21">
        <v>42674</v>
      </c>
      <c r="FB165" s="37">
        <f>VLOOKUP(FA165,'riskfree_rate and infl.'!$H:$I,2,0)</f>
        <v>1.6</v>
      </c>
    </row>
    <row r="166" spans="1:158" x14ac:dyDescent="0.35">
      <c r="A166" s="21">
        <v>42704</v>
      </c>
      <c r="B166" s="23">
        <v>4270.66</v>
      </c>
      <c r="C166" s="23">
        <v>1.46</v>
      </c>
      <c r="D166" s="23">
        <v>22.729600000000001</v>
      </c>
      <c r="E166" s="23">
        <v>184.97290000000001</v>
      </c>
      <c r="F166" s="23">
        <v>57.109200000000001</v>
      </c>
      <c r="G166" s="23">
        <v>19.626899999999999</v>
      </c>
      <c r="H166" s="23">
        <v>11.889799999999999</v>
      </c>
      <c r="I166" s="23">
        <f t="shared" si="106"/>
        <v>1.5257093883313821</v>
      </c>
      <c r="J166" s="23">
        <f t="shared" si="94"/>
        <v>181.880924287119</v>
      </c>
      <c r="K166" s="23">
        <f t="shared" si="70"/>
        <v>118.35771818344662</v>
      </c>
      <c r="L166" s="23">
        <f t="shared" si="71"/>
        <v>36.082648986023536</v>
      </c>
      <c r="M166" s="23" cm="1">
        <f t="array" aca="1" ref="M166" ca="1">(L166 - $EV166) - AVERAGE(OFFSET(L$62, 0, 0, ROW()-62, 1) - OFFSET($EV$62, 0, 0, ROW()-62, 1))</f>
        <v>3.375357654601931</v>
      </c>
      <c r="N166" s="21">
        <v>42704</v>
      </c>
      <c r="O166" s="23">
        <v>3347.76</v>
      </c>
      <c r="P166" s="23">
        <v>1.65</v>
      </c>
      <c r="Q166" s="23">
        <v>19.346299999999999</v>
      </c>
      <c r="R166" s="23">
        <v>163.63130000000001</v>
      </c>
      <c r="S166" s="23">
        <v>30.679300000000001</v>
      </c>
      <c r="T166" s="23">
        <v>9.4551999999999996</v>
      </c>
      <c r="U166" s="23">
        <v>6.7374999999999998</v>
      </c>
      <c r="V166" s="23">
        <f t="shared" si="107"/>
        <v>1.682647186718069</v>
      </c>
      <c r="W166" s="23">
        <f t="shared" si="95"/>
        <v>160.89606686332351</v>
      </c>
      <c r="X166" s="23">
        <f t="shared" si="72"/>
        <v>130.09915043291008</v>
      </c>
      <c r="Y166" s="23">
        <f t="shared" si="73"/>
        <v>25.732374030577418</v>
      </c>
      <c r="Z166" s="23" cm="1">
        <f t="array" aca="1" ref="Z166" ca="1">(Y166 - $EV166) - AVERAGE(OFFSET(Y$62, 0, 0, ROW()-62, 1) - OFFSET($EV$62, 0, 0, ROW()-62, 1))</f>
        <v>0.65755840728979642</v>
      </c>
      <c r="AA166" s="21">
        <v>42704</v>
      </c>
      <c r="AB166" s="23">
        <v>2805.2</v>
      </c>
      <c r="AC166" s="23">
        <v>2.74</v>
      </c>
      <c r="AD166" s="23">
        <v>20.673200000000001</v>
      </c>
      <c r="AE166" s="23">
        <v>137.27330000000001</v>
      </c>
      <c r="AF166" s="23">
        <v>31.717199999999998</v>
      </c>
      <c r="AG166" s="23">
        <v>10.1159</v>
      </c>
      <c r="AH166" s="23">
        <v>6.5811000000000002</v>
      </c>
      <c r="AI166" s="23">
        <f t="shared" si="108"/>
        <v>2.660631726761546</v>
      </c>
      <c r="AJ166" s="23">
        <f t="shared" si="96"/>
        <v>134.97866273353</v>
      </c>
      <c r="AK166" s="23">
        <f t="shared" si="74"/>
        <v>127.68673102189319</v>
      </c>
      <c r="AL166" s="23">
        <f t="shared" si="75"/>
        <v>21.969393198099961</v>
      </c>
      <c r="AM166" s="23" cm="1">
        <f t="array" aca="1" ref="AM166" ca="1">(AL166 - $EV166) - AVERAGE(OFFSET(AL$62, 0, 0, ROW()-62, 1) - OFFSET($EV$62, 0, 0, ROW()-62, 1))</f>
        <v>-1.0250186673516408</v>
      </c>
      <c r="AN166" s="21">
        <v>42704</v>
      </c>
      <c r="AO166" s="23">
        <v>2982.25</v>
      </c>
      <c r="AP166" s="23">
        <v>2.69</v>
      </c>
      <c r="AQ166" s="23">
        <v>107.7929</v>
      </c>
      <c r="AR166" s="23">
        <v>23.315200000000001</v>
      </c>
      <c r="AS166" s="23">
        <v>10.9358</v>
      </c>
      <c r="AT166" s="23">
        <v>-8.5260999999999996</v>
      </c>
      <c r="AU166" s="23">
        <v>-6.5156999999999998</v>
      </c>
      <c r="AV166" s="23">
        <f t="shared" si="109"/>
        <v>2.9931553594120337</v>
      </c>
      <c r="AW166" s="23">
        <f t="shared" si="97"/>
        <v>22.925467059980338</v>
      </c>
      <c r="AX166" s="23">
        <f t="shared" si="76"/>
        <v>204.09406221972134</v>
      </c>
      <c r="AY166" s="23">
        <f t="shared" si="77"/>
        <v>14.612135049717429</v>
      </c>
      <c r="AZ166" s="23" cm="1">
        <f t="array" aca="1" ref="AZ166" ca="1">(AY166 - $EV166) - AVERAGE(OFFSET(AY$62, 0, 0, ROW()-62, 1) - OFFSET($EV$62, 0, 0, ROW()-62, 1))</f>
        <v>-1.2897505333909109</v>
      </c>
      <c r="BA166" s="21">
        <v>42704</v>
      </c>
      <c r="BB166" s="23">
        <v>1305.74</v>
      </c>
      <c r="BC166" s="23">
        <v>1.79</v>
      </c>
      <c r="BD166" s="23">
        <v>14.8911</v>
      </c>
      <c r="BE166" s="23">
        <v>89.189300000000003</v>
      </c>
      <c r="BF166" s="23" t="s">
        <v>8</v>
      </c>
      <c r="BG166" s="23">
        <v>21.1722</v>
      </c>
      <c r="BH166" s="23">
        <v>14.477600000000001</v>
      </c>
      <c r="BI166" s="23">
        <f t="shared" si="110"/>
        <v>2.1074770578436142</v>
      </c>
      <c r="BJ166" s="23">
        <f t="shared" si="98"/>
        <v>87.698426745329414</v>
      </c>
      <c r="BK166" s="23">
        <f t="shared" si="78"/>
        <v>82.563360365814333</v>
      </c>
      <c r="BL166" s="23">
        <f t="shared" si="79"/>
        <v>15.815005520786029</v>
      </c>
      <c r="BM166" s="23" cm="1">
        <f t="array" aca="1" ref="BM166" ca="1">(BL166 - $EV166) - AVERAGE(OFFSET(BL$62, 0, 0, ROW()-62, 1) - OFFSET($EV$62, 0, 0, ROW()-62, 1))</f>
        <v>0.30236861716866681</v>
      </c>
      <c r="BN166" s="21">
        <v>42704</v>
      </c>
      <c r="BO166" s="23">
        <v>2557.88</v>
      </c>
      <c r="BP166" s="23">
        <v>4.3099999999999996</v>
      </c>
      <c r="BQ166" s="23">
        <v>41.0169</v>
      </c>
      <c r="BR166" s="23">
        <v>141.1019</v>
      </c>
      <c r="BS166" s="23" t="s">
        <v>8</v>
      </c>
      <c r="BT166" s="23">
        <v>23.4985</v>
      </c>
      <c r="BU166" s="23">
        <v>22.533100000000001</v>
      </c>
      <c r="BV166" s="23">
        <f t="shared" si="111"/>
        <v>4.0593545710621113</v>
      </c>
      <c r="BW166" s="23">
        <f t="shared" si="99"/>
        <v>138.74326450344151</v>
      </c>
      <c r="BX166" s="23">
        <f t="shared" si="80"/>
        <v>121.45374825210671</v>
      </c>
      <c r="BY166" s="23">
        <f t="shared" si="81"/>
        <v>21.060527458489794</v>
      </c>
      <c r="BZ166" s="23" cm="1">
        <f t="array" aca="1" ref="BZ166" ca="1">(BY166 - $EV166) - AVERAGE(OFFSET(BY$62, 0, 0, ROW()-62, 1) - OFFSET($EV$62, 0, 0, ROW()-62, 1))</f>
        <v>-0.2740536811782035</v>
      </c>
      <c r="CA166" s="21">
        <v>42704</v>
      </c>
      <c r="CB166" s="23">
        <v>2679.64</v>
      </c>
      <c r="CC166" s="23">
        <v>1.75</v>
      </c>
      <c r="CD166" s="23">
        <v>18.4922</v>
      </c>
      <c r="CE166" s="23">
        <v>173.88040000000001</v>
      </c>
      <c r="CF166" s="23">
        <v>30.8018</v>
      </c>
      <c r="CG166" s="23">
        <v>10.1791</v>
      </c>
      <c r="CH166" s="23">
        <v>7.8479000000000001</v>
      </c>
      <c r="CI166" s="23">
        <f t="shared" si="112"/>
        <v>1.7076409903463443</v>
      </c>
      <c r="CJ166" s="23">
        <f t="shared" si="100"/>
        <v>170.97384464110129</v>
      </c>
      <c r="CK166" s="23">
        <f t="shared" si="82"/>
        <v>131.46286174888502</v>
      </c>
      <c r="CL166" s="23">
        <f t="shared" si="83"/>
        <v>20.383247134225169</v>
      </c>
      <c r="CM166" s="23" cm="1">
        <f t="array" aca="1" ref="CM166" ca="1">(CL166 - $EV166) - AVERAGE(OFFSET(CL$62, 0, 0, ROW()-62, 1) - OFFSET($EV$62, 0, 0, ROW()-62, 1))</f>
        <v>-0.99592343013854645</v>
      </c>
      <c r="CN166" s="21">
        <v>42704</v>
      </c>
      <c r="CO166" s="23">
        <v>3727.09</v>
      </c>
      <c r="CP166" s="23">
        <v>2.2200000000000002</v>
      </c>
      <c r="CQ166" s="23">
        <v>18.795999999999999</v>
      </c>
      <c r="CR166" s="23">
        <v>168.8098</v>
      </c>
      <c r="CS166" s="23">
        <v>25.233499999999999</v>
      </c>
      <c r="CT166" s="23">
        <v>12.491199999999999</v>
      </c>
      <c r="CU166" s="23">
        <v>8.7943999999999996</v>
      </c>
      <c r="CV166" s="23">
        <f t="shared" si="113"/>
        <v>2.4720478327496984</v>
      </c>
      <c r="CW166" s="23">
        <f t="shared" si="101"/>
        <v>165.9880039331367</v>
      </c>
      <c r="CX166" s="23">
        <f t="shared" si="84"/>
        <v>146.66314037835599</v>
      </c>
      <c r="CY166" s="23">
        <f t="shared" si="85"/>
        <v>25.412588264406416</v>
      </c>
      <c r="CZ166" s="23" cm="1">
        <f t="array" aca="1" ref="CZ166" ca="1">(CY166 - $EV166) - AVERAGE(OFFSET(CY$62, 0, 0, ROW()-62, 1) - OFFSET($EV$62, 0, 0, ROW()-62, 1))</f>
        <v>2.0045019084302496</v>
      </c>
      <c r="DA166" s="21">
        <v>42704</v>
      </c>
      <c r="DB166" s="23">
        <v>2625.15</v>
      </c>
      <c r="DC166" s="23">
        <v>2.12</v>
      </c>
      <c r="DD166" s="23">
        <v>20.802299999999999</v>
      </c>
      <c r="DE166" s="23">
        <v>130.49430000000001</v>
      </c>
      <c r="DF166" s="23">
        <v>28.603300000000001</v>
      </c>
      <c r="DG166" s="23">
        <v>6.8741000000000003</v>
      </c>
      <c r="DH166" s="23">
        <v>1.6793</v>
      </c>
      <c r="DI166" s="23">
        <f t="shared" si="114"/>
        <v>2.3023043101445224</v>
      </c>
      <c r="DJ166" s="23">
        <f t="shared" si="102"/>
        <v>128.31297935103248</v>
      </c>
      <c r="DK166" s="23">
        <f t="shared" si="86"/>
        <v>145.12939987492285</v>
      </c>
      <c r="DL166" s="23">
        <f t="shared" si="87"/>
        <v>18.088340489676373</v>
      </c>
      <c r="DM166" s="23" cm="1">
        <f t="array" aca="1" ref="DM166" ca="1">(DL166 - $EV166) - AVERAGE(OFFSET(DL$62, 0, 0, ROW()-62, 1) - OFFSET($EV$62, 0, 0, ROW()-62, 1))</f>
        <v>-2.4951489767332453</v>
      </c>
      <c r="DN166" s="21">
        <v>42704</v>
      </c>
      <c r="DO166" s="23">
        <v>3489.12</v>
      </c>
      <c r="DP166" s="23">
        <v>1.93</v>
      </c>
      <c r="DQ166" s="23">
        <v>19.9102</v>
      </c>
      <c r="DR166" s="23">
        <v>199.5325</v>
      </c>
      <c r="DS166" s="23">
        <v>51.1937</v>
      </c>
      <c r="DT166" s="23">
        <v>19.985900000000001</v>
      </c>
      <c r="DU166" s="23">
        <v>15.94</v>
      </c>
      <c r="DV166" s="23">
        <f t="shared" si="115"/>
        <v>2.0913351539256264</v>
      </c>
      <c r="DW166" s="23">
        <f t="shared" si="103"/>
        <v>196.19714847590956</v>
      </c>
      <c r="DX166" s="23">
        <f t="shared" si="88"/>
        <v>178.91604207436146</v>
      </c>
      <c r="DY166" s="23">
        <f t="shared" si="89"/>
        <v>19.501437431473274</v>
      </c>
      <c r="DZ166" s="23" cm="1">
        <f t="array" aca="1" ref="DZ166" ca="1">(DY166 - $EV166) - AVERAGE(OFFSET(DY$62, 0, 0, ROW()-62, 1) - OFFSET($EV$62, 0, 0, ROW()-62, 1))</f>
        <v>-3.0413018918395212</v>
      </c>
      <c r="EA166" s="21">
        <v>42704</v>
      </c>
      <c r="EB166" s="23">
        <v>3857.64</v>
      </c>
      <c r="EC166" s="23">
        <v>3.74</v>
      </c>
      <c r="ED166" s="23">
        <v>16.668600000000001</v>
      </c>
      <c r="EE166" s="23">
        <v>135.7987</v>
      </c>
      <c r="EF166" s="23">
        <v>64.553200000000004</v>
      </c>
      <c r="EG166" s="23">
        <v>18.276399999999999</v>
      </c>
      <c r="EH166" s="23">
        <v>8.9838000000000005</v>
      </c>
      <c r="EI166" s="23">
        <f t="shared" si="116"/>
        <v>3.6593192470798304</v>
      </c>
      <c r="EJ166" s="23">
        <f t="shared" si="104"/>
        <v>133.52871189773845</v>
      </c>
      <c r="EK166" s="23">
        <f t="shared" si="90"/>
        <v>127.69626789230816</v>
      </c>
      <c r="EL166" s="23">
        <f t="shared" si="91"/>
        <v>30.209496829252021</v>
      </c>
      <c r="EM166" s="23" cm="1">
        <f t="array" aca="1" ref="EM166" ca="1">(EL166 - $EV166) - AVERAGE(OFFSET(EL$62, 0, 0, ROW()-62, 1) - OFFSET($EV$62, 0, 0, ROW()-62, 1))</f>
        <v>4.9487269547362036</v>
      </c>
      <c r="EP166" s="21">
        <v>42704</v>
      </c>
      <c r="EQ166" s="52">
        <v>2238.830078125</v>
      </c>
      <c r="ER166" s="37">
        <v>23.678799999999999</v>
      </c>
      <c r="ES166" s="51">
        <v>123.51</v>
      </c>
      <c r="ET166" s="23">
        <f t="shared" si="105"/>
        <v>121.44542772861358</v>
      </c>
      <c r="EU166" s="23">
        <f t="shared" si="92"/>
        <v>125.42682029884455</v>
      </c>
      <c r="EV166" s="23">
        <f t="shared" si="93"/>
        <v>17.84969173890175</v>
      </c>
      <c r="EW166" s="37"/>
      <c r="EX166" s="37"/>
      <c r="EY166" s="37"/>
      <c r="FA166" s="21">
        <v>42704</v>
      </c>
      <c r="FB166" s="37">
        <f>VLOOKUP(FA166,'riskfree_rate and infl.'!$H:$I,2,0)</f>
        <v>1.7</v>
      </c>
    </row>
    <row r="167" spans="1:158" x14ac:dyDescent="0.35">
      <c r="A167" s="21">
        <v>42735</v>
      </c>
      <c r="B167" s="23">
        <v>4375.3599999999997</v>
      </c>
      <c r="C167" s="23">
        <v>1.44</v>
      </c>
      <c r="D167" s="23">
        <v>23.2639</v>
      </c>
      <c r="E167" s="23">
        <v>184.97290000000001</v>
      </c>
      <c r="F167" s="23">
        <v>57.109200000000001</v>
      </c>
      <c r="G167" s="23">
        <v>19.626899999999999</v>
      </c>
      <c r="H167" s="23">
        <v>11.889799999999999</v>
      </c>
      <c r="I167" s="23">
        <f t="shared" si="106"/>
        <v>1.5257909253180737</v>
      </c>
      <c r="J167" s="23">
        <f t="shared" si="94"/>
        <v>181.16836434867778</v>
      </c>
      <c r="K167" s="23">
        <f t="shared" si="70"/>
        <v>119.93866503262362</v>
      </c>
      <c r="L167" s="23">
        <f t="shared" si="71"/>
        <v>36.479979152760208</v>
      </c>
      <c r="M167" s="23" cm="1">
        <f t="array" aca="1" ref="M167" ca="1">(L167 - $EV167) - AVERAGE(OFFSET(L$62, 0, 0, ROW()-62, 1) - OFFSET($EV$62, 0, 0, ROW()-62, 1))</f>
        <v>3.4286676444481099</v>
      </c>
      <c r="N167" s="21">
        <v>42735</v>
      </c>
      <c r="O167" s="23">
        <v>3338</v>
      </c>
      <c r="P167" s="23">
        <v>1.65</v>
      </c>
      <c r="Q167" s="23">
        <v>19.288900000000002</v>
      </c>
      <c r="R167" s="23">
        <v>163.63999999999999</v>
      </c>
      <c r="S167" s="23">
        <v>30.6845</v>
      </c>
      <c r="T167" s="23">
        <v>9.4556000000000004</v>
      </c>
      <c r="U167" s="23">
        <v>6.7380000000000004</v>
      </c>
      <c r="V167" s="23">
        <f t="shared" si="107"/>
        <v>1.6757121581445675</v>
      </c>
      <c r="W167" s="23">
        <f t="shared" si="95"/>
        <v>160.27424094025466</v>
      </c>
      <c r="X167" s="23">
        <f t="shared" si="72"/>
        <v>130.94894765246448</v>
      </c>
      <c r="Y167" s="23">
        <f t="shared" si="73"/>
        <v>25.49085013542053</v>
      </c>
      <c r="Z167" s="23" cm="1">
        <f t="array" aca="1" ref="Z167" ca="1">(Y167 - $EV167) - AVERAGE(OFFSET(Y$62, 0, 0, ROW()-62, 1) - OFFSET($EV$62, 0, 0, ROW()-62, 1))</f>
        <v>9.7898137597765889E-2</v>
      </c>
      <c r="AA167" s="21">
        <v>42735</v>
      </c>
      <c r="AB167" s="23">
        <v>2873.23</v>
      </c>
      <c r="AC167" s="23">
        <v>2.69</v>
      </c>
      <c r="AD167" s="23">
        <v>21.174099999999999</v>
      </c>
      <c r="AE167" s="23">
        <v>137.2971</v>
      </c>
      <c r="AF167" s="23">
        <v>31.769100000000002</v>
      </c>
      <c r="AG167" s="23">
        <v>10.111800000000001</v>
      </c>
      <c r="AH167" s="23">
        <v>6.5789999999999997</v>
      </c>
      <c r="AI167" s="23">
        <f t="shared" si="108"/>
        <v>2.6682039826342674</v>
      </c>
      <c r="AJ167" s="23">
        <f t="shared" si="96"/>
        <v>134.47316356513224</v>
      </c>
      <c r="AK167" s="23">
        <f t="shared" si="74"/>
        <v>128.0296494437716</v>
      </c>
      <c r="AL167" s="23">
        <f t="shared" si="75"/>
        <v>22.441911014228566</v>
      </c>
      <c r="AM167" s="23" cm="1">
        <f t="array" aca="1" ref="AM167" ca="1">(AL167 - $EV167) - AVERAGE(OFFSET(AL$62, 0, 0, ROW()-62, 1) - OFFSET($EV$62, 0, 0, ROW()-62, 1))</f>
        <v>-0.85461268219016517</v>
      </c>
      <c r="AN167" s="21">
        <v>42735</v>
      </c>
      <c r="AO167" s="23">
        <v>3038.53</v>
      </c>
      <c r="AP167" s="23">
        <v>2.6</v>
      </c>
      <c r="AQ167" s="23">
        <v>109.8271</v>
      </c>
      <c r="AR167" s="23">
        <v>23.315200000000001</v>
      </c>
      <c r="AS167" s="23">
        <v>10.9358</v>
      </c>
      <c r="AT167" s="23">
        <v>-8.5260999999999996</v>
      </c>
      <c r="AU167" s="23">
        <v>-6.5156999999999998</v>
      </c>
      <c r="AV167" s="23">
        <f t="shared" si="109"/>
        <v>2.8968198035340409</v>
      </c>
      <c r="AW167" s="23">
        <f t="shared" si="97"/>
        <v>22.835651322233108</v>
      </c>
      <c r="AX167" s="23">
        <f t="shared" si="76"/>
        <v>200.37344443431522</v>
      </c>
      <c r="AY167" s="23">
        <f t="shared" si="77"/>
        <v>15.164334817810982</v>
      </c>
      <c r="AZ167" s="23" cm="1">
        <f t="array" aca="1" ref="AZ167" ca="1">(AY167 - $EV167) - AVERAGE(OFFSET(AY$62, 0, 0, ROW()-62, 1) - OFFSET($EV$62, 0, 0, ROW()-62, 1))</f>
        <v>-1.0371413403974457</v>
      </c>
      <c r="BA167" s="21">
        <v>42735</v>
      </c>
      <c r="BB167" s="23">
        <v>1358.39</v>
      </c>
      <c r="BC167" s="23">
        <v>1.73</v>
      </c>
      <c r="BD167" s="23">
        <v>15.4915</v>
      </c>
      <c r="BE167" s="23">
        <v>89.189300000000003</v>
      </c>
      <c r="BF167" s="23" t="s">
        <v>8</v>
      </c>
      <c r="BG167" s="23">
        <v>21.1722</v>
      </c>
      <c r="BH167" s="23">
        <v>14.477600000000001</v>
      </c>
      <c r="BI167" s="23">
        <f t="shared" si="110"/>
        <v>2.0857470699874705</v>
      </c>
      <c r="BJ167" s="23">
        <f t="shared" si="98"/>
        <v>87.354848188050937</v>
      </c>
      <c r="BK167" s="23">
        <f t="shared" si="78"/>
        <v>82.920242139822292</v>
      </c>
      <c r="BL167" s="23">
        <f t="shared" si="79"/>
        <v>16.381886556836715</v>
      </c>
      <c r="BM167" s="23" cm="1">
        <f t="array" aca="1" ref="BM167" ca="1">(BL167 - $EV167) - AVERAGE(OFFSET(BL$62, 0, 0, ROW()-62, 1) - OFFSET($EV$62, 0, 0, ROW()-62, 1))</f>
        <v>0.55449603859012653</v>
      </c>
      <c r="BN167" s="21">
        <v>42735</v>
      </c>
      <c r="BO167" s="23">
        <v>2650.45</v>
      </c>
      <c r="BP167" s="23">
        <v>4.2</v>
      </c>
      <c r="BQ167" s="23">
        <v>42.501300000000001</v>
      </c>
      <c r="BR167" s="23">
        <v>141.1019</v>
      </c>
      <c r="BS167" s="23" t="s">
        <v>8</v>
      </c>
      <c r="BT167" s="23">
        <v>23.4985</v>
      </c>
      <c r="BU167" s="23">
        <v>22.533100000000001</v>
      </c>
      <c r="BV167" s="23">
        <f t="shared" si="111"/>
        <v>4.0991358478164202</v>
      </c>
      <c r="BW167" s="23">
        <f t="shared" si="99"/>
        <v>138.19970617042117</v>
      </c>
      <c r="BX167" s="23">
        <f t="shared" si="80"/>
        <v>122.23470290187262</v>
      </c>
      <c r="BY167" s="23">
        <f t="shared" si="81"/>
        <v>21.683285818821222</v>
      </c>
      <c r="BZ167" s="23" cm="1">
        <f t="array" aca="1" ref="BZ167" ca="1">(BY167 - $EV167) - AVERAGE(OFFSET(BY$62, 0, 0, ROW()-62, 1) - OFFSET($EV$62, 0, 0, ROW()-62, 1))</f>
        <v>3.9440800698729905E-2</v>
      </c>
      <c r="CA167" s="21">
        <v>42735</v>
      </c>
      <c r="CB167" s="23">
        <v>2696.44</v>
      </c>
      <c r="CC167" s="23">
        <v>1.76</v>
      </c>
      <c r="CD167" s="23">
        <v>18.6008</v>
      </c>
      <c r="CE167" s="23">
        <v>173.89269999999999</v>
      </c>
      <c r="CF167" s="23">
        <v>30.8018</v>
      </c>
      <c r="CG167" s="23">
        <v>10.1792</v>
      </c>
      <c r="CH167" s="23">
        <v>7.8479999999999999</v>
      </c>
      <c r="CI167" s="23">
        <f t="shared" si="112"/>
        <v>1.7351349701120962</v>
      </c>
      <c r="CJ167" s="23">
        <f t="shared" si="100"/>
        <v>170.31606268364348</v>
      </c>
      <c r="CK167" s="23">
        <f t="shared" si="82"/>
        <v>132.51118609458328</v>
      </c>
      <c r="CL167" s="23">
        <f t="shared" si="83"/>
        <v>20.348772654373089</v>
      </c>
      <c r="CM167" s="23" cm="1">
        <f t="array" aca="1" ref="CM167" ca="1">(CL167 - $EV167) - AVERAGE(OFFSET(CL$62, 0, 0, ROW()-62, 1) - OFFSET($EV$62, 0, 0, ROW()-62, 1))</f>
        <v>-1.3327868384550219</v>
      </c>
      <c r="CN167" s="21">
        <v>42735</v>
      </c>
      <c r="CO167" s="23">
        <v>3749.82</v>
      </c>
      <c r="CP167" s="23">
        <v>2.23</v>
      </c>
      <c r="CQ167" s="23">
        <v>19.037299999999998</v>
      </c>
      <c r="CR167" s="23">
        <v>168.81110000000001</v>
      </c>
      <c r="CS167" s="23">
        <v>25.238900000000001</v>
      </c>
      <c r="CT167" s="23">
        <v>12.500999999999999</v>
      </c>
      <c r="CU167" s="23">
        <v>8.7946000000000009</v>
      </c>
      <c r="CV167" s="23">
        <f t="shared" si="113"/>
        <v>2.4638406526949845</v>
      </c>
      <c r="CW167" s="23">
        <f t="shared" si="101"/>
        <v>165.33898139079338</v>
      </c>
      <c r="CX167" s="23">
        <f t="shared" si="84"/>
        <v>147.44930301318644</v>
      </c>
      <c r="CY167" s="23">
        <f t="shared" si="85"/>
        <v>25.431249408243406</v>
      </c>
      <c r="CZ167" s="23" cm="1">
        <f t="array" aca="1" ref="CZ167" ca="1">(CY167 - $EV167) - AVERAGE(OFFSET(CY$62, 0, 0, ROW()-62, 1) - OFFSET($EV$62, 0, 0, ROW()-62, 1))</f>
        <v>1.6921986443879025</v>
      </c>
      <c r="DA167" s="21">
        <v>42735</v>
      </c>
      <c r="DB167" s="23">
        <v>2620.88</v>
      </c>
      <c r="DC167" s="23">
        <v>2.11</v>
      </c>
      <c r="DD167" s="23">
        <v>20.767700000000001</v>
      </c>
      <c r="DE167" s="23">
        <v>130.4984</v>
      </c>
      <c r="DF167" s="23">
        <v>28.603300000000001</v>
      </c>
      <c r="DG167" s="23">
        <v>6.8741000000000003</v>
      </c>
      <c r="DH167" s="23">
        <v>1.6793</v>
      </c>
      <c r="DI167" s="23">
        <f t="shared" si="114"/>
        <v>2.2624311953191745</v>
      </c>
      <c r="DJ167" s="23">
        <f t="shared" si="102"/>
        <v>127.81429970617043</v>
      </c>
      <c r="DK167" s="23">
        <f t="shared" si="86"/>
        <v>144.81218351080238</v>
      </c>
      <c r="DL167" s="23">
        <f t="shared" si="87"/>
        <v>18.098477189279404</v>
      </c>
      <c r="DM167" s="23" cm="1">
        <f t="array" aca="1" ref="DM167" ca="1">(DL167 - $EV167) - AVERAGE(OFFSET(DL$62, 0, 0, ROW()-62, 1) - OFFSET($EV$62, 0, 0, ROW()-62, 1))</f>
        <v>-2.7731228670556138</v>
      </c>
      <c r="DN167" s="21">
        <v>42735</v>
      </c>
      <c r="DO167" s="23">
        <v>3538.99</v>
      </c>
      <c r="DP167" s="23">
        <v>1.91</v>
      </c>
      <c r="DQ167" s="23">
        <v>20.6555</v>
      </c>
      <c r="DR167" s="23">
        <v>200.57490000000001</v>
      </c>
      <c r="DS167" s="23">
        <v>51.268599999999999</v>
      </c>
      <c r="DT167" s="23">
        <v>20.389399999999998</v>
      </c>
      <c r="DU167" s="23">
        <v>15.944599999999999</v>
      </c>
      <c r="DV167" s="23">
        <f t="shared" si="115"/>
        <v>2.0769768301142193</v>
      </c>
      <c r="DW167" s="23">
        <f t="shared" si="103"/>
        <v>196.44946131243881</v>
      </c>
      <c r="DX167" s="23">
        <f t="shared" si="88"/>
        <v>179.69240688264321</v>
      </c>
      <c r="DY167" s="23">
        <f t="shared" si="89"/>
        <v>19.694710875075025</v>
      </c>
      <c r="DZ167" s="23" cm="1">
        <f t="array" aca="1" ref="DZ167" ca="1">(DY167 - $EV167) - AVERAGE(OFFSET(DY$62, 0, 0, ROW()-62, 1) - OFFSET($EV$62, 0, 0, ROW()-62, 1))</f>
        <v>-3.1309375818288236</v>
      </c>
      <c r="EA167" s="21">
        <v>42735</v>
      </c>
      <c r="EB167" s="23">
        <v>4049.1</v>
      </c>
      <c r="EC167" s="23">
        <v>3.6</v>
      </c>
      <c r="ED167" s="23">
        <v>17.442699999999999</v>
      </c>
      <c r="EE167" s="23">
        <v>135.7987</v>
      </c>
      <c r="EF167" s="23">
        <v>64.553200000000004</v>
      </c>
      <c r="EG167" s="23">
        <v>18.276399999999999</v>
      </c>
      <c r="EH167" s="23">
        <v>8.9838000000000005</v>
      </c>
      <c r="EI167" s="23">
        <f t="shared" si="116"/>
        <v>3.6521128022102949</v>
      </c>
      <c r="EJ167" s="23">
        <f t="shared" si="104"/>
        <v>133.00558276199806</v>
      </c>
      <c r="EK167" s="23">
        <f t="shared" si="90"/>
        <v>127.82153084125409</v>
      </c>
      <c r="EL167" s="23">
        <f t="shared" si="91"/>
        <v>31.677761746013786</v>
      </c>
      <c r="EM167" s="23" cm="1">
        <f t="array" aca="1" ref="EM167" ca="1">(EL167 - $EV167) - AVERAGE(OFFSET(EL$62, 0, 0, ROW()-62, 1) - OFFSET($EV$62, 0, 0, ROW()-62, 1))</f>
        <v>6.0579872250823836</v>
      </c>
      <c r="EP167" s="21">
        <v>42735</v>
      </c>
      <c r="EQ167" s="52">
        <v>2278.8701171875</v>
      </c>
      <c r="ER167" s="37">
        <v>22.722799999999999</v>
      </c>
      <c r="ES167" s="51">
        <v>125.89</v>
      </c>
      <c r="ET167" s="23">
        <f t="shared" si="105"/>
        <v>123.30068560235065</v>
      </c>
      <c r="EU167" s="23">
        <f t="shared" si="92"/>
        <v>125.4776246058093</v>
      </c>
      <c r="EV167" s="23">
        <f t="shared" si="93"/>
        <v>18.161565652415085</v>
      </c>
      <c r="EW167" s="37"/>
      <c r="EX167" s="37"/>
      <c r="EY167" s="37"/>
      <c r="FA167" s="21">
        <v>42735</v>
      </c>
      <c r="FB167" s="37">
        <f>VLOOKUP(FA167,'riskfree_rate and infl.'!$H:$I,2,0)</f>
        <v>2.1</v>
      </c>
    </row>
    <row r="168" spans="1:158" x14ac:dyDescent="0.35">
      <c r="A168" s="21">
        <v>42766</v>
      </c>
      <c r="B168" s="23">
        <v>4601.18</v>
      </c>
      <c r="C168" s="23">
        <v>1.38</v>
      </c>
      <c r="D168" s="23">
        <v>24.403700000000001</v>
      </c>
      <c r="E168" s="23">
        <v>146.2739</v>
      </c>
      <c r="F168" s="23">
        <v>57.109200000000001</v>
      </c>
      <c r="G168" s="23">
        <v>19.626899999999999</v>
      </c>
      <c r="H168" s="23">
        <v>11.889799999999999</v>
      </c>
      <c r="I168" s="23">
        <f t="shared" si="106"/>
        <v>1.5141836999117666</v>
      </c>
      <c r="J168" s="23">
        <f t="shared" si="94"/>
        <v>142.70624390243904</v>
      </c>
      <c r="K168" s="23">
        <f t="shared" si="70"/>
        <v>120.87731947019422</v>
      </c>
      <c r="L168" s="23">
        <f t="shared" si="71"/>
        <v>38.064874536985023</v>
      </c>
      <c r="M168" s="23" cm="1">
        <f t="array" aca="1" ref="M168" ca="1">(L168 - $EV168) - AVERAGE(OFFSET(L$62, 0, 0, ROW()-62, 1) - OFFSET($EV$62, 0, 0, ROW()-62, 1))</f>
        <v>4.3156731781684172</v>
      </c>
      <c r="N168" s="21">
        <v>42766</v>
      </c>
      <c r="O168" s="23">
        <v>3452.58</v>
      </c>
      <c r="P168" s="23">
        <v>1.57</v>
      </c>
      <c r="Q168" s="23">
        <v>19.951000000000001</v>
      </c>
      <c r="R168" s="23">
        <v>163.60830000000001</v>
      </c>
      <c r="S168" s="23">
        <v>30.6845</v>
      </c>
      <c r="T168" s="23">
        <v>9.4556000000000004</v>
      </c>
      <c r="U168" s="23">
        <v>6.7380000000000004</v>
      </c>
      <c r="V168" s="23">
        <f t="shared" si="107"/>
        <v>1.6345693181492644</v>
      </c>
      <c r="W168" s="23">
        <f t="shared" si="95"/>
        <v>159.6178536585366</v>
      </c>
      <c r="X168" s="23">
        <f t="shared" si="72"/>
        <v>131.85094265432122</v>
      </c>
      <c r="Y168" s="23">
        <f t="shared" si="73"/>
        <v>26.185478317373615</v>
      </c>
      <c r="Z168" s="23" cm="1">
        <f t="array" aca="1" ref="Z168" ca="1">(Y168 - $EV168) - AVERAGE(OFFSET(Y$62, 0, 0, ROW()-62, 1) - OFFSET($EV$62, 0, 0, ROW()-62, 1))</f>
        <v>0.12605882288455472</v>
      </c>
      <c r="AA168" s="21">
        <v>42766</v>
      </c>
      <c r="AB168" s="23">
        <v>2914.29</v>
      </c>
      <c r="AC168" s="23">
        <v>2.66</v>
      </c>
      <c r="AD168" s="23">
        <v>21.476700000000001</v>
      </c>
      <c r="AE168" s="23">
        <v>137.2971</v>
      </c>
      <c r="AF168" s="23">
        <v>31.769100000000002</v>
      </c>
      <c r="AG168" s="23">
        <v>10.111800000000001</v>
      </c>
      <c r="AH168" s="23">
        <v>6.5789999999999997</v>
      </c>
      <c r="AI168" s="23">
        <f t="shared" si="108"/>
        <v>2.6657764939519772</v>
      </c>
      <c r="AJ168" s="23">
        <f t="shared" si="96"/>
        <v>133.94839024390245</v>
      </c>
      <c r="AK168" s="23">
        <f t="shared" si="74"/>
        <v>128.36278506996169</v>
      </c>
      <c r="AL168" s="23">
        <f t="shared" si="75"/>
        <v>22.703542918702034</v>
      </c>
      <c r="AM168" s="23" cm="1">
        <f t="array" aca="1" ref="AM168" ca="1">(AL168 - $EV168) - AVERAGE(OFFSET(AL$62, 0, 0, ROW()-62, 1) - OFFSET($EV$62, 0, 0, ROW()-62, 1))</f>
        <v>-1.2504623232529184</v>
      </c>
      <c r="AN168" s="21">
        <v>42766</v>
      </c>
      <c r="AO168" s="23">
        <v>2933.74</v>
      </c>
      <c r="AP168" s="23">
        <v>2.69</v>
      </c>
      <c r="AQ168" s="23">
        <v>106.0395</v>
      </c>
      <c r="AR168" s="23">
        <v>24.371600000000001</v>
      </c>
      <c r="AS168" s="23">
        <v>10.9358</v>
      </c>
      <c r="AT168" s="23">
        <v>-8.5260999999999996</v>
      </c>
      <c r="AU168" s="23">
        <v>-6.5156999999999998</v>
      </c>
      <c r="AV168" s="23">
        <f t="shared" si="109"/>
        <v>2.8469914302669763</v>
      </c>
      <c r="AW168" s="23">
        <f t="shared" si="97"/>
        <v>23.777170731707319</v>
      </c>
      <c r="AX168" s="23">
        <f t="shared" si="76"/>
        <v>196.73232374566808</v>
      </c>
      <c r="AY168" s="23">
        <f t="shared" si="77"/>
        <v>14.912343554649844</v>
      </c>
      <c r="AZ168" s="23" cm="1">
        <f t="array" aca="1" ref="AZ168" ca="1">(AY168 - $EV168) - AVERAGE(OFFSET(AY$62, 0, 0, ROW()-62, 1) - OFFSET($EV$62, 0, 0, ROW()-62, 1))</f>
        <v>-1.9448921806211512</v>
      </c>
      <c r="BA168" s="21">
        <v>42766</v>
      </c>
      <c r="BB168" s="23">
        <v>1358.41</v>
      </c>
      <c r="BC168" s="23">
        <v>1.75</v>
      </c>
      <c r="BD168" s="23">
        <v>15.4917</v>
      </c>
      <c r="BE168" s="23">
        <v>89.326899999999995</v>
      </c>
      <c r="BF168" s="23" t="s">
        <v>8</v>
      </c>
      <c r="BG168" s="23">
        <v>21.1722</v>
      </c>
      <c r="BH168" s="23">
        <v>14.477600000000001</v>
      </c>
      <c r="BI168" s="23">
        <f t="shared" si="110"/>
        <v>2.0595387904240638</v>
      </c>
      <c r="BJ168" s="23">
        <f t="shared" si="98"/>
        <v>87.148195121951218</v>
      </c>
      <c r="BK168" s="23">
        <f t="shared" si="78"/>
        <v>83.269689706723597</v>
      </c>
      <c r="BL168" s="23">
        <f t="shared" si="79"/>
        <v>16.313378911153976</v>
      </c>
      <c r="BM168" s="23" cm="1">
        <f t="array" aca="1" ref="BM168" ca="1">(BL168 - $EV168) - AVERAGE(OFFSET(BL$62, 0, 0, ROW()-62, 1) - OFFSET($EV$62, 0, 0, ROW()-62, 1))</f>
        <v>-0.18478663112676186</v>
      </c>
      <c r="BN168" s="21">
        <v>42766</v>
      </c>
      <c r="BO168" s="23">
        <v>2647.9</v>
      </c>
      <c r="BP168" s="23">
        <v>4.21</v>
      </c>
      <c r="BQ168" s="23">
        <v>42.886600000000001</v>
      </c>
      <c r="BR168" s="23">
        <v>141.1019</v>
      </c>
      <c r="BS168" s="23" t="s">
        <v>8</v>
      </c>
      <c r="BT168" s="23">
        <v>23.438800000000001</v>
      </c>
      <c r="BU168" s="23">
        <v>22.641100000000002</v>
      </c>
      <c r="BV168" s="23">
        <f t="shared" si="111"/>
        <v>4.0897559144236055</v>
      </c>
      <c r="BW168" s="23">
        <f t="shared" si="99"/>
        <v>137.66039024390244</v>
      </c>
      <c r="BX168" s="23">
        <f t="shared" si="80"/>
        <v>123.00518948368305</v>
      </c>
      <c r="BY168" s="23">
        <f t="shared" si="81"/>
        <v>21.526734043617328</v>
      </c>
      <c r="BZ168" s="23" cm="1">
        <f t="array" aca="1" ref="BZ168" ca="1">(BY168 - $EV168) - AVERAGE(OFFSET(BY$62, 0, 0, ROW()-62, 1) - OFFSET($EV$62, 0, 0, ROW()-62, 1))</f>
        <v>-0.78302698686109196</v>
      </c>
      <c r="CA168" s="21">
        <v>42766</v>
      </c>
      <c r="CB168" s="23">
        <v>2751.12</v>
      </c>
      <c r="CC168" s="23">
        <v>1.73</v>
      </c>
      <c r="CD168" s="23">
        <v>18.978100000000001</v>
      </c>
      <c r="CE168" s="23">
        <v>173.2244</v>
      </c>
      <c r="CF168" s="23">
        <v>30.8018</v>
      </c>
      <c r="CG168" s="23">
        <v>10.1792</v>
      </c>
      <c r="CH168" s="23">
        <v>7.8470000000000004</v>
      </c>
      <c r="CI168" s="23">
        <f t="shared" si="112"/>
        <v>1.7326482981817783</v>
      </c>
      <c r="CJ168" s="23">
        <f t="shared" si="100"/>
        <v>168.99941463414635</v>
      </c>
      <c r="CK168" s="23">
        <f t="shared" si="82"/>
        <v>133.53577627369791</v>
      </c>
      <c r="CL168" s="23">
        <f t="shared" si="83"/>
        <v>20.602119347861077</v>
      </c>
      <c r="CM168" s="23" cm="1">
        <f t="array" aca="1" ref="CM168" ca="1">(CL168 - $EV168) - AVERAGE(OFFSET(CL$62, 0, 0, ROW()-62, 1) - OFFSET($EV$62, 0, 0, ROW()-62, 1))</f>
        <v>-1.7324106135573611</v>
      </c>
      <c r="CN168" s="21">
        <v>42766</v>
      </c>
      <c r="CO168" s="23">
        <v>3797.26</v>
      </c>
      <c r="CP168" s="23">
        <v>2.2000000000000002</v>
      </c>
      <c r="CQ168" s="23">
        <v>19.272600000000001</v>
      </c>
      <c r="CR168" s="23">
        <v>168.7046</v>
      </c>
      <c r="CS168" s="23">
        <v>25.238900000000001</v>
      </c>
      <c r="CT168" s="23">
        <v>12.5021</v>
      </c>
      <c r="CU168" s="23">
        <v>8.7946000000000009</v>
      </c>
      <c r="CV168" s="23">
        <f t="shared" si="113"/>
        <v>2.4138654700357072</v>
      </c>
      <c r="CW168" s="23">
        <f t="shared" si="101"/>
        <v>164.58985365853661</v>
      </c>
      <c r="CX168" s="23">
        <f t="shared" si="84"/>
        <v>148.21852814137941</v>
      </c>
      <c r="CY168" s="23">
        <f t="shared" si="85"/>
        <v>25.619334152191513</v>
      </c>
      <c r="CZ168" s="23" cm="1">
        <f t="array" aca="1" ref="CZ168" ca="1">(CY168 - $EV168) - AVERAGE(OFFSET(CY$62, 0, 0, ROW()-62, 1) - OFFSET($EV$62, 0, 0, ROW()-62, 1))</f>
        <v>1.1987753208509391</v>
      </c>
      <c r="DA168" s="21">
        <v>42766</v>
      </c>
      <c r="DB168" s="23">
        <v>2742.94</v>
      </c>
      <c r="DC168" s="23">
        <v>2.0099999999999998</v>
      </c>
      <c r="DD168" s="23">
        <v>20.678899999999999</v>
      </c>
      <c r="DE168" s="23">
        <v>130.5677</v>
      </c>
      <c r="DF168" s="23">
        <v>28.850300000000001</v>
      </c>
      <c r="DG168" s="23">
        <v>8.5614000000000008</v>
      </c>
      <c r="DH168" s="23">
        <v>2.6964000000000001</v>
      </c>
      <c r="DI168" s="23">
        <f t="shared" si="114"/>
        <v>2.203901508892927</v>
      </c>
      <c r="DJ168" s="23">
        <f t="shared" si="102"/>
        <v>127.38312195121952</v>
      </c>
      <c r="DK168" s="23">
        <f t="shared" si="86"/>
        <v>144.28623813483551</v>
      </c>
      <c r="DL168" s="23">
        <f t="shared" si="87"/>
        <v>19.01040622763151</v>
      </c>
      <c r="DM168" s="23" cm="1">
        <f t="array" aca="1" ref="DM168" ca="1">(DL168 - $EV168) - AVERAGE(OFFSET(DL$62, 0, 0, ROW()-62, 1) - OFFSET($EV$62, 0, 0, ROW()-62, 1))</f>
        <v>-2.5005762215523193</v>
      </c>
      <c r="DN168" s="21">
        <v>42766</v>
      </c>
      <c r="DO168" s="23">
        <v>3674.34</v>
      </c>
      <c r="DP168" s="23">
        <v>1.86</v>
      </c>
      <c r="DQ168" s="23">
        <v>21.500299999999999</v>
      </c>
      <c r="DR168" s="23">
        <v>202.1831</v>
      </c>
      <c r="DS168" s="23">
        <v>51.285800000000002</v>
      </c>
      <c r="DT168" s="23">
        <v>20.3675</v>
      </c>
      <c r="DU168" s="23">
        <v>15.924200000000001</v>
      </c>
      <c r="DV168" s="23">
        <f t="shared" si="115"/>
        <v>2.060590856052833</v>
      </c>
      <c r="DW168" s="23">
        <f t="shared" si="103"/>
        <v>197.2518048780488</v>
      </c>
      <c r="DX168" s="23">
        <f t="shared" si="88"/>
        <v>180.49110800378853</v>
      </c>
      <c r="DY168" s="23">
        <f t="shared" si="89"/>
        <v>20.357457165828222</v>
      </c>
      <c r="DZ168" s="23" cm="1">
        <f t="array" aca="1" ref="DZ168" ca="1">(DY168 - $EV168) - AVERAGE(OFFSET(DY$62, 0, 0, ROW()-62, 1) - OFFSET($EV$62, 0, 0, ROW()-62, 1))</f>
        <v>-3.1041980734077095</v>
      </c>
      <c r="EA168" s="21">
        <v>42766</v>
      </c>
      <c r="EB168" s="23">
        <v>4092.76</v>
      </c>
      <c r="EC168" s="23">
        <v>3.56</v>
      </c>
      <c r="ED168" s="23">
        <v>17.628299999999999</v>
      </c>
      <c r="EE168" s="23">
        <v>135.7987</v>
      </c>
      <c r="EF168" s="23">
        <v>64.553200000000004</v>
      </c>
      <c r="EG168" s="23">
        <v>18.276399999999999</v>
      </c>
      <c r="EH168" s="23">
        <v>8.9838000000000005</v>
      </c>
      <c r="EI168" s="23">
        <f t="shared" si="116"/>
        <v>3.6167553713694933</v>
      </c>
      <c r="EJ168" s="23">
        <f t="shared" si="104"/>
        <v>132.48653658536585</v>
      </c>
      <c r="EK168" s="23">
        <f t="shared" si="90"/>
        <v>127.93273016335225</v>
      </c>
      <c r="EL168" s="23">
        <f t="shared" si="91"/>
        <v>31.991500492283066</v>
      </c>
      <c r="EM168" s="23" cm="1">
        <f t="array" aca="1" ref="EM168" ca="1">(EL168 - $EV168) - AVERAGE(OFFSET(EL$62, 0, 0, ROW()-62, 1) - OFFSET($EV$62, 0, 0, ROW()-62, 1))</f>
        <v>5.6490312191430601</v>
      </c>
      <c r="EP168" s="21">
        <v>42766</v>
      </c>
      <c r="EQ168" s="52">
        <v>2363.639892578125</v>
      </c>
      <c r="ER168" s="37">
        <v>23.568100000000001</v>
      </c>
      <c r="ES168" s="51">
        <v>127.7</v>
      </c>
      <c r="ET168" s="23">
        <f t="shared" si="105"/>
        <v>124.58536585365854</v>
      </c>
      <c r="EU168" s="23">
        <f t="shared" si="92"/>
        <v>125.54449116660319</v>
      </c>
      <c r="EV168" s="23">
        <f t="shared" si="93"/>
        <v>18.827109581745553</v>
      </c>
      <c r="EW168" s="37"/>
      <c r="EX168" s="37"/>
      <c r="EY168" s="37"/>
      <c r="FA168" s="21">
        <v>42766</v>
      </c>
      <c r="FB168" s="37">
        <f>VLOOKUP(FA168,'riskfree_rate and infl.'!$H:$I,2,0)</f>
        <v>2.5</v>
      </c>
    </row>
    <row r="169" spans="1:158" x14ac:dyDescent="0.35">
      <c r="A169" s="21">
        <v>42794</v>
      </c>
      <c r="B169" s="23">
        <v>4678.47</v>
      </c>
      <c r="C169" s="23">
        <v>1.36</v>
      </c>
      <c r="D169" s="23">
        <v>23.456800000000001</v>
      </c>
      <c r="E169" s="23">
        <v>156.208</v>
      </c>
      <c r="F169" s="23">
        <v>56.768300000000004</v>
      </c>
      <c r="G169" s="23">
        <v>19.814800000000002</v>
      </c>
      <c r="H169" s="23">
        <v>11.958600000000001</v>
      </c>
      <c r="I169" s="23">
        <f t="shared" si="106"/>
        <v>1.4907731525593166</v>
      </c>
      <c r="J169" s="23">
        <f t="shared" si="94"/>
        <v>152.10126582278482</v>
      </c>
      <c r="K169" s="23">
        <f t="shared" si="70"/>
        <v>121.92945265016905</v>
      </c>
      <c r="L169" s="23">
        <f t="shared" si="71"/>
        <v>38.370302648885989</v>
      </c>
      <c r="M169" s="23" cm="1">
        <f t="array" aca="1" ref="M169" ca="1">(L169 - $EV169) - AVERAGE(OFFSET(L$62, 0, 0, ROW()-62, 1) - OFFSET($EV$62, 0, 0, ROW()-62, 1))</f>
        <v>4.6021740981463672</v>
      </c>
      <c r="N169" s="21">
        <v>42794</v>
      </c>
      <c r="O169" s="23">
        <v>3543.99</v>
      </c>
      <c r="P169" s="23">
        <v>1.52</v>
      </c>
      <c r="Q169" s="23">
        <v>21.556899999999999</v>
      </c>
      <c r="R169" s="23">
        <v>162.64429999999999</v>
      </c>
      <c r="S169" s="23">
        <v>30.215800000000002</v>
      </c>
      <c r="T169" s="23">
        <v>9.0673999999999992</v>
      </c>
      <c r="U169" s="23">
        <v>6.5088999999999997</v>
      </c>
      <c r="V169" s="23">
        <f t="shared" si="107"/>
        <v>1.6056480168467611</v>
      </c>
      <c r="W169" s="23">
        <f t="shared" si="95"/>
        <v>158.36835443037975</v>
      </c>
      <c r="X169" s="23">
        <f t="shared" si="72"/>
        <v>132.63911461267656</v>
      </c>
      <c r="Y169" s="23">
        <f t="shared" si="73"/>
        <v>26.719041440746274</v>
      </c>
      <c r="Z169" s="23" cm="1">
        <f t="array" aca="1" ref="Z169" ca="1">(Y169 - $EV169) - AVERAGE(OFFSET(Y$62, 0, 0, ROW()-62, 1) - OFFSET($EV$62, 0, 0, ROW()-62, 1))</f>
        <v>0.67985002868264566</v>
      </c>
      <c r="AA169" s="21">
        <v>42794</v>
      </c>
      <c r="AB169" s="23">
        <v>3051.82</v>
      </c>
      <c r="AC169" s="23">
        <v>2.5499999999999998</v>
      </c>
      <c r="AD169" s="23">
        <v>22.140999999999998</v>
      </c>
      <c r="AE169" s="23">
        <v>148.50299999999999</v>
      </c>
      <c r="AF169" s="23">
        <v>31.576499999999999</v>
      </c>
      <c r="AG169" s="23">
        <v>10.458299999999999</v>
      </c>
      <c r="AH169" s="23">
        <v>7.7790999999999997</v>
      </c>
      <c r="AI169" s="23">
        <f t="shared" si="108"/>
        <v>2.6557768441636331</v>
      </c>
      <c r="AJ169" s="23">
        <f t="shared" si="96"/>
        <v>144.59883154819863</v>
      </c>
      <c r="AK169" s="23">
        <f t="shared" si="74"/>
        <v>128.83162694983042</v>
      </c>
      <c r="AL169" s="23">
        <f t="shared" si="75"/>
        <v>23.688437942248754</v>
      </c>
      <c r="AM169" s="23" cm="1">
        <f t="array" aca="1" ref="AM169" ca="1">(AL169 - $EV169) - AVERAGE(OFFSET(AL$62, 0, 0, ROW()-62, 1) - OFFSET($EV$62, 0, 0, ROW()-62, 1))</f>
        <v>-0.2324745336720051</v>
      </c>
      <c r="AN169" s="21">
        <v>42794</v>
      </c>
      <c r="AO169" s="23">
        <v>2859.83</v>
      </c>
      <c r="AP169" s="23">
        <v>2.75</v>
      </c>
      <c r="AQ169" s="23">
        <v>101.877</v>
      </c>
      <c r="AR169" s="23">
        <v>23.764900000000001</v>
      </c>
      <c r="AS169" s="23">
        <v>9.1328999999999994</v>
      </c>
      <c r="AT169" s="23">
        <v>-3.3207</v>
      </c>
      <c r="AU169" s="23">
        <v>-3.0459000000000001</v>
      </c>
      <c r="AV169" s="23">
        <f t="shared" si="109"/>
        <v>2.7937981572506292</v>
      </c>
      <c r="AW169" s="23">
        <f t="shared" si="97"/>
        <v>23.140116845180138</v>
      </c>
      <c r="AX169" s="23">
        <f t="shared" si="76"/>
        <v>192.78167392761964</v>
      </c>
      <c r="AY169" s="23">
        <f t="shared" si="77"/>
        <v>14.834553211078198</v>
      </c>
      <c r="AZ169" s="23" cm="1">
        <f t="array" aca="1" ref="AZ169" ca="1">(AY169 - $EV169) - AVERAGE(OFFSET(AY$62, 0, 0, ROW()-62, 1) - OFFSET($EV$62, 0, 0, ROW()-62, 1))</f>
        <v>-1.9830997594916111</v>
      </c>
      <c r="BA169" s="21">
        <v>42794</v>
      </c>
      <c r="BB169" s="23">
        <v>1426.25</v>
      </c>
      <c r="BC169" s="23">
        <v>1.68</v>
      </c>
      <c r="BD169" s="23">
        <v>16.316600000000001</v>
      </c>
      <c r="BE169" s="23">
        <v>90.631399999999999</v>
      </c>
      <c r="BF169" s="23" t="s">
        <v>8</v>
      </c>
      <c r="BG169" s="23">
        <v>21.1663</v>
      </c>
      <c r="BH169" s="23">
        <v>14.507899999999999</v>
      </c>
      <c r="BI169" s="23">
        <f t="shared" si="110"/>
        <v>2.0124175088134075</v>
      </c>
      <c r="BJ169" s="23">
        <f t="shared" si="98"/>
        <v>88.248685491723478</v>
      </c>
      <c r="BK169" s="23">
        <f t="shared" si="78"/>
        <v>83.701764494073515</v>
      </c>
      <c r="BL169" s="23">
        <f t="shared" si="79"/>
        <v>17.039664678765348</v>
      </c>
      <c r="BM169" s="23" cm="1">
        <f t="array" aca="1" ref="BM169" ca="1">(BL169 - $EV169) - AVERAGE(OFFSET(BL$62, 0, 0, ROW()-62, 1) - OFFSET($EV$62, 0, 0, ROW()-62, 1))</f>
        <v>0.56463231661108271</v>
      </c>
      <c r="BN169" s="21">
        <v>42794</v>
      </c>
      <c r="BO169" s="23">
        <v>2762.92</v>
      </c>
      <c r="BP169" s="23">
        <v>4.03</v>
      </c>
      <c r="BQ169" s="23">
        <v>45.230400000000003</v>
      </c>
      <c r="BR169" s="23">
        <v>139.738</v>
      </c>
      <c r="BS169" s="23" t="s">
        <v>8</v>
      </c>
      <c r="BT169" s="23">
        <v>24.533000000000001</v>
      </c>
      <c r="BU169" s="23">
        <v>25.241399999999999</v>
      </c>
      <c r="BV169" s="23">
        <f t="shared" si="111"/>
        <v>4.0528428238510061</v>
      </c>
      <c r="BW169" s="23">
        <f t="shared" si="99"/>
        <v>136.06426484907499</v>
      </c>
      <c r="BX169" s="23">
        <f t="shared" si="80"/>
        <v>123.66314589005977</v>
      </c>
      <c r="BY169" s="23">
        <f t="shared" si="81"/>
        <v>22.34230724209716</v>
      </c>
      <c r="BZ169" s="23" cm="1">
        <f t="array" aca="1" ref="BZ169" ca="1">(BY169 - $EV169) - AVERAGE(OFFSET(BY$62, 0, 0, ROW()-62, 1) - OFFSET($EV$62, 0, 0, ROW()-62, 1))</f>
        <v>6.1270423107215422E-2</v>
      </c>
      <c r="CA169" s="21">
        <v>42794</v>
      </c>
      <c r="CB169" s="23">
        <v>2918.19</v>
      </c>
      <c r="CC169" s="23">
        <v>1.65</v>
      </c>
      <c r="CD169" s="23">
        <v>19.844100000000001</v>
      </c>
      <c r="CE169" s="23">
        <v>175.6962</v>
      </c>
      <c r="CF169" s="23">
        <v>30.6434</v>
      </c>
      <c r="CG169" s="23">
        <v>10.4411</v>
      </c>
      <c r="CH169" s="23">
        <v>7.8986000000000001</v>
      </c>
      <c r="CI169" s="23">
        <f t="shared" si="112"/>
        <v>1.735905779456463</v>
      </c>
      <c r="CJ169" s="23">
        <f t="shared" si="100"/>
        <v>171.07711781889</v>
      </c>
      <c r="CK169" s="23">
        <f t="shared" si="82"/>
        <v>134.57461745017406</v>
      </c>
      <c r="CL169" s="23">
        <f t="shared" si="83"/>
        <v>21.684549845222136</v>
      </c>
      <c r="CM169" s="23" cm="1">
        <f t="array" aca="1" ref="CM169" ca="1">(CL169 - $EV169) - AVERAGE(OFFSET(CL$62, 0, 0, ROW()-62, 1) - OFFSET($EV$62, 0, 0, ROW()-62, 1))</f>
        <v>-0.61238316053309516</v>
      </c>
      <c r="CN169" s="21">
        <v>42794</v>
      </c>
      <c r="CO169" s="23">
        <v>3939.41</v>
      </c>
      <c r="CP169" s="23">
        <v>2.16</v>
      </c>
      <c r="CQ169" s="23">
        <v>19.378499999999999</v>
      </c>
      <c r="CR169" s="23">
        <v>165.7818</v>
      </c>
      <c r="CS169" s="23">
        <v>25.369399999999999</v>
      </c>
      <c r="CT169" s="23">
        <v>12.6121</v>
      </c>
      <c r="CU169" s="23">
        <v>8.2443000000000008</v>
      </c>
      <c r="CV169" s="23">
        <f t="shared" si="113"/>
        <v>2.4103578422578296</v>
      </c>
      <c r="CW169" s="23">
        <f t="shared" si="101"/>
        <v>161.42336903602728</v>
      </c>
      <c r="CX169" s="23">
        <f t="shared" si="84"/>
        <v>148.85440191426684</v>
      </c>
      <c r="CY169" s="23">
        <f t="shared" si="85"/>
        <v>26.4648539064966</v>
      </c>
      <c r="CZ169" s="23" cm="1">
        <f t="array" aca="1" ref="CZ169" ca="1">(CY169 - $EV169) - AVERAGE(OFFSET(CY$62, 0, 0, ROW()-62, 1) - OFFSET($EV$62, 0, 0, ROW()-62, 1))</f>
        <v>2.0544977697499966</v>
      </c>
      <c r="DA169" s="21">
        <v>42794</v>
      </c>
      <c r="DB169" s="23">
        <v>2759.14</v>
      </c>
      <c r="DC169" s="23">
        <v>2.0099999999999998</v>
      </c>
      <c r="DD169" s="23">
        <v>20.801100000000002</v>
      </c>
      <c r="DE169" s="23">
        <v>130.74279999999999</v>
      </c>
      <c r="DF169" s="23">
        <v>28.850300000000001</v>
      </c>
      <c r="DG169" s="23">
        <v>8.5614000000000008</v>
      </c>
      <c r="DH169" s="23">
        <v>2.6964000000000001</v>
      </c>
      <c r="DI169" s="23">
        <f t="shared" si="114"/>
        <v>2.1765892442888219</v>
      </c>
      <c r="DJ169" s="23">
        <f t="shared" si="102"/>
        <v>127.30555014605648</v>
      </c>
      <c r="DK169" s="23">
        <f t="shared" si="86"/>
        <v>143.77436270724061</v>
      </c>
      <c r="DL169" s="23">
        <f t="shared" si="87"/>
        <v>19.19076494616969</v>
      </c>
      <c r="DM169" s="23" cm="1">
        <f t="array" aca="1" ref="DM169" ca="1">(DL169 - $EV169) - AVERAGE(OFFSET(DL$62, 0, 0, ROW()-62, 1) - OFFSET($EV$62, 0, 0, ROW()-62, 1))</f>
        <v>-2.2754414295192036</v>
      </c>
      <c r="DN169" s="21">
        <v>42794</v>
      </c>
      <c r="DO169" s="23">
        <v>3862.1</v>
      </c>
      <c r="DP169" s="23">
        <v>1.79</v>
      </c>
      <c r="DQ169" s="23">
        <v>21.6462</v>
      </c>
      <c r="DR169" s="23">
        <v>208.4607</v>
      </c>
      <c r="DS169" s="23">
        <v>50.228299999999997</v>
      </c>
      <c r="DT169" s="23">
        <v>20.325900000000001</v>
      </c>
      <c r="DU169" s="23">
        <v>15.685700000000001</v>
      </c>
      <c r="DV169" s="23">
        <f t="shared" si="115"/>
        <v>2.0354906659750669</v>
      </c>
      <c r="DW169" s="23">
        <f t="shared" si="103"/>
        <v>202.98023369036028</v>
      </c>
      <c r="DX169" s="23">
        <f t="shared" si="88"/>
        <v>181.26063765178625</v>
      </c>
      <c r="DY169" s="23">
        <f t="shared" si="89"/>
        <v>21.306887419315775</v>
      </c>
      <c r="DZ169" s="23" cm="1">
        <f t="array" aca="1" ref="DZ169" ca="1">(DY169 - $EV169) - AVERAGE(OFFSET(DY$62, 0, 0, ROW()-62, 1) - OFFSET($EV$62, 0, 0, ROW()-62, 1))</f>
        <v>-2.1043504207069468</v>
      </c>
      <c r="EA169" s="21">
        <v>42794</v>
      </c>
      <c r="EB169" s="23">
        <v>4311.01</v>
      </c>
      <c r="EC169" s="23">
        <v>3.42</v>
      </c>
      <c r="ED169" s="23">
        <v>18.3005</v>
      </c>
      <c r="EE169" s="23">
        <v>140.6225</v>
      </c>
      <c r="EF169" s="23">
        <v>64.657899999999998</v>
      </c>
      <c r="EG169" s="23">
        <v>14.4102</v>
      </c>
      <c r="EH169" s="23">
        <v>6.3421000000000003</v>
      </c>
      <c r="EI169" s="23">
        <f t="shared" si="116"/>
        <v>3.6151817655932996</v>
      </c>
      <c r="EJ169" s="23">
        <f t="shared" si="104"/>
        <v>136.9255111976631</v>
      </c>
      <c r="EK169" s="23">
        <f t="shared" si="90"/>
        <v>128.17725479928347</v>
      </c>
      <c r="EL169" s="23">
        <f t="shared" si="91"/>
        <v>33.633190278187321</v>
      </c>
      <c r="EM169" s="23" cm="1">
        <f t="array" aca="1" ref="EM169" ca="1">(EL169 - $EV169) - AVERAGE(OFFSET(EL$62, 0, 0, ROW()-62, 1) - OFFSET($EV$62, 0, 0, ROW()-62, 1))</f>
        <v>7.2593325230217332</v>
      </c>
      <c r="EP169" s="21">
        <v>42794</v>
      </c>
      <c r="EQ169" s="52">
        <v>2362.719970703125</v>
      </c>
      <c r="ER169" s="37">
        <v>23.558900000000001</v>
      </c>
      <c r="ES169" s="51">
        <v>129.82</v>
      </c>
      <c r="ET169" s="23">
        <f t="shared" si="105"/>
        <v>126.40701071080818</v>
      </c>
      <c r="EU169" s="23">
        <f t="shared" si="92"/>
        <v>125.63847908402175</v>
      </c>
      <c r="EV169" s="23">
        <f t="shared" si="93"/>
        <v>18.805703379480079</v>
      </c>
      <c r="EW169" s="37"/>
      <c r="EX169" s="37"/>
      <c r="EY169" s="37"/>
      <c r="FA169" s="21">
        <v>42794</v>
      </c>
      <c r="FB169" s="37">
        <f>VLOOKUP(FA169,'riskfree_rate and infl.'!$H:$I,2,0)</f>
        <v>2.7</v>
      </c>
    </row>
    <row r="170" spans="1:158" x14ac:dyDescent="0.35">
      <c r="A170" s="21">
        <v>42825</v>
      </c>
      <c r="B170" s="23">
        <v>4757.5600000000004</v>
      </c>
      <c r="C170" s="23">
        <v>1.33</v>
      </c>
      <c r="D170" s="23">
        <v>23.866399999999999</v>
      </c>
      <c r="E170" s="23">
        <v>156.208</v>
      </c>
      <c r="F170" s="23">
        <v>56.768300000000004</v>
      </c>
      <c r="G170" s="23">
        <v>19.814800000000002</v>
      </c>
      <c r="H170" s="23">
        <v>11.958600000000001</v>
      </c>
      <c r="I170" s="23">
        <f t="shared" si="106"/>
        <v>1.4615985318309266</v>
      </c>
      <c r="J170" s="23">
        <f t="shared" si="94"/>
        <v>152.546875</v>
      </c>
      <c r="K170" s="23">
        <f t="shared" si="70"/>
        <v>122.98612484466759</v>
      </c>
      <c r="L170" s="23">
        <f t="shared" si="71"/>
        <v>38.683713353915614</v>
      </c>
      <c r="M170" s="23" cm="1">
        <f t="array" aca="1" ref="M170" ca="1">(L170 - $EV170) - AVERAGE(OFFSET(L$62, 0, 0, ROW()-62, 1) - OFFSET($EV$62, 0, 0, ROW()-62, 1))</f>
        <v>4.7229336896453429</v>
      </c>
      <c r="N170" s="21">
        <v>42825</v>
      </c>
      <c r="O170" s="23">
        <v>3616.61</v>
      </c>
      <c r="P170" s="23">
        <v>1.48</v>
      </c>
      <c r="Q170" s="23">
        <v>21.962599999999998</v>
      </c>
      <c r="R170" s="23">
        <v>175.33320000000001</v>
      </c>
      <c r="S170" s="23">
        <v>30.238499999999998</v>
      </c>
      <c r="T170" s="23">
        <v>9.0500000000000007</v>
      </c>
      <c r="U170" s="23">
        <v>6.5137</v>
      </c>
      <c r="V170" s="23">
        <f t="shared" si="107"/>
        <v>1.5827532975981113</v>
      </c>
      <c r="W170" s="23">
        <f t="shared" si="95"/>
        <v>171.22382812500001</v>
      </c>
      <c r="X170" s="23">
        <f t="shared" si="72"/>
        <v>133.64061204020621</v>
      </c>
      <c r="Y170" s="23">
        <f t="shared" si="73"/>
        <v>27.062207698599369</v>
      </c>
      <c r="Z170" s="23" cm="1">
        <f t="array" aca="1" ref="Z170" ca="1">(Y170 - $EV170) - AVERAGE(OFFSET(Y$62, 0, 0, ROW()-62, 1) - OFFSET($EV$62, 0, 0, ROW()-62, 1))</f>
        <v>0.86668298846308822</v>
      </c>
      <c r="AA170" s="21">
        <v>42825</v>
      </c>
      <c r="AB170" s="23">
        <v>3029.42</v>
      </c>
      <c r="AC170" s="23">
        <v>2.59</v>
      </c>
      <c r="AD170" s="23">
        <v>21.962599999999998</v>
      </c>
      <c r="AE170" s="23">
        <v>148.60730000000001</v>
      </c>
      <c r="AF170" s="23">
        <v>31.568999999999999</v>
      </c>
      <c r="AG170" s="23">
        <v>10.4438</v>
      </c>
      <c r="AH170" s="23">
        <v>7.7743000000000002</v>
      </c>
      <c r="AI170" s="23">
        <f t="shared" si="108"/>
        <v>2.6685304491680606</v>
      </c>
      <c r="AJ170" s="23">
        <f t="shared" si="96"/>
        <v>145.12431640625002</v>
      </c>
      <c r="AK170" s="23">
        <f t="shared" si="74"/>
        <v>129.30590109701023</v>
      </c>
      <c r="AL170" s="23">
        <f t="shared" si="75"/>
        <v>23.428319777356592</v>
      </c>
      <c r="AM170" s="23" cm="1">
        <f t="array" aca="1" ref="AM170" ca="1">(AL170 - $EV170) - AVERAGE(OFFSET(AL$62, 0, 0, ROW()-62, 1) - OFFSET($EV$62, 0, 0, ROW()-62, 1))</f>
        <v>-0.64047854698538753</v>
      </c>
      <c r="AN170" s="21">
        <v>42825</v>
      </c>
      <c r="AO170" s="23">
        <v>2827.12</v>
      </c>
      <c r="AP170" s="23">
        <v>2.77</v>
      </c>
      <c r="AQ170" s="23">
        <v>100.7118</v>
      </c>
      <c r="AR170" s="23">
        <v>23.764900000000001</v>
      </c>
      <c r="AS170" s="23">
        <v>9.1328999999999994</v>
      </c>
      <c r="AT170" s="23">
        <v>-3.3207</v>
      </c>
      <c r="AU170" s="23">
        <v>-3.0459000000000001</v>
      </c>
      <c r="AV170" s="23">
        <f t="shared" si="109"/>
        <v>2.7589100168194229</v>
      </c>
      <c r="AW170" s="23">
        <f t="shared" si="97"/>
        <v>23.207910156250001</v>
      </c>
      <c r="AX170" s="23">
        <f t="shared" si="76"/>
        <v>188.82370936628357</v>
      </c>
      <c r="AY170" s="23">
        <f t="shared" si="77"/>
        <v>14.972272335334239</v>
      </c>
      <c r="AZ170" s="23" cm="1">
        <f t="array" aca="1" ref="AZ170" ca="1">(AY170 - $EV170) - AVERAGE(OFFSET(AY$62, 0, 0, ROW()-62, 1) - OFFSET($EV$62, 0, 0, ROW()-62, 1))</f>
        <v>-1.9770569908251279</v>
      </c>
      <c r="BA170" s="21">
        <v>42825</v>
      </c>
      <c r="BB170" s="23">
        <v>1384.49</v>
      </c>
      <c r="BC170" s="23">
        <v>1.74</v>
      </c>
      <c r="BD170" s="23">
        <v>15.8055</v>
      </c>
      <c r="BE170" s="23">
        <v>90.631399999999999</v>
      </c>
      <c r="BF170" s="23" t="s">
        <v>8</v>
      </c>
      <c r="BG170" s="23">
        <v>21.167999999999999</v>
      </c>
      <c r="BH170" s="23">
        <v>14.516999999999999</v>
      </c>
      <c r="BI170" s="23">
        <f t="shared" si="110"/>
        <v>1.9770731837427822</v>
      </c>
      <c r="BJ170" s="23">
        <f t="shared" si="98"/>
        <v>88.507226562499994</v>
      </c>
      <c r="BK170" s="23">
        <f t="shared" si="78"/>
        <v>84.13612544311097</v>
      </c>
      <c r="BL170" s="23">
        <f t="shared" si="79"/>
        <v>16.455357228639311</v>
      </c>
      <c r="BM170" s="23" cm="1">
        <f t="array" aca="1" ref="BM170" ca="1">(BL170 - $EV170) - AVERAGE(OFFSET(BL$62, 0, 0, ROW()-62, 1) - OFFSET($EV$62, 0, 0, ROW()-62, 1))</f>
        <v>-0.17494160092027711</v>
      </c>
      <c r="BN170" s="21">
        <v>42825</v>
      </c>
      <c r="BO170" s="23">
        <v>2720.61</v>
      </c>
      <c r="BP170" s="23">
        <v>3.6</v>
      </c>
      <c r="BQ170" s="23">
        <v>44.230699999999999</v>
      </c>
      <c r="BR170" s="23">
        <v>141.3955</v>
      </c>
      <c r="BS170" s="23" t="s">
        <v>8</v>
      </c>
      <c r="BT170" s="23">
        <v>24.529699999999998</v>
      </c>
      <c r="BU170" s="23">
        <v>25.1966</v>
      </c>
      <c r="BV170" s="23">
        <f t="shared" si="111"/>
        <v>3.5682622648211617</v>
      </c>
      <c r="BW170" s="23">
        <f t="shared" si="99"/>
        <v>138.08154296875</v>
      </c>
      <c r="BX170" s="23">
        <f t="shared" si="80"/>
        <v>124.3515886785847</v>
      </c>
      <c r="BY170" s="23">
        <f t="shared" si="81"/>
        <v>21.878369459613761</v>
      </c>
      <c r="BZ170" s="23" cm="1">
        <f t="array" aca="1" ref="BZ170" ca="1">(BY170 - $EV170) - AVERAGE(OFFSET(BY$62, 0, 0, ROW()-62, 1) - OFFSET($EV$62, 0, 0, ROW()-62, 1))</f>
        <v>-0.55327306850832247</v>
      </c>
      <c r="CA170" s="21">
        <v>42825</v>
      </c>
      <c r="CB170" s="23">
        <v>2900.36</v>
      </c>
      <c r="CC170" s="23">
        <v>1.68</v>
      </c>
      <c r="CD170" s="23">
        <v>19.825900000000001</v>
      </c>
      <c r="CE170" s="23">
        <v>175.7653</v>
      </c>
      <c r="CF170" s="23">
        <v>30.571200000000001</v>
      </c>
      <c r="CG170" s="23">
        <v>10.3238</v>
      </c>
      <c r="CH170" s="23">
        <v>7.8548999999999998</v>
      </c>
      <c r="CI170" s="23">
        <f t="shared" si="112"/>
        <v>1.7443416795617492</v>
      </c>
      <c r="CJ170" s="23">
        <f t="shared" si="100"/>
        <v>171.64580078124999</v>
      </c>
      <c r="CK170" s="23">
        <f t="shared" si="82"/>
        <v>135.61940870954348</v>
      </c>
      <c r="CL170" s="23">
        <f t="shared" si="83"/>
        <v>21.38602451962986</v>
      </c>
      <c r="CM170" s="23" cm="1">
        <f t="array" aca="1" ref="CM170" ca="1">(CL170 - $EV170) - AVERAGE(OFFSET(CL$62, 0, 0, ROW()-62, 1) - OFFSET($EV$62, 0, 0, ROW()-62, 1))</f>
        <v>-1.0552766620756562</v>
      </c>
      <c r="CN170" s="21">
        <v>42825</v>
      </c>
      <c r="CO170" s="23">
        <v>3914.08</v>
      </c>
      <c r="CP170" s="23">
        <v>2.17</v>
      </c>
      <c r="CQ170" s="23">
        <v>19.241399999999999</v>
      </c>
      <c r="CR170" s="23">
        <v>165.7818</v>
      </c>
      <c r="CS170" s="23">
        <v>25.369199999999999</v>
      </c>
      <c r="CT170" s="23">
        <v>12.611599999999999</v>
      </c>
      <c r="CU170" s="23">
        <v>8.2443000000000008</v>
      </c>
      <c r="CV170" s="23">
        <f t="shared" si="113"/>
        <v>2.3725639646862136</v>
      </c>
      <c r="CW170" s="23">
        <f t="shared" si="101"/>
        <v>161.89628906249999</v>
      </c>
      <c r="CX170" s="23">
        <f t="shared" si="84"/>
        <v>149.4938710617383</v>
      </c>
      <c r="CY170" s="23">
        <f t="shared" si="85"/>
        <v>26.182210495997889</v>
      </c>
      <c r="CZ170" s="23" cm="1">
        <f t="array" aca="1" ref="CZ170" ca="1">(CY170 - $EV170) - AVERAGE(OFFSET(CY$62, 0, 0, ROW()-62, 1) - OFFSET($EV$62, 0, 0, ROW()-62, 1))</f>
        <v>1.6027928413539358</v>
      </c>
      <c r="DA170" s="21">
        <v>42825</v>
      </c>
      <c r="DB170" s="23">
        <v>2755.75</v>
      </c>
      <c r="DC170" s="23">
        <v>2.04</v>
      </c>
      <c r="DD170" s="23">
        <v>20.775500000000001</v>
      </c>
      <c r="DE170" s="23">
        <v>130.74279999999999</v>
      </c>
      <c r="DF170" s="23">
        <v>28.850300000000001</v>
      </c>
      <c r="DG170" s="23">
        <v>8.5614000000000008</v>
      </c>
      <c r="DH170" s="23">
        <v>2.6964000000000001</v>
      </c>
      <c r="DI170" s="23">
        <f t="shared" si="114"/>
        <v>2.1785830198385749</v>
      </c>
      <c r="DJ170" s="23">
        <f t="shared" si="102"/>
        <v>127.67851562499999</v>
      </c>
      <c r="DK170" s="23">
        <f t="shared" si="86"/>
        <v>143.2635745791471</v>
      </c>
      <c r="DL170" s="23">
        <f t="shared" si="87"/>
        <v>19.235524508552338</v>
      </c>
      <c r="DM170" s="23" cm="1">
        <f t="array" aca="1" ref="DM170" ca="1">(DL170 - $EV170) - AVERAGE(OFFSET(DL$62, 0, 0, ROW()-62, 1) - OFFSET($EV$62, 0, 0, ROW()-62, 1))</f>
        <v>-2.3596513554110428</v>
      </c>
      <c r="DN170" s="21">
        <v>42825</v>
      </c>
      <c r="DO170" s="23">
        <v>3949.54</v>
      </c>
      <c r="DP170" s="23">
        <v>1.67</v>
      </c>
      <c r="DQ170" s="23">
        <v>22.287500000000001</v>
      </c>
      <c r="DR170" s="23">
        <v>208.54660000000001</v>
      </c>
      <c r="DS170" s="23">
        <v>50.91</v>
      </c>
      <c r="DT170" s="23">
        <v>20.167100000000001</v>
      </c>
      <c r="DU170" s="23">
        <v>15.7049</v>
      </c>
      <c r="DV170" s="23">
        <f t="shared" si="115"/>
        <v>1.9067368857725364</v>
      </c>
      <c r="DW170" s="23">
        <f t="shared" si="103"/>
        <v>203.65878906250001</v>
      </c>
      <c r="DX170" s="23">
        <f t="shared" si="88"/>
        <v>182.03220980964389</v>
      </c>
      <c r="DY170" s="23">
        <f t="shared" si="89"/>
        <v>21.696929373818751</v>
      </c>
      <c r="DZ170" s="23" cm="1">
        <f t="array" aca="1" ref="DZ170" ca="1">(DY170 - $EV170) - AVERAGE(OFFSET(DY$62, 0, 0, ROW()-62, 1) - OFFSET($EV$62, 0, 0, ROW()-62, 1))</f>
        <v>-1.8448621304859785</v>
      </c>
      <c r="EA170" s="21">
        <v>42825</v>
      </c>
      <c r="EB170" s="23">
        <v>4296.59</v>
      </c>
      <c r="EC170" s="23">
        <v>3.47</v>
      </c>
      <c r="ED170" s="23">
        <v>18.170300000000001</v>
      </c>
      <c r="EE170" s="23">
        <v>140.6225</v>
      </c>
      <c r="EF170" s="23">
        <v>64.657899999999998</v>
      </c>
      <c r="EG170" s="23">
        <v>14.4102</v>
      </c>
      <c r="EH170" s="23">
        <v>6.3421000000000003</v>
      </c>
      <c r="EI170" s="23">
        <f t="shared" si="116"/>
        <v>3.6353566839273799</v>
      </c>
      <c r="EJ170" s="23">
        <f t="shared" si="104"/>
        <v>137.32666015625</v>
      </c>
      <c r="EK170" s="23">
        <f t="shared" si="90"/>
        <v>128.4244972527153</v>
      </c>
      <c r="EL170" s="23">
        <f t="shared" si="91"/>
        <v>33.456155888585009</v>
      </c>
      <c r="EM170" s="23" cm="1">
        <f t="array" aca="1" ref="EM170" ca="1">(EL170 - $EV170) - AVERAGE(OFFSET(EL$62, 0, 0, ROW()-62, 1) - OFFSET($EV$62, 0, 0, ROW()-62, 1))</f>
        <v>6.8650437011399257</v>
      </c>
      <c r="EP170" s="21">
        <v>42825</v>
      </c>
      <c r="EQ170" s="52">
        <v>2384.199951171875</v>
      </c>
      <c r="ER170" s="37">
        <v>22.9206</v>
      </c>
      <c r="ES170" s="51">
        <v>132.24</v>
      </c>
      <c r="ET170" s="23">
        <f t="shared" si="105"/>
        <v>129.140625</v>
      </c>
      <c r="EU170" s="23">
        <f t="shared" si="92"/>
        <v>125.77719089633918</v>
      </c>
      <c r="EV170" s="23">
        <f t="shared" si="93"/>
        <v>18.955741769879744</v>
      </c>
      <c r="EW170" s="37"/>
      <c r="EX170" s="37"/>
      <c r="EY170" s="37"/>
      <c r="FA170" s="21">
        <v>42825</v>
      </c>
      <c r="FB170" s="37">
        <f>VLOOKUP(FA170,'riskfree_rate and infl.'!$H:$I,2,0)</f>
        <v>2.4</v>
      </c>
    </row>
    <row r="171" spans="1:158" x14ac:dyDescent="0.35">
      <c r="A171" s="21">
        <v>42855</v>
      </c>
      <c r="B171" s="23">
        <v>4908.42</v>
      </c>
      <c r="C171" s="23">
        <v>1.31</v>
      </c>
      <c r="D171" s="23">
        <v>24.557300000000001</v>
      </c>
      <c r="E171" s="23">
        <v>156.208</v>
      </c>
      <c r="F171" s="23">
        <v>56.768300000000004</v>
      </c>
      <c r="G171" s="23">
        <v>19.814800000000002</v>
      </c>
      <c r="H171" s="23">
        <v>11.958600000000001</v>
      </c>
      <c r="I171" s="23">
        <f t="shared" si="106"/>
        <v>1.4597567499716695</v>
      </c>
      <c r="J171" s="23">
        <f t="shared" si="94"/>
        <v>152.8454011741683</v>
      </c>
      <c r="K171" s="23">
        <f t="shared" si="70"/>
        <v>124.04196299066261</v>
      </c>
      <c r="L171" s="23">
        <f t="shared" si="71"/>
        <v>39.570641109327546</v>
      </c>
      <c r="M171" s="23" cm="1">
        <f t="array" aca="1" ref="M171" ca="1">(L171 - $EV171) - AVERAGE(OFFSET(L$62, 0, 0, ROW()-62, 1) - OFFSET($EV$62, 0, 0, ROW()-62, 1))</f>
        <v>5.3723730622627883</v>
      </c>
      <c r="N171" s="21">
        <v>42855</v>
      </c>
      <c r="O171" s="23">
        <v>3729.06</v>
      </c>
      <c r="P171" s="23">
        <v>1.44</v>
      </c>
      <c r="Q171" s="23">
        <v>22.645700000000001</v>
      </c>
      <c r="R171" s="23">
        <v>175.28800000000001</v>
      </c>
      <c r="S171" s="23">
        <v>30.239699999999999</v>
      </c>
      <c r="T171" s="23">
        <v>9.0504999999999995</v>
      </c>
      <c r="U171" s="23">
        <v>6.5133999999999999</v>
      </c>
      <c r="V171" s="23">
        <f t="shared" si="107"/>
        <v>1.5707693211493658</v>
      </c>
      <c r="W171" s="23">
        <f t="shared" si="95"/>
        <v>171.51467710371821</v>
      </c>
      <c r="X171" s="23">
        <f t="shared" si="72"/>
        <v>134.63971459278201</v>
      </c>
      <c r="Y171" s="23">
        <f t="shared" si="73"/>
        <v>27.696582774841335</v>
      </c>
      <c r="Z171" s="23" cm="1">
        <f t="array" aca="1" ref="Z171" ca="1">(Y171 - $EV171) - AVERAGE(OFFSET(Y$62, 0, 0, ROW()-62, 1) - OFFSET($EV$62, 0, 0, ROW()-62, 1))</f>
        <v>1.2989481287104052</v>
      </c>
      <c r="AA171" s="21">
        <v>42855</v>
      </c>
      <c r="AB171" s="23">
        <v>3049.01</v>
      </c>
      <c r="AC171" s="23">
        <v>2.59</v>
      </c>
      <c r="AD171" s="23">
        <v>22.103899999999999</v>
      </c>
      <c r="AE171" s="23">
        <v>148.59270000000001</v>
      </c>
      <c r="AF171" s="23">
        <v>31.568999999999999</v>
      </c>
      <c r="AG171" s="23">
        <v>10.4442</v>
      </c>
      <c r="AH171" s="23">
        <v>7.7744999999999997</v>
      </c>
      <c r="AI171" s="23">
        <f t="shared" si="108"/>
        <v>2.6716430044302206</v>
      </c>
      <c r="AJ171" s="23">
        <f t="shared" si="96"/>
        <v>145.39403131115461</v>
      </c>
      <c r="AK171" s="23">
        <f t="shared" si="74"/>
        <v>129.77744873518733</v>
      </c>
      <c r="AL171" s="23">
        <f t="shared" si="75"/>
        <v>23.494143471887377</v>
      </c>
      <c r="AM171" s="23" cm="1">
        <f t="array" aca="1" ref="AM171" ca="1">(AL171 - $EV171) - AVERAGE(OFFSET(AL$62, 0, 0, ROW()-62, 1) - OFFSET($EV$62, 0, 0, ROW()-62, 1))</f>
        <v>-0.76293761839926511</v>
      </c>
      <c r="AN171" s="21">
        <v>42855</v>
      </c>
      <c r="AO171" s="23">
        <v>2748.98</v>
      </c>
      <c r="AP171" s="23">
        <v>2.85</v>
      </c>
      <c r="AQ171" s="23">
        <v>97.928200000000004</v>
      </c>
      <c r="AR171" s="23">
        <v>23.764900000000001</v>
      </c>
      <c r="AS171" s="23">
        <v>9.1328999999999994</v>
      </c>
      <c r="AT171" s="23">
        <v>-3.3207</v>
      </c>
      <c r="AU171" s="23">
        <v>-3.0459000000000001</v>
      </c>
      <c r="AV171" s="23">
        <f t="shared" si="109"/>
        <v>2.7602429210418529</v>
      </c>
      <c r="AW171" s="23">
        <f t="shared" si="97"/>
        <v>23.253326810176127</v>
      </c>
      <c r="AX171" s="23">
        <f t="shared" si="76"/>
        <v>184.52234985710808</v>
      </c>
      <c r="AY171" s="23">
        <f t="shared" si="77"/>
        <v>14.897815912970854</v>
      </c>
      <c r="AZ171" s="23" cm="1">
        <f t="array" aca="1" ref="AZ171" ca="1">(AY171 - $EV171) - AVERAGE(OFFSET(AY$62, 0, 0, ROW()-62, 1) - OFFSET($EV$62, 0, 0, ROW()-62, 1))</f>
        <v>-2.2275339915750121</v>
      </c>
      <c r="BA171" s="21">
        <v>42855</v>
      </c>
      <c r="BB171" s="23">
        <v>1371.21</v>
      </c>
      <c r="BC171" s="23">
        <v>1.78</v>
      </c>
      <c r="BD171" s="23">
        <v>14.735200000000001</v>
      </c>
      <c r="BE171" s="23">
        <v>91.047799999999995</v>
      </c>
      <c r="BF171" s="23" t="s">
        <v>8</v>
      </c>
      <c r="BG171" s="23">
        <v>21.611599999999999</v>
      </c>
      <c r="BH171" s="23">
        <v>14.9975</v>
      </c>
      <c r="BI171" s="23">
        <f t="shared" si="110"/>
        <v>1.9663161286814241</v>
      </c>
      <c r="BJ171" s="23">
        <f t="shared" si="98"/>
        <v>89.087866927592955</v>
      </c>
      <c r="BK171" s="23">
        <f t="shared" si="78"/>
        <v>84.551413612985954</v>
      </c>
      <c r="BL171" s="23">
        <f t="shared" si="79"/>
        <v>16.217469837658641</v>
      </c>
      <c r="BM171" s="23" cm="1">
        <f t="array" aca="1" ref="BM171" ca="1">(BL171 - $EV171) - AVERAGE(OFFSET(BL$62, 0, 0, ROW()-62, 1) - OFFSET($EV$62, 0, 0, ROW()-62, 1))</f>
        <v>-0.6053827390021711</v>
      </c>
      <c r="BN171" s="21">
        <v>42855</v>
      </c>
      <c r="BO171" s="23">
        <v>2721.69</v>
      </c>
      <c r="BP171" s="23">
        <v>3.61</v>
      </c>
      <c r="BQ171" s="23">
        <v>44.914700000000003</v>
      </c>
      <c r="BR171" s="23">
        <v>139.86099999999999</v>
      </c>
      <c r="BS171" s="23" t="s">
        <v>8</v>
      </c>
      <c r="BT171" s="23">
        <v>25.003900000000002</v>
      </c>
      <c r="BU171" s="23">
        <v>20.459399999999999</v>
      </c>
      <c r="BV171" s="23">
        <f t="shared" si="111"/>
        <v>3.5758891999625133</v>
      </c>
      <c r="BW171" s="23">
        <f t="shared" si="99"/>
        <v>136.85029354207435</v>
      </c>
      <c r="BX171" s="23">
        <f t="shared" si="80"/>
        <v>125.01320403038567</v>
      </c>
      <c r="BY171" s="23">
        <f t="shared" si="81"/>
        <v>21.771220257169531</v>
      </c>
      <c r="BZ171" s="23" cm="1">
        <f t="array" aca="1" ref="BZ171" ca="1">(BY171 - $EV171) - AVERAGE(OFFSET(BY$62, 0, 0, ROW()-62, 1) - OFFSET($EV$62, 0, 0, ROW()-62, 1))</f>
        <v>-0.84950508715847262</v>
      </c>
      <c r="CA171" s="21">
        <v>42855</v>
      </c>
      <c r="CB171" s="23">
        <v>2947.61</v>
      </c>
      <c r="CC171" s="23">
        <v>1.67</v>
      </c>
      <c r="CD171" s="23">
        <v>20.148900000000001</v>
      </c>
      <c r="CE171" s="23">
        <v>175.7654</v>
      </c>
      <c r="CF171" s="23">
        <v>30.571200000000001</v>
      </c>
      <c r="CG171" s="23">
        <v>10.3239</v>
      </c>
      <c r="CH171" s="23">
        <v>7.8296000000000001</v>
      </c>
      <c r="CI171" s="23">
        <f t="shared" si="112"/>
        <v>1.7514469173462031</v>
      </c>
      <c r="CJ171" s="23">
        <f t="shared" si="100"/>
        <v>171.98180039138944</v>
      </c>
      <c r="CK171" s="23">
        <f t="shared" si="82"/>
        <v>136.66203630485776</v>
      </c>
      <c r="CL171" s="23">
        <f t="shared" si="83"/>
        <v>21.568608808262173</v>
      </c>
      <c r="CM171" s="23" cm="1">
        <f t="array" aca="1" ref="CM171" ca="1">(CL171 - $EV171) - AVERAGE(OFFSET(CL$62, 0, 0, ROW()-62, 1) - OFFSET($EV$62, 0, 0, ROW()-62, 1))</f>
        <v>-1.0571696520935996</v>
      </c>
      <c r="CN171" s="21">
        <v>42855</v>
      </c>
      <c r="CO171" s="23">
        <v>3986.92</v>
      </c>
      <c r="CP171" s="23">
        <v>2.14</v>
      </c>
      <c r="CQ171" s="23">
        <v>19.588799999999999</v>
      </c>
      <c r="CR171" s="23">
        <v>168.62389999999999</v>
      </c>
      <c r="CS171" s="23">
        <v>25.871600000000001</v>
      </c>
      <c r="CT171" s="23">
        <v>12.727</v>
      </c>
      <c r="CU171" s="23">
        <v>8.1050000000000004</v>
      </c>
      <c r="CV171" s="23">
        <f t="shared" si="113"/>
        <v>2.3482523010825886</v>
      </c>
      <c r="CW171" s="23">
        <f t="shared" si="101"/>
        <v>164.9940313111546</v>
      </c>
      <c r="CX171" s="23">
        <f t="shared" si="84"/>
        <v>150.17691918867396</v>
      </c>
      <c r="CY171" s="23">
        <f t="shared" si="85"/>
        <v>26.548154147383023</v>
      </c>
      <c r="CZ171" s="23" cm="1">
        <f t="array" aca="1" ref="CZ171" ca="1">(CY171 - $EV171) - AVERAGE(OFFSET(CY$62, 0, 0, ROW()-62, 1) - OFFSET($EV$62, 0, 0, ROW()-62, 1))</f>
        <v>1.7598732553417529</v>
      </c>
      <c r="DA171" s="21">
        <v>42855</v>
      </c>
      <c r="DB171" s="23">
        <v>2790.47</v>
      </c>
      <c r="DC171" s="23">
        <v>2.0099999999999998</v>
      </c>
      <c r="DD171" s="23">
        <v>19.4498</v>
      </c>
      <c r="DE171" s="23">
        <v>132.98259999999999</v>
      </c>
      <c r="DF171" s="23">
        <v>28.5091</v>
      </c>
      <c r="DG171" s="23">
        <v>10.3521</v>
      </c>
      <c r="DH171" s="23">
        <v>5.1006</v>
      </c>
      <c r="DI171" s="23">
        <f t="shared" si="114"/>
        <v>2.1515408614840887</v>
      </c>
      <c r="DJ171" s="23">
        <f t="shared" si="102"/>
        <v>130.11996086105674</v>
      </c>
      <c r="DK171" s="23">
        <f t="shared" si="86"/>
        <v>142.83613274077729</v>
      </c>
      <c r="DL171" s="23">
        <f t="shared" si="87"/>
        <v>19.536163199435098</v>
      </c>
      <c r="DM171" s="23" cm="1">
        <f t="array" aca="1" ref="DM171" ca="1">(DL171 - $EV171) - AVERAGE(OFFSET(DL$62, 0, 0, ROW()-62, 1) - OFFSET($EV$62, 0, 0, ROW()-62, 1))</f>
        <v>-2.2315232028727094</v>
      </c>
      <c r="DN171" s="21">
        <v>42855</v>
      </c>
      <c r="DO171" s="23">
        <v>3997.16</v>
      </c>
      <c r="DP171" s="23">
        <v>1.66</v>
      </c>
      <c r="DQ171" s="23">
        <v>22.5548</v>
      </c>
      <c r="DR171" s="23">
        <v>208.57550000000001</v>
      </c>
      <c r="DS171" s="23">
        <v>50.909599999999998</v>
      </c>
      <c r="DT171" s="23">
        <v>20.166499999999999</v>
      </c>
      <c r="DU171" s="23">
        <v>15.704499999999999</v>
      </c>
      <c r="DV171" s="23">
        <f t="shared" si="115"/>
        <v>1.8740003690412081</v>
      </c>
      <c r="DW171" s="23">
        <f t="shared" si="103"/>
        <v>204.08561643835617</v>
      </c>
      <c r="DX171" s="23">
        <f t="shared" si="88"/>
        <v>182.79825551861163</v>
      </c>
      <c r="DY171" s="23">
        <f t="shared" si="89"/>
        <v>21.866510643987127</v>
      </c>
      <c r="DZ171" s="23" cm="1">
        <f t="array" aca="1" ref="DZ171" ca="1">(DY171 - $EV171) - AVERAGE(OFFSET(DY$62, 0, 0, ROW()-62, 1) - OFFSET($EV$62, 0, 0, ROW()-62, 1))</f>
        <v>-1.8525142355879485</v>
      </c>
      <c r="EA171" s="21">
        <v>42855</v>
      </c>
      <c r="EB171" s="23">
        <v>4331.8500000000004</v>
      </c>
      <c r="EC171" s="23">
        <v>3.44</v>
      </c>
      <c r="ED171" s="23">
        <v>18.319400000000002</v>
      </c>
      <c r="EE171" s="23">
        <v>140.6225</v>
      </c>
      <c r="EF171" s="23">
        <v>64.657899999999998</v>
      </c>
      <c r="EG171" s="23">
        <v>14.4102</v>
      </c>
      <c r="EH171" s="23">
        <v>6.3421000000000003</v>
      </c>
      <c r="EI171" s="23">
        <f t="shared" si="116"/>
        <v>3.6031031793846751</v>
      </c>
      <c r="EJ171" s="23">
        <f t="shared" si="104"/>
        <v>137.5954011741683</v>
      </c>
      <c r="EK171" s="23">
        <f t="shared" si="90"/>
        <v>128.66823618072402</v>
      </c>
      <c r="EL171" s="23">
        <f t="shared" si="91"/>
        <v>33.666817301479114</v>
      </c>
      <c r="EM171" s="23" cm="1">
        <f t="array" aca="1" ref="EM171" ca="1">(EL171 - $EV171) - AVERAGE(OFFSET(EL$62, 0, 0, ROW()-62, 1) - OFFSET($EV$62, 0, 0, ROW()-62, 1))</f>
        <v>6.8185643458129883</v>
      </c>
      <c r="EP171" s="21">
        <v>42855</v>
      </c>
      <c r="EQ171" s="52">
        <v>2411.800048828125</v>
      </c>
      <c r="ER171" s="37">
        <v>23.1859</v>
      </c>
      <c r="ES171" s="51">
        <v>133.47999999999999</v>
      </c>
      <c r="ET171" s="23">
        <f t="shared" si="105"/>
        <v>130.60665362035223</v>
      </c>
      <c r="EU171" s="23">
        <f t="shared" si="92"/>
        <v>125.94321576850636</v>
      </c>
      <c r="EV171" s="23">
        <f t="shared" si="93"/>
        <v>19.149900485796749</v>
      </c>
      <c r="EW171" s="37"/>
      <c r="EX171" s="37"/>
      <c r="EY171" s="37"/>
      <c r="FA171" s="21">
        <v>42855</v>
      </c>
      <c r="FB171" s="37">
        <f>VLOOKUP(FA171,'riskfree_rate and infl.'!$H:$I,2,0)</f>
        <v>2.2000000000000002</v>
      </c>
    </row>
    <row r="172" spans="1:158" x14ac:dyDescent="0.35">
      <c r="A172" s="21">
        <v>42886</v>
      </c>
      <c r="B172" s="23">
        <v>5003.1000000000004</v>
      </c>
      <c r="C172" s="23">
        <v>1.28</v>
      </c>
      <c r="D172" s="23">
        <v>24.0474</v>
      </c>
      <c r="E172" s="23">
        <v>162.5635</v>
      </c>
      <c r="F172" s="23">
        <v>56.815899999999999</v>
      </c>
      <c r="G172" s="23">
        <v>20.079699999999999</v>
      </c>
      <c r="H172" s="23">
        <v>12.004099999999999</v>
      </c>
      <c r="I172" s="23">
        <f t="shared" si="106"/>
        <v>1.4288338884917202</v>
      </c>
      <c r="J172" s="23">
        <f t="shared" si="94"/>
        <v>159.53238469087341</v>
      </c>
      <c r="K172" s="23">
        <f t="shared" si="70"/>
        <v>125.18459057556294</v>
      </c>
      <c r="L172" s="23">
        <f t="shared" si="71"/>
        <v>39.965781547051257</v>
      </c>
      <c r="M172" s="23" cm="1">
        <f t="array" aca="1" ref="M172" ca="1">(L172 - $EV172) - AVERAGE(OFFSET(L$62, 0, 0, ROW()-62, 1) - OFFSET($EV$62, 0, 0, ROW()-62, 1))</f>
        <v>5.6551541819092463</v>
      </c>
      <c r="N172" s="21">
        <v>42886</v>
      </c>
      <c r="O172" s="23">
        <v>3816.61</v>
      </c>
      <c r="P172" s="23">
        <v>1.43</v>
      </c>
      <c r="Q172" s="23">
        <v>22.852499999999999</v>
      </c>
      <c r="R172" s="23">
        <v>180.9365</v>
      </c>
      <c r="S172" s="23">
        <v>29.495899999999999</v>
      </c>
      <c r="T172" s="23">
        <v>9.0818999999999992</v>
      </c>
      <c r="U172" s="23">
        <v>6.7323000000000004</v>
      </c>
      <c r="V172" s="23">
        <f t="shared" si="107"/>
        <v>1.5761554894916996</v>
      </c>
      <c r="W172" s="23">
        <f t="shared" si="95"/>
        <v>177.56280667320905</v>
      </c>
      <c r="X172" s="23">
        <f t="shared" si="72"/>
        <v>135.73415206224536</v>
      </c>
      <c r="Y172" s="23">
        <f t="shared" si="73"/>
        <v>28.118273419130126</v>
      </c>
      <c r="Z172" s="23" cm="1">
        <f t="array" aca="1" ref="Z172" ca="1">(Y172 - $EV172) - AVERAGE(OFFSET(Y$62, 0, 0, ROW()-62, 1) - OFFSET($EV$62, 0, 0, ROW()-62, 1))</f>
        <v>1.6453105906815102</v>
      </c>
      <c r="AA172" s="21">
        <v>42886</v>
      </c>
      <c r="AB172" s="23">
        <v>3136.58</v>
      </c>
      <c r="AC172" s="23">
        <v>2.69</v>
      </c>
      <c r="AD172" s="23">
        <v>22.448</v>
      </c>
      <c r="AE172" s="23">
        <v>141.8733</v>
      </c>
      <c r="AF172" s="23">
        <v>31.473700000000001</v>
      </c>
      <c r="AG172" s="23">
        <v>10.072699999999999</v>
      </c>
      <c r="AH172" s="23">
        <v>7.5983999999999998</v>
      </c>
      <c r="AI172" s="23">
        <f t="shared" si="108"/>
        <v>2.8345129451287794</v>
      </c>
      <c r="AJ172" s="23">
        <f t="shared" si="96"/>
        <v>139.2279685966634</v>
      </c>
      <c r="AK172" s="23">
        <f t="shared" si="74"/>
        <v>130.13083195483347</v>
      </c>
      <c r="AL172" s="23">
        <f t="shared" si="75"/>
        <v>24.103280927986855</v>
      </c>
      <c r="AM172" s="23" cm="1">
        <f t="array" aca="1" ref="AM172" ca="1">(AL172 - $EV172) - AVERAGE(OFFSET(AL$62, 0, 0, ROW()-62, 1) - OFFSET($EV$62, 0, 0, ROW()-62, 1))</f>
        <v>-0.21038392873465739</v>
      </c>
      <c r="AN172" s="21">
        <v>42886</v>
      </c>
      <c r="AO172" s="23">
        <v>2643.11</v>
      </c>
      <c r="AP172" s="23">
        <v>2.98</v>
      </c>
      <c r="AQ172" s="23">
        <v>57.768300000000004</v>
      </c>
      <c r="AR172" s="23">
        <v>42.386299999999999</v>
      </c>
      <c r="AS172" s="23">
        <v>10.8019</v>
      </c>
      <c r="AT172" s="23">
        <v>5.2299999999999999E-2</v>
      </c>
      <c r="AU172" s="23">
        <v>-1.0185</v>
      </c>
      <c r="AV172" s="23">
        <f t="shared" si="109"/>
        <v>2.781107692669837</v>
      </c>
      <c r="AW172" s="23">
        <f t="shared" si="97"/>
        <v>41.595976447497549</v>
      </c>
      <c r="AX172" s="23">
        <f t="shared" si="76"/>
        <v>180.54942471858146</v>
      </c>
      <c r="AY172" s="23">
        <f t="shared" si="77"/>
        <v>14.639260158927447</v>
      </c>
      <c r="AZ172" s="23" cm="1">
        <f t="array" aca="1" ref="AZ172" ca="1">(AY172 - $EV172) - AVERAGE(OFFSET(AY$62, 0, 0, ROW()-62, 1) - OFFSET($EV$62, 0, 0, ROW()-62, 1))</f>
        <v>-2.5293589995698738</v>
      </c>
      <c r="BA172" s="21">
        <v>42886</v>
      </c>
      <c r="BB172" s="23">
        <v>1349.72</v>
      </c>
      <c r="BC172" s="23">
        <v>1.83</v>
      </c>
      <c r="BD172" s="23">
        <v>14.569699999999999</v>
      </c>
      <c r="BE172" s="23">
        <v>93.946600000000004</v>
      </c>
      <c r="BF172" s="23" t="s">
        <v>8</v>
      </c>
      <c r="BG172" s="23">
        <v>21.24</v>
      </c>
      <c r="BH172" s="23">
        <v>14.761200000000001</v>
      </c>
      <c r="BI172" s="23">
        <f t="shared" si="110"/>
        <v>1.959803410365984</v>
      </c>
      <c r="BJ172" s="23">
        <f t="shared" si="98"/>
        <v>92.194896957801774</v>
      </c>
      <c r="BK172" s="23">
        <f t="shared" si="78"/>
        <v>85.012800210922435</v>
      </c>
      <c r="BL172" s="23">
        <f t="shared" si="79"/>
        <v>15.876667944724259</v>
      </c>
      <c r="BM172" s="23" cm="1">
        <f t="array" aca="1" ref="BM172" ca="1">(BL172 - $EV172) - AVERAGE(OFFSET(BL$62, 0, 0, ROW()-62, 1) - OFFSET($EV$62, 0, 0, ROW()-62, 1))</f>
        <v>-1.0042007154568515</v>
      </c>
      <c r="BN172" s="21">
        <v>42886</v>
      </c>
      <c r="BO172" s="23">
        <v>2734.91</v>
      </c>
      <c r="BP172" s="23">
        <v>3.6</v>
      </c>
      <c r="BQ172" s="23">
        <v>44.142800000000001</v>
      </c>
      <c r="BR172" s="23">
        <v>138.73509999999999</v>
      </c>
      <c r="BS172" s="23" t="s">
        <v>8</v>
      </c>
      <c r="BT172" s="23">
        <v>25.108499999999999</v>
      </c>
      <c r="BU172" s="23">
        <v>21.174199999999999</v>
      </c>
      <c r="BV172" s="23">
        <f t="shared" si="111"/>
        <v>3.5826429319981363</v>
      </c>
      <c r="BW172" s="23">
        <f t="shared" si="99"/>
        <v>136.14828263002943</v>
      </c>
      <c r="BX172" s="23">
        <f t="shared" si="80"/>
        <v>125.6146249322988</v>
      </c>
      <c r="BY172" s="23">
        <f t="shared" si="81"/>
        <v>21.772225976664785</v>
      </c>
      <c r="BZ172" s="23" cm="1">
        <f t="array" aca="1" ref="BZ172" ca="1">(BY172 - $EV172) - AVERAGE(OFFSET(BY$62, 0, 0, ROW()-62, 1) - OFFSET($EV$62, 0, 0, ROW()-62, 1))</f>
        <v>-0.9042961571093695</v>
      </c>
      <c r="CA172" s="21">
        <v>42886</v>
      </c>
      <c r="CB172" s="23">
        <v>2952.13</v>
      </c>
      <c r="CC172" s="23">
        <v>1.68</v>
      </c>
      <c r="CD172" s="23">
        <v>19.133700000000001</v>
      </c>
      <c r="CE172" s="23">
        <v>179.37139999999999</v>
      </c>
      <c r="CF172" s="23">
        <v>30.344899999999999</v>
      </c>
      <c r="CG172" s="23">
        <v>10.4117</v>
      </c>
      <c r="CH172" s="23">
        <v>7.7832999999999997</v>
      </c>
      <c r="CI172" s="23">
        <f t="shared" si="112"/>
        <v>1.7562365655810344</v>
      </c>
      <c r="CJ172" s="23">
        <f t="shared" si="100"/>
        <v>176.02688910696762</v>
      </c>
      <c r="CK172" s="23">
        <f t="shared" si="82"/>
        <v>137.72168963527054</v>
      </c>
      <c r="CL172" s="23">
        <f t="shared" si="83"/>
        <v>21.435476197091031</v>
      </c>
      <c r="CM172" s="23" cm="1">
        <f t="array" aca="1" ref="CM172" ca="1">(CL172 - $EV172) - AVERAGE(OFFSET(CL$62, 0, 0, ROW()-62, 1) - OFFSET($EV$62, 0, 0, ROW()-62, 1))</f>
        <v>-1.2442111930296633</v>
      </c>
      <c r="CN172" s="21">
        <v>42886</v>
      </c>
      <c r="CO172" s="23">
        <v>4057.99</v>
      </c>
      <c r="CP172" s="23">
        <v>2.13</v>
      </c>
      <c r="CQ172" s="23">
        <v>19.922499999999999</v>
      </c>
      <c r="CR172" s="23">
        <v>169.23410000000001</v>
      </c>
      <c r="CS172" s="23">
        <v>25.975999999999999</v>
      </c>
      <c r="CT172" s="23">
        <v>12.844099999999999</v>
      </c>
      <c r="CU172" s="23">
        <v>8.1181000000000001</v>
      </c>
      <c r="CV172" s="23">
        <f t="shared" si="113"/>
        <v>2.3389893266168884</v>
      </c>
      <c r="CW172" s="23">
        <f t="shared" si="101"/>
        <v>166.07860647693821</v>
      </c>
      <c r="CX172" s="23">
        <f t="shared" si="84"/>
        <v>150.82856361324042</v>
      </c>
      <c r="CY172" s="23">
        <f t="shared" si="85"/>
        <v>26.904651896080054</v>
      </c>
      <c r="CZ172" s="23" cm="1">
        <f t="array" aca="1" ref="CZ172" ca="1">(CY172 - $EV172) - AVERAGE(OFFSET(CY$62, 0, 0, ROW()-62, 1) - OFFSET($EV$62, 0, 0, ROW()-62, 1))</f>
        <v>2.0368525932971764</v>
      </c>
      <c r="DA172" s="21">
        <v>42886</v>
      </c>
      <c r="DB172" s="23">
        <v>2779.67</v>
      </c>
      <c r="DC172" s="23">
        <v>2.02</v>
      </c>
      <c r="DD172" s="23">
        <v>19.374600000000001</v>
      </c>
      <c r="DE172" s="23">
        <v>132.98259999999999</v>
      </c>
      <c r="DF172" s="23">
        <v>28.5091</v>
      </c>
      <c r="DG172" s="23">
        <v>10.3521</v>
      </c>
      <c r="DH172" s="23">
        <v>5.1006</v>
      </c>
      <c r="DI172" s="23">
        <f t="shared" si="114"/>
        <v>2.1326918764935825</v>
      </c>
      <c r="DJ172" s="23">
        <f t="shared" si="102"/>
        <v>130.50304219823357</v>
      </c>
      <c r="DK172" s="23">
        <f t="shared" si="86"/>
        <v>142.39975932084289</v>
      </c>
      <c r="DL172" s="23">
        <f t="shared" si="87"/>
        <v>19.520187486673251</v>
      </c>
      <c r="DM172" s="23" cm="1">
        <f t="array" aca="1" ref="DM172" ca="1">(DL172 - $EV172) - AVERAGE(OFFSET(DL$62, 0, 0, ROW()-62, 1) - OFFSET($EV$62, 0, 0, ROW()-62, 1))</f>
        <v>-2.2907319040287595</v>
      </c>
      <c r="DN172" s="21">
        <v>42886</v>
      </c>
      <c r="DO172" s="23">
        <v>4154.87</v>
      </c>
      <c r="DP172" s="23">
        <v>1.62</v>
      </c>
      <c r="DQ172" s="23">
        <v>22.5596</v>
      </c>
      <c r="DR172" s="23">
        <v>215.84989999999999</v>
      </c>
      <c r="DS172" s="23">
        <v>50.635599999999997</v>
      </c>
      <c r="DT172" s="23">
        <v>20.864100000000001</v>
      </c>
      <c r="DU172" s="23">
        <v>15.972300000000001</v>
      </c>
      <c r="DV172" s="23">
        <f t="shared" si="115"/>
        <v>1.8583046522109543</v>
      </c>
      <c r="DW172" s="23">
        <f t="shared" si="103"/>
        <v>211.82522080471051</v>
      </c>
      <c r="DX172" s="23">
        <f t="shared" si="88"/>
        <v>183.60276960511422</v>
      </c>
      <c r="DY172" s="23">
        <f t="shared" si="89"/>
        <v>22.629669524790582</v>
      </c>
      <c r="DZ172" s="23" cm="1">
        <f t="array" aca="1" ref="DZ172" ca="1">(DY172 - $EV172) - AVERAGE(OFFSET(DY$62, 0, 0, ROW()-62, 1) - OFFSET($EV$62, 0, 0, ROW()-62, 1))</f>
        <v>-1.1360338792449207</v>
      </c>
      <c r="EA172" s="21">
        <v>42886</v>
      </c>
      <c r="EB172" s="23">
        <v>4517.47</v>
      </c>
      <c r="EC172" s="23">
        <v>3.35</v>
      </c>
      <c r="ED172" s="23">
        <v>18.880600000000001</v>
      </c>
      <c r="EE172" s="23">
        <v>141.09299999999999</v>
      </c>
      <c r="EF172" s="23">
        <v>66.740700000000004</v>
      </c>
      <c r="EG172" s="23">
        <v>15.112</v>
      </c>
      <c r="EH172" s="23">
        <v>7.7725</v>
      </c>
      <c r="EI172" s="23">
        <f t="shared" si="116"/>
        <v>3.6195014120062687</v>
      </c>
      <c r="EJ172" s="23">
        <f t="shared" si="104"/>
        <v>138.46221786064768</v>
      </c>
      <c r="EK172" s="23">
        <f t="shared" si="90"/>
        <v>128.91936164064339</v>
      </c>
      <c r="EL172" s="23">
        <f t="shared" si="91"/>
        <v>35.041051572937768</v>
      </c>
      <c r="EM172" s="23" cm="1">
        <f t="array" aca="1" ref="EM172" ca="1">(EL172 - $EV172) - AVERAGE(OFFSET(EL$62, 0, 0, ROW()-62, 1) - OFFSET($EV$62, 0, 0, ROW()-62, 1))</f>
        <v>8.067292105707569</v>
      </c>
      <c r="EP172" s="21">
        <v>42886</v>
      </c>
      <c r="EQ172" s="52">
        <v>2423.409912109375</v>
      </c>
      <c r="ER172" s="37">
        <v>23.297499999999999</v>
      </c>
      <c r="ES172" s="51">
        <v>135</v>
      </c>
      <c r="ET172" s="23">
        <f t="shared" si="105"/>
        <v>132.48282630029442</v>
      </c>
      <c r="EU172" s="23">
        <f t="shared" si="92"/>
        <v>126.13110554804423</v>
      </c>
      <c r="EV172" s="23">
        <f t="shared" si="93"/>
        <v>19.213420048762522</v>
      </c>
      <c r="EW172" s="37"/>
      <c r="EX172" s="37"/>
      <c r="EY172" s="37"/>
      <c r="FA172" s="21">
        <v>42886</v>
      </c>
      <c r="FB172" s="37">
        <f>VLOOKUP(FA172,'riskfree_rate and infl.'!$H:$I,2,0)</f>
        <v>1.9</v>
      </c>
    </row>
    <row r="173" spans="1:158" x14ac:dyDescent="0.35">
      <c r="A173" s="21">
        <v>42916</v>
      </c>
      <c r="B173" s="23">
        <v>4850.5200000000004</v>
      </c>
      <c r="C173" s="23">
        <v>1.35</v>
      </c>
      <c r="D173" s="23">
        <v>23.300999999999998</v>
      </c>
      <c r="E173" s="23">
        <v>162.60910000000001</v>
      </c>
      <c r="F173" s="23">
        <v>56.815899999999999</v>
      </c>
      <c r="G173" s="23">
        <v>20.079699999999999</v>
      </c>
      <c r="H173" s="23">
        <v>12.004099999999999</v>
      </c>
      <c r="I173" s="23">
        <f t="shared" si="106"/>
        <v>1.4407448165699615</v>
      </c>
      <c r="J173" s="23">
        <f t="shared" si="94"/>
        <v>160.04832677165356</v>
      </c>
      <c r="K173" s="23">
        <f t="shared" si="70"/>
        <v>126.33552220989219</v>
      </c>
      <c r="L173" s="23">
        <f t="shared" si="71"/>
        <v>38.39395219296604</v>
      </c>
      <c r="M173" s="23" cm="1">
        <f t="array" aca="1" ref="M173" ca="1">(L173 - $EV173) - AVERAGE(OFFSET(L$62, 0, 0, ROW()-62, 1) - OFFSET($EV$62, 0, 0, ROW()-62, 1))</f>
        <v>3.6948737349735818</v>
      </c>
      <c r="N173" s="21">
        <v>42916</v>
      </c>
      <c r="O173" s="23">
        <v>3799.3</v>
      </c>
      <c r="P173" s="23">
        <v>1.44</v>
      </c>
      <c r="Q173" s="23">
        <v>22.753499999999999</v>
      </c>
      <c r="R173" s="23">
        <v>180.9478</v>
      </c>
      <c r="S173" s="23">
        <v>29.4983</v>
      </c>
      <c r="T173" s="23">
        <v>9.0793999999999997</v>
      </c>
      <c r="U173" s="23">
        <v>6.7313999999999998</v>
      </c>
      <c r="V173" s="23">
        <f t="shared" si="107"/>
        <v>1.5592006199572368</v>
      </c>
      <c r="W173" s="23">
        <f t="shared" si="95"/>
        <v>178.09822834645669</v>
      </c>
      <c r="X173" s="23">
        <f t="shared" si="72"/>
        <v>136.83651027641034</v>
      </c>
      <c r="Y173" s="23">
        <f t="shared" si="73"/>
        <v>27.765250606913302</v>
      </c>
      <c r="Z173" s="23" cm="1">
        <f t="array" aca="1" ref="Z173" ca="1">(Y173 - $EV173) - AVERAGE(OFFSET(Y$62, 0, 0, ROW()-62, 1) - OFFSET($EV$62, 0, 0, ROW()-62, 1))</f>
        <v>0.93996140265232686</v>
      </c>
      <c r="AA173" s="21">
        <v>42916</v>
      </c>
      <c r="AB173" s="23">
        <v>3055.71</v>
      </c>
      <c r="AC173" s="23">
        <v>2.78</v>
      </c>
      <c r="AD173" s="23">
        <v>21.899799999999999</v>
      </c>
      <c r="AE173" s="23">
        <v>141.90719999999999</v>
      </c>
      <c r="AF173" s="23">
        <v>31.463799999999999</v>
      </c>
      <c r="AG173" s="23">
        <v>10.005699999999999</v>
      </c>
      <c r="AH173" s="23">
        <v>7.5724</v>
      </c>
      <c r="AI173" s="23">
        <f t="shared" si="108"/>
        <v>2.8513639590520818</v>
      </c>
      <c r="AJ173" s="23">
        <f t="shared" si="96"/>
        <v>139.67244094488188</v>
      </c>
      <c r="AK173" s="23">
        <f t="shared" si="74"/>
        <v>130.47506454154183</v>
      </c>
      <c r="AL173" s="23">
        <f t="shared" si="75"/>
        <v>23.419877282582952</v>
      </c>
      <c r="AM173" s="23" cm="1">
        <f t="array" aca="1" ref="AM173" ca="1">(AL173 - $EV173) - AVERAGE(OFFSET(AL$62, 0, 0, ROW()-62, 1) - OFFSET($EV$62, 0, 0, ROW()-62, 1))</f>
        <v>-1.2293959813075306</v>
      </c>
      <c r="AN173" s="21">
        <v>42916</v>
      </c>
      <c r="AO173" s="23">
        <v>2638.31</v>
      </c>
      <c r="AP173" s="23">
        <v>2.97</v>
      </c>
      <c r="AQ173" s="23">
        <v>57.663400000000003</v>
      </c>
      <c r="AR173" s="23">
        <v>42.386299999999999</v>
      </c>
      <c r="AS173" s="23">
        <v>10.8019</v>
      </c>
      <c r="AT173" s="23">
        <v>5.2299999999999999E-2</v>
      </c>
      <c r="AU173" s="23">
        <v>-1.0185</v>
      </c>
      <c r="AV173" s="23">
        <f t="shared" si="109"/>
        <v>2.7804105087981381</v>
      </c>
      <c r="AW173" s="23">
        <f t="shared" si="97"/>
        <v>41.718799212598427</v>
      </c>
      <c r="AX173" s="23">
        <f t="shared" si="76"/>
        <v>176.57782391227553</v>
      </c>
      <c r="AY173" s="23">
        <f t="shared" si="77"/>
        <v>14.94134394424705</v>
      </c>
      <c r="AZ173" s="23" cm="1">
        <f t="array" aca="1" ref="AZ173" ca="1">(AY173 - $EV173) - AVERAGE(OFFSET(AY$62, 0, 0, ROW()-62, 1) - OFFSET($EV$62, 0, 0, ROW()-62, 1))</f>
        <v>-2.5419919541144194</v>
      </c>
      <c r="BA173" s="21">
        <v>42916</v>
      </c>
      <c r="BB173" s="23">
        <v>1436.62</v>
      </c>
      <c r="BC173" s="23">
        <v>1.74</v>
      </c>
      <c r="BD173" s="23">
        <v>15.5077</v>
      </c>
      <c r="BE173" s="23">
        <v>93.946600000000004</v>
      </c>
      <c r="BF173" s="23" t="s">
        <v>8</v>
      </c>
      <c r="BG173" s="23">
        <v>21.24</v>
      </c>
      <c r="BH173" s="23">
        <v>14.761200000000001</v>
      </c>
      <c r="BI173" s="23">
        <f t="shared" si="110"/>
        <v>1.9346907532662865</v>
      </c>
      <c r="BJ173" s="23">
        <f t="shared" si="98"/>
        <v>92.467125984251965</v>
      </c>
      <c r="BK173" s="23">
        <f t="shared" si="78"/>
        <v>85.478723959299742</v>
      </c>
      <c r="BL173" s="23">
        <f t="shared" si="79"/>
        <v>16.806755335796066</v>
      </c>
      <c r="BM173" s="23" cm="1">
        <f t="array" aca="1" ref="BM173" ca="1">(BL173 - $EV173) - AVERAGE(OFFSET(BL$62, 0, 0, ROW()-62, 1) - OFFSET($EV$62, 0, 0, ROW()-62, 1))</f>
        <v>-0.40257022897093231</v>
      </c>
      <c r="BN173" s="21">
        <v>42916</v>
      </c>
      <c r="BO173" s="23">
        <v>2771.07</v>
      </c>
      <c r="BP173" s="23">
        <v>3.58</v>
      </c>
      <c r="BQ173" s="23">
        <v>44.726500000000001</v>
      </c>
      <c r="BR173" s="23">
        <v>138.73509999999999</v>
      </c>
      <c r="BS173" s="23" t="s">
        <v>8</v>
      </c>
      <c r="BT173" s="23">
        <v>25.108499999999999</v>
      </c>
      <c r="BU173" s="23">
        <v>21.174199999999999</v>
      </c>
      <c r="BV173" s="23">
        <f t="shared" si="111"/>
        <v>3.6228362435886434</v>
      </c>
      <c r="BW173" s="23">
        <f t="shared" si="99"/>
        <v>136.55029527559054</v>
      </c>
      <c r="BX173" s="23">
        <f t="shared" si="80"/>
        <v>126.22274604497127</v>
      </c>
      <c r="BY173" s="23">
        <f t="shared" si="81"/>
        <v>21.953808539490254</v>
      </c>
      <c r="BZ173" s="23" cm="1">
        <f t="array" aca="1" ref="BZ173" ca="1">(BY173 - $EV173) - AVERAGE(OFFSET(BY$62, 0, 0, ROW()-62, 1) - OFFSET($EV$62, 0, 0, ROW()-62, 1))</f>
        <v>-1.0520705399359818</v>
      </c>
      <c r="CA173" s="21">
        <v>42916</v>
      </c>
      <c r="CB173" s="23">
        <v>3083.01</v>
      </c>
      <c r="CC173" s="23">
        <v>1.62</v>
      </c>
      <c r="CD173" s="23">
        <v>19.989599999999999</v>
      </c>
      <c r="CE173" s="23">
        <v>179.37139999999999</v>
      </c>
      <c r="CF173" s="23">
        <v>30.344899999999999</v>
      </c>
      <c r="CG173" s="23">
        <v>10.4117</v>
      </c>
      <c r="CH173" s="23">
        <v>7.7832999999999997</v>
      </c>
      <c r="CI173" s="23">
        <f t="shared" si="112"/>
        <v>1.7544566936878607</v>
      </c>
      <c r="CJ173" s="23">
        <f t="shared" si="100"/>
        <v>176.54665354330709</v>
      </c>
      <c r="CK173" s="23">
        <f t="shared" si="82"/>
        <v>138.79449112090708</v>
      </c>
      <c r="CL173" s="23">
        <f t="shared" si="83"/>
        <v>22.212769218011104</v>
      </c>
      <c r="CM173" s="23" cm="1">
        <f t="array" aca="1" ref="CM173" ca="1">(CL173 - $EV173) - AVERAGE(OFFSET(CL$62, 0, 0, ROW()-62, 1) - OFFSET($EV$62, 0, 0, ROW()-62, 1))</f>
        <v>-0.79321282014076822</v>
      </c>
      <c r="CN173" s="21">
        <v>42916</v>
      </c>
      <c r="CO173" s="23">
        <v>4108.8599999999997</v>
      </c>
      <c r="CP173" s="23">
        <v>2.12</v>
      </c>
      <c r="CQ173" s="23">
        <v>20.145900000000001</v>
      </c>
      <c r="CR173" s="23">
        <v>169.2336</v>
      </c>
      <c r="CS173" s="23">
        <v>25.975899999999999</v>
      </c>
      <c r="CT173" s="23">
        <v>12.843999999999999</v>
      </c>
      <c r="CU173" s="23">
        <v>8.1181000000000001</v>
      </c>
      <c r="CV173" s="23">
        <f t="shared" si="113"/>
        <v>2.3173838352845615</v>
      </c>
      <c r="CW173" s="23">
        <f t="shared" si="101"/>
        <v>166.56850393700788</v>
      </c>
      <c r="CX173" s="23">
        <f t="shared" si="84"/>
        <v>151.48847787911942</v>
      </c>
      <c r="CY173" s="23">
        <f t="shared" si="85"/>
        <v>27.123250939775591</v>
      </c>
      <c r="CZ173" s="23" cm="1">
        <f t="array" aca="1" ref="CZ173" ca="1">(CY173 - $EV173) - AVERAGE(OFFSET(CY$62, 0, 0, ROW()-62, 1) - OFFSET($EV$62, 0, 0, ROW()-62, 1))</f>
        <v>1.8995978557513835</v>
      </c>
      <c r="DA173" s="21">
        <v>42916</v>
      </c>
      <c r="DB173" s="23">
        <v>2828.13</v>
      </c>
      <c r="DC173" s="23">
        <v>2</v>
      </c>
      <c r="DD173" s="23">
        <v>20.234000000000002</v>
      </c>
      <c r="DE173" s="23">
        <v>141.65389999999999</v>
      </c>
      <c r="DF173" s="23">
        <v>30.541899999999998</v>
      </c>
      <c r="DG173" s="23">
        <v>12.4824</v>
      </c>
      <c r="DH173" s="23">
        <v>8.1624999999999996</v>
      </c>
      <c r="DI173" s="23">
        <f t="shared" si="114"/>
        <v>2.1222136517424635</v>
      </c>
      <c r="DJ173" s="23">
        <f t="shared" si="102"/>
        <v>139.42312992125983</v>
      </c>
      <c r="DK173" s="23">
        <f t="shared" si="86"/>
        <v>142.20732115515821</v>
      </c>
      <c r="DL173" s="23">
        <f t="shared" si="87"/>
        <v>19.887372724743972</v>
      </c>
      <c r="DM173" s="23" cm="1">
        <f t="array" aca="1" ref="DM173" ca="1">(DL173 - $EV173) - AVERAGE(OFFSET(DL$62, 0, 0, ROW()-62, 1) - OFFSET($EV$62, 0, 0, ROW()-62, 1))</f>
        <v>-2.2404131994757099</v>
      </c>
      <c r="DN173" s="21">
        <v>42916</v>
      </c>
      <c r="DO173" s="23">
        <v>4055.97</v>
      </c>
      <c r="DP173" s="23">
        <v>1.67</v>
      </c>
      <c r="DQ173" s="23">
        <v>22.175999999999998</v>
      </c>
      <c r="DR173" s="23">
        <v>216.35290000000001</v>
      </c>
      <c r="DS173" s="23">
        <v>51.255200000000002</v>
      </c>
      <c r="DT173" s="23">
        <v>20.725300000000001</v>
      </c>
      <c r="DU173" s="23">
        <v>15.991099999999999</v>
      </c>
      <c r="DV173" s="23">
        <f t="shared" si="115"/>
        <v>1.8300093142173861</v>
      </c>
      <c r="DW173" s="23">
        <f t="shared" si="103"/>
        <v>212.94576771653544</v>
      </c>
      <c r="DX173" s="23">
        <f t="shared" si="88"/>
        <v>184.42621348855766</v>
      </c>
      <c r="DY173" s="23">
        <f t="shared" si="89"/>
        <v>21.992372576969075</v>
      </c>
      <c r="DZ173" s="23" cm="1">
        <f t="array" aca="1" ref="DZ173" ca="1">(DY173 - $EV173) - AVERAGE(OFFSET(DY$62, 0, 0, ROW()-62, 1) - OFFSET($EV$62, 0, 0, ROW()-62, 1))</f>
        <v>-2.1006000454920626</v>
      </c>
      <c r="EA173" s="21">
        <v>42916</v>
      </c>
      <c r="EB173" s="23">
        <v>4394</v>
      </c>
      <c r="EC173" s="23">
        <v>3.47</v>
      </c>
      <c r="ED173" s="23">
        <v>18.321899999999999</v>
      </c>
      <c r="EE173" s="23">
        <v>141.09299999999999</v>
      </c>
      <c r="EF173" s="23">
        <v>66.740700000000004</v>
      </c>
      <c r="EG173" s="23">
        <v>15.112</v>
      </c>
      <c r="EH173" s="23">
        <v>7.7725</v>
      </c>
      <c r="EI173" s="23">
        <f t="shared" si="116"/>
        <v>3.6394351427190967</v>
      </c>
      <c r="EJ173" s="23">
        <f t="shared" si="104"/>
        <v>138.87106299212599</v>
      </c>
      <c r="EK173" s="23">
        <f t="shared" si="90"/>
        <v>129.17730118608736</v>
      </c>
      <c r="EL173" s="23">
        <f t="shared" si="91"/>
        <v>34.015263979467953</v>
      </c>
      <c r="EM173" s="23" cm="1">
        <f t="array" aca="1" ref="EM173" ca="1">(EL173 - $EV173) - AVERAGE(OFFSET(EL$62, 0, 0, ROW()-62, 1) - OFFSET($EV$62, 0, 0, ROW()-62, 1))</f>
        <v>6.6313224471008363</v>
      </c>
      <c r="EP173" s="21">
        <v>42916</v>
      </c>
      <c r="EQ173" s="52">
        <v>2470.300048828125</v>
      </c>
      <c r="ER173" s="37">
        <v>23.069700000000001</v>
      </c>
      <c r="ES173" s="51">
        <v>136.51</v>
      </c>
      <c r="ET173" s="23">
        <f t="shared" si="105"/>
        <v>134.36023622047244</v>
      </c>
      <c r="EU173" s="23">
        <f t="shared" si="92"/>
        <v>126.35208818056179</v>
      </c>
      <c r="EV173" s="23">
        <f t="shared" si="93"/>
        <v>19.550923806640814</v>
      </c>
      <c r="EW173" s="37"/>
      <c r="EX173" s="37"/>
      <c r="EY173" s="37"/>
      <c r="FA173" s="21">
        <v>42916</v>
      </c>
      <c r="FB173" s="37">
        <f>VLOOKUP(FA173,'riskfree_rate and infl.'!$H:$I,2,0)</f>
        <v>1.6</v>
      </c>
    </row>
    <row r="174" spans="1:158" x14ac:dyDescent="0.35">
      <c r="A174" s="21">
        <v>42947</v>
      </c>
      <c r="B174" s="23">
        <v>5153.66</v>
      </c>
      <c r="C174" s="23">
        <v>1.28</v>
      </c>
      <c r="D174" s="23">
        <v>23.8994</v>
      </c>
      <c r="E174" s="23">
        <v>168.05359999999999</v>
      </c>
      <c r="F174" s="23">
        <v>57.803100000000001</v>
      </c>
      <c r="G174" s="23">
        <v>20.621600000000001</v>
      </c>
      <c r="H174" s="23">
        <v>12.283300000000001</v>
      </c>
      <c r="I174" s="23">
        <f t="shared" si="106"/>
        <v>1.4288535864108387</v>
      </c>
      <c r="J174" s="23">
        <f t="shared" si="94"/>
        <v>165.24444444444444</v>
      </c>
      <c r="K174" s="23">
        <f t="shared" si="70"/>
        <v>127.56863474550474</v>
      </c>
      <c r="L174" s="23">
        <f t="shared" si="71"/>
        <v>40.399115427404105</v>
      </c>
      <c r="M174" s="23" cm="1">
        <f t="array" aca="1" ref="M174" ca="1">(L174 - $EV174) - AVERAGE(OFFSET(L$62, 0, 0, ROW()-62, 1) - OFFSET($EV$62, 0, 0, ROW()-62, 1))</f>
        <v>5.6940365251245453</v>
      </c>
      <c r="N174" s="21">
        <v>42947</v>
      </c>
      <c r="O174" s="23">
        <v>3773.79</v>
      </c>
      <c r="P174" s="23">
        <v>1.45</v>
      </c>
      <c r="Q174" s="23">
        <v>22.587599999999998</v>
      </c>
      <c r="R174" s="23">
        <v>181.05109999999999</v>
      </c>
      <c r="S174" s="23">
        <v>29.504300000000001</v>
      </c>
      <c r="T174" s="23">
        <v>9.0824999999999996</v>
      </c>
      <c r="U174" s="23">
        <v>6.7361000000000004</v>
      </c>
      <c r="V174" s="23">
        <f t="shared" si="107"/>
        <v>1.547150525448225</v>
      </c>
      <c r="W174" s="23">
        <f t="shared" si="95"/>
        <v>178.02468043264506</v>
      </c>
      <c r="X174" s="23">
        <f t="shared" si="72"/>
        <v>137.93212214292416</v>
      </c>
      <c r="Y174" s="23">
        <f t="shared" si="73"/>
        <v>27.359761753608264</v>
      </c>
      <c r="Z174" s="23" cm="1">
        <f t="array" aca="1" ref="Z174" ca="1">(Y174 - $EV174) - AVERAGE(OFFSET(Y$62, 0, 0, ROW()-62, 1) - OFFSET($EV$62, 0, 0, ROW()-62, 1))</f>
        <v>0.55306953659876967</v>
      </c>
      <c r="AA174" s="21">
        <v>42947</v>
      </c>
      <c r="AB174" s="23">
        <v>3076.47</v>
      </c>
      <c r="AC174" s="23">
        <v>2.76</v>
      </c>
      <c r="AD174" s="23">
        <v>22.0303</v>
      </c>
      <c r="AE174" s="23">
        <v>142.02209999999999</v>
      </c>
      <c r="AF174" s="23">
        <v>31.4358</v>
      </c>
      <c r="AG174" s="23">
        <v>9.9823000000000004</v>
      </c>
      <c r="AH174" s="23">
        <v>7.5528000000000004</v>
      </c>
      <c r="AI174" s="23">
        <f t="shared" si="108"/>
        <v>2.8458559910266703</v>
      </c>
      <c r="AJ174" s="23">
        <f t="shared" si="96"/>
        <v>139.64808259587022</v>
      </c>
      <c r="AK174" s="23">
        <f t="shared" si="74"/>
        <v>130.81302239414231</v>
      </c>
      <c r="AL174" s="23">
        <f t="shared" si="75"/>
        <v>23.518071394532363</v>
      </c>
      <c r="AM174" s="23" cm="1">
        <f t="array" aca="1" ref="AM174" ca="1">(AL174 - $EV174) - AVERAGE(OFFSET(AL$62, 0, 0, ROW()-62, 1) - OFFSET($EV$62, 0, 0, ROW()-62, 1))</f>
        <v>-1.0932356197498541</v>
      </c>
      <c r="AN174" s="21">
        <v>42947</v>
      </c>
      <c r="AO174" s="23">
        <v>2701.4</v>
      </c>
      <c r="AP174" s="23">
        <v>3.52</v>
      </c>
      <c r="AQ174" s="23">
        <v>59.042299999999997</v>
      </c>
      <c r="AR174" s="23">
        <v>42.386299999999999</v>
      </c>
      <c r="AS174" s="23">
        <v>10.8019</v>
      </c>
      <c r="AT174" s="23">
        <v>5.2299999999999999E-2</v>
      </c>
      <c r="AU174" s="23">
        <v>-1.0185</v>
      </c>
      <c r="AV174" s="23">
        <f t="shared" si="109"/>
        <v>3.3791909934940576</v>
      </c>
      <c r="AW174" s="23">
        <f t="shared" si="97"/>
        <v>41.677777777777777</v>
      </c>
      <c r="AX174" s="23">
        <f t="shared" si="76"/>
        <v>172.37789404157641</v>
      </c>
      <c r="AY174" s="23">
        <f t="shared" si="77"/>
        <v>15.671383010100124</v>
      </c>
      <c r="AZ174" s="23" cm="1">
        <f t="array" aca="1" ref="AZ174" ca="1">(AY174 - $EV174) - AVERAGE(OFFSET(AY$62, 0, 0, ROW()-62, 1) - OFFSET($EV$62, 0, 0, ROW()-62, 1))</f>
        <v>-1.7622670317530189</v>
      </c>
      <c r="BA174" s="21">
        <v>42947</v>
      </c>
      <c r="BB174" s="23">
        <v>1458.54</v>
      </c>
      <c r="BC174" s="23">
        <v>1.72</v>
      </c>
      <c r="BD174" s="23">
        <v>15.175000000000001</v>
      </c>
      <c r="BE174" s="23">
        <v>94.477699999999999</v>
      </c>
      <c r="BF174" s="23" t="s">
        <v>8</v>
      </c>
      <c r="BG174" s="23">
        <v>21.785299999999999</v>
      </c>
      <c r="BH174" s="23">
        <v>15.113200000000001</v>
      </c>
      <c r="BI174" s="23">
        <f t="shared" si="110"/>
        <v>1.8968825340776123</v>
      </c>
      <c r="BJ174" s="23">
        <f t="shared" si="98"/>
        <v>92.898426745329402</v>
      </c>
      <c r="BK174" s="23">
        <f t="shared" si="78"/>
        <v>85.95760635114334</v>
      </c>
      <c r="BL174" s="23">
        <f t="shared" si="79"/>
        <v>16.968131872376173</v>
      </c>
      <c r="BM174" s="23" cm="1">
        <f t="array" aca="1" ref="BM174" ca="1">(BL174 - $EV174) - AVERAGE(OFFSET(BL$62, 0, 0, ROW()-62, 1) - OFFSET($EV$62, 0, 0, ROW()-62, 1))</f>
        <v>-0.21060981557128011</v>
      </c>
      <c r="BN174" s="21">
        <v>42947</v>
      </c>
      <c r="BO174" s="23">
        <v>2798.93</v>
      </c>
      <c r="BP174" s="23">
        <v>3.55</v>
      </c>
      <c r="BQ174" s="23">
        <v>45.176200000000001</v>
      </c>
      <c r="BR174" s="23">
        <v>138.73509999999999</v>
      </c>
      <c r="BS174" s="23" t="s">
        <v>8</v>
      </c>
      <c r="BT174" s="23">
        <v>25.108499999999999</v>
      </c>
      <c r="BU174" s="23">
        <v>21.174199999999999</v>
      </c>
      <c r="BV174" s="23">
        <f t="shared" si="111"/>
        <v>3.6480115356479481</v>
      </c>
      <c r="BW174" s="23">
        <f t="shared" si="99"/>
        <v>136.41602753195673</v>
      </c>
      <c r="BX174" s="23">
        <f t="shared" si="80"/>
        <v>126.82369528753217</v>
      </c>
      <c r="BY174" s="23">
        <f t="shared" si="81"/>
        <v>22.069456292487938</v>
      </c>
      <c r="BZ174" s="23" cm="1">
        <f t="array" aca="1" ref="BZ174" ca="1">(BY174 - $EV174) - AVERAGE(OFFSET(BY$62, 0, 0, ROW()-62, 1) - OFFSET($EV$62, 0, 0, ROW()-62, 1))</f>
        <v>-0.90003980019942054</v>
      </c>
      <c r="CA174" s="21">
        <v>42947</v>
      </c>
      <c r="CB174" s="23">
        <v>3102.29</v>
      </c>
      <c r="CC174" s="23">
        <v>1.62</v>
      </c>
      <c r="CD174" s="23">
        <v>20.114599999999999</v>
      </c>
      <c r="CE174" s="23">
        <v>179.29499999999999</v>
      </c>
      <c r="CF174" s="23">
        <v>30.344899999999999</v>
      </c>
      <c r="CG174" s="23">
        <v>10.4117</v>
      </c>
      <c r="CH174" s="23">
        <v>7.7832999999999997</v>
      </c>
      <c r="CI174" s="23">
        <f t="shared" si="112"/>
        <v>1.7570430607038192</v>
      </c>
      <c r="CJ174" s="23">
        <f t="shared" si="100"/>
        <v>176.29793510324484</v>
      </c>
      <c r="CK174" s="23">
        <f t="shared" si="82"/>
        <v>139.86565493081326</v>
      </c>
      <c r="CL174" s="23">
        <f t="shared" si="83"/>
        <v>22.180498861815622</v>
      </c>
      <c r="CM174" s="23" cm="1">
        <f t="array" aca="1" ref="CM174" ca="1">(CL174 - $EV174) - AVERAGE(OFFSET(CL$62, 0, 0, ROW()-62, 1) - OFFSET($EV$62, 0, 0, ROW()-62, 1))</f>
        <v>-0.79141141923840319</v>
      </c>
      <c r="CN174" s="21">
        <v>42947</v>
      </c>
      <c r="CO174" s="23">
        <v>4113.8100000000004</v>
      </c>
      <c r="CP174" s="23">
        <v>2.12</v>
      </c>
      <c r="CQ174" s="23">
        <v>19.7349</v>
      </c>
      <c r="CR174" s="23">
        <v>169.8099</v>
      </c>
      <c r="CS174" s="23">
        <v>26.5441</v>
      </c>
      <c r="CT174" s="23">
        <v>13.0185</v>
      </c>
      <c r="CU174" s="23">
        <v>8.2144999999999992</v>
      </c>
      <c r="CV174" s="23">
        <f t="shared" si="113"/>
        <v>2.2865959944547685</v>
      </c>
      <c r="CW174" s="23">
        <f t="shared" si="101"/>
        <v>166.97138643067848</v>
      </c>
      <c r="CX174" s="23">
        <f t="shared" si="84"/>
        <v>152.0865595004328</v>
      </c>
      <c r="CY174" s="23">
        <f t="shared" si="85"/>
        <v>27.049135791570677</v>
      </c>
      <c r="CZ174" s="23" cm="1">
        <f t="array" aca="1" ref="CZ174" ca="1">(CY174 - $EV174) - AVERAGE(OFFSET(CY$62, 0, 0, ROW()-62, 1) - OFFSET($EV$62, 0, 0, ROW()-62, 1))</f>
        <v>1.8355115121809948</v>
      </c>
      <c r="DA174" s="21">
        <v>42947</v>
      </c>
      <c r="DB174" s="23">
        <v>2861.45</v>
      </c>
      <c r="DC174" s="23">
        <v>1.98</v>
      </c>
      <c r="DD174" s="23">
        <v>20.4724</v>
      </c>
      <c r="DE174" s="23">
        <v>141.65389999999999</v>
      </c>
      <c r="DF174" s="23">
        <v>30.541899999999998</v>
      </c>
      <c r="DG174" s="23">
        <v>12.4824</v>
      </c>
      <c r="DH174" s="23">
        <v>8.1624999999999996</v>
      </c>
      <c r="DI174" s="23">
        <f t="shared" si="114"/>
        <v>2.1054675284497102</v>
      </c>
      <c r="DJ174" s="23">
        <f t="shared" si="102"/>
        <v>139.28603736479843</v>
      </c>
      <c r="DK174" s="23">
        <f t="shared" si="86"/>
        <v>142.0134263801402</v>
      </c>
      <c r="DL174" s="23">
        <f t="shared" si="87"/>
        <v>20.149151196031969</v>
      </c>
      <c r="DM174" s="23" cm="1">
        <f t="array" aca="1" ref="DM174" ca="1">(DL174 - $EV174) - AVERAGE(OFFSET(DL$62, 0, 0, ROW()-62, 1) - OFFSET($EV$62, 0, 0, ROW()-62, 1))</f>
        <v>-1.931641539131518</v>
      </c>
      <c r="DN174" s="21">
        <v>42947</v>
      </c>
      <c r="DO174" s="23">
        <v>4208.22</v>
      </c>
      <c r="DP174" s="23">
        <v>1.62</v>
      </c>
      <c r="DQ174" s="23">
        <v>23.008400000000002</v>
      </c>
      <c r="DR174" s="23">
        <v>216.19319999999999</v>
      </c>
      <c r="DS174" s="23">
        <v>51.257899999999999</v>
      </c>
      <c r="DT174" s="23">
        <v>20.725899999999999</v>
      </c>
      <c r="DU174" s="23">
        <v>15.9915</v>
      </c>
      <c r="DV174" s="23">
        <f t="shared" si="115"/>
        <v>1.8061460692911133</v>
      </c>
      <c r="DW174" s="23">
        <f t="shared" si="103"/>
        <v>212.57935103244839</v>
      </c>
      <c r="DX174" s="23">
        <f t="shared" si="88"/>
        <v>185.23532528913134</v>
      </c>
      <c r="DY174" s="23">
        <f t="shared" si="89"/>
        <v>22.718236888301117</v>
      </c>
      <c r="DZ174" s="23" cm="1">
        <f t="array" aca="1" ref="DZ174" ca="1">(DY174 - $EV174) - AVERAGE(OFFSET(DY$62, 0, 0, ROW()-62, 1) - OFFSET($EV$62, 0, 0, ROW()-62, 1))</f>
        <v>-1.3289908768358218</v>
      </c>
      <c r="EA174" s="21">
        <v>42947</v>
      </c>
      <c r="EB174" s="23">
        <v>4486.66</v>
      </c>
      <c r="EC174" s="23">
        <v>3.4</v>
      </c>
      <c r="ED174" s="23">
        <v>18.702000000000002</v>
      </c>
      <c r="EE174" s="23">
        <v>141.09299999999999</v>
      </c>
      <c r="EF174" s="23">
        <v>66.740700000000004</v>
      </c>
      <c r="EG174" s="23">
        <v>15.112</v>
      </c>
      <c r="EH174" s="23">
        <v>7.7725</v>
      </c>
      <c r="EI174" s="23">
        <f t="shared" si="116"/>
        <v>3.6253346818905494</v>
      </c>
      <c r="EJ174" s="23">
        <f t="shared" si="104"/>
        <v>138.73451327433628</v>
      </c>
      <c r="EK174" s="23">
        <f t="shared" si="90"/>
        <v>129.42688035209949</v>
      </c>
      <c r="EL174" s="23">
        <f t="shared" si="91"/>
        <v>34.665596418566693</v>
      </c>
      <c r="EM174" s="23" cm="1">
        <f t="array" aca="1" ref="EM174" ca="1">(EL174 - $EV174) - AVERAGE(OFFSET(EL$62, 0, 0, ROW()-62, 1) - OFFSET($EV$62, 0, 0, ROW()-62, 1))</f>
        <v>7.2494361498399096</v>
      </c>
      <c r="EP174" s="21">
        <v>42947</v>
      </c>
      <c r="EQ174" s="52">
        <v>2471.64990234375</v>
      </c>
      <c r="ER174" s="37">
        <v>23.0823</v>
      </c>
      <c r="ES174" s="51">
        <v>137.94</v>
      </c>
      <c r="ET174" s="23">
        <f t="shared" si="105"/>
        <v>135.63421828908557</v>
      </c>
      <c r="EU174" s="23">
        <f t="shared" si="92"/>
        <v>126.59589319938382</v>
      </c>
      <c r="EV174" s="23">
        <f t="shared" si="93"/>
        <v>19.523934306865652</v>
      </c>
      <c r="EW174" s="37"/>
      <c r="EX174" s="37"/>
      <c r="EY174" s="37"/>
      <c r="FA174" s="21">
        <v>42947</v>
      </c>
      <c r="FB174" s="37">
        <f>VLOOKUP(FA174,'riskfree_rate and infl.'!$H:$I,2,0)</f>
        <v>1.7</v>
      </c>
    </row>
    <row r="175" spans="1:158" x14ac:dyDescent="0.35">
      <c r="A175" s="21">
        <v>42978</v>
      </c>
      <c r="B175" s="23">
        <v>5090.05</v>
      </c>
      <c r="C175" s="23">
        <v>1.3</v>
      </c>
      <c r="D175" s="23">
        <v>23.5488</v>
      </c>
      <c r="E175" s="23">
        <v>168.1816</v>
      </c>
      <c r="F175" s="23">
        <v>56.747500000000002</v>
      </c>
      <c r="G175" s="23">
        <v>20.552499999999998</v>
      </c>
      <c r="H175" s="23">
        <v>12.1694</v>
      </c>
      <c r="I175" s="23">
        <f t="shared" si="106"/>
        <v>1.4118194892970435</v>
      </c>
      <c r="J175" s="23">
        <f t="shared" si="94"/>
        <v>165.04573110893034</v>
      </c>
      <c r="K175" s="23">
        <f t="shared" si="70"/>
        <v>128.79187152914588</v>
      </c>
      <c r="L175" s="23">
        <f t="shared" si="71"/>
        <v>39.52151591219102</v>
      </c>
      <c r="M175" s="23" cm="1">
        <f t="array" aca="1" ref="M175" ca="1">(L175 - $EV175) - AVERAGE(OFFSET(L$62, 0, 0, ROW()-62, 1) - OFFSET($EV$62, 0, 0, ROW()-62, 1))</f>
        <v>4.4334853620105665</v>
      </c>
      <c r="N175" s="21">
        <v>42978</v>
      </c>
      <c r="O175" s="23">
        <v>3739.95</v>
      </c>
      <c r="P175" s="23">
        <v>1.49</v>
      </c>
      <c r="Q175" s="23">
        <v>22.2499</v>
      </c>
      <c r="R175" s="23">
        <v>182.4777</v>
      </c>
      <c r="S175" s="23">
        <v>29.816400000000002</v>
      </c>
      <c r="T175" s="23">
        <v>9.0381</v>
      </c>
      <c r="U175" s="23">
        <v>6.5774999999999997</v>
      </c>
      <c r="V175" s="23">
        <f t="shared" si="107"/>
        <v>1.563078008385465</v>
      </c>
      <c r="W175" s="23">
        <f t="shared" si="95"/>
        <v>179.07526987242397</v>
      </c>
      <c r="X175" s="23">
        <f t="shared" si="72"/>
        <v>139.10452708327577</v>
      </c>
      <c r="Y175" s="23">
        <f t="shared" si="73"/>
        <v>26.885897090617735</v>
      </c>
      <c r="Z175" s="23" cm="1">
        <f t="array" aca="1" ref="Z175" ca="1">(Y175 - $EV175) - AVERAGE(OFFSET(Y$62, 0, 0, ROW()-62, 1) - OFFSET($EV$62, 0, 0, ROW()-62, 1))</f>
        <v>-0.25825149120835622</v>
      </c>
      <c r="AA175" s="21">
        <v>42978</v>
      </c>
      <c r="AB175" s="23">
        <v>3047.47</v>
      </c>
      <c r="AC175" s="23">
        <v>2.81</v>
      </c>
      <c r="AD175" s="23">
        <v>21.1187</v>
      </c>
      <c r="AE175" s="23">
        <v>145.2492</v>
      </c>
      <c r="AF175" s="23">
        <v>31.127400000000002</v>
      </c>
      <c r="AG175" s="23">
        <v>9.9154999999999998</v>
      </c>
      <c r="AH175" s="23">
        <v>7.4096000000000002</v>
      </c>
      <c r="AI175" s="23">
        <f t="shared" si="108"/>
        <v>2.8645627417550985</v>
      </c>
      <c r="AJ175" s="23">
        <f t="shared" si="96"/>
        <v>142.54092247301278</v>
      </c>
      <c r="AK175" s="23">
        <f t="shared" si="74"/>
        <v>131.20506300631953</v>
      </c>
      <c r="AL175" s="23">
        <f t="shared" si="75"/>
        <v>23.226771362117461</v>
      </c>
      <c r="AM175" s="23" cm="1">
        <f t="array" aca="1" ref="AM175" ca="1">(AL175 - $EV175) - AVERAGE(OFFSET(AL$62, 0, 0, ROW()-62, 1) - OFFSET($EV$62, 0, 0, ROW()-62, 1))</f>
        <v>-1.7074229448012774</v>
      </c>
      <c r="AN175" s="21">
        <v>42978</v>
      </c>
      <c r="AO175" s="23">
        <v>2553.08</v>
      </c>
      <c r="AP175" s="23">
        <v>3.74</v>
      </c>
      <c r="AQ175" s="23">
        <v>48.457999999999998</v>
      </c>
      <c r="AR175" s="23">
        <v>52.527000000000001</v>
      </c>
      <c r="AS175" s="23">
        <v>11.700200000000001</v>
      </c>
      <c r="AT175" s="23">
        <v>1.6775</v>
      </c>
      <c r="AU175" s="23">
        <v>0.4753</v>
      </c>
      <c r="AV175" s="23">
        <f t="shared" si="109"/>
        <v>3.4153562372556312</v>
      </c>
      <c r="AW175" s="23">
        <f t="shared" si="97"/>
        <v>51.547595682041219</v>
      </c>
      <c r="AX175" s="23">
        <f t="shared" si="76"/>
        <v>168.62790723083626</v>
      </c>
      <c r="AY175" s="23">
        <f t="shared" si="77"/>
        <v>15.140317174814165</v>
      </c>
      <c r="AZ175" s="23" cm="1">
        <f t="array" aca="1" ref="AZ175" ca="1">(AY175 - $EV175) - AVERAGE(OFFSET(AY$62, 0, 0, ROW()-62, 1) - OFFSET($EV$62, 0, 0, ROW()-62, 1))</f>
        <v>-2.6102995277108691</v>
      </c>
      <c r="BA175" s="21">
        <v>42978</v>
      </c>
      <c r="BB175" s="23">
        <v>1427.73</v>
      </c>
      <c r="BC175" s="23">
        <v>1.81</v>
      </c>
      <c r="BD175" s="23">
        <v>14.909800000000001</v>
      </c>
      <c r="BE175" s="23">
        <v>97.042900000000003</v>
      </c>
      <c r="BF175" s="23" t="s">
        <v>8</v>
      </c>
      <c r="BG175" s="23">
        <v>21.285599999999999</v>
      </c>
      <c r="BH175" s="23">
        <v>14.907400000000001</v>
      </c>
      <c r="BI175" s="23">
        <f t="shared" si="110"/>
        <v>1.9206880221685296</v>
      </c>
      <c r="BJ175" s="23">
        <f t="shared" si="98"/>
        <v>95.2334641805692</v>
      </c>
      <c r="BK175" s="23">
        <f t="shared" si="78"/>
        <v>86.474914333307197</v>
      </c>
      <c r="BL175" s="23">
        <f t="shared" si="79"/>
        <v>16.510337258005087</v>
      </c>
      <c r="BM175" s="23" cm="1">
        <f t="array" aca="1" ref="BM175" ca="1">(BL175 - $EV175) - AVERAGE(OFFSET(BL$62, 0, 0, ROW()-62, 1) - OFFSET($EV$62, 0, 0, ROW()-62, 1))</f>
        <v>-0.99910257040347528</v>
      </c>
      <c r="BN175" s="21">
        <v>42978</v>
      </c>
      <c r="BO175" s="23">
        <v>2820.9</v>
      </c>
      <c r="BP175" s="23">
        <v>3.52</v>
      </c>
      <c r="BQ175" s="23">
        <v>44.417400000000001</v>
      </c>
      <c r="BR175" s="23">
        <v>141.36779999999999</v>
      </c>
      <c r="BS175" s="23" t="s">
        <v>8</v>
      </c>
      <c r="BT175" s="23">
        <v>25.2056</v>
      </c>
      <c r="BU175" s="23">
        <v>21.758700000000001</v>
      </c>
      <c r="BV175" s="23">
        <f t="shared" si="111"/>
        <v>3.6499491355805573</v>
      </c>
      <c r="BW175" s="23">
        <f t="shared" si="99"/>
        <v>138.73189401373895</v>
      </c>
      <c r="BX175" s="23">
        <f t="shared" si="80"/>
        <v>127.39610820480473</v>
      </c>
      <c r="BY175" s="23">
        <f t="shared" si="81"/>
        <v>22.142748626708912</v>
      </c>
      <c r="BZ175" s="23" cm="1">
        <f t="array" aca="1" ref="BZ175" ca="1">(BY175 - $EV175) - AVERAGE(OFFSET(BY$62, 0, 0, ROW()-62, 1) - OFFSET($EV$62, 0, 0, ROW()-62, 1))</f>
        <v>-1.1513444561331134</v>
      </c>
      <c r="CA175" s="21">
        <v>42978</v>
      </c>
      <c r="CB175" s="23">
        <v>3146.3</v>
      </c>
      <c r="CC175" s="23">
        <v>1.62</v>
      </c>
      <c r="CD175" s="23">
        <v>19.978300000000001</v>
      </c>
      <c r="CE175" s="23">
        <v>182.5975</v>
      </c>
      <c r="CF175" s="23">
        <v>30.276299999999999</v>
      </c>
      <c r="CG175" s="23">
        <v>10.402699999999999</v>
      </c>
      <c r="CH175" s="23">
        <v>7.8258999999999999</v>
      </c>
      <c r="CI175" s="23">
        <f t="shared" si="112"/>
        <v>1.7662438859860941</v>
      </c>
      <c r="CJ175" s="23">
        <f t="shared" si="100"/>
        <v>179.1928361138371</v>
      </c>
      <c r="CK175" s="23">
        <f t="shared" si="82"/>
        <v>140.98505536227464</v>
      </c>
      <c r="CL175" s="23">
        <f t="shared" si="83"/>
        <v>22.316549735823276</v>
      </c>
      <c r="CM175" s="23" cm="1">
        <f t="array" aca="1" ref="CM175" ca="1">(CL175 - $EV175) - AVERAGE(OFFSET(CL$62, 0, 0, ROW()-62, 1) - OFFSET($EV$62, 0, 0, ROW()-62, 1))</f>
        <v>-0.98091884849126432</v>
      </c>
      <c r="CN175" s="21">
        <v>42978</v>
      </c>
      <c r="CO175" s="23">
        <v>4132.2700000000004</v>
      </c>
      <c r="CP175" s="23">
        <v>2.2000000000000002</v>
      </c>
      <c r="CQ175" s="23">
        <v>19.773099999999999</v>
      </c>
      <c r="CR175" s="23">
        <v>169.78970000000001</v>
      </c>
      <c r="CS175" s="23">
        <v>26.519300000000001</v>
      </c>
      <c r="CT175" s="23">
        <v>13.0008</v>
      </c>
      <c r="CU175" s="23">
        <v>8.1996000000000002</v>
      </c>
      <c r="CV175" s="23">
        <f t="shared" si="113"/>
        <v>2.3499785879784216</v>
      </c>
      <c r="CW175" s="23">
        <f t="shared" si="101"/>
        <v>166.62384690873407</v>
      </c>
      <c r="CX175" s="23">
        <f t="shared" si="84"/>
        <v>152.6880516719533</v>
      </c>
      <c r="CY175" s="23">
        <f t="shared" si="85"/>
        <v>27.063479786081007</v>
      </c>
      <c r="CZ175" s="23" cm="1">
        <f t="array" aca="1" ref="CZ175" ca="1">(CY175 - $EV175) - AVERAGE(OFFSET(CY$62, 0, 0, ROW()-62, 1) - OFFSET($EV$62, 0, 0, ROW()-62, 1))</f>
        <v>1.5010500978430272</v>
      </c>
      <c r="DA175" s="21">
        <v>42978</v>
      </c>
      <c r="DB175" s="23">
        <v>2877.95</v>
      </c>
      <c r="DC175" s="23">
        <v>1.98</v>
      </c>
      <c r="DD175" s="23">
        <v>20.590399999999999</v>
      </c>
      <c r="DE175" s="23">
        <v>141.65389999999999</v>
      </c>
      <c r="DF175" s="23">
        <v>30.541899999999998</v>
      </c>
      <c r="DG175" s="23">
        <v>12.4824</v>
      </c>
      <c r="DH175" s="23">
        <v>8.1624999999999996</v>
      </c>
      <c r="DI175" s="23">
        <f t="shared" si="114"/>
        <v>2.0966754339756624</v>
      </c>
      <c r="DJ175" s="23">
        <f t="shared" si="102"/>
        <v>139.01265947006871</v>
      </c>
      <c r="DK175" s="23">
        <f t="shared" si="86"/>
        <v>141.82239515564103</v>
      </c>
      <c r="DL175" s="23">
        <f t="shared" si="87"/>
        <v>20.292634296872741</v>
      </c>
      <c r="DM175" s="23" cm="1">
        <f t="array" aca="1" ref="DM175" ca="1">(DL175 - $EV175) - AVERAGE(OFFSET(DL$62, 0, 0, ROW()-62, 1) - OFFSET($EV$62, 0, 0, ROW()-62, 1))</f>
        <v>-2.1036262095168095</v>
      </c>
      <c r="DN175" s="21">
        <v>42978</v>
      </c>
      <c r="DO175" s="23">
        <v>4356.1499999999996</v>
      </c>
      <c r="DP175" s="23">
        <v>1.59</v>
      </c>
      <c r="DQ175" s="23">
        <v>21.296900000000001</v>
      </c>
      <c r="DR175" s="23">
        <v>225.3623</v>
      </c>
      <c r="DS175" s="23">
        <v>51.484699999999997</v>
      </c>
      <c r="DT175" s="23">
        <v>21.713200000000001</v>
      </c>
      <c r="DU175" s="23">
        <v>16.598299999999998</v>
      </c>
      <c r="DV175" s="23">
        <f t="shared" si="115"/>
        <v>1.7970422382645721</v>
      </c>
      <c r="DW175" s="23">
        <f t="shared" si="103"/>
        <v>221.16025515210993</v>
      </c>
      <c r="DX175" s="23">
        <f t="shared" si="88"/>
        <v>186.15511354691071</v>
      </c>
      <c r="DY175" s="23">
        <f t="shared" si="89"/>
        <v>23.400646466272111</v>
      </c>
      <c r="DZ175" s="23" cm="1">
        <f t="array" aca="1" ref="DZ175" ca="1">(DY175 - $EV175) - AVERAGE(OFFSET(DY$62, 0, 0, ROW()-62, 1) - OFFSET($EV$62, 0, 0, ROW()-62, 1))</f>
        <v>-0.96738226179262377</v>
      </c>
      <c r="EA175" s="21">
        <v>42978</v>
      </c>
      <c r="EB175" s="23">
        <v>4634.8900000000003</v>
      </c>
      <c r="EC175" s="23">
        <v>3.34</v>
      </c>
      <c r="ED175" s="23">
        <v>19.052399999999999</v>
      </c>
      <c r="EE175" s="23">
        <v>142.12299999999999</v>
      </c>
      <c r="EF175" s="23">
        <v>66.604200000000006</v>
      </c>
      <c r="EG175" s="23">
        <v>14.565799999999999</v>
      </c>
      <c r="EH175" s="23">
        <v>7.4835000000000003</v>
      </c>
      <c r="EI175" s="23">
        <f t="shared" si="116"/>
        <v>3.6353472756577103</v>
      </c>
      <c r="EJ175" s="23">
        <f t="shared" si="104"/>
        <v>139.47301275760549</v>
      </c>
      <c r="EK175" s="23">
        <f t="shared" si="90"/>
        <v>129.75728274433948</v>
      </c>
      <c r="EL175" s="23">
        <f t="shared" si="91"/>
        <v>35.719690656069879</v>
      </c>
      <c r="EM175" s="23" cm="1">
        <f t="array" aca="1" ref="EM175" ca="1">(EL175 - $EV175) - AVERAGE(OFFSET(EL$62, 0, 0, ROW()-62, 1) - OFFSET($EV$62, 0, 0, ROW()-62, 1))</f>
        <v>7.906814140993391</v>
      </c>
      <c r="EP175" s="21">
        <v>42978</v>
      </c>
      <c r="EQ175" s="52">
        <v>2519.360107421875</v>
      </c>
      <c r="ER175" s="37">
        <v>23.527799999999999</v>
      </c>
      <c r="ES175" s="51">
        <v>138.87</v>
      </c>
      <c r="ET175" s="23">
        <f t="shared" si="105"/>
        <v>136.28066732090286</v>
      </c>
      <c r="EU175" s="23">
        <f t="shared" si="92"/>
        <v>126.87838154198228</v>
      </c>
      <c r="EV175" s="23">
        <f t="shared" si="93"/>
        <v>19.856496251004383</v>
      </c>
      <c r="EW175" s="37"/>
      <c r="EX175" s="37"/>
      <c r="EY175" s="37"/>
      <c r="FA175" s="21">
        <v>42978</v>
      </c>
      <c r="FB175" s="37">
        <f>VLOOKUP(FA175,'riskfree_rate and infl.'!$H:$I,2,0)</f>
        <v>1.9</v>
      </c>
    </row>
    <row r="176" spans="1:158" x14ac:dyDescent="0.35">
      <c r="A176" s="21">
        <v>43008</v>
      </c>
      <c r="B176" s="23">
        <v>5084.0200000000004</v>
      </c>
      <c r="C176" s="23">
        <v>1.29</v>
      </c>
      <c r="D176" s="23">
        <v>23.515599999999999</v>
      </c>
      <c r="E176" s="23">
        <v>168.18010000000001</v>
      </c>
      <c r="F176" s="23">
        <v>56.747500000000002</v>
      </c>
      <c r="G176" s="23">
        <v>20.552499999999998</v>
      </c>
      <c r="H176" s="23">
        <v>12.1694</v>
      </c>
      <c r="I176" s="23">
        <f t="shared" si="106"/>
        <v>1.3800496498261623</v>
      </c>
      <c r="J176" s="23">
        <f t="shared" si="94"/>
        <v>164.55978473581214</v>
      </c>
      <c r="K176" s="23">
        <f t="shared" si="70"/>
        <v>130.01153297408914</v>
      </c>
      <c r="L176" s="23">
        <f t="shared" si="71"/>
        <v>39.104377001794361</v>
      </c>
      <c r="M176" s="23" cm="1">
        <f t="array" aca="1" ref="M176" ca="1">(L176 - $EV176) - AVERAGE(OFFSET(L$62, 0, 0, ROW()-62, 1) - OFFSET($EV$62, 0, 0, ROW()-62, 1))</f>
        <v>3.5864915528412844</v>
      </c>
      <c r="N176" s="21">
        <v>43008</v>
      </c>
      <c r="O176" s="23">
        <v>3822.57</v>
      </c>
      <c r="P176" s="23">
        <v>1.41</v>
      </c>
      <c r="Q176" s="23">
        <v>22.739899999999999</v>
      </c>
      <c r="R176" s="23">
        <v>182.4872</v>
      </c>
      <c r="S176" s="23">
        <v>29.817</v>
      </c>
      <c r="T176" s="23">
        <v>9.0376999999999992</v>
      </c>
      <c r="U176" s="23">
        <v>6.5772000000000004</v>
      </c>
      <c r="V176" s="23">
        <f t="shared" si="107"/>
        <v>1.4963551039917529</v>
      </c>
      <c r="W176" s="23">
        <f t="shared" si="95"/>
        <v>178.55890410958904</v>
      </c>
      <c r="X176" s="23">
        <f t="shared" si="72"/>
        <v>140.2751101256251</v>
      </c>
      <c r="Y176" s="23">
        <f t="shared" si="73"/>
        <v>27.250522181566286</v>
      </c>
      <c r="Z176" s="23" cm="1">
        <f t="array" aca="1" ref="Z176" ca="1">(Y176 - $EV176) - AVERAGE(OFFSET(Y$62, 0, 0, ROW()-62, 1) - OFFSET($EV$62, 0, 0, ROW()-62, 1))</f>
        <v>-0.28232571260068529</v>
      </c>
      <c r="AA176" s="21">
        <v>43008</v>
      </c>
      <c r="AB176" s="23">
        <v>3022.98</v>
      </c>
      <c r="AC176" s="23">
        <v>2.85</v>
      </c>
      <c r="AD176" s="23">
        <v>20.953199999999999</v>
      </c>
      <c r="AE176" s="23">
        <v>145.2433</v>
      </c>
      <c r="AF176" s="23">
        <v>31.109500000000001</v>
      </c>
      <c r="AG176" s="23">
        <v>9.9151000000000007</v>
      </c>
      <c r="AH176" s="23">
        <v>7.4062000000000001</v>
      </c>
      <c r="AI176" s="23">
        <f t="shared" si="108"/>
        <v>2.8745506443040276</v>
      </c>
      <c r="AJ176" s="23">
        <f t="shared" si="96"/>
        <v>142.11673189823875</v>
      </c>
      <c r="AK176" s="23">
        <f t="shared" si="74"/>
        <v>131.57714415887187</v>
      </c>
      <c r="AL176" s="23">
        <f t="shared" si="75"/>
        <v>22.974962857910374</v>
      </c>
      <c r="AM176" s="23" cm="1">
        <f t="array" aca="1" ref="AM176" ca="1">(AL176 - $EV176) - AVERAGE(OFFSET(AL$62, 0, 0, ROW()-62, 1) - OFFSET($EV$62, 0, 0, ROW()-62, 1))</f>
        <v>-2.3352187310545682</v>
      </c>
      <c r="AN176" s="21">
        <v>43008</v>
      </c>
      <c r="AO176" s="23">
        <v>2800.19</v>
      </c>
      <c r="AP176" s="23">
        <v>3.43</v>
      </c>
      <c r="AQ176" s="23">
        <v>53.188200000000002</v>
      </c>
      <c r="AR176" s="23">
        <v>52.487299999999998</v>
      </c>
      <c r="AS176" s="23">
        <v>11.6884</v>
      </c>
      <c r="AT176" s="23">
        <v>1.6762999999999999</v>
      </c>
      <c r="AU176" s="23">
        <v>0.46029999999999999</v>
      </c>
      <c r="AV176" s="23">
        <f t="shared" si="109"/>
        <v>3.4406673930760254</v>
      </c>
      <c r="AW176" s="23">
        <f t="shared" si="97"/>
        <v>51.357436399217221</v>
      </c>
      <c r="AX176" s="23">
        <f t="shared" si="76"/>
        <v>164.88192986363364</v>
      </c>
      <c r="AY176" s="23">
        <f t="shared" si="77"/>
        <v>16.983001122778646</v>
      </c>
      <c r="AZ176" s="23" cm="1">
        <f t="array" aca="1" ref="AZ176" ca="1">(AY176 - $EV176) - AVERAGE(OFFSET(AY$62, 0, 0, ROW()-62, 1) - OFFSET($EV$62, 0, 0, ROW()-62, 1))</f>
        <v>-1.1356828917670692</v>
      </c>
      <c r="BA176" s="21">
        <v>43008</v>
      </c>
      <c r="BB176" s="23">
        <v>1501.4</v>
      </c>
      <c r="BC176" s="23">
        <v>1.72</v>
      </c>
      <c r="BD176" s="23">
        <v>15.6791</v>
      </c>
      <c r="BE176" s="23">
        <v>97.042900000000003</v>
      </c>
      <c r="BF176" s="23" t="s">
        <v>8</v>
      </c>
      <c r="BG176" s="23">
        <v>21.285599999999999</v>
      </c>
      <c r="BH176" s="23">
        <v>14.907400000000001</v>
      </c>
      <c r="BI176" s="23">
        <f t="shared" si="110"/>
        <v>1.8751873438800997</v>
      </c>
      <c r="BJ176" s="23">
        <f t="shared" si="98"/>
        <v>94.953913894324856</v>
      </c>
      <c r="BK176" s="23">
        <f t="shared" si="78"/>
        <v>86.990709957036131</v>
      </c>
      <c r="BL176" s="23">
        <f t="shared" si="79"/>
        <v>17.259314250240365</v>
      </c>
      <c r="BM176" s="23" cm="1">
        <f t="array" aca="1" ref="BM176" ca="1">(BL176 - $EV176) - AVERAGE(OFFSET(BL$62, 0, 0, ROW()-62, 1) - OFFSET($EV$62, 0, 0, ROW()-62, 1))</f>
        <v>-0.63232619683192581</v>
      </c>
      <c r="BN176" s="21">
        <v>43008</v>
      </c>
      <c r="BO176" s="23">
        <v>2773.18</v>
      </c>
      <c r="BP176" s="23">
        <v>3.45</v>
      </c>
      <c r="BQ176" s="23">
        <v>43.665999999999997</v>
      </c>
      <c r="BR176" s="23">
        <v>141.36779999999999</v>
      </c>
      <c r="BS176" s="23" t="s">
        <v>8</v>
      </c>
      <c r="BT176" s="23">
        <v>25.2056</v>
      </c>
      <c r="BU176" s="23">
        <v>21.758700000000001</v>
      </c>
      <c r="BV176" s="23">
        <f t="shared" si="111"/>
        <v>3.520716571183947</v>
      </c>
      <c r="BW176" s="23">
        <f t="shared" si="99"/>
        <v>138.32465753424657</v>
      </c>
      <c r="BX176" s="23">
        <f t="shared" si="80"/>
        <v>127.96685086305527</v>
      </c>
      <c r="BY176" s="23">
        <f t="shared" si="81"/>
        <v>21.671081075268003</v>
      </c>
      <c r="BZ176" s="23" cm="1">
        <f t="array" aca="1" ref="BZ176" ca="1">(BY176 - $EV176) - AVERAGE(OFFSET(BY$62, 0, 0, ROW()-62, 1) - OFFSET($EV$62, 0, 0, ROW()-62, 1))</f>
        <v>-2.0038771710997714</v>
      </c>
      <c r="CA176" s="21">
        <v>43008</v>
      </c>
      <c r="CB176" s="23">
        <v>3172.35</v>
      </c>
      <c r="CC176" s="23">
        <v>1.59</v>
      </c>
      <c r="CD176" s="23">
        <v>20.152699999999999</v>
      </c>
      <c r="CE176" s="23">
        <v>182.57849999999999</v>
      </c>
      <c r="CF176" s="23">
        <v>30.276299999999999</v>
      </c>
      <c r="CG176" s="23">
        <v>10.402699999999999</v>
      </c>
      <c r="CH176" s="23">
        <v>7.8258999999999999</v>
      </c>
      <c r="CI176" s="23">
        <f t="shared" si="112"/>
        <v>1.7302728087171637</v>
      </c>
      <c r="CJ176" s="23">
        <f t="shared" si="100"/>
        <v>178.64823874755379</v>
      </c>
      <c r="CK176" s="23">
        <f t="shared" si="82"/>
        <v>142.10076457015867</v>
      </c>
      <c r="CL176" s="23">
        <f t="shared" si="83"/>
        <v>22.324651169865678</v>
      </c>
      <c r="CM176" s="23" cm="1">
        <f t="array" aca="1" ref="CM176" ca="1">(CL176 - $EV176) - AVERAGE(OFFSET(CL$62, 0, 0, ROW()-62, 1) - OFFSET($EV$62, 0, 0, ROW()-62, 1))</f>
        <v>-1.3551775394451537</v>
      </c>
      <c r="CN176" s="21">
        <v>43008</v>
      </c>
      <c r="CO176" s="23">
        <v>4299.68</v>
      </c>
      <c r="CP176" s="23">
        <v>2.12</v>
      </c>
      <c r="CQ176" s="23">
        <v>20.550599999999999</v>
      </c>
      <c r="CR176" s="23">
        <v>169.78970000000001</v>
      </c>
      <c r="CS176" s="23">
        <v>26.519300000000001</v>
      </c>
      <c r="CT176" s="23">
        <v>13.0006</v>
      </c>
      <c r="CU176" s="23">
        <v>8.1996000000000002</v>
      </c>
      <c r="CV176" s="23">
        <f t="shared" si="113"/>
        <v>2.3152188882007594</v>
      </c>
      <c r="CW176" s="23">
        <f t="shared" si="101"/>
        <v>166.13473581213307</v>
      </c>
      <c r="CX176" s="23">
        <f t="shared" si="84"/>
        <v>153.28852112503134</v>
      </c>
      <c r="CY176" s="23">
        <f t="shared" si="85"/>
        <v>28.04958889578511</v>
      </c>
      <c r="CZ176" s="23" cm="1">
        <f t="array" aca="1" ref="CZ176" ca="1">(CY176 - $EV176) - AVERAGE(OFFSET(CY$62, 0, 0, ROW()-62, 1) - OFFSET($EV$62, 0, 0, ROW()-62, 1))</f>
        <v>2.0830274251268532</v>
      </c>
      <c r="DA176" s="21">
        <v>43008</v>
      </c>
      <c r="DB176" s="23">
        <v>2969.04</v>
      </c>
      <c r="DC176" s="23">
        <v>1.99</v>
      </c>
      <c r="DD176" s="23">
        <v>21.242100000000001</v>
      </c>
      <c r="DE176" s="23">
        <v>141.65389999999999</v>
      </c>
      <c r="DF176" s="23">
        <v>30.541899999999998</v>
      </c>
      <c r="DG176" s="23">
        <v>12.4824</v>
      </c>
      <c r="DH176" s="23">
        <v>8.1624999999999996</v>
      </c>
      <c r="DI176" s="23">
        <f t="shared" si="114"/>
        <v>2.1438077715164137</v>
      </c>
      <c r="DJ176" s="23">
        <f t="shared" si="102"/>
        <v>138.60459882583169</v>
      </c>
      <c r="DK176" s="23">
        <f t="shared" si="86"/>
        <v>141.63193912299965</v>
      </c>
      <c r="DL176" s="23">
        <f t="shared" si="87"/>
        <v>20.963068206116628</v>
      </c>
      <c r="DM176" s="23" cm="1">
        <f t="array" aca="1" ref="DM176" ca="1">(DL176 - $EV176) - AVERAGE(OFFSET(DL$62, 0, 0, ROW()-62, 1) - OFFSET($EV$62, 0, 0, ROW()-62, 1))</f>
        <v>-1.8057041150847799</v>
      </c>
      <c r="DN176" s="21">
        <v>43008</v>
      </c>
      <c r="DO176" s="23">
        <v>4377.59</v>
      </c>
      <c r="DP176" s="23">
        <v>1.58</v>
      </c>
      <c r="DQ176" s="23">
        <v>21.520299999999999</v>
      </c>
      <c r="DR176" s="23">
        <v>224.8109</v>
      </c>
      <c r="DS176" s="23">
        <v>50.845799999999997</v>
      </c>
      <c r="DT176" s="23">
        <v>21.630800000000001</v>
      </c>
      <c r="DU176" s="23">
        <v>16.5838</v>
      </c>
      <c r="DV176" s="23">
        <f t="shared" si="115"/>
        <v>1.7607431179659678</v>
      </c>
      <c r="DW176" s="23">
        <f t="shared" si="103"/>
        <v>219.97152641878668</v>
      </c>
      <c r="DX176" s="23">
        <f t="shared" si="88"/>
        <v>187.0632550002957</v>
      </c>
      <c r="DY176" s="23">
        <f t="shared" si="89"/>
        <v>23.401656300661937</v>
      </c>
      <c r="DZ176" s="23" cm="1">
        <f t="array" aca="1" ref="DZ176" ca="1">(DY176 - $EV176) - AVERAGE(OFFSET(DY$62, 0, 0, ROW()-62, 1) - OFFSET($EV$62, 0, 0, ROW()-62, 1))</f>
        <v>-1.3488512943876731</v>
      </c>
      <c r="EA176" s="21">
        <v>43008</v>
      </c>
      <c r="EB176" s="23">
        <v>4507.28</v>
      </c>
      <c r="EC176" s="23">
        <v>3.45</v>
      </c>
      <c r="ED176" s="23">
        <v>18.4754</v>
      </c>
      <c r="EE176" s="23">
        <v>142.12299999999999</v>
      </c>
      <c r="EF176" s="23">
        <v>66.604200000000006</v>
      </c>
      <c r="EG176" s="23">
        <v>14.565799999999999</v>
      </c>
      <c r="EH176" s="23">
        <v>7.4835000000000003</v>
      </c>
      <c r="EI176" s="23">
        <f t="shared" si="116"/>
        <v>3.6189676709905827</v>
      </c>
      <c r="EJ176" s="23">
        <f t="shared" si="104"/>
        <v>139.06360078277885</v>
      </c>
      <c r="EK176" s="23">
        <f t="shared" si="90"/>
        <v>130.08672674431389</v>
      </c>
      <c r="EL176" s="23">
        <f t="shared" si="91"/>
        <v>34.648269756676108</v>
      </c>
      <c r="EM176" s="23" cm="1">
        <f t="array" aca="1" ref="EM176" ca="1">(EL176 - $EV176) - AVERAGE(OFFSET(EL$62, 0, 0, ROW()-62, 1) - OFFSET($EV$62, 0, 0, ROW()-62, 1))</f>
        <v>6.3750705465201278</v>
      </c>
      <c r="EP176" s="21">
        <v>43008</v>
      </c>
      <c r="EQ176" s="52">
        <v>2575.260009765625</v>
      </c>
      <c r="ER176" s="37">
        <v>23.437000000000001</v>
      </c>
      <c r="ES176" s="51">
        <v>139.46</v>
      </c>
      <c r="ET176" s="23">
        <f t="shared" si="105"/>
        <v>136.45792563600784</v>
      </c>
      <c r="EU176" s="23">
        <f t="shared" si="92"/>
        <v>127.18928160977195</v>
      </c>
      <c r="EV176" s="23">
        <f t="shared" si="93"/>
        <v>20.24746092730323</v>
      </c>
      <c r="EW176" s="37"/>
      <c r="EX176" s="37"/>
      <c r="EY176" s="37"/>
      <c r="FA176" s="21">
        <v>43008</v>
      </c>
      <c r="FB176" s="37">
        <f>VLOOKUP(FA176,'riskfree_rate and infl.'!$H:$I,2,0)</f>
        <v>2.2000000000000002</v>
      </c>
    </row>
    <row r="177" spans="1:158" x14ac:dyDescent="0.35">
      <c r="A177" s="21">
        <v>43039</v>
      </c>
      <c r="B177" s="23">
        <v>5095.55</v>
      </c>
      <c r="C177" s="23">
        <v>1.3</v>
      </c>
      <c r="D177" s="23">
        <v>23.506</v>
      </c>
      <c r="E177" s="23">
        <v>168.94710000000001</v>
      </c>
      <c r="F177" s="23">
        <v>56.747500000000002</v>
      </c>
      <c r="G177" s="23">
        <v>20.552499999999998</v>
      </c>
      <c r="H177" s="23">
        <v>12.1694</v>
      </c>
      <c r="I177" s="23">
        <f t="shared" si="106"/>
        <v>1.373640431633417</v>
      </c>
      <c r="J177" s="23">
        <f t="shared" si="94"/>
        <v>165.63441176470587</v>
      </c>
      <c r="K177" s="23">
        <f t="shared" si="70"/>
        <v>131.25167108275727</v>
      </c>
      <c r="L177" s="23">
        <f t="shared" si="71"/>
        <v>38.822743801769469</v>
      </c>
      <c r="M177" s="23" cm="1">
        <f t="array" aca="1" ref="M177" ca="1">(L177 - $EV177) - AVERAGE(OFFSET(L$62, 0, 0, ROW()-62, 1) - OFFSET($EV$62, 0, 0, ROW()-62, 1))</f>
        <v>2.7605058391189541</v>
      </c>
      <c r="N177" s="21">
        <v>43039</v>
      </c>
      <c r="O177" s="23">
        <v>3997.48</v>
      </c>
      <c r="P177" s="23">
        <v>1.36</v>
      </c>
      <c r="Q177" s="23">
        <v>23.7744</v>
      </c>
      <c r="R177" s="23">
        <v>182.46889999999999</v>
      </c>
      <c r="S177" s="23">
        <v>30.001999999999999</v>
      </c>
      <c r="T177" s="23">
        <v>9.0391999999999992</v>
      </c>
      <c r="U177" s="23">
        <v>6.6113</v>
      </c>
      <c r="V177" s="23">
        <f t="shared" si="107"/>
        <v>1.48345351394002</v>
      </c>
      <c r="W177" s="23">
        <f t="shared" si="95"/>
        <v>178.89107843137253</v>
      </c>
      <c r="X177" s="23">
        <f t="shared" si="72"/>
        <v>141.45472986073375</v>
      </c>
      <c r="Y177" s="23">
        <f t="shared" si="73"/>
        <v>28.259783210753248</v>
      </c>
      <c r="Z177" s="23" cm="1">
        <f t="array" aca="1" ref="Z177" ca="1">(Y177 - $EV177) - AVERAGE(OFFSET(Y$62, 0, 0, ROW()-62, 1) - OFFSET($EV$62, 0, 0, ROW()-62, 1))</f>
        <v>0.21622469215355355</v>
      </c>
      <c r="AA177" s="21">
        <v>43039</v>
      </c>
      <c r="AB177" s="23">
        <v>3001.82</v>
      </c>
      <c r="AC177" s="23">
        <v>2.87</v>
      </c>
      <c r="AD177" s="23">
        <v>20.778700000000001</v>
      </c>
      <c r="AE177" s="23">
        <v>145.44409999999999</v>
      </c>
      <c r="AF177" s="23">
        <v>31.258800000000001</v>
      </c>
      <c r="AG177" s="23">
        <v>9.8897999999999993</v>
      </c>
      <c r="AH177" s="23">
        <v>7.3829000000000002</v>
      </c>
      <c r="AI177" s="23">
        <f t="shared" si="108"/>
        <v>2.8666448757763971</v>
      </c>
      <c r="AJ177" s="23">
        <f t="shared" si="96"/>
        <v>142.59225490196079</v>
      </c>
      <c r="AK177" s="23">
        <f t="shared" si="74"/>
        <v>131.95676393235203</v>
      </c>
      <c r="AL177" s="23">
        <f t="shared" si="75"/>
        <v>22.748511789353145</v>
      </c>
      <c r="AM177" s="23" cm="1">
        <f t="array" aca="1" ref="AM177" ca="1">(AL177 - $EV177) - AVERAGE(OFFSET(AL$62, 0, 0, ROW()-62, 1) - OFFSET($EV$62, 0, 0, ROW()-62, 1))</f>
        <v>-3.0545291804057912</v>
      </c>
      <c r="AN177" s="21">
        <v>43039</v>
      </c>
      <c r="AO177" s="23">
        <v>2779.61</v>
      </c>
      <c r="AP177" s="23">
        <v>3.46</v>
      </c>
      <c r="AQ177" s="23">
        <v>40.973300000000002</v>
      </c>
      <c r="AR177" s="23">
        <v>64.177300000000002</v>
      </c>
      <c r="AS177" s="23">
        <v>12.834300000000001</v>
      </c>
      <c r="AT177" s="23">
        <v>3.0714999999999999</v>
      </c>
      <c r="AU177" s="23">
        <v>1.4490000000000001</v>
      </c>
      <c r="AV177" s="23">
        <f t="shared" si="109"/>
        <v>3.4444245966785196</v>
      </c>
      <c r="AW177" s="23">
        <f t="shared" si="97"/>
        <v>62.918921568627454</v>
      </c>
      <c r="AX177" s="23">
        <f t="shared" si="76"/>
        <v>161.32702669734428</v>
      </c>
      <c r="AY177" s="23">
        <f t="shared" si="77"/>
        <v>17.22966112314619</v>
      </c>
      <c r="AZ177" s="23" cm="1">
        <f t="array" aca="1" ref="AZ177" ca="1">(AY177 - $EV177) - AVERAGE(OFFSET(AY$62, 0, 0, ROW()-62, 1) - OFFSET($EV$62, 0, 0, ROW()-62, 1))</f>
        <v>-1.3923130186221071</v>
      </c>
      <c r="BA177" s="21">
        <v>43039</v>
      </c>
      <c r="BB177" s="23">
        <v>1545.22</v>
      </c>
      <c r="BC177" s="23">
        <v>1.69</v>
      </c>
      <c r="BD177" s="23">
        <v>16.493600000000001</v>
      </c>
      <c r="BE177" s="23">
        <v>91.783500000000004</v>
      </c>
      <c r="BF177" s="23" t="s">
        <v>8</v>
      </c>
      <c r="BG177" s="23">
        <v>21.915800000000001</v>
      </c>
      <c r="BH177" s="23">
        <v>14.5526</v>
      </c>
      <c r="BI177" s="23">
        <f t="shared" si="110"/>
        <v>1.8516650949082114</v>
      </c>
      <c r="BJ177" s="23">
        <f t="shared" si="98"/>
        <v>89.983823529411765</v>
      </c>
      <c r="BK177" s="23">
        <f t="shared" si="78"/>
        <v>87.382093969545238</v>
      </c>
      <c r="BL177" s="23">
        <f t="shared" si="79"/>
        <v>17.683485595327419</v>
      </c>
      <c r="BM177" s="23" cm="1">
        <f t="array" aca="1" ref="BM177" ca="1">(BL177 - $EV177) - AVERAGE(OFFSET(BL$62, 0, 0, ROW()-62, 1) - OFFSET($EV$62, 0, 0, ROW()-62, 1))</f>
        <v>-0.71582199370602151</v>
      </c>
      <c r="BN177" s="21">
        <v>43039</v>
      </c>
      <c r="BO177" s="23">
        <v>2783.54</v>
      </c>
      <c r="BP177" s="23">
        <v>3.44</v>
      </c>
      <c r="BQ177" s="23">
        <v>43.829099999999997</v>
      </c>
      <c r="BR177" s="23">
        <v>141.36779999999999</v>
      </c>
      <c r="BS177" s="23" t="s">
        <v>8</v>
      </c>
      <c r="BT177" s="23">
        <v>25.2056</v>
      </c>
      <c r="BU177" s="23">
        <v>21.758700000000001</v>
      </c>
      <c r="BV177" s="23">
        <f t="shared" si="111"/>
        <v>3.509180350097941</v>
      </c>
      <c r="BW177" s="23">
        <f t="shared" si="99"/>
        <v>138.59588235294117</v>
      </c>
      <c r="BX177" s="23">
        <f t="shared" si="80"/>
        <v>128.48668275745683</v>
      </c>
      <c r="BY177" s="23">
        <f t="shared" si="81"/>
        <v>21.664035059995001</v>
      </c>
      <c r="BZ177" s="23" cm="1">
        <f t="array" aca="1" ref="BZ177" ca="1">(BY177 - $EV177) - AVERAGE(OFFSET(BY$62, 0, 0, ROW()-62, 1) - OFFSET($EV$62, 0, 0, ROW()-62, 1))</f>
        <v>-2.5066637981228972</v>
      </c>
      <c r="CA177" s="21">
        <v>43039</v>
      </c>
      <c r="CB177" s="23">
        <v>3127.22</v>
      </c>
      <c r="CC177" s="23">
        <v>1.63</v>
      </c>
      <c r="CD177" s="23">
        <v>19.2667</v>
      </c>
      <c r="CE177" s="23">
        <v>183.0488</v>
      </c>
      <c r="CF177" s="23">
        <v>30.4696</v>
      </c>
      <c r="CG177" s="23">
        <v>10.5657</v>
      </c>
      <c r="CH177" s="23">
        <v>6.9922000000000004</v>
      </c>
      <c r="CI177" s="23">
        <f t="shared" si="112"/>
        <v>1.7241877673941117</v>
      </c>
      <c r="CJ177" s="23">
        <f t="shared" si="100"/>
        <v>179.45960784313726</v>
      </c>
      <c r="CK177" s="23">
        <f t="shared" si="82"/>
        <v>143.23203526839231</v>
      </c>
      <c r="CL177" s="23">
        <f t="shared" si="83"/>
        <v>21.833244177115301</v>
      </c>
      <c r="CM177" s="23" cm="1">
        <f t="array" aca="1" ref="CM177" ca="1">(CL177 - $EV177) - AVERAGE(OFFSET(CL$62, 0, 0, ROW()-62, 1) - OFFSET($EV$62, 0, 0, ROW()-62, 1))</f>
        <v>-2.3479660103078697</v>
      </c>
      <c r="CN177" s="21">
        <v>43039</v>
      </c>
      <c r="CO177" s="23">
        <v>4326.33</v>
      </c>
      <c r="CP177" s="23">
        <v>2.06</v>
      </c>
      <c r="CQ177" s="23">
        <v>20.3125</v>
      </c>
      <c r="CR177" s="23">
        <v>172.7884</v>
      </c>
      <c r="CS177" s="23">
        <v>26.3248</v>
      </c>
      <c r="CT177" s="23">
        <v>13.048299999999999</v>
      </c>
      <c r="CU177" s="23">
        <v>8.2372999999999994</v>
      </c>
      <c r="CV177" s="23">
        <f t="shared" si="113"/>
        <v>2.2209565905047026</v>
      </c>
      <c r="CW177" s="23">
        <f t="shared" si="101"/>
        <v>169.40039215686275</v>
      </c>
      <c r="CX177" s="23">
        <f t="shared" si="84"/>
        <v>153.94878695647805</v>
      </c>
      <c r="CY177" s="23">
        <f t="shared" si="85"/>
        <v>28.102397463015226</v>
      </c>
      <c r="CZ177" s="23" cm="1">
        <f t="array" aca="1" ref="CZ177" ca="1">(CY177 - $EV177) - AVERAGE(OFFSET(CY$62, 0, 0, ROW()-62, 1) - OFFSET($EV$62, 0, 0, ROW()-62, 1))</f>
        <v>1.6045570797700925</v>
      </c>
      <c r="DA177" s="21">
        <v>43039</v>
      </c>
      <c r="DB177" s="23">
        <v>3076.45</v>
      </c>
      <c r="DC177" s="23">
        <v>1.92</v>
      </c>
      <c r="DD177" s="23">
        <v>19.565300000000001</v>
      </c>
      <c r="DE177" s="23">
        <v>140.70060000000001</v>
      </c>
      <c r="DF177" s="23">
        <v>29.694800000000001</v>
      </c>
      <c r="DG177" s="23">
        <v>11.0237</v>
      </c>
      <c r="DH177" s="23">
        <v>7.9401999999999999</v>
      </c>
      <c r="DI177" s="23">
        <f t="shared" si="114"/>
        <v>2.1041163035495569</v>
      </c>
      <c r="DJ177" s="23">
        <f t="shared" si="102"/>
        <v>137.94176470588235</v>
      </c>
      <c r="DK177" s="23">
        <f t="shared" si="86"/>
        <v>141.53500473828686</v>
      </c>
      <c r="DL177" s="23">
        <f t="shared" si="87"/>
        <v>21.736318910566897</v>
      </c>
      <c r="DM177" s="23" cm="1">
        <f t="array" aca="1" ref="DM177" ca="1">(DL177 - $EV177) - AVERAGE(OFFSET(DL$62, 0, 0, ROW()-62, 1) - OFFSET($EV$62, 0, 0, ROW()-62, 1))</f>
        <v>-1.5299172663499823</v>
      </c>
      <c r="DN177" s="21">
        <v>43039</v>
      </c>
      <c r="DO177" s="23">
        <v>4727.6000000000004</v>
      </c>
      <c r="DP177" s="23">
        <v>1.47</v>
      </c>
      <c r="DQ177" s="23">
        <v>23.247199999999999</v>
      </c>
      <c r="DR177" s="23">
        <v>224.7688</v>
      </c>
      <c r="DS177" s="23">
        <v>51.762300000000003</v>
      </c>
      <c r="DT177" s="23">
        <v>21.628699999999998</v>
      </c>
      <c r="DU177" s="23">
        <v>16.5824</v>
      </c>
      <c r="DV177" s="23">
        <f t="shared" si="115"/>
        <v>1.7233316904879248</v>
      </c>
      <c r="DW177" s="23">
        <f t="shared" si="103"/>
        <v>220.36156862745096</v>
      </c>
      <c r="DX177" s="23">
        <f t="shared" si="88"/>
        <v>188.02017644741335</v>
      </c>
      <c r="DY177" s="23">
        <f t="shared" si="89"/>
        <v>25.144110006312246</v>
      </c>
      <c r="DZ177" s="23" cm="1">
        <f t="array" aca="1" ref="DZ177" ca="1">(DY177 - $EV177) - AVERAGE(OFFSET(DY$62, 0, 0, ROW()-62, 1) - OFFSET($EV$62, 0, 0, ROW()-62, 1))</f>
        <v>-0.10783407767628894</v>
      </c>
      <c r="EA177" s="21">
        <v>43039</v>
      </c>
      <c r="EB177" s="23">
        <v>4691.33</v>
      </c>
      <c r="EC177" s="23">
        <v>3.32</v>
      </c>
      <c r="ED177" s="23">
        <v>19.2256</v>
      </c>
      <c r="EE177" s="23">
        <v>142.12299999999999</v>
      </c>
      <c r="EF177" s="23">
        <v>66.604200000000006</v>
      </c>
      <c r="EG177" s="23">
        <v>14.565799999999999</v>
      </c>
      <c r="EH177" s="23">
        <v>7.4835000000000003</v>
      </c>
      <c r="EI177" s="23">
        <f t="shared" si="116"/>
        <v>3.5825284518592664</v>
      </c>
      <c r="EJ177" s="23">
        <f t="shared" si="104"/>
        <v>139.3362745098039</v>
      </c>
      <c r="EK177" s="23">
        <f t="shared" si="90"/>
        <v>130.42460627055362</v>
      </c>
      <c r="EL177" s="23">
        <f t="shared" si="91"/>
        <v>35.969669636328248</v>
      </c>
      <c r="EM177" s="23" cm="1">
        <f t="array" aca="1" ref="EM177" ca="1">(EL177 - $EV177) - AVERAGE(OFFSET(EL$62, 0, 0, ROW()-62, 1) - OFFSET($EV$62, 0, 0, ROW()-62, 1))</f>
        <v>7.12786939948632</v>
      </c>
      <c r="EP177" s="21">
        <v>43039</v>
      </c>
      <c r="EQ177" s="52">
        <v>2647.580078125</v>
      </c>
      <c r="ER177" s="37">
        <v>24.095199999999998</v>
      </c>
      <c r="ES177" s="51">
        <v>140.77000000000001</v>
      </c>
      <c r="ET177" s="23">
        <f t="shared" si="105"/>
        <v>138.00980392156865</v>
      </c>
      <c r="EU177" s="23">
        <f t="shared" si="92"/>
        <v>127.5289101095737</v>
      </c>
      <c r="EV177" s="23">
        <f t="shared" si="93"/>
        <v>20.760626557932483</v>
      </c>
      <c r="EW177" s="37"/>
      <c r="EX177" s="37"/>
      <c r="EY177" s="37"/>
      <c r="FA177" s="21">
        <v>43039</v>
      </c>
      <c r="FB177" s="37">
        <f>VLOOKUP(FA177,'riskfree_rate and infl.'!$H:$I,2,0)</f>
        <v>2</v>
      </c>
    </row>
    <row r="178" spans="1:158" x14ac:dyDescent="0.35">
      <c r="A178" s="21">
        <v>43069</v>
      </c>
      <c r="B178" s="23">
        <v>5148.21</v>
      </c>
      <c r="C178" s="23">
        <v>1.33</v>
      </c>
      <c r="D178" s="23">
        <v>23.2103</v>
      </c>
      <c r="E178" s="23">
        <v>173.02369999999999</v>
      </c>
      <c r="F178" s="23">
        <v>56.7211</v>
      </c>
      <c r="G178" s="23">
        <v>20.991499999999998</v>
      </c>
      <c r="H178" s="23">
        <v>12.598100000000001</v>
      </c>
      <c r="I178" s="23">
        <f t="shared" si="106"/>
        <v>1.3986533846502147</v>
      </c>
      <c r="J178" s="23">
        <f t="shared" si="94"/>
        <v>169.2991193737769</v>
      </c>
      <c r="K178" s="23">
        <f t="shared" si="70"/>
        <v>132.51066590139686</v>
      </c>
      <c r="L178" s="23">
        <f t="shared" si="71"/>
        <v>38.851287667898816</v>
      </c>
      <c r="M178" s="23" cm="1">
        <f t="array" aca="1" ref="M178" ca="1">(L178 - $EV178) - AVERAGE(OFFSET(L$62, 0, 0, ROW()-62, 1) - OFFSET($EV$62, 0, 0, ROW()-62, 1))</f>
        <v>2.6165303216636122</v>
      </c>
      <c r="N178" s="21">
        <v>43069</v>
      </c>
      <c r="O178" s="23">
        <v>4217.03</v>
      </c>
      <c r="P178" s="23">
        <v>1.31</v>
      </c>
      <c r="Q178" s="23">
        <v>25.5731</v>
      </c>
      <c r="R178" s="23">
        <v>180.8554</v>
      </c>
      <c r="S178" s="23">
        <v>29.6373</v>
      </c>
      <c r="T178" s="23">
        <v>9.1575000000000006</v>
      </c>
      <c r="U178" s="23">
        <v>6.3567999999999998</v>
      </c>
      <c r="V178" s="23">
        <f t="shared" si="107"/>
        <v>1.4781759302802397</v>
      </c>
      <c r="W178" s="23">
        <f t="shared" si="95"/>
        <v>176.96223091976518</v>
      </c>
      <c r="X178" s="23">
        <f t="shared" si="72"/>
        <v>142.59291831974363</v>
      </c>
      <c r="Y178" s="23">
        <f t="shared" si="73"/>
        <v>29.57390906709638</v>
      </c>
      <c r="Z178" s="23" cm="1">
        <f t="array" aca="1" ref="Z178" ca="1">(Y178 - $EV178) - AVERAGE(OFFSET(Y$62, 0, 0, ROW()-62, 1) - OFFSET($EV$62, 0, 0, ROW()-62, 1))</f>
        <v>1.3797646230754923</v>
      </c>
      <c r="AA178" s="21">
        <v>43069</v>
      </c>
      <c r="AB178" s="23">
        <v>3155.82</v>
      </c>
      <c r="AC178" s="23">
        <v>2.75</v>
      </c>
      <c r="AD178" s="23">
        <v>21.8447</v>
      </c>
      <c r="AE178" s="23">
        <v>145.44409999999999</v>
      </c>
      <c r="AF178" s="23">
        <v>31.258800000000001</v>
      </c>
      <c r="AG178" s="23">
        <v>9.8897999999999993</v>
      </c>
      <c r="AH178" s="23">
        <v>7.3829000000000002</v>
      </c>
      <c r="AI178" s="23">
        <f t="shared" si="108"/>
        <v>2.8598969315071807</v>
      </c>
      <c r="AJ178" s="23">
        <f t="shared" si="96"/>
        <v>142.31320939334637</v>
      </c>
      <c r="AK178" s="23">
        <f t="shared" si="74"/>
        <v>132.32376699656987</v>
      </c>
      <c r="AL178" s="23">
        <f t="shared" si="75"/>
        <v>23.849230350899894</v>
      </c>
      <c r="AM178" s="23" cm="1">
        <f t="array" aca="1" ref="AM178" ca="1">(AL178 - $EV178) - AVERAGE(OFFSET(AL$62, 0, 0, ROW()-62, 1) - OFFSET($EV$62, 0, 0, ROW()-62, 1))</f>
        <v>-2.0762003902064494</v>
      </c>
      <c r="AN178" s="21">
        <v>43069</v>
      </c>
      <c r="AO178" s="23">
        <v>2814.58</v>
      </c>
      <c r="AP178" s="23">
        <v>3.43</v>
      </c>
      <c r="AQ178" s="23">
        <v>41.575699999999998</v>
      </c>
      <c r="AR178" s="23">
        <v>64.309100000000001</v>
      </c>
      <c r="AS178" s="23">
        <v>12.6724</v>
      </c>
      <c r="AT178" s="23">
        <v>2.5508000000000002</v>
      </c>
      <c r="AU178" s="23">
        <v>1.3707</v>
      </c>
      <c r="AV178" s="23">
        <f t="shared" si="109"/>
        <v>3.4749068583810665</v>
      </c>
      <c r="AW178" s="23">
        <f t="shared" si="97"/>
        <v>62.924755381604697</v>
      </c>
      <c r="AX178" s="23">
        <f t="shared" si="76"/>
        <v>157.96167144158912</v>
      </c>
      <c r="AY178" s="23">
        <f t="shared" si="77"/>
        <v>17.818119891449566</v>
      </c>
      <c r="AZ178" s="23" cm="1">
        <f t="array" aca="1" ref="AZ178" ca="1">(AY178 - $EV178) - AVERAGE(OFFSET(AY$62, 0, 0, ROW()-62, 1) - OFFSET($EV$62, 0, 0, ROW()-62, 1))</f>
        <v>-0.94057347133668667</v>
      </c>
      <c r="BA178" s="21">
        <v>43069</v>
      </c>
      <c r="BB178" s="23">
        <v>1594.54</v>
      </c>
      <c r="BC178" s="23">
        <v>1.68</v>
      </c>
      <c r="BD178" s="23">
        <v>17.1218</v>
      </c>
      <c r="BE178" s="23">
        <v>93.797399999999996</v>
      </c>
      <c r="BF178" s="23" t="s">
        <v>8</v>
      </c>
      <c r="BG178" s="23">
        <v>20.490600000000001</v>
      </c>
      <c r="BH178" s="23">
        <v>14.346399999999999</v>
      </c>
      <c r="BI178" s="23">
        <f t="shared" si="110"/>
        <v>1.8675897776734607</v>
      </c>
      <c r="BJ178" s="23">
        <f t="shared" si="98"/>
        <v>91.778277886497065</v>
      </c>
      <c r="BK178" s="23">
        <f t="shared" si="78"/>
        <v>87.791298077083795</v>
      </c>
      <c r="BL178" s="23">
        <f t="shared" si="79"/>
        <v>18.16284796928209</v>
      </c>
      <c r="BM178" s="23" cm="1">
        <f t="array" aca="1" ref="BM178" ca="1">(BL178 - $EV178) - AVERAGE(OFFSET(BL$62, 0, 0, ROW()-62, 1) - OFFSET($EV$62, 0, 0, ROW()-62, 1))</f>
        <v>-0.37901065994961591</v>
      </c>
      <c r="BN178" s="21">
        <v>43069</v>
      </c>
      <c r="BO178" s="23">
        <v>2854.22</v>
      </c>
      <c r="BP178" s="23">
        <v>3.42</v>
      </c>
      <c r="BQ178" s="23">
        <v>45.822699999999998</v>
      </c>
      <c r="BR178" s="23">
        <v>140.26859999999999</v>
      </c>
      <c r="BS178" s="23" t="s">
        <v>8</v>
      </c>
      <c r="BT178" s="23">
        <v>24.9726</v>
      </c>
      <c r="BU178" s="23">
        <v>21.829499999999999</v>
      </c>
      <c r="BV178" s="23">
        <f t="shared" si="111"/>
        <v>3.5452800941395237</v>
      </c>
      <c r="BW178" s="23">
        <f t="shared" si="99"/>
        <v>137.24911937377689</v>
      </c>
      <c r="BX178" s="23">
        <f t="shared" si="80"/>
        <v>129.03282557871594</v>
      </c>
      <c r="BY178" s="23">
        <f t="shared" si="81"/>
        <v>22.120107710566987</v>
      </c>
      <c r="BZ178" s="23" cm="1">
        <f t="array" aca="1" ref="BZ178" ca="1">(BY178 - $EV178) - AVERAGE(OFFSET(BY$62, 0, 0, ROW()-62, 1) - OFFSET($EV$62, 0, 0, ROW()-62, 1))</f>
        <v>-2.1777038963317903</v>
      </c>
      <c r="CA178" s="21">
        <v>43069</v>
      </c>
      <c r="CB178" s="23">
        <v>3220.59</v>
      </c>
      <c r="CC178" s="23">
        <v>1.61</v>
      </c>
      <c r="CD178" s="23">
        <v>20.075600000000001</v>
      </c>
      <c r="CE178" s="23">
        <v>183.50020000000001</v>
      </c>
      <c r="CF178" s="23">
        <v>30.3108</v>
      </c>
      <c r="CG178" s="23">
        <v>10.024699999999999</v>
      </c>
      <c r="CH178" s="23">
        <v>6.7760999999999996</v>
      </c>
      <c r="CI178" s="23">
        <f t="shared" si="112"/>
        <v>1.7275382458747259</v>
      </c>
      <c r="CJ178" s="23">
        <f t="shared" si="100"/>
        <v>179.55009784735813</v>
      </c>
      <c r="CK178" s="23">
        <f t="shared" si="82"/>
        <v>144.35875268176181</v>
      </c>
      <c r="CL178" s="23">
        <f t="shared" si="83"/>
        <v>22.309627509041835</v>
      </c>
      <c r="CM178" s="23" cm="1">
        <f t="array" aca="1" ref="CM178" ca="1">(CL178 - $EV178) - AVERAGE(OFFSET(CL$62, 0, 0, ROW()-62, 1) - OFFSET($EV$62, 0, 0, ROW()-62, 1))</f>
        <v>-2.0000635115399303</v>
      </c>
      <c r="CN178" s="21">
        <v>43069</v>
      </c>
      <c r="CO178" s="23">
        <v>4481.84</v>
      </c>
      <c r="CP178" s="23">
        <v>2.02</v>
      </c>
      <c r="CQ178" s="23">
        <v>21.0077</v>
      </c>
      <c r="CR178" s="23">
        <v>172.60489999999999</v>
      </c>
      <c r="CS178" s="23">
        <v>26.161999999999999</v>
      </c>
      <c r="CT178" s="23">
        <v>13.015000000000001</v>
      </c>
      <c r="CU178" s="23">
        <v>8.2131000000000007</v>
      </c>
      <c r="CV178" s="23">
        <f t="shared" si="113"/>
        <v>2.2212971671253148</v>
      </c>
      <c r="CW178" s="23">
        <f t="shared" si="101"/>
        <v>168.88933463796477</v>
      </c>
      <c r="CX178" s="23">
        <f t="shared" si="84"/>
        <v>154.5926874584664</v>
      </c>
      <c r="CY178" s="23">
        <f t="shared" si="85"/>
        <v>28.991280724090604</v>
      </c>
      <c r="CZ178" s="23" cm="1">
        <f t="array" aca="1" ref="CZ178" ca="1">(CY178 - $EV178) - AVERAGE(OFFSET(CY$62, 0, 0, ROW()-62, 1) - OFFSET($EV$62, 0, 0, ROW()-62, 1))</f>
        <v>2.3308860327724101</v>
      </c>
      <c r="DA178" s="21">
        <v>43069</v>
      </c>
      <c r="DB178" s="23">
        <v>3095.84</v>
      </c>
      <c r="DC178" s="23">
        <v>1.89</v>
      </c>
      <c r="DD178" s="23">
        <v>22.068300000000001</v>
      </c>
      <c r="DE178" s="23">
        <v>126.0843</v>
      </c>
      <c r="DF178" s="23">
        <v>28.8948</v>
      </c>
      <c r="DG178" s="23">
        <v>11.1877</v>
      </c>
      <c r="DH178" s="23">
        <v>8.5975999999999999</v>
      </c>
      <c r="DI178" s="23">
        <f t="shared" si="114"/>
        <v>2.0555725544833066</v>
      </c>
      <c r="DJ178" s="23">
        <f t="shared" si="102"/>
        <v>123.37015655577299</v>
      </c>
      <c r="DK178" s="23">
        <f t="shared" si="86"/>
        <v>141.18579582168204</v>
      </c>
      <c r="DL178" s="23">
        <f t="shared" si="87"/>
        <v>21.927418278748473</v>
      </c>
      <c r="DM178" s="23" cm="1">
        <f t="array" aca="1" ref="DM178" ca="1">(DL178 - $EV178) - AVERAGE(OFFSET(DL$62, 0, 0, ROW()-62, 1) - OFFSET($EV$62, 0, 0, ROW()-62, 1))</f>
        <v>-1.4743508756714672</v>
      </c>
      <c r="DN178" s="21">
        <v>43069</v>
      </c>
      <c r="DO178" s="23">
        <v>4802.32</v>
      </c>
      <c r="DP178" s="23">
        <v>1.47</v>
      </c>
      <c r="DQ178" s="23">
        <v>22.249099999999999</v>
      </c>
      <c r="DR178" s="23">
        <v>234.47399999999999</v>
      </c>
      <c r="DS178" s="23">
        <v>52.517600000000002</v>
      </c>
      <c r="DT178" s="23">
        <v>22.491499999999998</v>
      </c>
      <c r="DU178" s="23">
        <v>17.258500000000002</v>
      </c>
      <c r="DV178" s="23">
        <f t="shared" si="115"/>
        <v>1.7043190915977011</v>
      </c>
      <c r="DW178" s="23">
        <f t="shared" si="103"/>
        <v>229.42661448140899</v>
      </c>
      <c r="DX178" s="23">
        <f t="shared" si="88"/>
        <v>189.10751262197252</v>
      </c>
      <c r="DY178" s="23">
        <f t="shared" si="89"/>
        <v>25.3946547834928</v>
      </c>
      <c r="DZ178" s="23" cm="1">
        <f t="array" aca="1" ref="DZ178" ca="1">(DY178 - $EV178) - AVERAGE(OFFSET(DY$62, 0, 0, ROW()-62, 1) - OFFSET($EV$62, 0, 0, ROW()-62, 1))</f>
        <v>-5.0816158321884686E-3</v>
      </c>
      <c r="EA178" s="21">
        <v>43069</v>
      </c>
      <c r="EB178" s="23">
        <v>4817</v>
      </c>
      <c r="EC178" s="23">
        <v>3.28</v>
      </c>
      <c r="ED178" s="23">
        <v>19.950900000000001</v>
      </c>
      <c r="EE178" s="23">
        <v>140.00659999999999</v>
      </c>
      <c r="EF178" s="23">
        <v>66.628399999999999</v>
      </c>
      <c r="EG178" s="23">
        <v>15.443199999999999</v>
      </c>
      <c r="EH178" s="23">
        <v>7.9471999999999996</v>
      </c>
      <c r="EI178" s="23">
        <f t="shared" si="116"/>
        <v>3.5685551310616948</v>
      </c>
      <c r="EJ178" s="23">
        <f t="shared" si="104"/>
        <v>136.99275929549901</v>
      </c>
      <c r="EK178" s="23">
        <f t="shared" si="90"/>
        <v>130.75528781873334</v>
      </c>
      <c r="EL178" s="23">
        <f t="shared" si="91"/>
        <v>36.839810307922917</v>
      </c>
      <c r="EM178" s="23" cm="1">
        <f t="array" aca="1" ref="EM178" ca="1">(EL178 - $EV178) - AVERAGE(OFFSET(EL$62, 0, 0, ROW()-62, 1) - OFFSET($EV$62, 0, 0, ROW()-62, 1))</f>
        <v>7.7878410016310635</v>
      </c>
      <c r="EP178" s="21">
        <v>43069</v>
      </c>
      <c r="EQ178" s="52">
        <v>2673.610107421875</v>
      </c>
      <c r="ER178" s="37">
        <v>24.332100000000001</v>
      </c>
      <c r="ES178" s="51">
        <v>141.97999999999999</v>
      </c>
      <c r="ET178" s="23">
        <f t="shared" si="105"/>
        <v>138.92367906066534</v>
      </c>
      <c r="EU178" s="23">
        <f t="shared" si="92"/>
        <v>127.8667343611087</v>
      </c>
      <c r="EV178" s="23">
        <f t="shared" si="93"/>
        <v>20.909348477386835</v>
      </c>
      <c r="EW178" s="37"/>
      <c r="EX178" s="37"/>
      <c r="EY178" s="37"/>
      <c r="FA178" s="21">
        <v>43069</v>
      </c>
      <c r="FB178" s="37">
        <f>VLOOKUP(FA178,'riskfree_rate and infl.'!$H:$I,2,0)</f>
        <v>2.2000000000000002</v>
      </c>
    </row>
    <row r="179" spans="1:158" x14ac:dyDescent="0.35">
      <c r="A179" s="21">
        <v>43100</v>
      </c>
      <c r="B179" s="23">
        <v>5291.44</v>
      </c>
      <c r="C179" s="23">
        <v>1.31</v>
      </c>
      <c r="D179" s="23">
        <v>23.841100000000001</v>
      </c>
      <c r="E179" s="23">
        <v>173.02369999999999</v>
      </c>
      <c r="F179" s="23">
        <v>56.7211</v>
      </c>
      <c r="G179" s="23">
        <v>20.991499999999998</v>
      </c>
      <c r="H179" s="23">
        <v>12.598100000000001</v>
      </c>
      <c r="I179" s="23">
        <f t="shared" si="106"/>
        <v>1.394207130882579</v>
      </c>
      <c r="J179" s="23">
        <f t="shared" si="94"/>
        <v>169.46493633692458</v>
      </c>
      <c r="K179" s="23">
        <f t="shared" si="70"/>
        <v>133.76592549259075</v>
      </c>
      <c r="L179" s="23">
        <f t="shared" si="71"/>
        <v>39.557458153220722</v>
      </c>
      <c r="M179" s="23" cm="1">
        <f t="array" aca="1" ref="M179" ca="1">(L179 - $EV179) - AVERAGE(OFFSET(L$62, 0, 0, ROW()-62, 1) - OFFSET($EV$62, 0, 0, ROW()-62, 1))</f>
        <v>2.1866413516457506</v>
      </c>
      <c r="N179" s="21">
        <v>43100</v>
      </c>
      <c r="O179" s="23">
        <v>4282.1099999999997</v>
      </c>
      <c r="P179" s="23">
        <v>1.29</v>
      </c>
      <c r="Q179" s="23">
        <v>26.065300000000001</v>
      </c>
      <c r="R179" s="23">
        <v>180.24359999999999</v>
      </c>
      <c r="S179" s="23">
        <v>29.657599999999999</v>
      </c>
      <c r="T179" s="23">
        <v>9.1755999999999993</v>
      </c>
      <c r="U179" s="23">
        <v>6.3495999999999997</v>
      </c>
      <c r="V179" s="23">
        <f t="shared" si="107"/>
        <v>1.447597715537611</v>
      </c>
      <c r="W179" s="23">
        <f t="shared" si="95"/>
        <v>176.53633692458374</v>
      </c>
      <c r="X179" s="23">
        <f t="shared" si="72"/>
        <v>143.70597067392754</v>
      </c>
      <c r="Y179" s="23">
        <f t="shared" si="73"/>
        <v>29.797718076141841</v>
      </c>
      <c r="Z179" s="23" cm="1">
        <f t="array" aca="1" ref="Z179" ca="1">(Y179 - $EV179) - AVERAGE(OFFSET(Y$62, 0, 0, ROW()-62, 1) - OFFSET($EV$62, 0, 0, ROW()-62, 1))</f>
        <v>0.47808482377766381</v>
      </c>
      <c r="AA179" s="21">
        <v>43100</v>
      </c>
      <c r="AB179" s="23">
        <v>3231.18</v>
      </c>
      <c r="AC179" s="23">
        <v>2.7</v>
      </c>
      <c r="AD179" s="23">
        <v>21.958200000000001</v>
      </c>
      <c r="AE179" s="23">
        <v>148.38460000000001</v>
      </c>
      <c r="AF179" s="23">
        <v>31.076699999999999</v>
      </c>
      <c r="AG179" s="23">
        <v>9.7575000000000003</v>
      </c>
      <c r="AH179" s="23">
        <v>7.452</v>
      </c>
      <c r="AI179" s="23">
        <f t="shared" si="108"/>
        <v>2.846965333127383</v>
      </c>
      <c r="AJ179" s="23">
        <f t="shared" si="96"/>
        <v>145.33261508325174</v>
      </c>
      <c r="AK179" s="23">
        <f t="shared" si="74"/>
        <v>132.7365704960728</v>
      </c>
      <c r="AL179" s="23">
        <f t="shared" si="75"/>
        <v>24.342801595100717</v>
      </c>
      <c r="AM179" s="23" cm="1">
        <f t="array" aca="1" ref="AM179" ca="1">(AL179 - $EV179) - AVERAGE(OFFSET(AL$62, 0, 0, ROW()-62, 1) - OFFSET($EV$62, 0, 0, ROW()-62, 1))</f>
        <v>-2.6785797918422318</v>
      </c>
      <c r="AN179" s="21">
        <v>43100</v>
      </c>
      <c r="AO179" s="23">
        <v>2950.62</v>
      </c>
      <c r="AP179" s="23">
        <v>3.28</v>
      </c>
      <c r="AQ179" s="23">
        <v>43.5852</v>
      </c>
      <c r="AR179" s="23">
        <v>64.309100000000001</v>
      </c>
      <c r="AS179" s="23">
        <v>12.6724</v>
      </c>
      <c r="AT179" s="23">
        <v>2.5508000000000002</v>
      </c>
      <c r="AU179" s="23">
        <v>1.3707</v>
      </c>
      <c r="AV179" s="23">
        <f t="shared" si="109"/>
        <v>3.4927642804318841</v>
      </c>
      <c r="AW179" s="23">
        <f t="shared" si="97"/>
        <v>62.986385896180224</v>
      </c>
      <c r="AX179" s="23">
        <f t="shared" si="76"/>
        <v>154.59206728649923</v>
      </c>
      <c r="AY179" s="23">
        <f t="shared" si="77"/>
        <v>19.086490347087054</v>
      </c>
      <c r="AZ179" s="23" cm="1">
        <f t="array" aca="1" ref="AZ179" ca="1">(AY179 - $EV179) - AVERAGE(OFFSET(AY$62, 0, 0, ROW()-62, 1) - OFFSET($EV$62, 0, 0, ROW()-62, 1))</f>
        <v>-0.77785987451759642</v>
      </c>
      <c r="BA179" s="21">
        <v>43100</v>
      </c>
      <c r="BB179" s="23">
        <v>1624.37</v>
      </c>
      <c r="BC179" s="23">
        <v>1.67</v>
      </c>
      <c r="BD179" s="23">
        <v>17.4422</v>
      </c>
      <c r="BE179" s="23">
        <v>93.797399999999996</v>
      </c>
      <c r="BF179" s="23" t="s">
        <v>8</v>
      </c>
      <c r="BG179" s="23">
        <v>20.490600000000001</v>
      </c>
      <c r="BH179" s="23">
        <v>14.346399999999999</v>
      </c>
      <c r="BI179" s="23">
        <f t="shared" si="110"/>
        <v>1.8624238235546526</v>
      </c>
      <c r="BJ179" s="23">
        <f t="shared" si="98"/>
        <v>91.868168462291877</v>
      </c>
      <c r="BK179" s="23">
        <f t="shared" si="78"/>
        <v>88.200603670760458</v>
      </c>
      <c r="BL179" s="23">
        <f t="shared" si="79"/>
        <v>18.416767373424427</v>
      </c>
      <c r="BM179" s="23" cm="1">
        <f t="array" aca="1" ref="BM179" ca="1">(BL179 - $EV179) - AVERAGE(OFFSET(BL$62, 0, 0, ROW()-62, 1) - OFFSET($EV$62, 0, 0, ROW()-62, 1))</f>
        <v>-1.2355477967742838</v>
      </c>
      <c r="BN179" s="21">
        <v>43100</v>
      </c>
      <c r="BO179" s="23">
        <v>2828.73</v>
      </c>
      <c r="BP179" s="23">
        <v>3.45</v>
      </c>
      <c r="BQ179" s="23">
        <v>45.413499999999999</v>
      </c>
      <c r="BR179" s="23">
        <v>140.26859999999999</v>
      </c>
      <c r="BS179" s="23" t="s">
        <v>8</v>
      </c>
      <c r="BT179" s="23">
        <v>24.9726</v>
      </c>
      <c r="BU179" s="23">
        <v>21.829499999999999</v>
      </c>
      <c r="BV179" s="23">
        <f t="shared" si="111"/>
        <v>3.525417145815898</v>
      </c>
      <c r="BW179" s="23">
        <f t="shared" si="99"/>
        <v>137.38354554358472</v>
      </c>
      <c r="BX179" s="23">
        <f t="shared" si="80"/>
        <v>129.57949660162362</v>
      </c>
      <c r="BY179" s="23">
        <f t="shared" si="81"/>
        <v>21.830074002344567</v>
      </c>
      <c r="BZ179" s="23" cm="1">
        <f t="array" aca="1" ref="BZ179" ca="1">(BY179 - $EV179) - AVERAGE(OFFSET(BY$62, 0, 0, ROW()-62, 1) - OFFSET($EV$62, 0, 0, ROW()-62, 1))</f>
        <v>-3.5628206990564109</v>
      </c>
      <c r="CA179" s="21">
        <v>43100</v>
      </c>
      <c r="CB179" s="23">
        <v>3190.65</v>
      </c>
      <c r="CC179" s="23">
        <v>1.64</v>
      </c>
      <c r="CD179" s="23">
        <v>19.905999999999999</v>
      </c>
      <c r="CE179" s="23">
        <v>183.50049999999999</v>
      </c>
      <c r="CF179" s="23">
        <v>30.3096</v>
      </c>
      <c r="CG179" s="23">
        <v>10.018000000000001</v>
      </c>
      <c r="CH179" s="23">
        <v>6.7742000000000004</v>
      </c>
      <c r="CI179" s="23">
        <f t="shared" si="112"/>
        <v>1.7197716246410071</v>
      </c>
      <c r="CJ179" s="23">
        <f t="shared" si="100"/>
        <v>179.7262487757101</v>
      </c>
      <c r="CK179" s="23">
        <f t="shared" si="82"/>
        <v>145.4845621705343</v>
      </c>
      <c r="CL179" s="23">
        <f t="shared" si="83"/>
        <v>21.931192921074192</v>
      </c>
      <c r="CM179" s="23" cm="1">
        <f t="array" aca="1" ref="CM179" ca="1">(CL179 - $EV179) - AVERAGE(OFFSET(CL$62, 0, 0, ROW()-62, 1) - OFFSET($EV$62, 0, 0, ROW()-62, 1))</f>
        <v>-3.4750994878968831</v>
      </c>
      <c r="CN179" s="21">
        <v>43100</v>
      </c>
      <c r="CO179" s="23">
        <v>4563.58</v>
      </c>
      <c r="CP179" s="23">
        <v>1.96</v>
      </c>
      <c r="CQ179" s="23">
        <v>21.375699999999998</v>
      </c>
      <c r="CR179" s="23">
        <v>172.60489999999999</v>
      </c>
      <c r="CS179" s="23">
        <v>26.161999999999999</v>
      </c>
      <c r="CT179" s="23">
        <v>13.015000000000001</v>
      </c>
      <c r="CU179" s="23">
        <v>8.2131000000000007</v>
      </c>
      <c r="CV179" s="23">
        <f t="shared" si="113"/>
        <v>2.1587091597024499</v>
      </c>
      <c r="CW179" s="23">
        <f t="shared" si="101"/>
        <v>169.05475024485798</v>
      </c>
      <c r="CX179" s="23">
        <f t="shared" si="84"/>
        <v>155.22881464625758</v>
      </c>
      <c r="CY179" s="23">
        <f t="shared" si="85"/>
        <v>29.399052040690332</v>
      </c>
      <c r="CZ179" s="23" cm="1">
        <f t="array" aca="1" ref="CZ179" ca="1">(CY179 - $EV179) - AVERAGE(OFFSET(CY$62, 0, 0, ROW()-62, 1) - OFFSET($EV$62, 0, 0, ROW()-62, 1))</f>
        <v>1.6050392982109276</v>
      </c>
      <c r="DA179" s="21">
        <v>43100</v>
      </c>
      <c r="DB179" s="23">
        <v>3142.77</v>
      </c>
      <c r="DC179" s="23">
        <v>1.88</v>
      </c>
      <c r="DD179" s="23">
        <v>22.402799999999999</v>
      </c>
      <c r="DE179" s="23">
        <v>126.0843</v>
      </c>
      <c r="DF179" s="23">
        <v>28.8948</v>
      </c>
      <c r="DG179" s="23">
        <v>11.1877</v>
      </c>
      <c r="DH179" s="23">
        <v>8.5975999999999999</v>
      </c>
      <c r="DI179" s="23">
        <f t="shared" si="114"/>
        <v>2.0444552763007642</v>
      </c>
      <c r="DJ179" s="23">
        <f t="shared" si="102"/>
        <v>123.49098922624879</v>
      </c>
      <c r="DK179" s="23">
        <f t="shared" si="86"/>
        <v>140.83623561262101</v>
      </c>
      <c r="DL179" s="23">
        <f t="shared" si="87"/>
        <v>22.315066760548671</v>
      </c>
      <c r="DM179" s="23" cm="1">
        <f t="array" aca="1" ref="DM179" ca="1">(DL179 - $EV179) - AVERAGE(OFFSET(DL$62, 0, 0, ROW()-62, 1) - OFFSET($EV$62, 0, 0, ROW()-62, 1))</f>
        <v>-2.1877970526526171</v>
      </c>
      <c r="DN179" s="21">
        <v>43100</v>
      </c>
      <c r="DO179" s="23">
        <v>4790.16</v>
      </c>
      <c r="DP179" s="23">
        <v>1.48</v>
      </c>
      <c r="DQ179" s="23">
        <v>22.764299999999999</v>
      </c>
      <c r="DR179" s="23">
        <v>234.5076</v>
      </c>
      <c r="DS179" s="23">
        <v>52.240600000000001</v>
      </c>
      <c r="DT179" s="23">
        <v>21.961200000000002</v>
      </c>
      <c r="DU179" s="23">
        <v>17.248200000000001</v>
      </c>
      <c r="DV179" s="23">
        <f t="shared" si="115"/>
        <v>1.6695425113656834</v>
      </c>
      <c r="DW179" s="23">
        <f t="shared" si="103"/>
        <v>229.68423114593537</v>
      </c>
      <c r="DX179" s="23">
        <f t="shared" si="88"/>
        <v>190.19645990278889</v>
      </c>
      <c r="DY179" s="23">
        <f t="shared" si="89"/>
        <v>25.18532680602096</v>
      </c>
      <c r="DZ179" s="23" cm="1">
        <f t="array" aca="1" ref="DZ179" ca="1">(DY179 - $EV179) - AVERAGE(OFFSET(DY$62, 0, 0, ROW()-62, 1) - OFFSET($EV$62, 0, 0, ROW()-62, 1))</f>
        <v>-1.3280621090070799</v>
      </c>
      <c r="EA179" s="21">
        <v>43100</v>
      </c>
      <c r="EB179" s="23">
        <v>4512.5600000000004</v>
      </c>
      <c r="EC179" s="23">
        <v>3.48</v>
      </c>
      <c r="ED179" s="23">
        <v>18.645199999999999</v>
      </c>
      <c r="EE179" s="23">
        <v>140.00659999999999</v>
      </c>
      <c r="EF179" s="23">
        <v>66.628399999999999</v>
      </c>
      <c r="EG179" s="23">
        <v>15.443199999999999</v>
      </c>
      <c r="EH179" s="23">
        <v>7.9471999999999996</v>
      </c>
      <c r="EI179" s="23">
        <f t="shared" si="116"/>
        <v>3.5161886650221867</v>
      </c>
      <c r="EJ179" s="23">
        <f t="shared" si="104"/>
        <v>137.12693437806072</v>
      </c>
      <c r="EK179" s="23">
        <f t="shared" si="90"/>
        <v>131.0862857253621</v>
      </c>
      <c r="EL179" s="23">
        <f t="shared" si="91"/>
        <v>34.424348626783363</v>
      </c>
      <c r="EM179" s="23" cm="1">
        <f t="array" aca="1" ref="EM179" ca="1">(EL179 - $EV179) - AVERAGE(OFFSET(EL$62, 0, 0, ROW()-62, 1) - OFFSET($EV$62, 0, 0, ROW()-62, 1))</f>
        <v>4.1921206285708248</v>
      </c>
      <c r="EP179" s="21">
        <v>43100</v>
      </c>
      <c r="EQ179" s="52">
        <v>2823.81005859375</v>
      </c>
      <c r="ER179" s="37">
        <v>24.461300000000001</v>
      </c>
      <c r="ES179" s="51">
        <v>143.28</v>
      </c>
      <c r="ET179" s="23">
        <f t="shared" si="105"/>
        <v>140.33300685602353</v>
      </c>
      <c r="EU179" s="23">
        <f t="shared" si="92"/>
        <v>128.22069483263567</v>
      </c>
      <c r="EV179" s="23">
        <f t="shared" si="93"/>
        <v>22.023044425703837</v>
      </c>
      <c r="EW179" s="37"/>
      <c r="EX179" s="37"/>
      <c r="EY179" s="37"/>
      <c r="FA179" s="21">
        <v>43100</v>
      </c>
      <c r="FB179" s="37">
        <f>VLOOKUP(FA179,'riskfree_rate and infl.'!$H:$I,2,0)</f>
        <v>2.1</v>
      </c>
    </row>
    <row r="180" spans="1:158" x14ac:dyDescent="0.35">
      <c r="A180" s="21">
        <v>43131</v>
      </c>
      <c r="B180" s="23">
        <v>5713.96</v>
      </c>
      <c r="C180" s="23">
        <v>1.22</v>
      </c>
      <c r="D180" s="23">
        <v>25.679200000000002</v>
      </c>
      <c r="E180" s="23">
        <v>172.74959999999999</v>
      </c>
      <c r="F180" s="23">
        <v>56.7211</v>
      </c>
      <c r="G180" s="23">
        <v>20.991499999999998</v>
      </c>
      <c r="H180" s="23">
        <v>12.598100000000001</v>
      </c>
      <c r="I180" s="23">
        <f t="shared" si="106"/>
        <v>1.3764282921782256</v>
      </c>
      <c r="J180" s="23">
        <f t="shared" si="94"/>
        <v>169.19647404505386</v>
      </c>
      <c r="K180" s="23">
        <f t="shared" si="70"/>
        <v>135.04102256657001</v>
      </c>
      <c r="L180" s="23">
        <f t="shared" si="71"/>
        <v>42.312772011062329</v>
      </c>
      <c r="M180" s="23" cm="1">
        <f t="array" aca="1" ref="M180" ca="1">(L180 - $EV180) - AVERAGE(OFFSET(L$62, 0, 0, ROW()-62, 1) - OFFSET($EV$62, 0, 0, ROW()-62, 1))</f>
        <v>5.8429393318209186</v>
      </c>
      <c r="N180" s="21">
        <v>43131</v>
      </c>
      <c r="O180" s="23">
        <v>4689.07</v>
      </c>
      <c r="P180" s="23">
        <v>1.2</v>
      </c>
      <c r="Q180" s="23">
        <v>28.588999999999999</v>
      </c>
      <c r="R180" s="23">
        <v>179.97649999999999</v>
      </c>
      <c r="S180" s="23">
        <v>29.671399999999998</v>
      </c>
      <c r="T180" s="23">
        <v>9.1862999999999992</v>
      </c>
      <c r="U180" s="23">
        <v>6.3479000000000001</v>
      </c>
      <c r="V180" s="23">
        <f t="shared" si="107"/>
        <v>1.4358089945961483</v>
      </c>
      <c r="W180" s="23">
        <f t="shared" si="95"/>
        <v>176.27473065621939</v>
      </c>
      <c r="X180" s="23">
        <f t="shared" si="72"/>
        <v>144.81039531872281</v>
      </c>
      <c r="Y180" s="23">
        <f t="shared" si="73"/>
        <v>32.380755467723944</v>
      </c>
      <c r="Z180" s="23" cm="1">
        <f t="array" aca="1" ref="Z180" ca="1">(Y180 - $EV180) - AVERAGE(OFFSET(Y$62, 0, 0, ROW()-62, 1) - OFFSET($EV$62, 0, 0, ROW()-62, 1))</f>
        <v>3.976585630302381</v>
      </c>
      <c r="AA180" s="21">
        <v>43131</v>
      </c>
      <c r="AB180" s="23">
        <v>3296.83</v>
      </c>
      <c r="AC180" s="23">
        <v>2.65</v>
      </c>
      <c r="AD180" s="23">
        <v>22.404299999999999</v>
      </c>
      <c r="AE180" s="23">
        <v>148.42869999999999</v>
      </c>
      <c r="AF180" s="23">
        <v>31.076699999999999</v>
      </c>
      <c r="AG180" s="23">
        <v>9.7575000000000003</v>
      </c>
      <c r="AH180" s="23">
        <v>7.452</v>
      </c>
      <c r="AI180" s="23">
        <f t="shared" si="108"/>
        <v>2.8216628614475909</v>
      </c>
      <c r="AJ180" s="23">
        <f t="shared" si="96"/>
        <v>145.37580803134182</v>
      </c>
      <c r="AK180" s="23">
        <f t="shared" si="74"/>
        <v>133.14783232284188</v>
      </c>
      <c r="AL180" s="23">
        <f t="shared" si="75"/>
        <v>24.760673474624937</v>
      </c>
      <c r="AM180" s="23" cm="1">
        <f t="array" aca="1" ref="AM180" ca="1">(AL180 - $EV180) - AVERAGE(OFFSET(AL$62, 0, 0, ROW()-62, 1) - OFFSET($EV$62, 0, 0, ROW()-62, 1))</f>
        <v>-1.3184931023277704</v>
      </c>
      <c r="AN180" s="21">
        <v>43131</v>
      </c>
      <c r="AO180" s="23">
        <v>3062.59</v>
      </c>
      <c r="AP180" s="23">
        <v>3.16</v>
      </c>
      <c r="AQ180" s="23">
        <v>45.239199999999997</v>
      </c>
      <c r="AR180" s="23">
        <v>64.645600000000002</v>
      </c>
      <c r="AS180" s="23">
        <v>12.6724</v>
      </c>
      <c r="AT180" s="23">
        <v>2.5508000000000002</v>
      </c>
      <c r="AU180" s="23">
        <v>1.3707</v>
      </c>
      <c r="AV180" s="23">
        <f t="shared" si="109"/>
        <v>3.4791920530674285</v>
      </c>
      <c r="AW180" s="23">
        <f t="shared" si="97"/>
        <v>63.315964740450546</v>
      </c>
      <c r="AX180" s="23">
        <f t="shared" si="76"/>
        <v>151.18209714503431</v>
      </c>
      <c r="AY180" s="23">
        <f t="shared" si="77"/>
        <v>20.257623474173332</v>
      </c>
      <c r="AZ180" s="23" cm="1">
        <f t="array" aca="1" ref="AZ180" ca="1">(AY180 - $EV180) - AVERAGE(OFFSET(AY$62, 0, 0, ROW()-62, 1) - OFFSET($EV$62, 0, 0, ROW()-62, 1))</f>
        <v>1.3193802666493917</v>
      </c>
      <c r="BA180" s="21">
        <v>43131</v>
      </c>
      <c r="BB180" s="23">
        <v>1724.29</v>
      </c>
      <c r="BC180" s="23">
        <v>1.59</v>
      </c>
      <c r="BD180" s="23">
        <v>18.5151</v>
      </c>
      <c r="BE180" s="23">
        <v>93.855999999999995</v>
      </c>
      <c r="BF180" s="23" t="s">
        <v>8</v>
      </c>
      <c r="BG180" s="23">
        <v>20.490600000000001</v>
      </c>
      <c r="BH180" s="23">
        <v>14.346399999999999</v>
      </c>
      <c r="BI180" s="23">
        <f t="shared" si="110"/>
        <v>1.8436870992435717</v>
      </c>
      <c r="BJ180" s="23">
        <f t="shared" si="98"/>
        <v>91.92556317335945</v>
      </c>
      <c r="BK180" s="23">
        <f t="shared" si="78"/>
        <v>88.607355182967382</v>
      </c>
      <c r="BL180" s="23">
        <f t="shared" si="79"/>
        <v>19.459896940152131</v>
      </c>
      <c r="BM180" s="23" cm="1">
        <f t="array" aca="1" ref="BM180" ca="1">(BL180 - $EV180) - AVERAGE(OFFSET(BL$62, 0, 0, ROW()-62, 1) - OFFSET($EV$62, 0, 0, ROW()-62, 1))</f>
        <v>0.737567495239694</v>
      </c>
      <c r="BN180" s="21">
        <v>43131</v>
      </c>
      <c r="BO180" s="23">
        <v>2765.65</v>
      </c>
      <c r="BP180" s="23">
        <v>3.53</v>
      </c>
      <c r="BQ180" s="23">
        <v>44.400799999999997</v>
      </c>
      <c r="BR180" s="23">
        <v>140.11109999999999</v>
      </c>
      <c r="BS180" s="23" t="s">
        <v>8</v>
      </c>
      <c r="BT180" s="23">
        <v>24.9726</v>
      </c>
      <c r="BU180" s="23">
        <v>21.829499999999999</v>
      </c>
      <c r="BV180" s="23">
        <f t="shared" si="111"/>
        <v>3.5142699785669387</v>
      </c>
      <c r="BW180" s="23">
        <f t="shared" si="99"/>
        <v>137.2292850146915</v>
      </c>
      <c r="BX180" s="23">
        <f t="shared" si="80"/>
        <v>130.11839839911258</v>
      </c>
      <c r="BY180" s="23">
        <f t="shared" si="81"/>
        <v>21.254872746872529</v>
      </c>
      <c r="BZ180" s="23" cm="1">
        <f t="array" aca="1" ref="BZ180" ca="1">(BY180 - $EV180) - AVERAGE(OFFSET(BY$62, 0, 0, ROW()-62, 1) - OFFSET($EV$62, 0, 0, ROW()-62, 1))</f>
        <v>-3.1883135775279188</v>
      </c>
      <c r="CA180" s="21">
        <v>43131</v>
      </c>
      <c r="CB180" s="23">
        <v>3399.32</v>
      </c>
      <c r="CC180" s="23">
        <v>1.55</v>
      </c>
      <c r="CD180" s="23">
        <v>21.207899999999999</v>
      </c>
      <c r="CE180" s="23">
        <v>183.6063</v>
      </c>
      <c r="CF180" s="23">
        <v>30.3096</v>
      </c>
      <c r="CG180" s="23">
        <v>10.018000000000001</v>
      </c>
      <c r="CH180" s="23">
        <v>6.7742000000000004</v>
      </c>
      <c r="CI180" s="23">
        <f t="shared" si="112"/>
        <v>1.7014886429016993</v>
      </c>
      <c r="CJ180" s="23">
        <f t="shared" si="100"/>
        <v>179.8298726738492</v>
      </c>
      <c r="CK180" s="23">
        <f t="shared" si="82"/>
        <v>146.60126247625331</v>
      </c>
      <c r="CL180" s="23">
        <f t="shared" si="83"/>
        <v>23.187522007531328</v>
      </c>
      <c r="CM180" s="23" cm="1">
        <f t="array" aca="1" ref="CM180" ca="1">(CL180 - $EV180) - AVERAGE(OFFSET(CL$62, 0, 0, ROW()-62, 1) - OFFSET($EV$62, 0, 0, ROW()-62, 1))</f>
        <v>-1.2698054245337898</v>
      </c>
      <c r="CN180" s="21">
        <v>43131</v>
      </c>
      <c r="CO180" s="23">
        <v>4811.84</v>
      </c>
      <c r="CP180" s="23">
        <v>1.86</v>
      </c>
      <c r="CQ180" s="23">
        <v>22.531600000000001</v>
      </c>
      <c r="CR180" s="23">
        <v>172.2578</v>
      </c>
      <c r="CS180" s="23">
        <v>26.055199999999999</v>
      </c>
      <c r="CT180" s="23">
        <v>13.015000000000001</v>
      </c>
      <c r="CU180" s="23">
        <v>8.2131000000000007</v>
      </c>
      <c r="CV180" s="23">
        <f t="shared" si="113"/>
        <v>2.1168199609709832</v>
      </c>
      <c r="CW180" s="23">
        <f t="shared" si="101"/>
        <v>168.71478942213517</v>
      </c>
      <c r="CX180" s="23">
        <f t="shared" si="84"/>
        <v>155.87320811825384</v>
      </c>
      <c r="CY180" s="23">
        <f t="shared" si="85"/>
        <v>30.870218545508337</v>
      </c>
      <c r="CZ180" s="23" cm="1">
        <f t="array" aca="1" ref="CZ180" ca="1">(CY180 - $EV180) - AVERAGE(OFFSET(CY$62, 0, 0, ROW()-62, 1) - OFFSET($EV$62, 0, 0, ROW()-62, 1))</f>
        <v>3.9821187563238061</v>
      </c>
      <c r="DA180" s="21">
        <v>43131</v>
      </c>
      <c r="DB180" s="23">
        <v>3269.28</v>
      </c>
      <c r="DC180" s="23">
        <v>1.8</v>
      </c>
      <c r="DD180" s="23">
        <v>23.304600000000001</v>
      </c>
      <c r="DE180" s="23">
        <v>126.0843</v>
      </c>
      <c r="DF180" s="23">
        <v>28.8948</v>
      </c>
      <c r="DG180" s="23">
        <v>11.1877</v>
      </c>
      <c r="DH180" s="23">
        <v>8.5975999999999999</v>
      </c>
      <c r="DI180" s="23">
        <f t="shared" si="114"/>
        <v>2.0058106103685915</v>
      </c>
      <c r="DJ180" s="23">
        <f t="shared" si="102"/>
        <v>123.49098922624879</v>
      </c>
      <c r="DK180" s="23">
        <f t="shared" si="86"/>
        <v>140.65831476376718</v>
      </c>
      <c r="DL180" s="23">
        <f t="shared" si="87"/>
        <v>23.242707020133793</v>
      </c>
      <c r="DM180" s="23" cm="1">
        <f t="array" aca="1" ref="DM180" ca="1">(DL180 - $EV180) - AVERAGE(OFFSET(DL$62, 0, 0, ROW()-62, 1) - OFFSET($EV$62, 0, 0, ROW()-62, 1))</f>
        <v>-0.32210115883309909</v>
      </c>
      <c r="DN180" s="21">
        <v>43131</v>
      </c>
      <c r="DO180" s="23">
        <v>5130.22</v>
      </c>
      <c r="DP180" s="23">
        <v>1.39</v>
      </c>
      <c r="DQ180" s="23">
        <v>24.383400000000002</v>
      </c>
      <c r="DR180" s="23">
        <v>234.5308</v>
      </c>
      <c r="DS180" s="23">
        <v>52.241300000000003</v>
      </c>
      <c r="DT180" s="23">
        <v>21.950900000000001</v>
      </c>
      <c r="DU180" s="23">
        <v>17.238399999999999</v>
      </c>
      <c r="DV180" s="23">
        <f t="shared" si="115"/>
        <v>1.6326839820727734</v>
      </c>
      <c r="DW180" s="23">
        <f t="shared" si="103"/>
        <v>229.70695396669933</v>
      </c>
      <c r="DX180" s="23">
        <f t="shared" si="88"/>
        <v>191.21992389934672</v>
      </c>
      <c r="DY180" s="23">
        <f t="shared" si="89"/>
        <v>26.828898868825075</v>
      </c>
      <c r="DZ180" s="23" cm="1">
        <f t="array" aca="1" ref="DZ180" ca="1">(DY180 - $EV180) - AVERAGE(OFFSET(DY$62, 0, 0, ROW()-62, 1) - OFFSET($EV$62, 0, 0, ROW()-62, 1))</f>
        <v>1.2462796986785021</v>
      </c>
      <c r="EA180" s="21">
        <v>43131</v>
      </c>
      <c r="EB180" s="23">
        <v>4372.21</v>
      </c>
      <c r="EC180" s="23">
        <v>3.6</v>
      </c>
      <c r="ED180" s="23">
        <v>18.0608</v>
      </c>
      <c r="EE180" s="23">
        <v>140.00659999999999</v>
      </c>
      <c r="EF180" s="23">
        <v>66.628399999999999</v>
      </c>
      <c r="EG180" s="23">
        <v>15.443199999999999</v>
      </c>
      <c r="EH180" s="23">
        <v>7.9471999999999996</v>
      </c>
      <c r="EI180" s="23">
        <f t="shared" si="116"/>
        <v>3.5060233865481405</v>
      </c>
      <c r="EJ180" s="23">
        <f t="shared" si="104"/>
        <v>137.12693437806072</v>
      </c>
      <c r="EK180" s="23">
        <f t="shared" si="90"/>
        <v>131.41723824058701</v>
      </c>
      <c r="EL180" s="23">
        <f t="shared" si="91"/>
        <v>33.269684088138774</v>
      </c>
      <c r="EM180" s="23" cm="1">
        <f t="array" aca="1" ref="EM180" ca="1">(EL180 - $EV180) - AVERAGE(OFFSET(EL$62, 0, 0, ROW()-62, 1) - OFFSET($EV$62, 0, 0, ROW()-62, 1))</f>
        <v>3.9214446251672133</v>
      </c>
      <c r="EP180" s="21">
        <v>43131</v>
      </c>
      <c r="EQ180" s="52">
        <v>2713.830078125</v>
      </c>
      <c r="ER180" s="37">
        <v>23.508600000000001</v>
      </c>
      <c r="ES180" s="51">
        <v>144.91</v>
      </c>
      <c r="ET180" s="23">
        <f t="shared" si="105"/>
        <v>141.9294809010774</v>
      </c>
      <c r="EU180" s="23">
        <f t="shared" si="92"/>
        <v>128.59602870067198</v>
      </c>
      <c r="EV180" s="23">
        <f t="shared" si="93"/>
        <v>21.103529444458022</v>
      </c>
      <c r="EW180" s="37"/>
      <c r="EX180" s="37"/>
      <c r="EY180" s="37"/>
      <c r="FA180" s="21">
        <v>43131</v>
      </c>
      <c r="FB180" s="37">
        <f>VLOOKUP(FA180,'riskfree_rate and infl.'!$H:$I,2,0)</f>
        <v>2.1</v>
      </c>
    </row>
    <row r="181" spans="1:158" x14ac:dyDescent="0.35">
      <c r="A181" s="21">
        <v>43159</v>
      </c>
      <c r="B181" s="23">
        <v>5426.62</v>
      </c>
      <c r="C181" s="23">
        <v>1.29</v>
      </c>
      <c r="D181" s="23">
        <v>22.8871</v>
      </c>
      <c r="E181" s="23">
        <v>185.22399999999999</v>
      </c>
      <c r="F181" s="23">
        <v>56.441000000000003</v>
      </c>
      <c r="G181" s="23">
        <v>19.948799999999999</v>
      </c>
      <c r="H181" s="23">
        <v>18.741399999999999</v>
      </c>
      <c r="I181" s="23">
        <f t="shared" si="106"/>
        <v>1.3654068788135059</v>
      </c>
      <c r="J181" s="23">
        <f t="shared" si="94"/>
        <v>181.23679060665361</v>
      </c>
      <c r="K181" s="23">
        <f t="shared" si="70"/>
        <v>136.54794293289004</v>
      </c>
      <c r="L181" s="23">
        <f t="shared" si="71"/>
        <v>39.741499457571841</v>
      </c>
      <c r="M181" s="23" cm="1">
        <f t="array" aca="1" ref="M181" ca="1">(L181 - $EV181) - AVERAGE(OFFSET(L$62, 0, 0, ROW()-62, 1) - OFFSET($EV$62, 0, 0, ROW()-62, 1))</f>
        <v>3.8562049938029581</v>
      </c>
      <c r="N181" s="21">
        <v>43159</v>
      </c>
      <c r="O181" s="23">
        <v>4545.6499999999996</v>
      </c>
      <c r="P181" s="23">
        <v>1.25</v>
      </c>
      <c r="Q181" s="23">
        <v>26.791899999999998</v>
      </c>
      <c r="R181" s="23">
        <v>172.8638</v>
      </c>
      <c r="S181" s="23">
        <v>30.120100000000001</v>
      </c>
      <c r="T181" s="23">
        <v>9.5696999999999992</v>
      </c>
      <c r="U181" s="23">
        <v>5.7732000000000001</v>
      </c>
      <c r="V181" s="23">
        <f t="shared" si="107"/>
        <v>1.4196511166221069</v>
      </c>
      <c r="W181" s="23">
        <f t="shared" si="95"/>
        <v>169.1426614481409</v>
      </c>
      <c r="X181" s="23">
        <f t="shared" si="72"/>
        <v>145.78707202913299</v>
      </c>
      <c r="Y181" s="23">
        <f t="shared" si="73"/>
        <v>31.180062379547834</v>
      </c>
      <c r="Z181" s="23" cm="1">
        <f t="array" aca="1" ref="Z181" ca="1">(Y181 - $EV181) - AVERAGE(OFFSET(Y$62, 0, 0, ROW()-62, 1) - OFFSET($EV$62, 0, 0, ROW()-62, 1))</f>
        <v>3.3761144021493754</v>
      </c>
      <c r="AA181" s="21">
        <v>43159</v>
      </c>
      <c r="AB181" s="23">
        <v>3058.41</v>
      </c>
      <c r="AC181" s="23">
        <v>2.87</v>
      </c>
      <c r="AD181" s="23">
        <v>20.784099999999999</v>
      </c>
      <c r="AE181" s="23">
        <v>148.44370000000001</v>
      </c>
      <c r="AF181" s="23">
        <v>31.076699999999999</v>
      </c>
      <c r="AG181" s="23">
        <v>9.7575000000000003</v>
      </c>
      <c r="AH181" s="23">
        <v>7.452</v>
      </c>
      <c r="AI181" s="23">
        <f t="shared" si="108"/>
        <v>2.8344139369296877</v>
      </c>
      <c r="AJ181" s="23">
        <f t="shared" si="96"/>
        <v>145.24823874755381</v>
      </c>
      <c r="AK181" s="23">
        <f t="shared" si="74"/>
        <v>133.5050153869351</v>
      </c>
      <c r="AL181" s="23">
        <f t="shared" si="75"/>
        <v>22.908577562692063</v>
      </c>
      <c r="AM181" s="23" cm="1">
        <f t="array" aca="1" ref="AM181" ca="1">(AL181 - $EV181) - AVERAGE(OFFSET(AL$62, 0, 0, ROW()-62, 1) - OFFSET($EV$62, 0, 0, ROW()-62, 1))</f>
        <v>-2.5258706942994724</v>
      </c>
      <c r="AN181" s="21">
        <v>43159</v>
      </c>
      <c r="AO181" s="23">
        <v>2719.13</v>
      </c>
      <c r="AP181" s="23">
        <v>3.59</v>
      </c>
      <c r="AQ181" s="23">
        <v>34.908700000000003</v>
      </c>
      <c r="AR181" s="23">
        <v>78.576899999999995</v>
      </c>
      <c r="AS181" s="23">
        <v>13.6968</v>
      </c>
      <c r="AT181" s="23">
        <v>3.3681000000000001</v>
      </c>
      <c r="AU181" s="23">
        <v>4.7652999999999999</v>
      </c>
      <c r="AV181" s="23">
        <f t="shared" si="109"/>
        <v>3.5242067203550564</v>
      </c>
      <c r="AW181" s="23">
        <f t="shared" si="97"/>
        <v>76.885420743639912</v>
      </c>
      <c r="AX181" s="23">
        <f t="shared" si="76"/>
        <v>148.41070709860475</v>
      </c>
      <c r="AY181" s="23">
        <f t="shared" si="77"/>
        <v>18.321656524373257</v>
      </c>
      <c r="AZ181" s="23" cm="1">
        <f t="array" aca="1" ref="AZ181" ca="1">(AY181 - $EV181) - AVERAGE(OFFSET(AY$62, 0, 0, ROW()-62, 1) - OFFSET($EV$62, 0, 0, ROW()-62, 1))</f>
        <v>5.9646337098402391E-3</v>
      </c>
      <c r="BA181" s="21">
        <v>43159</v>
      </c>
      <c r="BB181" s="23">
        <v>1672.84</v>
      </c>
      <c r="BC181" s="23">
        <v>1.67</v>
      </c>
      <c r="BD181" s="23">
        <v>17.3309</v>
      </c>
      <c r="BE181" s="23">
        <v>99.148499999999999</v>
      </c>
      <c r="BF181" s="23" t="s">
        <v>8</v>
      </c>
      <c r="BG181" s="23">
        <v>20.447399999999998</v>
      </c>
      <c r="BH181" s="23">
        <v>13.200100000000001</v>
      </c>
      <c r="BI181" s="23">
        <f t="shared" si="110"/>
        <v>1.8530633570228683</v>
      </c>
      <c r="BJ181" s="23">
        <f t="shared" si="98"/>
        <v>97.014187866927585</v>
      </c>
      <c r="BK181" s="23">
        <f t="shared" si="78"/>
        <v>88.953132497089371</v>
      </c>
      <c r="BL181" s="23">
        <f t="shared" si="79"/>
        <v>18.805858242875672</v>
      </c>
      <c r="BM181" s="23" cm="1">
        <f t="array" aca="1" ref="BM181" ca="1">(BL181 - $EV181) - AVERAGE(OFFSET(BL$62, 0, 0, ROW()-62, 1) - OFFSET($EV$62, 0, 0, ROW()-62, 1))</f>
        <v>0.71096929777678231</v>
      </c>
      <c r="BN181" s="21">
        <v>43159</v>
      </c>
      <c r="BO181" s="23">
        <v>2576.58</v>
      </c>
      <c r="BP181" s="23">
        <v>3.81</v>
      </c>
      <c r="BQ181" s="23">
        <v>41.939500000000002</v>
      </c>
      <c r="BR181" s="23">
        <v>144.1671</v>
      </c>
      <c r="BS181" s="23" t="s">
        <v>8</v>
      </c>
      <c r="BT181" s="23">
        <v>24.589099999999998</v>
      </c>
      <c r="BU181" s="23">
        <v>19.8825</v>
      </c>
      <c r="BV181" s="23">
        <f t="shared" si="111"/>
        <v>3.5535807560842363</v>
      </c>
      <c r="BW181" s="23">
        <f t="shared" si="99"/>
        <v>141.063698630137</v>
      </c>
      <c r="BX181" s="23">
        <f t="shared" si="80"/>
        <v>130.68575906255603</v>
      </c>
      <c r="BY181" s="23">
        <f t="shared" si="81"/>
        <v>19.715843703877901</v>
      </c>
      <c r="BZ181" s="23" cm="1">
        <f t="array" aca="1" ref="BZ181" ca="1">(BY181 - $EV181) - AVERAGE(OFFSET(BY$62, 0, 0, ROW()-62, 1) - OFFSET($EV$62, 0, 0, ROW()-62, 1))</f>
        <v>-4.0669115234588515</v>
      </c>
      <c r="CA181" s="21">
        <v>43159</v>
      </c>
      <c r="CB181" s="23">
        <v>3231.85</v>
      </c>
      <c r="CC181" s="23">
        <v>1.64</v>
      </c>
      <c r="CD181" s="23">
        <v>20.9008</v>
      </c>
      <c r="CE181" s="23">
        <v>188.25559999999999</v>
      </c>
      <c r="CF181" s="23">
        <v>30.093699999999998</v>
      </c>
      <c r="CG181" s="23">
        <v>9.9956999999999994</v>
      </c>
      <c r="CH181" s="23">
        <v>5.6279000000000003</v>
      </c>
      <c r="CI181" s="23">
        <f t="shared" si="112"/>
        <v>1.6972661345242845</v>
      </c>
      <c r="CJ181" s="23">
        <f t="shared" si="100"/>
        <v>184.20313111545985</v>
      </c>
      <c r="CK181" s="23">
        <f t="shared" si="82"/>
        <v>147.778723158243</v>
      </c>
      <c r="CL181" s="23">
        <f t="shared" si="83"/>
        <v>21.869521747994135</v>
      </c>
      <c r="CM181" s="23" cm="1">
        <f t="array" aca="1" ref="CM181" ca="1">(CL181 - $EV181) - AVERAGE(OFFSET(CL$62, 0, 0, ROW()-62, 1) - OFFSET($EV$62, 0, 0, ROW()-62, 1))</f>
        <v>-1.9434965042593397</v>
      </c>
      <c r="CN181" s="21">
        <v>43159</v>
      </c>
      <c r="CO181" s="23">
        <v>4621.8</v>
      </c>
      <c r="CP181" s="23">
        <v>1.93</v>
      </c>
      <c r="CQ181" s="23">
        <v>21.698899999999998</v>
      </c>
      <c r="CR181" s="23">
        <v>188.07640000000001</v>
      </c>
      <c r="CS181" s="23">
        <v>26.5229</v>
      </c>
      <c r="CT181" s="23">
        <v>12.1408</v>
      </c>
      <c r="CU181" s="23">
        <v>7.9519000000000002</v>
      </c>
      <c r="CV181" s="23">
        <f t="shared" si="113"/>
        <v>2.0817380345786578</v>
      </c>
      <c r="CW181" s="23">
        <f t="shared" si="101"/>
        <v>184.02778864970645</v>
      </c>
      <c r="CX181" s="23">
        <f t="shared" si="84"/>
        <v>156.69120394215415</v>
      </c>
      <c r="CY181" s="23">
        <f t="shared" si="85"/>
        <v>29.496231337313834</v>
      </c>
      <c r="CZ181" s="23" cm="1">
        <f t="array" aca="1" ref="CZ181" ca="1">(CY181 - $EV181) - AVERAGE(OFFSET(CY$62, 0, 0, ROW()-62, 1) - OFFSET($EV$62, 0, 0, ROW()-62, 1))</f>
        <v>3.2083069112950842</v>
      </c>
      <c r="DA181" s="21">
        <v>43159</v>
      </c>
      <c r="DB181" s="23">
        <v>3085.9</v>
      </c>
      <c r="DC181" s="23">
        <v>1.89</v>
      </c>
      <c r="DD181" s="23">
        <v>20.4998</v>
      </c>
      <c r="DE181" s="23">
        <v>156.09630000000001</v>
      </c>
      <c r="DF181" s="23">
        <v>28.340299999999999</v>
      </c>
      <c r="DG181" s="23">
        <v>10.702500000000001</v>
      </c>
      <c r="DH181" s="23">
        <v>9.6884999999999994</v>
      </c>
      <c r="DI181" s="23">
        <f t="shared" si="114"/>
        <v>1.9696846003821826</v>
      </c>
      <c r="DJ181" s="23">
        <f t="shared" si="102"/>
        <v>152.73610567514677</v>
      </c>
      <c r="DK181" s="23">
        <f t="shared" si="86"/>
        <v>140.95908972763397</v>
      </c>
      <c r="DL181" s="23">
        <f t="shared" si="87"/>
        <v>21.892167478966293</v>
      </c>
      <c r="DM181" s="23" cm="1">
        <f t="array" aca="1" ref="DM181" ca="1">(DL181 - $EV181) - AVERAGE(OFFSET(DL$62, 0, 0, ROW()-62, 1) - OFFSET($EV$62, 0, 0, ROW()-62, 1))</f>
        <v>-1.0362954215813982</v>
      </c>
      <c r="DN181" s="21">
        <v>43159</v>
      </c>
      <c r="DO181" s="23">
        <v>5187.99</v>
      </c>
      <c r="DP181" s="23">
        <v>1.4</v>
      </c>
      <c r="DQ181" s="23">
        <v>24.6599</v>
      </c>
      <c r="DR181" s="23">
        <v>234.7475</v>
      </c>
      <c r="DS181" s="23">
        <v>52.235799999999998</v>
      </c>
      <c r="DT181" s="23">
        <v>21.9499</v>
      </c>
      <c r="DU181" s="23">
        <v>17.209499999999998</v>
      </c>
      <c r="DV181" s="23">
        <f t="shared" si="115"/>
        <v>1.6219169415042929</v>
      </c>
      <c r="DW181" s="23">
        <f t="shared" si="103"/>
        <v>229.69422700587083</v>
      </c>
      <c r="DX181" s="23">
        <f t="shared" si="88"/>
        <v>192.24116428408513</v>
      </c>
      <c r="DY181" s="23">
        <f t="shared" si="89"/>
        <v>26.98688399708934</v>
      </c>
      <c r="DZ181" s="23" cm="1">
        <f t="array" aca="1" ref="DZ181" ca="1">(DY181 - $EV181) - AVERAGE(OFFSET(DY$62, 0, 0, ROW()-62, 1) - OFFSET($EV$62, 0, 0, ROW()-62, 1))</f>
        <v>2.0274304342904417</v>
      </c>
      <c r="EA181" s="21">
        <v>43159</v>
      </c>
      <c r="EB181" s="23">
        <v>4204.29</v>
      </c>
      <c r="EC181" s="23">
        <v>3.79</v>
      </c>
      <c r="ED181" s="23">
        <v>16.212199999999999</v>
      </c>
      <c r="EE181" s="23">
        <v>143.06819999999999</v>
      </c>
      <c r="EF181" s="23">
        <v>66.749700000000004</v>
      </c>
      <c r="EG181" s="23">
        <v>18.494399999999999</v>
      </c>
      <c r="EH181" s="23">
        <v>10.813700000000001</v>
      </c>
      <c r="EI181" s="23">
        <f t="shared" si="116"/>
        <v>3.5563487496682393</v>
      </c>
      <c r="EJ181" s="23">
        <f t="shared" si="104"/>
        <v>139.98845401174168</v>
      </c>
      <c r="EK181" s="23">
        <f t="shared" si="90"/>
        <v>131.72642652640363</v>
      </c>
      <c r="EL181" s="23">
        <f t="shared" si="91"/>
        <v>31.916830288850807</v>
      </c>
      <c r="EM181" s="23" cm="1">
        <f t="array" aca="1" ref="EM181" ca="1">(EL181 - $EV181) - AVERAGE(OFFSET(EL$62, 0, 0, ROW()-62, 1) - OFFSET($EV$62, 0, 0, ROW()-62, 1))</f>
        <v>3.1692760556934019</v>
      </c>
      <c r="EP181" s="21">
        <v>43159</v>
      </c>
      <c r="EQ181" s="52">
        <v>2640.8701171875</v>
      </c>
      <c r="ER181" s="37">
        <v>22.8766</v>
      </c>
      <c r="ES181" s="51">
        <v>146.65</v>
      </c>
      <c r="ET181" s="23">
        <f t="shared" si="105"/>
        <v>143.49315068493152</v>
      </c>
      <c r="EU181" s="23">
        <f t="shared" si="92"/>
        <v>129.01241781339471</v>
      </c>
      <c r="EV181" s="23">
        <f t="shared" si="93"/>
        <v>20.469890898465991</v>
      </c>
      <c r="EW181" s="37"/>
      <c r="EX181" s="37"/>
      <c r="EY181" s="37"/>
      <c r="FA181" s="21">
        <v>43159</v>
      </c>
      <c r="FB181" s="37">
        <f>VLOOKUP(FA181,'riskfree_rate and infl.'!$H:$I,2,0)</f>
        <v>2.2000000000000002</v>
      </c>
    </row>
    <row r="182" spans="1:158" x14ac:dyDescent="0.35">
      <c r="A182" s="21">
        <v>43190</v>
      </c>
      <c r="B182" s="23">
        <v>5174.63</v>
      </c>
      <c r="C182" s="23">
        <v>1.34</v>
      </c>
      <c r="D182" s="23">
        <v>21.7254</v>
      </c>
      <c r="E182" s="23">
        <v>185.91</v>
      </c>
      <c r="F182" s="23">
        <v>56.418199999999999</v>
      </c>
      <c r="G182" s="23">
        <v>19.994199999999999</v>
      </c>
      <c r="H182" s="23">
        <v>18.751899999999999</v>
      </c>
      <c r="I182" s="23">
        <f t="shared" si="106"/>
        <v>1.3433614561662561</v>
      </c>
      <c r="J182" s="23">
        <f t="shared" si="94"/>
        <v>181.552734375</v>
      </c>
      <c r="K182" s="23">
        <f t="shared" si="70"/>
        <v>138.05267241385269</v>
      </c>
      <c r="L182" s="23">
        <f t="shared" si="71"/>
        <v>37.483012168627603</v>
      </c>
      <c r="M182" s="23" cm="1">
        <f t="array" aca="1" ref="M182" ca="1">(L182 - $EV182) - AVERAGE(OFFSET(L$62, 0, 0, ROW()-62, 1) - OFFSET($EV$62, 0, 0, ROW()-62, 1))</f>
        <v>1.5783376190512417</v>
      </c>
      <c r="N182" s="21">
        <v>43190</v>
      </c>
      <c r="O182" s="23">
        <v>4410.8500000000004</v>
      </c>
      <c r="P182" s="23">
        <v>1.3</v>
      </c>
      <c r="Q182" s="23">
        <v>25.863700000000001</v>
      </c>
      <c r="R182" s="23">
        <v>174.4658</v>
      </c>
      <c r="S182" s="23">
        <v>30.118400000000001</v>
      </c>
      <c r="T182" s="23">
        <v>9.5554000000000006</v>
      </c>
      <c r="U182" s="23">
        <v>5.7996999999999996</v>
      </c>
      <c r="V182" s="23">
        <f t="shared" si="107"/>
        <v>1.4093480041463666</v>
      </c>
      <c r="W182" s="23">
        <f t="shared" si="95"/>
        <v>170.37675781249999</v>
      </c>
      <c r="X182" s="23">
        <f t="shared" si="72"/>
        <v>146.76115756574524</v>
      </c>
      <c r="Y182" s="23">
        <f t="shared" si="73"/>
        <v>30.054614403160812</v>
      </c>
      <c r="Z182" s="23" cm="1">
        <f t="array" aca="1" ref="Z182" ca="1">(Y182 - $EV182) - AVERAGE(OFFSET(Y$62, 0, 0, ROW()-62, 1) - OFFSET($EV$62, 0, 0, ROW()-62, 1))</f>
        <v>2.2352870948853196</v>
      </c>
      <c r="AA182" s="21">
        <v>43190</v>
      </c>
      <c r="AB182" s="23">
        <v>3024.2</v>
      </c>
      <c r="AC182" s="23">
        <v>3</v>
      </c>
      <c r="AD182" s="23">
        <v>20.3291</v>
      </c>
      <c r="AE182" s="23">
        <v>157.2037</v>
      </c>
      <c r="AF182" s="23">
        <v>30.962499999999999</v>
      </c>
      <c r="AG182" s="23">
        <v>9.4910999999999994</v>
      </c>
      <c r="AH182" s="23">
        <v>6.5027999999999997</v>
      </c>
      <c r="AI182" s="23">
        <f t="shared" si="108"/>
        <v>2.9300730316757666</v>
      </c>
      <c r="AJ182" s="23">
        <f t="shared" si="96"/>
        <v>153.51923828124998</v>
      </c>
      <c r="AK182" s="23">
        <f t="shared" si="74"/>
        <v>133.98627034351094</v>
      </c>
      <c r="AL182" s="23">
        <f t="shared" si="75"/>
        <v>22.570969340713976</v>
      </c>
      <c r="AM182" s="23" cm="1">
        <f t="array" aca="1" ref="AM182" ca="1">(AL182 - $EV182) - AVERAGE(OFFSET(AL$62, 0, 0, ROW()-62, 1) - OFFSET($EV$62, 0, 0, ROW()-62, 1))</f>
        <v>-2.8296750380175197</v>
      </c>
      <c r="AN182" s="21">
        <v>43190</v>
      </c>
      <c r="AO182" s="23">
        <v>2760.97</v>
      </c>
      <c r="AP182" s="23">
        <v>3.51</v>
      </c>
      <c r="AQ182" s="23">
        <v>35.445900000000002</v>
      </c>
      <c r="AR182" s="23">
        <v>78.576899999999995</v>
      </c>
      <c r="AS182" s="23">
        <v>13.6968</v>
      </c>
      <c r="AT182" s="23">
        <v>3.3681000000000001</v>
      </c>
      <c r="AU182" s="23">
        <v>4.7652999999999999</v>
      </c>
      <c r="AV182" s="23">
        <f t="shared" si="109"/>
        <v>3.5056691839070662</v>
      </c>
      <c r="AW182" s="23">
        <f t="shared" si="97"/>
        <v>76.735253906249994</v>
      </c>
      <c r="AX182" s="23">
        <f t="shared" si="76"/>
        <v>145.60562142889776</v>
      </c>
      <c r="AY182" s="23">
        <f t="shared" si="77"/>
        <v>18.961973946508916</v>
      </c>
      <c r="AZ182" s="23" cm="1">
        <f t="array" aca="1" ref="AZ182" ca="1">(AY182 - $EV182) - AVERAGE(OFFSET(AY$62, 0, 0, ROW()-62, 1) - OFFSET($EV$62, 0, 0, ROW()-62, 1))</f>
        <v>0.65898730637212877</v>
      </c>
      <c r="BA182" s="21">
        <v>43190</v>
      </c>
      <c r="BB182" s="23">
        <v>1598.57</v>
      </c>
      <c r="BC182" s="23">
        <v>1.8</v>
      </c>
      <c r="BD182" s="23">
        <v>16.515699999999999</v>
      </c>
      <c r="BE182" s="23">
        <v>99.148499999999999</v>
      </c>
      <c r="BF182" s="23" t="s">
        <v>8</v>
      </c>
      <c r="BG182" s="23">
        <v>20.4574</v>
      </c>
      <c r="BH182" s="23">
        <v>13.213900000000001</v>
      </c>
      <c r="BI182" s="23">
        <f t="shared" si="110"/>
        <v>1.8863161805075648</v>
      </c>
      <c r="BJ182" s="23">
        <f t="shared" si="98"/>
        <v>96.82470703125</v>
      </c>
      <c r="BK182" s="23">
        <f t="shared" si="78"/>
        <v>89.284851341698868</v>
      </c>
      <c r="BL182" s="23">
        <f t="shared" si="79"/>
        <v>17.904157043193919</v>
      </c>
      <c r="BM182" s="23" cm="1">
        <f t="array" aca="1" ref="BM182" ca="1">(BL182 - $EV182) - AVERAGE(OFFSET(BL$62, 0, 0, ROW()-62, 1) - OFFSET($EV$62, 0, 0, ROW()-62, 1))</f>
        <v>-0.18390169024556569</v>
      </c>
      <c r="BN182" s="21">
        <v>43190</v>
      </c>
      <c r="BO182" s="23">
        <v>2654.28</v>
      </c>
      <c r="BP182" s="23">
        <v>3.49</v>
      </c>
      <c r="BQ182" s="23">
        <v>43.595399999999998</v>
      </c>
      <c r="BR182" s="23">
        <v>144.1671</v>
      </c>
      <c r="BS182" s="23" t="s">
        <v>8</v>
      </c>
      <c r="BT182" s="23">
        <v>24.589099999999998</v>
      </c>
      <c r="BU182" s="23">
        <v>19.8825</v>
      </c>
      <c r="BV182" s="23">
        <f t="shared" si="111"/>
        <v>3.3600024664728956</v>
      </c>
      <c r="BW182" s="23">
        <f t="shared" si="99"/>
        <v>140.78818359375001</v>
      </c>
      <c r="BX182" s="23">
        <f t="shared" si="80"/>
        <v>131.23710727844528</v>
      </c>
      <c r="BY182" s="23">
        <f t="shared" si="81"/>
        <v>20.225072428398047</v>
      </c>
      <c r="BZ182" s="23" cm="1">
        <f t="array" aca="1" ref="BZ182" ca="1">(BY182 - $EV182) - AVERAGE(OFFSET(BY$62, 0, 0, ROW()-62, 1) - OFFSET($EV$62, 0, 0, ROW()-62, 1))</f>
        <v>-3.5110369137690047</v>
      </c>
      <c r="CA182" s="21">
        <v>43190</v>
      </c>
      <c r="CB182" s="23">
        <v>3121.67</v>
      </c>
      <c r="CC182" s="23">
        <v>1.69</v>
      </c>
      <c r="CD182" s="23">
        <v>20.2576</v>
      </c>
      <c r="CE182" s="23">
        <v>188.27070000000001</v>
      </c>
      <c r="CF182" s="23">
        <v>30.0748</v>
      </c>
      <c r="CG182" s="23">
        <v>9.8429000000000002</v>
      </c>
      <c r="CH182" s="23">
        <v>5.5686</v>
      </c>
      <c r="CI182" s="23">
        <f t="shared" si="112"/>
        <v>1.6794663587919776</v>
      </c>
      <c r="CJ182" s="23">
        <f t="shared" si="100"/>
        <v>183.85810546875001</v>
      </c>
      <c r="CK182" s="23">
        <f t="shared" si="82"/>
        <v>148.94123838075171</v>
      </c>
      <c r="CL182" s="23">
        <f t="shared" si="83"/>
        <v>20.959071066804196</v>
      </c>
      <c r="CM182" s="23" cm="1">
        <f t="array" aca="1" ref="CM182" ca="1">(CL182 - $EV182) - AVERAGE(OFFSET(CL$62, 0, 0, ROW()-62, 1) - OFFSET($EV$62, 0, 0, ROW()-62, 1))</f>
        <v>-2.8249964254395734</v>
      </c>
      <c r="CN182" s="21">
        <v>43190</v>
      </c>
      <c r="CO182" s="23">
        <v>4489.09</v>
      </c>
      <c r="CP182" s="23">
        <v>2</v>
      </c>
      <c r="CQ182" s="23">
        <v>21.059200000000001</v>
      </c>
      <c r="CR182" s="23">
        <v>188.07640000000001</v>
      </c>
      <c r="CS182" s="23">
        <v>26.5229</v>
      </c>
      <c r="CT182" s="23">
        <v>12.1408</v>
      </c>
      <c r="CU182" s="23">
        <v>7.9519000000000002</v>
      </c>
      <c r="CV182" s="23">
        <f t="shared" si="113"/>
        <v>2.0721263853278482</v>
      </c>
      <c r="CW182" s="23">
        <f t="shared" si="101"/>
        <v>183.66835937499999</v>
      </c>
      <c r="CX182" s="23">
        <f t="shared" si="84"/>
        <v>157.49213308444686</v>
      </c>
      <c r="CY182" s="23">
        <f t="shared" si="85"/>
        <v>28.503582446197246</v>
      </c>
      <c r="CZ182" s="23" cm="1">
        <f t="array" aca="1" ref="CZ182" ca="1">(CY182 - $EV182) - AVERAGE(OFFSET(CY$62, 0, 0, ROW()-62, 1) - OFFSET($EV$62, 0, 0, ROW()-62, 1))</f>
        <v>2.2016770850585825</v>
      </c>
      <c r="DA182" s="21">
        <v>43190</v>
      </c>
      <c r="DB182" s="23">
        <v>2955.14</v>
      </c>
      <c r="DC182" s="23">
        <v>2</v>
      </c>
      <c r="DD182" s="23">
        <v>19.696999999999999</v>
      </c>
      <c r="DE182" s="23">
        <v>156.09630000000001</v>
      </c>
      <c r="DF182" s="23">
        <v>28.337599999999998</v>
      </c>
      <c r="DG182" s="23">
        <v>10.698600000000001</v>
      </c>
      <c r="DH182" s="23">
        <v>9.6532999999999998</v>
      </c>
      <c r="DI182" s="23">
        <f t="shared" si="114"/>
        <v>1.9848645853069324</v>
      </c>
      <c r="DJ182" s="23">
        <f t="shared" si="102"/>
        <v>152.43779296875002</v>
      </c>
      <c r="DK182" s="23">
        <f t="shared" si="86"/>
        <v>141.24383455297522</v>
      </c>
      <c r="DL182" s="23">
        <f t="shared" si="87"/>
        <v>20.922258372216866</v>
      </c>
      <c r="DM182" s="23" cm="1">
        <f t="array" aca="1" ref="DM182" ca="1">(DL182 - $EV182) - AVERAGE(OFFSET(DL$62, 0, 0, ROW()-62, 1) - OFFSET($EV$62, 0, 0, ROW()-62, 1))</f>
        <v>-1.9848137773434353</v>
      </c>
      <c r="DN182" s="21">
        <v>43190</v>
      </c>
      <c r="DO182" s="23">
        <v>5047.37</v>
      </c>
      <c r="DP182" s="23">
        <v>1.44</v>
      </c>
      <c r="DQ182" s="23">
        <v>23.991499999999998</v>
      </c>
      <c r="DR182" s="23">
        <v>234.74930000000001</v>
      </c>
      <c r="DS182" s="23">
        <v>52.235799999999998</v>
      </c>
      <c r="DT182" s="23">
        <v>21.9499</v>
      </c>
      <c r="DU182" s="23">
        <v>17.209499999999998</v>
      </c>
      <c r="DV182" s="23">
        <f t="shared" si="115"/>
        <v>1.5905455906215702</v>
      </c>
      <c r="DW182" s="23">
        <f t="shared" si="103"/>
        <v>229.24736328124999</v>
      </c>
      <c r="DX182" s="23">
        <f t="shared" si="88"/>
        <v>193.24108667703206</v>
      </c>
      <c r="DY182" s="23">
        <f t="shared" si="89"/>
        <v>26.119548832985899</v>
      </c>
      <c r="DZ182" s="23" cm="1">
        <f t="array" aca="1" ref="DZ182" ca="1">(DY182 - $EV182) - AVERAGE(OFFSET(DY$62, 0, 0, ROW()-62, 1) - OFFSET($EV$62, 0, 0, ROW()-62, 1))</f>
        <v>1.1559549723754579</v>
      </c>
      <c r="EA182" s="21">
        <v>43190</v>
      </c>
      <c r="EB182" s="23">
        <v>4356.28</v>
      </c>
      <c r="EC182" s="23">
        <v>3.68</v>
      </c>
      <c r="ED182" s="23">
        <v>16.737100000000002</v>
      </c>
      <c r="EE182" s="23">
        <v>143.06819999999999</v>
      </c>
      <c r="EF182" s="23">
        <v>66.749700000000004</v>
      </c>
      <c r="EG182" s="23">
        <v>18.494399999999999</v>
      </c>
      <c r="EH182" s="23">
        <v>10.813700000000001</v>
      </c>
      <c r="EI182" s="23">
        <f t="shared" si="116"/>
        <v>3.5739971039920992</v>
      </c>
      <c r="EJ182" s="23">
        <f t="shared" si="104"/>
        <v>139.71503906249998</v>
      </c>
      <c r="EK182" s="23">
        <f t="shared" si="90"/>
        <v>132.02108768647651</v>
      </c>
      <c r="EL182" s="23">
        <f t="shared" si="91"/>
        <v>32.996849793763914</v>
      </c>
      <c r="EM182" s="23" cm="1">
        <f t="array" aca="1" ref="EM182" ca="1">(EL182 - $EV182) - AVERAGE(OFFSET(EL$62, 0, 0, ROW()-62, 1) - OFFSET($EV$62, 0, 0, ROW()-62, 1))</f>
        <v>4.2356398826166082</v>
      </c>
      <c r="EP182" s="21">
        <v>43190</v>
      </c>
      <c r="EQ182" s="52">
        <v>2648.050048828125</v>
      </c>
      <c r="ER182" s="37">
        <v>21.6203</v>
      </c>
      <c r="ES182" s="51">
        <v>148.69999999999999</v>
      </c>
      <c r="ET182" s="23">
        <f t="shared" si="105"/>
        <v>145.21484375</v>
      </c>
      <c r="EU182" s="23">
        <f t="shared" si="92"/>
        <v>129.44383105487665</v>
      </c>
      <c r="EV182" s="23">
        <f t="shared" si="93"/>
        <v>20.457135942658446</v>
      </c>
      <c r="EW182" s="37"/>
      <c r="EX182" s="37"/>
      <c r="EY182" s="37"/>
      <c r="FA182" s="21">
        <v>43190</v>
      </c>
      <c r="FB182" s="37">
        <f>VLOOKUP(FA182,'riskfree_rate and infl.'!$H:$I,2,0)</f>
        <v>2.4</v>
      </c>
    </row>
    <row r="183" spans="1:158" x14ac:dyDescent="0.35">
      <c r="A183" s="21">
        <v>43220</v>
      </c>
      <c r="B183" s="23">
        <v>5189.8599999999997</v>
      </c>
      <c r="C183" s="23">
        <v>1.35</v>
      </c>
      <c r="D183" s="23">
        <v>20.307700000000001</v>
      </c>
      <c r="E183" s="23">
        <v>192.66319999999999</v>
      </c>
      <c r="F183" s="23">
        <v>56.430399999999999</v>
      </c>
      <c r="G183" s="23">
        <v>19.9297</v>
      </c>
      <c r="H183" s="23">
        <v>19.611499999999999</v>
      </c>
      <c r="I183" s="23">
        <f t="shared" si="106"/>
        <v>1.3512301994065727</v>
      </c>
      <c r="J183" s="23">
        <f t="shared" si="94"/>
        <v>187.9640975609756</v>
      </c>
      <c r="K183" s="23">
        <f t="shared" si="70"/>
        <v>139.65823955256266</v>
      </c>
      <c r="L183" s="23">
        <f t="shared" si="71"/>
        <v>37.161144352293739</v>
      </c>
      <c r="M183" s="23" cm="1">
        <f t="array" aca="1" ref="M183" ca="1">(L183 - $EV183) - AVERAGE(OFFSET(L$62, 0, 0, ROW()-62, 1) - OFFSET($EV$62, 0, 0, ROW()-62, 1))</f>
        <v>0.87121591349287897</v>
      </c>
      <c r="N183" s="21">
        <v>43220</v>
      </c>
      <c r="O183" s="23">
        <v>4570.3900000000003</v>
      </c>
      <c r="P183" s="23">
        <v>1.26</v>
      </c>
      <c r="Q183" s="23">
        <v>26.783799999999999</v>
      </c>
      <c r="R183" s="23">
        <v>174.50579999999999</v>
      </c>
      <c r="S183" s="23">
        <v>30.119</v>
      </c>
      <c r="T183" s="23">
        <v>9.5556000000000001</v>
      </c>
      <c r="U183" s="23">
        <v>5.8003999999999998</v>
      </c>
      <c r="V183" s="23">
        <f t="shared" si="107"/>
        <v>1.3914139752903469</v>
      </c>
      <c r="W183" s="23">
        <f t="shared" si="95"/>
        <v>170.24956097560977</v>
      </c>
      <c r="X183" s="23">
        <f t="shared" si="72"/>
        <v>147.72543890676636</v>
      </c>
      <c r="Y183" s="23">
        <f t="shared" si="73"/>
        <v>30.938408670997422</v>
      </c>
      <c r="Z183" s="23" cm="1">
        <f t="array" aca="1" ref="Z183" ca="1">(Y183 - $EV183) - AVERAGE(OFFSET(Y$62, 0, 0, ROW()-62, 1) - OFFSET($EV$62, 0, 0, ROW()-62, 1))</f>
        <v>2.7283981389864058</v>
      </c>
      <c r="AA183" s="21">
        <v>43220</v>
      </c>
      <c r="AB183" s="23">
        <v>2880.07</v>
      </c>
      <c r="AC183" s="23">
        <v>3.16</v>
      </c>
      <c r="AD183" s="23">
        <v>19.350200000000001</v>
      </c>
      <c r="AE183" s="23">
        <v>157.2037</v>
      </c>
      <c r="AF183" s="23">
        <v>30.962499999999999</v>
      </c>
      <c r="AG183" s="23">
        <v>9.4910999999999994</v>
      </c>
      <c r="AH183" s="23">
        <v>6.5027999999999997</v>
      </c>
      <c r="AI183" s="23">
        <f t="shared" si="108"/>
        <v>2.952676885242977</v>
      </c>
      <c r="AJ183" s="23">
        <f t="shared" si="96"/>
        <v>153.36946341463417</v>
      </c>
      <c r="AK183" s="23">
        <f t="shared" si="74"/>
        <v>134.45680986728601</v>
      </c>
      <c r="AL183" s="23">
        <f t="shared" si="75"/>
        <v>21.420038173170543</v>
      </c>
      <c r="AM183" s="23" cm="1">
        <f t="array" aca="1" ref="AM183" ca="1">(AL183 - $EV183) - AVERAGE(OFFSET(AL$62, 0, 0, ROW()-62, 1) - OFFSET($EV$62, 0, 0, ROW()-62, 1))</f>
        <v>-4.3294302381154619</v>
      </c>
      <c r="AN183" s="21">
        <v>43220</v>
      </c>
      <c r="AO183" s="23">
        <v>3015.13</v>
      </c>
      <c r="AP183" s="23">
        <v>3.23</v>
      </c>
      <c r="AQ183" s="23">
        <v>38.7089</v>
      </c>
      <c r="AR183" s="23">
        <v>78.576899999999995</v>
      </c>
      <c r="AS183" s="23">
        <v>13.6968</v>
      </c>
      <c r="AT183" s="23">
        <v>3.3681000000000001</v>
      </c>
      <c r="AU183" s="23">
        <v>4.7652999999999999</v>
      </c>
      <c r="AV183" s="23">
        <f t="shared" si="109"/>
        <v>3.4949435504708322</v>
      </c>
      <c r="AW183" s="23">
        <f t="shared" si="97"/>
        <v>76.660390243902441</v>
      </c>
      <c r="AX183" s="23">
        <f t="shared" si="76"/>
        <v>142.69078388416625</v>
      </c>
      <c r="AY183" s="23">
        <f t="shared" si="77"/>
        <v>21.130516757463656</v>
      </c>
      <c r="AZ183" s="23" cm="1">
        <f t="array" aca="1" ref="AZ183" ca="1">(AY183 - $EV183) - AVERAGE(OFFSET(AY$62, 0, 0, ROW()-62, 1) - OFFSET($EV$62, 0, 0, ROW()-62, 1))</f>
        <v>2.4498741645707924</v>
      </c>
      <c r="BA183" s="21">
        <v>43220</v>
      </c>
      <c r="BB183" s="23">
        <v>1589.33</v>
      </c>
      <c r="BC183" s="23">
        <v>1.83</v>
      </c>
      <c r="BD183" s="23">
        <v>15.104900000000001</v>
      </c>
      <c r="BE183" s="23">
        <v>105.61360000000001</v>
      </c>
      <c r="BF183" s="23" t="s">
        <v>8</v>
      </c>
      <c r="BG183" s="23">
        <v>20.976199999999999</v>
      </c>
      <c r="BH183" s="23">
        <v>13.8657</v>
      </c>
      <c r="BI183" s="23">
        <f t="shared" si="110"/>
        <v>1.8842178093706425</v>
      </c>
      <c r="BJ183" s="23">
        <f t="shared" si="98"/>
        <v>103.03765853658538</v>
      </c>
      <c r="BK183" s="23">
        <f t="shared" si="78"/>
        <v>89.713889798350507</v>
      </c>
      <c r="BL183" s="23">
        <f t="shared" si="79"/>
        <v>17.715539963458607</v>
      </c>
      <c r="BM183" s="23" cm="1">
        <f t="array" aca="1" ref="BM183" ca="1">(BL183 - $EV183) - AVERAGE(OFFSET(BL$62, 0, 0, ROW()-62, 1) - OFFSET($EV$62, 0, 0, ROW()-62, 1))</f>
        <v>-0.74320869797151934</v>
      </c>
      <c r="BN183" s="21">
        <v>43220</v>
      </c>
      <c r="BO183" s="23">
        <v>2632.17</v>
      </c>
      <c r="BP183" s="23">
        <v>3.53</v>
      </c>
      <c r="BQ183" s="23">
        <v>43.232300000000002</v>
      </c>
      <c r="BR183" s="23">
        <v>144.1671</v>
      </c>
      <c r="BS183" s="23" t="s">
        <v>8</v>
      </c>
      <c r="BT183" s="23">
        <v>24.589099999999998</v>
      </c>
      <c r="BU183" s="23">
        <v>19.8825</v>
      </c>
      <c r="BV183" s="23">
        <f t="shared" si="111"/>
        <v>3.3793471693172363</v>
      </c>
      <c r="BW183" s="23">
        <f t="shared" si="99"/>
        <v>140.65082926829271</v>
      </c>
      <c r="BX183" s="23">
        <f t="shared" si="80"/>
        <v>131.77906389549514</v>
      </c>
      <c r="BY183" s="23">
        <f t="shared" si="81"/>
        <v>19.974113658049596</v>
      </c>
      <c r="BZ183" s="23" cm="1">
        <f t="array" aca="1" ref="BZ183" ca="1">(BY183 - $EV183) - AVERAGE(OFFSET(BY$62, 0, 0, ROW()-62, 1) - OFFSET($EV$62, 0, 0, ROW()-62, 1))</f>
        <v>-4.1051886267897206</v>
      </c>
      <c r="CA183" s="21">
        <v>43220</v>
      </c>
      <c r="CB183" s="23">
        <v>3163.26</v>
      </c>
      <c r="CC183" s="23">
        <v>1.69</v>
      </c>
      <c r="CD183" s="23">
        <v>20.5275</v>
      </c>
      <c r="CE183" s="23">
        <v>188.27070000000001</v>
      </c>
      <c r="CF183" s="23">
        <v>30.0748</v>
      </c>
      <c r="CG183" s="23">
        <v>9.8429000000000002</v>
      </c>
      <c r="CH183" s="23">
        <v>5.5686</v>
      </c>
      <c r="CI183" s="23">
        <f t="shared" si="112"/>
        <v>1.6921611663638496</v>
      </c>
      <c r="CJ183" s="23">
        <f t="shared" si="100"/>
        <v>183.6787317073171</v>
      </c>
      <c r="CK183" s="23">
        <f t="shared" si="82"/>
        <v>150.09264454224362</v>
      </c>
      <c r="CL183" s="23">
        <f t="shared" si="83"/>
        <v>21.075383205135676</v>
      </c>
      <c r="CM183" s="23" cm="1">
        <f t="array" aca="1" ref="CM183" ca="1">(CL183 - $EV183) - AVERAGE(OFFSET(CL$62, 0, 0, ROW()-62, 1) - OFFSET($EV$62, 0, 0, ROW()-62, 1))</f>
        <v>-3.0575469858822544</v>
      </c>
      <c r="CN183" s="21">
        <v>43220</v>
      </c>
      <c r="CO183" s="23">
        <v>4354.09</v>
      </c>
      <c r="CP183" s="23">
        <v>2.06</v>
      </c>
      <c r="CQ183" s="23">
        <v>20.418800000000001</v>
      </c>
      <c r="CR183" s="23">
        <v>188.07640000000001</v>
      </c>
      <c r="CS183" s="23">
        <v>26.5229</v>
      </c>
      <c r="CT183" s="23">
        <v>12.1408</v>
      </c>
      <c r="CU183" s="23">
        <v>7.9519000000000002</v>
      </c>
      <c r="CV183" s="23">
        <f t="shared" si="113"/>
        <v>2.0555897479774141</v>
      </c>
      <c r="CW183" s="23">
        <f t="shared" si="101"/>
        <v>183.48917073170733</v>
      </c>
      <c r="CX183" s="23">
        <f t="shared" si="84"/>
        <v>158.36368850168648</v>
      </c>
      <c r="CY183" s="23">
        <f t="shared" si="85"/>
        <v>27.494244679414823</v>
      </c>
      <c r="CZ183" s="23" cm="1">
        <f t="array" aca="1" ref="CZ183" ca="1">(CY183 - $EV183) - AVERAGE(OFFSET(CY$62, 0, 0, ROW()-62, 1) - OFFSET($EV$62, 0, 0, ROW()-62, 1))</f>
        <v>0.80193386321688909</v>
      </c>
      <c r="DA183" s="21">
        <v>43220</v>
      </c>
      <c r="DB183" s="23">
        <v>2956.43</v>
      </c>
      <c r="DC183" s="23">
        <v>2.0099999999999998</v>
      </c>
      <c r="DD183" s="23">
        <v>19.7056</v>
      </c>
      <c r="DE183" s="23">
        <v>156.09630000000001</v>
      </c>
      <c r="DF183" s="23">
        <v>28.337599999999998</v>
      </c>
      <c r="DG183" s="23">
        <v>10.698600000000001</v>
      </c>
      <c r="DH183" s="23">
        <v>9.6532999999999998</v>
      </c>
      <c r="DI183" s="23">
        <f t="shared" si="114"/>
        <v>1.9864335695114352</v>
      </c>
      <c r="DJ183" s="23">
        <f t="shared" si="102"/>
        <v>152.28907317073174</v>
      </c>
      <c r="DK183" s="23">
        <f t="shared" si="86"/>
        <v>141.42927723308745</v>
      </c>
      <c r="DL183" s="23">
        <f t="shared" si="87"/>
        <v>20.903946183134007</v>
      </c>
      <c r="DM183" s="23" cm="1">
        <f t="array" aca="1" ref="DM183" ca="1">(DL183 - $EV183) - AVERAGE(OFFSET(DL$62, 0, 0, ROW()-62, 1) - OFFSET($EV$62, 0, 0, ROW()-62, 1))</f>
        <v>-2.358932323449185</v>
      </c>
      <c r="DN183" s="21">
        <v>43220</v>
      </c>
      <c r="DO183" s="23">
        <v>5032.6099999999997</v>
      </c>
      <c r="DP183" s="23">
        <v>1.45</v>
      </c>
      <c r="DQ183" s="23">
        <v>23.143799999999999</v>
      </c>
      <c r="DR183" s="23">
        <v>250.50149999999999</v>
      </c>
      <c r="DS183" s="23">
        <v>52.116900000000001</v>
      </c>
      <c r="DT183" s="23">
        <v>22.221599999999999</v>
      </c>
      <c r="DU183" s="23">
        <v>13.696999999999999</v>
      </c>
      <c r="DV183" s="23">
        <f t="shared" si="115"/>
        <v>1.5673122780716386</v>
      </c>
      <c r="DW183" s="23">
        <f t="shared" si="103"/>
        <v>244.39170731707318</v>
      </c>
      <c r="DX183" s="23">
        <f t="shared" si="88"/>
        <v>194.46603913495429</v>
      </c>
      <c r="DY183" s="23">
        <f t="shared" si="89"/>
        <v>25.879120191816636</v>
      </c>
      <c r="DZ183" s="23" cm="1">
        <f t="array" aca="1" ref="DZ183" ca="1">(DY183 - $EV183) - AVERAGE(OFFSET(DY$62, 0, 0, ROW()-62, 1) - OFFSET($EV$62, 0, 0, ROW()-62, 1))</f>
        <v>0.53376320765670204</v>
      </c>
      <c r="EA183" s="21">
        <v>43220</v>
      </c>
      <c r="EB183" s="23">
        <v>4446.16</v>
      </c>
      <c r="EC183" s="23">
        <v>3.61</v>
      </c>
      <c r="ED183" s="23">
        <v>17.080300000000001</v>
      </c>
      <c r="EE183" s="23">
        <v>143.06819999999999</v>
      </c>
      <c r="EF183" s="23">
        <v>66.749700000000004</v>
      </c>
      <c r="EG183" s="23">
        <v>18.494399999999999</v>
      </c>
      <c r="EH183" s="23">
        <v>10.813700000000001</v>
      </c>
      <c r="EI183" s="23">
        <f t="shared" si="116"/>
        <v>3.5707672784622506</v>
      </c>
      <c r="EJ183" s="23">
        <f t="shared" si="104"/>
        <v>139.57873170731708</v>
      </c>
      <c r="EK183" s="23">
        <f t="shared" si="90"/>
        <v>132.30542988489552</v>
      </c>
      <c r="EL183" s="23">
        <f t="shared" si="91"/>
        <v>33.60527231473506</v>
      </c>
      <c r="EM183" s="23" cm="1">
        <f t="array" aca="1" ref="EM183" ca="1">(EL183 - $EV183) - AVERAGE(OFFSET(EL$62, 0, 0, ROW()-62, 1) - OFFSET($EV$62, 0, 0, ROW()-62, 1))</f>
        <v>4.4368473386313099</v>
      </c>
      <c r="EP183" s="21">
        <v>43220</v>
      </c>
      <c r="EQ183" s="52">
        <v>2705.27001953125</v>
      </c>
      <c r="ER183" s="37">
        <v>22.087399999999999</v>
      </c>
      <c r="ES183" s="51">
        <v>151.13</v>
      </c>
      <c r="ET183" s="23">
        <f t="shared" si="105"/>
        <v>147.44390243902438</v>
      </c>
      <c r="EU183" s="23">
        <f t="shared" si="92"/>
        <v>129.87782026301801</v>
      </c>
      <c r="EV183" s="23">
        <f t="shared" si="93"/>
        <v>20.829345719328803</v>
      </c>
      <c r="EW183" s="37"/>
      <c r="EX183" s="37"/>
      <c r="EY183" s="37"/>
      <c r="FA183" s="21">
        <v>43220</v>
      </c>
      <c r="FB183" s="37">
        <f>VLOOKUP(FA183,'riskfree_rate and infl.'!$H:$I,2,0)</f>
        <v>2.5</v>
      </c>
    </row>
    <row r="184" spans="1:158" x14ac:dyDescent="0.35">
      <c r="A184" s="21">
        <v>43251</v>
      </c>
      <c r="B184" s="23">
        <v>5406.82</v>
      </c>
      <c r="C184" s="23">
        <v>1.29</v>
      </c>
      <c r="D184" s="23">
        <v>21.287800000000001</v>
      </c>
      <c r="E184" s="23">
        <v>192.0711</v>
      </c>
      <c r="F184" s="23">
        <v>56.683300000000003</v>
      </c>
      <c r="G184" s="23">
        <v>19.834399999999999</v>
      </c>
      <c r="H184" s="23">
        <v>19.6126</v>
      </c>
      <c r="I184" s="23">
        <f t="shared" si="106"/>
        <v>1.3364809452531514</v>
      </c>
      <c r="J184" s="23">
        <f t="shared" si="94"/>
        <v>186.83959143968872</v>
      </c>
      <c r="K184" s="23">
        <f t="shared" si="70"/>
        <v>141.19060059332276</v>
      </c>
      <c r="L184" s="23">
        <f t="shared" si="71"/>
        <v>38.294475533633374</v>
      </c>
      <c r="M184" s="23" cm="1">
        <f t="array" aca="1" ref="M184" ca="1">(L184 - $EV184) - AVERAGE(OFFSET(L$62, 0, 0, ROW()-62, 1) - OFFSET($EV$62, 0, 0, ROW()-62, 1))</f>
        <v>1.9688400294364055</v>
      </c>
      <c r="N184" s="21">
        <v>43251</v>
      </c>
      <c r="O184" s="23">
        <v>4671.71</v>
      </c>
      <c r="P184" s="23">
        <v>1.25</v>
      </c>
      <c r="Q184" s="23">
        <v>26.5105</v>
      </c>
      <c r="R184" s="23">
        <v>179.8134</v>
      </c>
      <c r="S184" s="23">
        <v>30.253900000000002</v>
      </c>
      <c r="T184" s="23">
        <v>9.1683000000000003</v>
      </c>
      <c r="U184" s="23">
        <v>5.5053000000000001</v>
      </c>
      <c r="V184" s="23">
        <f t="shared" si="107"/>
        <v>1.3870900377870901</v>
      </c>
      <c r="W184" s="23">
        <f t="shared" si="95"/>
        <v>174.91575875486382</v>
      </c>
      <c r="X184" s="23">
        <f t="shared" si="72"/>
        <v>148.72256545800619</v>
      </c>
      <c r="Y184" s="23">
        <f t="shared" si="73"/>
        <v>31.412247264650098</v>
      </c>
      <c r="Z184" s="23" cm="1">
        <f t="array" aca="1" ref="Z184" ca="1">(Y184 - $EV184) - AVERAGE(OFFSET(Y$62, 0, 0, ROW()-62, 1) - OFFSET($EV$62, 0, 0, ROW()-62, 1))</f>
        <v>3.1513068621159785</v>
      </c>
      <c r="AA184" s="21">
        <v>43251</v>
      </c>
      <c r="AB184" s="23">
        <v>2821.46</v>
      </c>
      <c r="AC184" s="23">
        <v>3.07</v>
      </c>
      <c r="AD184" s="23">
        <v>18.956399999999999</v>
      </c>
      <c r="AE184" s="23">
        <v>157.2037</v>
      </c>
      <c r="AF184" s="23">
        <v>30.962499999999999</v>
      </c>
      <c r="AG184" s="23">
        <v>9.4910999999999994</v>
      </c>
      <c r="AH184" s="23">
        <v>6.5027999999999997</v>
      </c>
      <c r="AI184" s="23">
        <f t="shared" si="108"/>
        <v>2.8343530751447545</v>
      </c>
      <c r="AJ184" s="23">
        <f t="shared" si="96"/>
        <v>152.92188715953307</v>
      </c>
      <c r="AK184" s="23">
        <f t="shared" si="74"/>
        <v>134.92606025485614</v>
      </c>
      <c r="AL184" s="23">
        <f t="shared" si="75"/>
        <v>20.911156782245502</v>
      </c>
      <c r="AM184" s="23" cm="1">
        <f t="array" aca="1" ref="AM184" ca="1">(AL184 - $EV184) - AVERAGE(OFFSET(AL$62, 0, 0, ROW()-62, 1) - OFFSET($EV$62, 0, 0, ROW()-62, 1))</f>
        <v>-4.8313904472922786</v>
      </c>
      <c r="AN184" s="21">
        <v>43251</v>
      </c>
      <c r="AO184" s="23">
        <v>3096.57</v>
      </c>
      <c r="AP184" s="23">
        <v>3.18</v>
      </c>
      <c r="AQ184" s="23">
        <v>32.110500000000002</v>
      </c>
      <c r="AR184" s="23">
        <v>95.125500000000002</v>
      </c>
      <c r="AS184" s="23">
        <v>14.1205</v>
      </c>
      <c r="AT184" s="23">
        <v>4.3186999999999998</v>
      </c>
      <c r="AU184" s="23">
        <v>5.5941000000000001</v>
      </c>
      <c r="AV184" s="23">
        <f t="shared" si="109"/>
        <v>3.4865007562216421</v>
      </c>
      <c r="AW184" s="23">
        <f t="shared" si="97"/>
        <v>92.534533073929964</v>
      </c>
      <c r="AX184" s="23">
        <f t="shared" si="76"/>
        <v>140.05747054650953</v>
      </c>
      <c r="AY184" s="23">
        <f t="shared" si="77"/>
        <v>22.109281196619268</v>
      </c>
      <c r="AZ184" s="23" cm="1">
        <f t="array" aca="1" ref="AZ184" ca="1">(AY184 - $EV184) - AVERAGE(OFFSET(AY$62, 0, 0, ROW()-62, 1) - OFFSET($EV$62, 0, 0, ROW()-62, 1))</f>
        <v>3.3799917166001503</v>
      </c>
      <c r="BA184" s="21">
        <v>43251</v>
      </c>
      <c r="BB184" s="23">
        <v>1570.24</v>
      </c>
      <c r="BC184" s="23">
        <v>1.9</v>
      </c>
      <c r="BD184" s="23">
        <v>14.9907</v>
      </c>
      <c r="BE184" s="23">
        <v>105.83280000000001</v>
      </c>
      <c r="BF184" s="23" t="s">
        <v>8</v>
      </c>
      <c r="BG184" s="23">
        <v>20.572199999999999</v>
      </c>
      <c r="BH184" s="23">
        <v>13.6349</v>
      </c>
      <c r="BI184" s="23">
        <f t="shared" si="110"/>
        <v>1.9100546370538569</v>
      </c>
      <c r="BJ184" s="23">
        <f t="shared" si="98"/>
        <v>102.95019455252918</v>
      </c>
      <c r="BK184" s="23">
        <f t="shared" si="78"/>
        <v>90.141651094804558</v>
      </c>
      <c r="BL184" s="23">
        <f t="shared" si="79"/>
        <v>17.419694236003437</v>
      </c>
      <c r="BM184" s="23" cm="1">
        <f t="array" aca="1" ref="BM184" ca="1">(BL184 - $EV184) - AVERAGE(OFFSET(BL$62, 0, 0, ROW()-62, 1) - OFFSET($EV$62, 0, 0, ROW()-62, 1))</f>
        <v>-1.0615285022042356</v>
      </c>
      <c r="BN184" s="21">
        <v>43251</v>
      </c>
      <c r="BO184" s="23">
        <v>2684.43</v>
      </c>
      <c r="BP184" s="23">
        <v>3.48</v>
      </c>
      <c r="BQ184" s="23">
        <v>44.552500000000002</v>
      </c>
      <c r="BR184" s="23">
        <v>140.2216</v>
      </c>
      <c r="BS184" s="23" t="s">
        <v>8</v>
      </c>
      <c r="BT184" s="23">
        <v>23.954499999999999</v>
      </c>
      <c r="BU184" s="23">
        <v>19.1249</v>
      </c>
      <c r="BV184" s="23">
        <f t="shared" si="111"/>
        <v>3.4028316447949951</v>
      </c>
      <c r="BW184" s="23">
        <f t="shared" si="99"/>
        <v>136.4023346303502</v>
      </c>
      <c r="BX184" s="23">
        <f t="shared" si="80"/>
        <v>132.24356204334484</v>
      </c>
      <c r="BY184" s="23">
        <f t="shared" si="81"/>
        <v>20.299135614028131</v>
      </c>
      <c r="BZ184" s="23" cm="1">
        <f t="array" aca="1" ref="BZ184" ca="1">(BY184 - $EV184) - AVERAGE(OFFSET(BY$62, 0, 0, ROW()-62, 1) - OFFSET($EV$62, 0, 0, ROW()-62, 1))</f>
        <v>-3.7750835350574352</v>
      </c>
      <c r="CA184" s="21">
        <v>43251</v>
      </c>
      <c r="CB184" s="23">
        <v>3169.08</v>
      </c>
      <c r="CC184" s="23">
        <v>1.7</v>
      </c>
      <c r="CD184" s="23">
        <v>19.708500000000001</v>
      </c>
      <c r="CE184" s="23">
        <v>190.2542</v>
      </c>
      <c r="CF184" s="23">
        <v>30.690799999999999</v>
      </c>
      <c r="CG184" s="23">
        <v>9.3623999999999992</v>
      </c>
      <c r="CH184" s="23">
        <v>5.43</v>
      </c>
      <c r="CI184" s="23">
        <f t="shared" si="112"/>
        <v>1.6956023708815582</v>
      </c>
      <c r="CJ184" s="23">
        <f t="shared" si="100"/>
        <v>185.07217898832684</v>
      </c>
      <c r="CK184" s="23">
        <f t="shared" si="82"/>
        <v>151.22714305463944</v>
      </c>
      <c r="CL184" s="23">
        <f t="shared" si="83"/>
        <v>20.955761882342699</v>
      </c>
      <c r="CM184" s="23" cm="1">
        <f t="array" aca="1" ref="CM184" ca="1">(CL184 - $EV184) - AVERAGE(OFFSET(CL$62, 0, 0, ROW()-62, 1) - OFFSET($EV$62, 0, 0, ROW()-62, 1))</f>
        <v>-3.1806723994862964</v>
      </c>
      <c r="CN184" s="21">
        <v>43251</v>
      </c>
      <c r="CO184" s="23">
        <v>4495.8999999999996</v>
      </c>
      <c r="CP184" s="23">
        <v>2.04</v>
      </c>
      <c r="CQ184" s="23">
        <v>19.974</v>
      </c>
      <c r="CR184" s="23">
        <v>179.34880000000001</v>
      </c>
      <c r="CS184" s="23">
        <v>26.787099999999999</v>
      </c>
      <c r="CT184" s="23">
        <v>11.994899999999999</v>
      </c>
      <c r="CU184" s="23">
        <v>8.0767000000000007</v>
      </c>
      <c r="CV184" s="23">
        <f t="shared" si="113"/>
        <v>2.0844986532911833</v>
      </c>
      <c r="CW184" s="23">
        <f t="shared" si="101"/>
        <v>174.463813229572</v>
      </c>
      <c r="CX184" s="23">
        <f t="shared" si="84"/>
        <v>159.08587302855673</v>
      </c>
      <c r="CY184" s="23">
        <f t="shared" si="85"/>
        <v>28.260837460991663</v>
      </c>
      <c r="CZ184" s="23" cm="1">
        <f t="array" aca="1" ref="CZ184" ca="1">(CY184 - $EV184) - AVERAGE(OFFSET(CY$62, 0, 0, ROW()-62, 1) - OFFSET($EV$62, 0, 0, ROW()-62, 1))</f>
        <v>1.533387465055621</v>
      </c>
      <c r="DA184" s="21">
        <v>43251</v>
      </c>
      <c r="DB184" s="23">
        <v>3013.32</v>
      </c>
      <c r="DC184" s="23">
        <v>1.95</v>
      </c>
      <c r="DD184" s="23">
        <v>18.882000000000001</v>
      </c>
      <c r="DE184" s="23">
        <v>157.06479999999999</v>
      </c>
      <c r="DF184" s="23">
        <v>27.902999999999999</v>
      </c>
      <c r="DG184" s="23">
        <v>10.7308</v>
      </c>
      <c r="DH184" s="23">
        <v>9.2621000000000002</v>
      </c>
      <c r="DI184" s="23">
        <f t="shared" si="114"/>
        <v>1.9515186941107114</v>
      </c>
      <c r="DJ184" s="23">
        <f t="shared" si="102"/>
        <v>152.78677042801556</v>
      </c>
      <c r="DK184" s="23">
        <f t="shared" si="86"/>
        <v>141.62997554363989</v>
      </c>
      <c r="DL184" s="23">
        <f t="shared" si="87"/>
        <v>21.276004521172268</v>
      </c>
      <c r="DM184" s="23" cm="1">
        <f t="array" aca="1" ref="DM184" ca="1">(DL184 - $EV184) - AVERAGE(OFFSET(DL$62, 0, 0, ROW()-62, 1) - OFFSET($EV$62, 0, 0, ROW()-62, 1))</f>
        <v>-1.996104425914063</v>
      </c>
      <c r="DN184" s="21">
        <v>43251</v>
      </c>
      <c r="DO184" s="23">
        <v>5357.18</v>
      </c>
      <c r="DP184" s="23">
        <v>1.39</v>
      </c>
      <c r="DQ184" s="23">
        <v>22.2685</v>
      </c>
      <c r="DR184" s="23">
        <v>264.86329999999998</v>
      </c>
      <c r="DS184" s="23">
        <v>52.305300000000003</v>
      </c>
      <c r="DT184" s="23">
        <v>22.583500000000001</v>
      </c>
      <c r="DU184" s="23">
        <v>14.1099</v>
      </c>
      <c r="DV184" s="23">
        <f t="shared" si="115"/>
        <v>1.5656644551277668</v>
      </c>
      <c r="DW184" s="23">
        <f t="shared" si="103"/>
        <v>257.64912451361863</v>
      </c>
      <c r="DX184" s="23">
        <f t="shared" si="88"/>
        <v>195.92036708131866</v>
      </c>
      <c r="DY184" s="23">
        <f t="shared" si="89"/>
        <v>27.343660487204225</v>
      </c>
      <c r="DZ184" s="23" cm="1">
        <f t="array" aca="1" ref="DZ184" ca="1">(DY184 - $EV184) - AVERAGE(OFFSET(DY$62, 0, 0, ROW()-62, 1) - OFFSET($EV$62, 0, 0, ROW()-62, 1))</f>
        <v>1.9653624434337269</v>
      </c>
      <c r="EA184" s="21">
        <v>43251</v>
      </c>
      <c r="EB184" s="23">
        <v>4382.79</v>
      </c>
      <c r="EC184" s="23">
        <v>3.67</v>
      </c>
      <c r="ED184" s="23">
        <v>16.4239</v>
      </c>
      <c r="EE184" s="23">
        <v>145.9171</v>
      </c>
      <c r="EF184" s="23">
        <v>66.013099999999994</v>
      </c>
      <c r="EG184" s="23">
        <v>17.680900000000001</v>
      </c>
      <c r="EH184" s="23">
        <v>12.1783</v>
      </c>
      <c r="EI184" s="23">
        <f t="shared" si="116"/>
        <v>3.5873330972977646</v>
      </c>
      <c r="EJ184" s="23">
        <f t="shared" si="104"/>
        <v>141.94270428015565</v>
      </c>
      <c r="EK184" s="23">
        <f t="shared" si="90"/>
        <v>132.61313373335176</v>
      </c>
      <c r="EL184" s="23">
        <f t="shared" si="91"/>
        <v>33.049441458887287</v>
      </c>
      <c r="EM184" s="23" cm="1">
        <f t="array" aca="1" ref="EM184" ca="1">(EL184 - $EV184) - AVERAGE(OFFSET(EL$62, 0, 0, ROW()-62, 1) - OFFSET($EV$62, 0, 0, ROW()-62, 1))</f>
        <v>3.8160829302961297</v>
      </c>
      <c r="EP184" s="21">
        <v>43251</v>
      </c>
      <c r="EQ184" s="52">
        <v>2718.3701171875</v>
      </c>
      <c r="ER184" s="37">
        <v>22.194400000000002</v>
      </c>
      <c r="ES184" s="51">
        <v>153.5</v>
      </c>
      <c r="ET184" s="23">
        <f t="shared" si="105"/>
        <v>149.31906614785993</v>
      </c>
      <c r="EU184" s="23">
        <f t="shared" si="92"/>
        <v>130.32800982702079</v>
      </c>
      <c r="EV184" s="23">
        <f t="shared" si="93"/>
        <v>20.857911670679886</v>
      </c>
      <c r="EW184" s="37"/>
      <c r="EX184" s="37"/>
      <c r="EY184" s="37"/>
      <c r="FA184" s="21">
        <v>43251</v>
      </c>
      <c r="FB184" s="37">
        <f>VLOOKUP(FA184,'riskfree_rate and infl.'!$H:$I,2,0)</f>
        <v>2.8</v>
      </c>
    </row>
    <row r="185" spans="1:158" x14ac:dyDescent="0.35">
      <c r="A185" s="21">
        <v>43281</v>
      </c>
      <c r="B185" s="23">
        <v>5647.36</v>
      </c>
      <c r="C185" s="23">
        <v>1.3</v>
      </c>
      <c r="D185" s="23">
        <v>22.227499999999999</v>
      </c>
      <c r="E185" s="23">
        <v>192.0711</v>
      </c>
      <c r="F185" s="23">
        <v>56.683300000000003</v>
      </c>
      <c r="G185" s="23">
        <v>19.834399999999999</v>
      </c>
      <c r="H185" s="23">
        <v>19.6126</v>
      </c>
      <c r="I185" s="23">
        <f t="shared" si="106"/>
        <v>1.3890852695381963</v>
      </c>
      <c r="J185" s="23">
        <f t="shared" si="94"/>
        <v>186.65801749271139</v>
      </c>
      <c r="K185" s="23">
        <f t="shared" si="70"/>
        <v>142.72615006626935</v>
      </c>
      <c r="L185" s="23">
        <f t="shared" si="71"/>
        <v>39.567801677393156</v>
      </c>
      <c r="M185" s="23" cm="1">
        <f t="array" aca="1" ref="M185" ca="1">(L185 - $EV185) - AVERAGE(OFFSET(L$62, 0, 0, ROW()-62, 1) - OFFSET($EV$62, 0, 0, ROW()-62, 1))</f>
        <v>2.554258244090013</v>
      </c>
      <c r="N185" s="21">
        <v>43281</v>
      </c>
      <c r="O185" s="23">
        <v>4749.8100000000004</v>
      </c>
      <c r="P185" s="23">
        <v>1.23</v>
      </c>
      <c r="Q185" s="23">
        <v>26.936599999999999</v>
      </c>
      <c r="R185" s="23">
        <v>179.81370000000001</v>
      </c>
      <c r="S185" s="23">
        <v>30.253900000000002</v>
      </c>
      <c r="T185" s="23">
        <v>9.1684000000000001</v>
      </c>
      <c r="U185" s="23">
        <v>5.5052000000000003</v>
      </c>
      <c r="V185" s="23">
        <f t="shared" si="107"/>
        <v>1.3620873740854211</v>
      </c>
      <c r="W185" s="23">
        <f t="shared" si="95"/>
        <v>174.74606413994172</v>
      </c>
      <c r="X185" s="23">
        <f t="shared" si="72"/>
        <v>149.72050084265683</v>
      </c>
      <c r="Y185" s="23">
        <f t="shared" si="73"/>
        <v>31.724513164644272</v>
      </c>
      <c r="Z185" s="23" cm="1">
        <f t="array" aca="1" ref="Z185" ca="1">(Y185 - $EV185) - AVERAGE(OFFSET(Y$62, 0, 0, ROW()-62, 1) - OFFSET($EV$62, 0, 0, ROW()-62, 1))</f>
        <v>2.7660512815187781</v>
      </c>
      <c r="AA185" s="21">
        <v>43281</v>
      </c>
      <c r="AB185" s="23">
        <v>2941.19</v>
      </c>
      <c r="AC185" s="23">
        <v>2.97</v>
      </c>
      <c r="AD185" s="23">
        <v>18.572199999999999</v>
      </c>
      <c r="AE185" s="23">
        <v>163.19890000000001</v>
      </c>
      <c r="AF185" s="23">
        <v>30.315000000000001</v>
      </c>
      <c r="AG185" s="23">
        <v>9.4821000000000009</v>
      </c>
      <c r="AH185" s="23">
        <v>6.859</v>
      </c>
      <c r="AI185" s="23">
        <f t="shared" si="108"/>
        <v>2.8673422598125167</v>
      </c>
      <c r="AJ185" s="23">
        <f t="shared" si="96"/>
        <v>158.59951409135084</v>
      </c>
      <c r="AK185" s="23">
        <f t="shared" si="74"/>
        <v>135.4163828701966</v>
      </c>
      <c r="AL185" s="23">
        <f t="shared" si="75"/>
        <v>21.719602441451109</v>
      </c>
      <c r="AM185" s="23" cm="1">
        <f t="array" aca="1" ref="AM185" ca="1">(AL185 - $EV185) - AVERAGE(OFFSET(AL$62, 0, 0, ROW()-62, 1) - OFFSET($EV$62, 0, 0, ROW()-62, 1))</f>
        <v>-4.655566290552775</v>
      </c>
      <c r="AN185" s="21">
        <v>43281</v>
      </c>
      <c r="AO185" s="23">
        <v>3118.2</v>
      </c>
      <c r="AP185" s="23">
        <v>3.16</v>
      </c>
      <c r="AQ185" s="23">
        <v>32.334800000000001</v>
      </c>
      <c r="AR185" s="23">
        <v>95.125500000000002</v>
      </c>
      <c r="AS185" s="23">
        <v>14.1205</v>
      </c>
      <c r="AT185" s="23">
        <v>4.3186999999999998</v>
      </c>
      <c r="AU185" s="23">
        <v>5.5941000000000001</v>
      </c>
      <c r="AV185" s="23">
        <f t="shared" si="109"/>
        <v>3.4400646804222146</v>
      </c>
      <c r="AW185" s="23">
        <f t="shared" si="97"/>
        <v>92.44460641399418</v>
      </c>
      <c r="AX185" s="23">
        <f t="shared" si="76"/>
        <v>137.43906532924444</v>
      </c>
      <c r="AY185" s="23">
        <f t="shared" si="77"/>
        <v>22.687872567600369</v>
      </c>
      <c r="AZ185" s="23" cm="1">
        <f t="array" aca="1" ref="AZ185" ca="1">(AY185 - $EV185) - AVERAGE(OFFSET(AY$62, 0, 0, ROW()-62, 1) - OFFSET($EV$62, 0, 0, ROW()-62, 1))</f>
        <v>3.2592023805306569</v>
      </c>
      <c r="BA185" s="21">
        <v>43281</v>
      </c>
      <c r="BB185" s="23">
        <v>1538</v>
      </c>
      <c r="BC185" s="23">
        <v>1.94</v>
      </c>
      <c r="BD185" s="23">
        <v>14.6829</v>
      </c>
      <c r="BE185" s="23">
        <v>105.83280000000001</v>
      </c>
      <c r="BF185" s="23" t="s">
        <v>8</v>
      </c>
      <c r="BG185" s="23">
        <v>20.572199999999999</v>
      </c>
      <c r="BH185" s="23">
        <v>13.6349</v>
      </c>
      <c r="BI185" s="23">
        <f t="shared" si="110"/>
        <v>1.8999473071737059</v>
      </c>
      <c r="BJ185" s="23">
        <f t="shared" si="98"/>
        <v>102.85014577259477</v>
      </c>
      <c r="BK185" s="23">
        <f t="shared" si="78"/>
        <v>90.572806111119249</v>
      </c>
      <c r="BL185" s="23">
        <f t="shared" si="79"/>
        <v>16.980814286719841</v>
      </c>
      <c r="BM185" s="23" cm="1">
        <f t="array" aca="1" ref="BM185" ca="1">(BL185 - $EV185) - AVERAGE(OFFSET(BL$62, 0, 0, ROW()-62, 1) - OFFSET($EV$62, 0, 0, ROW()-62, 1))</f>
        <v>-2.1636792380603413</v>
      </c>
      <c r="BN185" s="21">
        <v>43281</v>
      </c>
      <c r="BO185" s="23">
        <v>2786.65</v>
      </c>
      <c r="BP185" s="23">
        <v>3.38</v>
      </c>
      <c r="BQ185" s="23">
        <v>46.249000000000002</v>
      </c>
      <c r="BR185" s="23">
        <v>140.2216</v>
      </c>
      <c r="BS185" s="23" t="s">
        <v>8</v>
      </c>
      <c r="BT185" s="23">
        <v>23.954499999999999</v>
      </c>
      <c r="BU185" s="23">
        <v>19.1249</v>
      </c>
      <c r="BV185" s="23">
        <f t="shared" si="111"/>
        <v>3.4292797835873743</v>
      </c>
      <c r="BW185" s="23">
        <f t="shared" si="99"/>
        <v>136.2697764820214</v>
      </c>
      <c r="BX185" s="23">
        <f t="shared" si="80"/>
        <v>132.71295844902093</v>
      </c>
      <c r="BY185" s="23">
        <f t="shared" si="81"/>
        <v>20.99757275074564</v>
      </c>
      <c r="BZ185" s="23" cm="1">
        <f t="array" aca="1" ref="BZ185" ca="1">(BY185 - $EV185) - AVERAGE(OFFSET(BY$62, 0, 0, ROW()-62, 1) - OFFSET($EV$62, 0, 0, ROW()-62, 1))</f>
        <v>-3.7178557618811099</v>
      </c>
      <c r="CA185" s="21">
        <v>43281</v>
      </c>
      <c r="CB185" s="23">
        <v>3216.82</v>
      </c>
      <c r="CC185" s="23">
        <v>1.68</v>
      </c>
      <c r="CD185" s="23">
        <v>20.008299999999998</v>
      </c>
      <c r="CE185" s="23">
        <v>190.25710000000001</v>
      </c>
      <c r="CF185" s="23">
        <v>30.688800000000001</v>
      </c>
      <c r="CG185" s="23">
        <v>9.3584999999999994</v>
      </c>
      <c r="CH185" s="23">
        <v>5.4275000000000002</v>
      </c>
      <c r="CI185" s="23">
        <f t="shared" si="112"/>
        <v>1.6949482036726307</v>
      </c>
      <c r="CJ185" s="23">
        <f t="shared" si="100"/>
        <v>184.89514091350827</v>
      </c>
      <c r="CK185" s="23">
        <f t="shared" si="82"/>
        <v>152.36633351714684</v>
      </c>
      <c r="CL185" s="23">
        <f t="shared" si="83"/>
        <v>21.112406696050012</v>
      </c>
      <c r="CM185" s="23" cm="1">
        <f t="array" aca="1" ref="CM185" ca="1">(CL185 - $EV185) - AVERAGE(OFFSET(CL$62, 0, 0, ROW()-62, 1) - OFFSET($EV$62, 0, 0, ROW()-62, 1))</f>
        <v>-3.6700695601784683</v>
      </c>
      <c r="CN185" s="21">
        <v>43281</v>
      </c>
      <c r="CO185" s="23">
        <v>4333.57</v>
      </c>
      <c r="CP185" s="23">
        <v>2.09</v>
      </c>
      <c r="CQ185" s="23">
        <v>19.235299999999999</v>
      </c>
      <c r="CR185" s="23">
        <v>179.34880000000001</v>
      </c>
      <c r="CS185" s="23">
        <v>26.787099999999999</v>
      </c>
      <c r="CT185" s="23">
        <v>11.994899999999999</v>
      </c>
      <c r="CU185" s="23">
        <v>8.0767000000000007</v>
      </c>
      <c r="CV185" s="23">
        <f t="shared" si="113"/>
        <v>2.0497575730143818</v>
      </c>
      <c r="CW185" s="23">
        <f t="shared" si="101"/>
        <v>174.29426627793978</v>
      </c>
      <c r="CX185" s="23">
        <f t="shared" si="84"/>
        <v>159.80989501727552</v>
      </c>
      <c r="CY185" s="23">
        <f t="shared" si="85"/>
        <v>27.117031767848534</v>
      </c>
      <c r="CZ185" s="23" cm="1">
        <f t="array" aca="1" ref="CZ185" ca="1">(CY185 - $EV185) - AVERAGE(OFFSET(CY$62, 0, 0, ROW()-62, 1) - OFFSET($EV$62, 0, 0, ROW()-62, 1))</f>
        <v>-0.29478589244261766</v>
      </c>
      <c r="DA185" s="21">
        <v>43281</v>
      </c>
      <c r="DB185" s="23">
        <v>3012.03</v>
      </c>
      <c r="DC185" s="23">
        <v>1.99</v>
      </c>
      <c r="DD185" s="23">
        <v>18.879200000000001</v>
      </c>
      <c r="DE185" s="23">
        <v>157.09530000000001</v>
      </c>
      <c r="DF185" s="23">
        <v>27.9008</v>
      </c>
      <c r="DG185" s="23">
        <v>10.7285</v>
      </c>
      <c r="DH185" s="23">
        <v>9.2571999999999992</v>
      </c>
      <c r="DI185" s="23">
        <f t="shared" si="114"/>
        <v>1.9806164953904111</v>
      </c>
      <c r="DJ185" s="23">
        <f t="shared" si="102"/>
        <v>152.66793002915455</v>
      </c>
      <c r="DK185" s="23">
        <f t="shared" si="86"/>
        <v>141.63560345407993</v>
      </c>
      <c r="DL185" s="23">
        <f t="shared" si="87"/>
        <v>21.266051236732569</v>
      </c>
      <c r="DM185" s="23" cm="1">
        <f t="array" aca="1" ref="DM185" ca="1">(DL185 - $EV185) - AVERAGE(OFFSET(DL$62, 0, 0, ROW()-62, 1) - OFFSET($EV$62, 0, 0, ROW()-62, 1))</f>
        <v>-2.6617303186847292</v>
      </c>
      <c r="DN185" s="21">
        <v>43281</v>
      </c>
      <c r="DO185" s="23">
        <v>5299.85</v>
      </c>
      <c r="DP185" s="23">
        <v>1.42</v>
      </c>
      <c r="DQ185" s="23">
        <v>21.895499999999998</v>
      </c>
      <c r="DR185" s="23">
        <v>264.97579999999999</v>
      </c>
      <c r="DS185" s="23">
        <v>52.551000000000002</v>
      </c>
      <c r="DT185" s="23">
        <v>22.462</v>
      </c>
      <c r="DU185" s="23">
        <v>14.3559</v>
      </c>
      <c r="DV185" s="23">
        <f t="shared" si="115"/>
        <v>1.5485885996701492</v>
      </c>
      <c r="DW185" s="23">
        <f t="shared" si="103"/>
        <v>257.5080660835763</v>
      </c>
      <c r="DX185" s="23">
        <f t="shared" si="88"/>
        <v>197.38345993123812</v>
      </c>
      <c r="DY185" s="23">
        <f t="shared" si="89"/>
        <v>26.850527404101097</v>
      </c>
      <c r="DZ185" s="23" cm="1">
        <f t="array" aca="1" ref="DZ185" ca="1">(DY185 - $EV185) - AVERAGE(OFFSET(DY$62, 0, 0, ROW()-62, 1) - OFFSET($EV$62, 0, 0, ROW()-62, 1))</f>
        <v>0.78434970428135742</v>
      </c>
      <c r="EA185" s="21">
        <v>43281</v>
      </c>
      <c r="EB185" s="23">
        <v>4512.0600000000004</v>
      </c>
      <c r="EC185" s="23">
        <v>3.6</v>
      </c>
      <c r="ED185" s="23">
        <v>16.852900000000002</v>
      </c>
      <c r="EE185" s="23">
        <v>145.9171</v>
      </c>
      <c r="EF185" s="23">
        <v>66.013099999999994</v>
      </c>
      <c r="EG185" s="23">
        <v>17.680900000000001</v>
      </c>
      <c r="EH185" s="23">
        <v>12.1783</v>
      </c>
      <c r="EI185" s="23">
        <f t="shared" si="116"/>
        <v>3.6147682522892151</v>
      </c>
      <c r="EJ185" s="23">
        <f t="shared" si="104"/>
        <v>141.80476190476193</v>
      </c>
      <c r="EK185" s="23">
        <f t="shared" si="90"/>
        <v>132.92662501722614</v>
      </c>
      <c r="EL185" s="23">
        <f t="shared" si="91"/>
        <v>33.943989771915717</v>
      </c>
      <c r="EM185" s="23" cm="1">
        <f t="array" aca="1" ref="EM185" ca="1">(EL185 - $EV185) - AVERAGE(OFFSET(EL$62, 0, 0, ROW()-62, 1) - OFFSET($EV$62, 0, 0, ROW()-62, 1))</f>
        <v>4.0077050792520481</v>
      </c>
      <c r="EP185" s="21">
        <v>43281</v>
      </c>
      <c r="EQ185" s="52">
        <v>2816.2900390625</v>
      </c>
      <c r="ER185" s="37">
        <v>21.599</v>
      </c>
      <c r="ES185" s="51">
        <v>156.25</v>
      </c>
      <c r="ET185" s="23">
        <f t="shared" si="105"/>
        <v>151.84645286686106</v>
      </c>
      <c r="EU185" s="23">
        <f t="shared" si="92"/>
        <v>130.80884952935318</v>
      </c>
      <c r="EV185" s="23">
        <f t="shared" si="93"/>
        <v>21.529812770278447</v>
      </c>
      <c r="EW185" s="37"/>
      <c r="EX185" s="37"/>
      <c r="EY185" s="37"/>
      <c r="FA185" s="21">
        <v>43281</v>
      </c>
      <c r="FB185" s="37">
        <f>VLOOKUP(FA185,'riskfree_rate and infl.'!$H:$I,2,0)</f>
        <v>2.9</v>
      </c>
    </row>
    <row r="186" spans="1:158" x14ac:dyDescent="0.35">
      <c r="A186" s="21">
        <v>43312</v>
      </c>
      <c r="B186" s="23">
        <v>5659.1</v>
      </c>
      <c r="C186" s="23">
        <v>1.31</v>
      </c>
      <c r="D186" s="23">
        <v>22.0623</v>
      </c>
      <c r="E186" s="23">
        <v>193.54839999999999</v>
      </c>
      <c r="F186" s="23">
        <v>56.301600000000001</v>
      </c>
      <c r="G186" s="23">
        <v>19.221599999999999</v>
      </c>
      <c r="H186" s="23">
        <v>19.6996</v>
      </c>
      <c r="I186" s="23">
        <f t="shared" si="106"/>
        <v>1.3915902390860164</v>
      </c>
      <c r="J186" s="23">
        <f t="shared" si="94"/>
        <v>188.09368318756074</v>
      </c>
      <c r="K186" s="23">
        <f t="shared" si="70"/>
        <v>144.28819674684638</v>
      </c>
      <c r="L186" s="23">
        <f t="shared" si="71"/>
        <v>39.220810347563564</v>
      </c>
      <c r="M186" s="23" cm="1">
        <f t="array" aca="1" ref="M186" ca="1">(L186 - $EV186) - AVERAGE(OFFSET(L$62, 0, 0, ROW()-62, 1) - OFFSET($EV$62, 0, 0, ROW()-62, 1))</f>
        <v>1.6219725917990093</v>
      </c>
      <c r="N186" s="21">
        <v>43312</v>
      </c>
      <c r="O186" s="23">
        <v>4839.05</v>
      </c>
      <c r="P186" s="23">
        <v>1.21</v>
      </c>
      <c r="Q186" s="23">
        <v>27.439599999999999</v>
      </c>
      <c r="R186" s="23">
        <v>179.8339</v>
      </c>
      <c r="S186" s="23">
        <v>30.2546</v>
      </c>
      <c r="T186" s="23">
        <v>9.1684999999999999</v>
      </c>
      <c r="U186" s="23">
        <v>5.5046999999999997</v>
      </c>
      <c r="V186" s="23">
        <f t="shared" si="107"/>
        <v>1.337434280366083</v>
      </c>
      <c r="W186" s="23">
        <f t="shared" si="95"/>
        <v>174.76569484936834</v>
      </c>
      <c r="X186" s="23">
        <f t="shared" si="72"/>
        <v>150.72251732544044</v>
      </c>
      <c r="Y186" s="23">
        <f t="shared" si="73"/>
        <v>32.105687231533636</v>
      </c>
      <c r="Z186" s="23" cm="1">
        <f t="array" aca="1" ref="Z186" ca="1">(Y186 - $EV186) - AVERAGE(OFFSET(Y$62, 0, 0, ROW()-62, 1) - OFFSET($EV$62, 0, 0, ROW()-62, 1))</f>
        <v>2.5602230175803697</v>
      </c>
      <c r="AA186" s="21">
        <v>43312</v>
      </c>
      <c r="AB186" s="23">
        <v>3055.05</v>
      </c>
      <c r="AC186" s="23">
        <v>3.97</v>
      </c>
      <c r="AD186" s="23">
        <v>19.2912</v>
      </c>
      <c r="AE186" s="23">
        <v>163.19890000000001</v>
      </c>
      <c r="AF186" s="23">
        <v>30.315000000000001</v>
      </c>
      <c r="AG186" s="23">
        <v>9.4821000000000009</v>
      </c>
      <c r="AH186" s="23">
        <v>6.859</v>
      </c>
      <c r="AI186" s="23">
        <f t="shared" si="108"/>
        <v>3.9834866960363997</v>
      </c>
      <c r="AJ186" s="23">
        <f t="shared" si="96"/>
        <v>158.59951409135084</v>
      </c>
      <c r="AK186" s="23">
        <f t="shared" si="74"/>
        <v>135.91092705930083</v>
      </c>
      <c r="AL186" s="23">
        <f t="shared" si="75"/>
        <v>22.478325077328158</v>
      </c>
      <c r="AM186" s="23" cm="1">
        <f t="array" aca="1" ref="AM186" ca="1">(AL186 - $EV186) - AVERAGE(OFFSET(AL$62, 0, 0, ROW()-62, 1) - OFFSET($EV$62, 0, 0, ROW()-62, 1))</f>
        <v>-4.4239942308900195</v>
      </c>
      <c r="AN186" s="21">
        <v>43312</v>
      </c>
      <c r="AO186" s="23">
        <v>3158.38</v>
      </c>
      <c r="AP186" s="23">
        <v>2.63</v>
      </c>
      <c r="AQ186" s="23">
        <v>26.3447</v>
      </c>
      <c r="AR186" s="23">
        <v>116.61109999999999</v>
      </c>
      <c r="AS186" s="23">
        <v>14.6594</v>
      </c>
      <c r="AT186" s="23">
        <v>6.5202</v>
      </c>
      <c r="AU186" s="23">
        <v>6.65</v>
      </c>
      <c r="AV186" s="23">
        <f t="shared" si="109"/>
        <v>2.8619348733313137</v>
      </c>
      <c r="AW186" s="23">
        <f t="shared" si="97"/>
        <v>113.32468415937804</v>
      </c>
      <c r="AX186" s="23">
        <f t="shared" si="76"/>
        <v>135.17668098026675</v>
      </c>
      <c r="AY186" s="23">
        <f t="shared" si="77"/>
        <v>23.364828734484643</v>
      </c>
      <c r="AZ186" s="23" cm="1">
        <f t="array" aca="1" ref="AZ186" ca="1">(AY186 - $EV186) - AVERAGE(OFFSET(AY$62, 0, 0, ROW()-62, 1) - OFFSET($EV$62, 0, 0, ROW()-62, 1))</f>
        <v>3.3451791915951259</v>
      </c>
      <c r="BA186" s="21">
        <v>43312</v>
      </c>
      <c r="BB186" s="23">
        <v>1619.14</v>
      </c>
      <c r="BC186" s="23">
        <v>1.86</v>
      </c>
      <c r="BD186" s="23">
        <v>14.655099999999999</v>
      </c>
      <c r="BE186" s="23">
        <v>111.59099999999999</v>
      </c>
      <c r="BF186" s="23" t="s">
        <v>8</v>
      </c>
      <c r="BG186" s="23">
        <v>20.9298</v>
      </c>
      <c r="BH186" s="23">
        <v>13.904</v>
      </c>
      <c r="BI186" s="23">
        <f t="shared" si="110"/>
        <v>1.9014959640991345</v>
      </c>
      <c r="BJ186" s="23">
        <f t="shared" si="98"/>
        <v>108.4460641399417</v>
      </c>
      <c r="BK186" s="23">
        <f t="shared" si="78"/>
        <v>91.030078748745751</v>
      </c>
      <c r="BL186" s="23">
        <f t="shared" si="79"/>
        <v>17.786868057854001</v>
      </c>
      <c r="BM186" s="23" cm="1">
        <f t="array" aca="1" ref="BM186" ca="1">(BL186 - $EV186) - AVERAGE(OFFSET(BL$62, 0, 0, ROW()-62, 1) - OFFSET($EV$62, 0, 0, ROW()-62, 1))</f>
        <v>-1.9048719064670276</v>
      </c>
      <c r="BN186" s="21">
        <v>43312</v>
      </c>
      <c r="BO186" s="23">
        <v>2815.79</v>
      </c>
      <c r="BP186" s="23">
        <v>3.35</v>
      </c>
      <c r="BQ186" s="23">
        <v>46.732599999999998</v>
      </c>
      <c r="BR186" s="23">
        <v>140.2216</v>
      </c>
      <c r="BS186" s="23" t="s">
        <v>8</v>
      </c>
      <c r="BT186" s="23">
        <v>23.954499999999999</v>
      </c>
      <c r="BU186" s="23">
        <v>19.1249</v>
      </c>
      <c r="BV186" s="23">
        <f t="shared" si="111"/>
        <v>3.4326281563749768</v>
      </c>
      <c r="BW186" s="23">
        <f t="shared" si="99"/>
        <v>136.2697764820214</v>
      </c>
      <c r="BX186" s="23">
        <f t="shared" si="80"/>
        <v>133.09897923352523</v>
      </c>
      <c r="BY186" s="23">
        <f t="shared" si="81"/>
        <v>21.155609278262244</v>
      </c>
      <c r="BZ186" s="23" cm="1">
        <f t="array" aca="1" ref="BZ186" ca="1">(BY186 - $EV186) - AVERAGE(OFFSET(BY$62, 0, 0, ROW()-62, 1) - OFFSET($EV$62, 0, 0, ROW()-62, 1))</f>
        <v>-4.0945319922616354</v>
      </c>
      <c r="CA186" s="21">
        <v>43312</v>
      </c>
      <c r="CB186" s="23">
        <v>3424.68</v>
      </c>
      <c r="CC186" s="23">
        <v>1.6</v>
      </c>
      <c r="CD186" s="23">
        <v>20.360099999999999</v>
      </c>
      <c r="CE186" s="23">
        <v>198.90119999999999</v>
      </c>
      <c r="CF186" s="23">
        <v>30.870999999999999</v>
      </c>
      <c r="CG186" s="23">
        <v>9.4563000000000006</v>
      </c>
      <c r="CH186" s="23">
        <v>5.5319000000000003</v>
      </c>
      <c r="CI186" s="23">
        <f t="shared" si="112"/>
        <v>1.7041834407661871</v>
      </c>
      <c r="CJ186" s="23">
        <f t="shared" si="100"/>
        <v>193.29562682215743</v>
      </c>
      <c r="CK186" s="23">
        <f t="shared" si="82"/>
        <v>153.64767076156841</v>
      </c>
      <c r="CL186" s="23">
        <f t="shared" si="83"/>
        <v>22.289176158839684</v>
      </c>
      <c r="CM186" s="23" cm="1">
        <f t="array" aca="1" ref="CM186" ca="1">(CL186 - $EV186) - AVERAGE(OFFSET(CL$62, 0, 0, ROW()-62, 1) - OFFSET($EV$62, 0, 0, ROW()-62, 1))</f>
        <v>-3.0283982278803028</v>
      </c>
      <c r="CN186" s="21">
        <v>43312</v>
      </c>
      <c r="CO186" s="23">
        <v>4657.49</v>
      </c>
      <c r="CP186" s="23">
        <v>1.95</v>
      </c>
      <c r="CQ186" s="23">
        <v>19.4968</v>
      </c>
      <c r="CR186" s="23">
        <v>189.67760000000001</v>
      </c>
      <c r="CS186" s="23">
        <v>27.073799999999999</v>
      </c>
      <c r="CT186" s="23">
        <v>12.0068</v>
      </c>
      <c r="CU186" s="23">
        <v>8.3238000000000003</v>
      </c>
      <c r="CV186" s="23">
        <f t="shared" si="113"/>
        <v>2.034541591278888</v>
      </c>
      <c r="CW186" s="23">
        <f t="shared" si="101"/>
        <v>184.33197278911567</v>
      </c>
      <c r="CX186" s="23">
        <f t="shared" si="84"/>
        <v>160.68096874676729</v>
      </c>
      <c r="CY186" s="23">
        <f t="shared" si="85"/>
        <v>28.985946726150186</v>
      </c>
      <c r="CZ186" s="23" cm="1">
        <f t="array" aca="1" ref="CZ186" ca="1">(CY186 - $EV186) - AVERAGE(OFFSET(CY$62, 0, 0, ROW()-62, 1) - OFFSET($EV$62, 0, 0, ROW()-62, 1))</f>
        <v>1.0118109057890132</v>
      </c>
      <c r="DA186" s="21">
        <v>43312</v>
      </c>
      <c r="DB186" s="23">
        <v>3097.36</v>
      </c>
      <c r="DC186" s="23">
        <v>1.95</v>
      </c>
      <c r="DD186" s="23">
        <v>19.416799999999999</v>
      </c>
      <c r="DE186" s="23">
        <v>157.09530000000001</v>
      </c>
      <c r="DF186" s="23">
        <v>27.900099999999998</v>
      </c>
      <c r="DG186" s="23">
        <v>10.721500000000001</v>
      </c>
      <c r="DH186" s="23">
        <v>9.2571999999999992</v>
      </c>
      <c r="DI186" s="23">
        <f t="shared" si="114"/>
        <v>1.9829064243857502</v>
      </c>
      <c r="DJ186" s="23">
        <f t="shared" si="102"/>
        <v>152.66793002915455</v>
      </c>
      <c r="DK186" s="23">
        <f t="shared" si="86"/>
        <v>141.64620947744166</v>
      </c>
      <c r="DL186" s="23">
        <f t="shared" si="87"/>
        <v>21.866875304511982</v>
      </c>
      <c r="DM186" s="23" cm="1">
        <f t="array" aca="1" ref="DM186" ca="1">(DL186 - $EV186) - AVERAGE(OFFSET(DL$62, 0, 0, ROW()-62, 1) - OFFSET($EV$62, 0, 0, ROW()-62, 1))</f>
        <v>-2.6041361494733843</v>
      </c>
      <c r="DN186" s="21">
        <v>43312</v>
      </c>
      <c r="DO186" s="23">
        <v>5430.45</v>
      </c>
      <c r="DP186" s="23">
        <v>1.39</v>
      </c>
      <c r="DQ186" s="23">
        <v>22.435099999999998</v>
      </c>
      <c r="DR186" s="23">
        <v>264.97579999999999</v>
      </c>
      <c r="DS186" s="23">
        <v>52.551000000000002</v>
      </c>
      <c r="DT186" s="23">
        <v>22.462</v>
      </c>
      <c r="DU186" s="23">
        <v>14.3559</v>
      </c>
      <c r="DV186" s="23">
        <f t="shared" si="115"/>
        <v>1.5213416507262658</v>
      </c>
      <c r="DW186" s="23">
        <f t="shared" si="103"/>
        <v>257.5080660835763</v>
      </c>
      <c r="DX186" s="23">
        <f t="shared" si="88"/>
        <v>198.86302410452649</v>
      </c>
      <c r="DY186" s="23">
        <f t="shared" si="89"/>
        <v>27.307489788275792</v>
      </c>
      <c r="DZ186" s="23" cm="1">
        <f t="array" aca="1" ref="DZ186" ca="1">(DY186 - $EV186) - AVERAGE(OFFSET(DY$62, 0, 0, ROW()-62, 1) - OFFSET($EV$62, 0, 0, ROW()-62, 1))</f>
        <v>0.6702912219608379</v>
      </c>
      <c r="EA186" s="21">
        <v>43312</v>
      </c>
      <c r="EB186" s="23">
        <v>4597.7700000000004</v>
      </c>
      <c r="EC186" s="23">
        <v>3.54</v>
      </c>
      <c r="ED186" s="23">
        <v>17.170999999999999</v>
      </c>
      <c r="EE186" s="23">
        <v>145.9171</v>
      </c>
      <c r="EF186" s="23">
        <v>66.013099999999994</v>
      </c>
      <c r="EG186" s="23">
        <v>17.680900000000001</v>
      </c>
      <c r="EH186" s="23">
        <v>12.1783</v>
      </c>
      <c r="EI186" s="23">
        <f t="shared" si="116"/>
        <v>3.6145950429557949</v>
      </c>
      <c r="EJ186" s="23">
        <f t="shared" si="104"/>
        <v>141.80476190476193</v>
      </c>
      <c r="EK186" s="23">
        <f t="shared" si="90"/>
        <v>133.24413575485451</v>
      </c>
      <c r="EL186" s="23">
        <f t="shared" si="91"/>
        <v>34.506359127572253</v>
      </c>
      <c r="EM186" s="23" cm="1">
        <f t="array" aca="1" ref="EM186" ca="1">(EL186 - $EV186) - AVERAGE(OFFSET(EL$62, 0, 0, ROW()-62, 1) - OFFSET($EV$62, 0, 0, ROW()-62, 1))</f>
        <v>3.9730587670023159</v>
      </c>
      <c r="EP186" s="21">
        <v>43312</v>
      </c>
      <c r="EQ186" s="52">
        <v>2901.52001953125</v>
      </c>
      <c r="ER186" s="37">
        <v>22.252600000000001</v>
      </c>
      <c r="ES186" s="51">
        <v>159.6</v>
      </c>
      <c r="ET186" s="23">
        <f t="shared" si="105"/>
        <v>155.10204081632654</v>
      </c>
      <c r="EU186" s="23">
        <f t="shared" si="92"/>
        <v>131.32313190897173</v>
      </c>
      <c r="EV186" s="23">
        <f t="shared" si="93"/>
        <v>22.094508235932683</v>
      </c>
      <c r="EW186" s="37"/>
      <c r="EX186" s="37"/>
      <c r="EY186" s="37"/>
      <c r="FA186" s="21">
        <v>43312</v>
      </c>
      <c r="FB186" s="37">
        <f>VLOOKUP(FA186,'riskfree_rate and infl.'!$H:$I,2,0)</f>
        <v>2.9</v>
      </c>
    </row>
    <row r="187" spans="1:158" x14ac:dyDescent="0.35">
      <c r="A187" s="21">
        <v>43343</v>
      </c>
      <c r="B187" s="23">
        <v>5759.6</v>
      </c>
      <c r="C187" s="23">
        <v>1.29</v>
      </c>
      <c r="D187" s="23">
        <v>22.3232</v>
      </c>
      <c r="E187" s="23">
        <v>195.30690000000001</v>
      </c>
      <c r="F187" s="23">
        <v>56.651699999999998</v>
      </c>
      <c r="G187" s="23">
        <v>19.124400000000001</v>
      </c>
      <c r="H187" s="23">
        <v>19.6431</v>
      </c>
      <c r="I187" s="23">
        <f t="shared" si="106"/>
        <v>1.3802246754772696</v>
      </c>
      <c r="J187" s="23">
        <f t="shared" si="94"/>
        <v>190.17224926971764</v>
      </c>
      <c r="K187" s="23">
        <f t="shared" si="70"/>
        <v>145.69009876669469</v>
      </c>
      <c r="L187" s="23">
        <f t="shared" si="71"/>
        <v>39.533228742080219</v>
      </c>
      <c r="M187" s="23" cm="1">
        <f t="array" aca="1" ref="M187" ca="1">(L187 - $EV187) - AVERAGE(OFFSET(L$62, 0, 0, ROW()-62, 1) - OFFSET($EV$62, 0, 0, ROW()-62, 1))</f>
        <v>1.9172139912224928</v>
      </c>
      <c r="N187" s="21">
        <v>43343</v>
      </c>
      <c r="O187" s="23">
        <v>5128.09</v>
      </c>
      <c r="P187" s="23">
        <v>1.17</v>
      </c>
      <c r="Q187" s="23">
        <v>27.662099999999999</v>
      </c>
      <c r="R187" s="23">
        <v>189.06379999999999</v>
      </c>
      <c r="S187" s="23">
        <v>30.436</v>
      </c>
      <c r="T187" s="23">
        <v>8.94</v>
      </c>
      <c r="U187" s="23">
        <v>5.7827000000000002</v>
      </c>
      <c r="V187" s="23">
        <f t="shared" si="107"/>
        <v>1.3351872503074245</v>
      </c>
      <c r="W187" s="23">
        <f t="shared" si="95"/>
        <v>184.09328140214217</v>
      </c>
      <c r="X187" s="23">
        <f t="shared" si="72"/>
        <v>151.80336101383406</v>
      </c>
      <c r="Y187" s="23">
        <f t="shared" si="73"/>
        <v>33.781136107603508</v>
      </c>
      <c r="Z187" s="23" cm="1">
        <f t="array" aca="1" ref="Z187" ca="1">(Y187 - $EV187) - AVERAGE(OFFSET(Y$62, 0, 0, ROW()-62, 1) - OFFSET($EV$62, 0, 0, ROW()-62, 1))</f>
        <v>4.2109888951508188</v>
      </c>
      <c r="AA187" s="21">
        <v>43343</v>
      </c>
      <c r="AB187" s="23">
        <v>3069.65</v>
      </c>
      <c r="AC187" s="23">
        <v>3.96</v>
      </c>
      <c r="AD187" s="23">
        <v>19.383400000000002</v>
      </c>
      <c r="AE187" s="23">
        <v>163.34280000000001</v>
      </c>
      <c r="AF187" s="23">
        <v>30.315000000000001</v>
      </c>
      <c r="AG187" s="23">
        <v>9.4821000000000009</v>
      </c>
      <c r="AH187" s="23">
        <v>6.859</v>
      </c>
      <c r="AI187" s="23">
        <f t="shared" si="108"/>
        <v>3.9900195466682855</v>
      </c>
      <c r="AJ187" s="23">
        <f t="shared" si="96"/>
        <v>159.04849074975661</v>
      </c>
      <c r="AK187" s="23">
        <f t="shared" si="74"/>
        <v>136.40236906440762</v>
      </c>
      <c r="AL187" s="23">
        <f t="shared" si="75"/>
        <v>22.504374528499184</v>
      </c>
      <c r="AM187" s="23" cm="1">
        <f t="array" aca="1" ref="AM187" ca="1">(AL187 - $EV187) - AVERAGE(OFFSET(AL$62, 0, 0, ROW()-62, 1) - OFFSET($EV$62, 0, 0, ROW()-62, 1))</f>
        <v>-4.3667540402306537</v>
      </c>
      <c r="AN187" s="21">
        <v>43343</v>
      </c>
      <c r="AO187" s="23">
        <v>3044.48</v>
      </c>
      <c r="AP187" s="23">
        <v>2.76</v>
      </c>
      <c r="AQ187" s="23">
        <v>25.3186</v>
      </c>
      <c r="AR187" s="23">
        <v>118.2773</v>
      </c>
      <c r="AS187" s="23">
        <v>14.870200000000001</v>
      </c>
      <c r="AT187" s="23">
        <v>6.0953999999999997</v>
      </c>
      <c r="AU187" s="23">
        <v>6.5865</v>
      </c>
      <c r="AV187" s="23">
        <f t="shared" si="109"/>
        <v>2.8548101057602597</v>
      </c>
      <c r="AW187" s="23">
        <f t="shared" si="97"/>
        <v>115.16777020447907</v>
      </c>
      <c r="AX187" s="23">
        <f t="shared" si="76"/>
        <v>133.00189258548099</v>
      </c>
      <c r="AY187" s="23">
        <f t="shared" si="77"/>
        <v>22.890501336612918</v>
      </c>
      <c r="AZ187" s="23" cm="1">
        <f t="array" aca="1" ref="AZ187" ca="1">(AY187 - $EV187) - AVERAGE(OFFSET(AY$62, 0, 0, ROW()-62, 1) - OFFSET($EV$62, 0, 0, ROW()-62, 1))</f>
        <v>2.8398891458318598</v>
      </c>
      <c r="BA187" s="21">
        <v>43343</v>
      </c>
      <c r="BB187" s="23">
        <v>1635.47</v>
      </c>
      <c r="BC187" s="23">
        <v>1.88</v>
      </c>
      <c r="BD187" s="23">
        <v>14.870799999999999</v>
      </c>
      <c r="BE187" s="23">
        <v>111.77249999999999</v>
      </c>
      <c r="BF187" s="23" t="s">
        <v>8</v>
      </c>
      <c r="BG187" s="23">
        <v>20.748899999999999</v>
      </c>
      <c r="BH187" s="23">
        <v>14.247400000000001</v>
      </c>
      <c r="BI187" s="23">
        <f t="shared" si="110"/>
        <v>1.9203360153143036</v>
      </c>
      <c r="BJ187" s="23">
        <f t="shared" si="98"/>
        <v>108.83398247322299</v>
      </c>
      <c r="BK187" s="23">
        <f t="shared" si="78"/>
        <v>91.468909491115539</v>
      </c>
      <c r="BL187" s="23">
        <f t="shared" si="79"/>
        <v>17.880064484193451</v>
      </c>
      <c r="BM187" s="23" cm="1">
        <f t="array" aca="1" ref="BM187" ca="1">(BL187 - $EV187) - AVERAGE(OFFSET(BL$62, 0, 0, ROW()-62, 1) - OFFSET($EV$62, 0, 0, ROW()-62, 1))</f>
        <v>-1.8006377192346212</v>
      </c>
      <c r="BN187" s="21">
        <v>43343</v>
      </c>
      <c r="BO187" s="23">
        <v>2878.24</v>
      </c>
      <c r="BP187" s="23">
        <v>3.27</v>
      </c>
      <c r="BQ187" s="23">
        <v>46.501600000000003</v>
      </c>
      <c r="BR187" s="23">
        <v>142.3287</v>
      </c>
      <c r="BS187" s="23" t="s">
        <v>8</v>
      </c>
      <c r="BT187" s="23">
        <v>23.753699999999998</v>
      </c>
      <c r="BU187" s="23">
        <v>18.287099999999999</v>
      </c>
      <c r="BV187" s="23">
        <f t="shared" si="111"/>
        <v>3.4190223367458326</v>
      </c>
      <c r="BW187" s="23">
        <f t="shared" si="99"/>
        <v>138.58685491723466</v>
      </c>
      <c r="BX187" s="23">
        <f t="shared" si="80"/>
        <v>133.53978149528209</v>
      </c>
      <c r="BY187" s="23">
        <f t="shared" si="81"/>
        <v>21.553427508803338</v>
      </c>
      <c r="BZ187" s="23" cm="1">
        <f t="array" aca="1" ref="BZ187" ca="1">(BY187 - $EV187) - AVERAGE(OFFSET(BY$62, 0, 0, ROW()-62, 1) - OFFSET($EV$62, 0, 0, ROW()-62, 1))</f>
        <v>-3.6681587201412276</v>
      </c>
      <c r="CA187" s="21">
        <v>43343</v>
      </c>
      <c r="CB187" s="23">
        <v>3566.96</v>
      </c>
      <c r="CC187" s="23">
        <v>1.55</v>
      </c>
      <c r="CD187" s="23">
        <v>21.366</v>
      </c>
      <c r="CE187" s="23">
        <v>199.1643</v>
      </c>
      <c r="CF187" s="23">
        <v>30.873799999999999</v>
      </c>
      <c r="CG187" s="23">
        <v>8.9094999999999995</v>
      </c>
      <c r="CH187" s="23">
        <v>5.1687000000000003</v>
      </c>
      <c r="CI187" s="23">
        <f t="shared" si="112"/>
        <v>1.7009714532572564</v>
      </c>
      <c r="CJ187" s="23">
        <f t="shared" si="100"/>
        <v>193.92823758519961</v>
      </c>
      <c r="CK187" s="23">
        <f t="shared" si="82"/>
        <v>154.92200509899007</v>
      </c>
      <c r="CL187" s="23">
        <f t="shared" si="83"/>
        <v>23.024230790976596</v>
      </c>
      <c r="CM187" s="23" cm="1">
        <f t="array" aca="1" ref="CM187" ca="1">(CL187 - $EV187) - AVERAGE(OFFSET(CL$62, 0, 0, ROW()-62, 1) - OFFSET($EV$62, 0, 0, ROW()-62, 1))</f>
        <v>-2.2733176242791284</v>
      </c>
      <c r="CN187" s="21">
        <v>43343</v>
      </c>
      <c r="CO187" s="23">
        <v>4653.33</v>
      </c>
      <c r="CP187" s="23">
        <v>1.99</v>
      </c>
      <c r="CQ187" s="23">
        <v>19.447500000000002</v>
      </c>
      <c r="CR187" s="23">
        <v>189.08070000000001</v>
      </c>
      <c r="CS187" s="23">
        <v>26.988</v>
      </c>
      <c r="CT187" s="23">
        <v>11.9893</v>
      </c>
      <c r="CU187" s="23">
        <v>8.3244000000000007</v>
      </c>
      <c r="CV187" s="23">
        <f t="shared" si="113"/>
        <v>2.05443741687241</v>
      </c>
      <c r="CW187" s="23">
        <f t="shared" si="101"/>
        <v>184.10973709834471</v>
      </c>
      <c r="CX187" s="23">
        <f t="shared" si="84"/>
        <v>161.52740689380869</v>
      </c>
      <c r="CY187" s="23">
        <f t="shared" si="85"/>
        <v>28.808300024646535</v>
      </c>
      <c r="CZ187" s="23" cm="1">
        <f t="array" aca="1" ref="CZ187" ca="1">(CY187 - $EV187) - AVERAGE(OFFSET(CY$62, 0, 0, ROW()-62, 1) - OFFSET($EV$62, 0, 0, ROW()-62, 1))</f>
        <v>0.82186850268027012</v>
      </c>
      <c r="DA187" s="21">
        <v>43343</v>
      </c>
      <c r="DB187" s="23">
        <v>3066.49</v>
      </c>
      <c r="DC187" s="23">
        <v>1.94</v>
      </c>
      <c r="DD187" s="23">
        <v>17.115100000000002</v>
      </c>
      <c r="DE187" s="23">
        <v>186.52279999999999</v>
      </c>
      <c r="DF187" s="23">
        <v>26.746500000000001</v>
      </c>
      <c r="DG187" s="23">
        <v>10.7857</v>
      </c>
      <c r="DH187" s="23">
        <v>9.4037000000000006</v>
      </c>
      <c r="DI187" s="23">
        <f t="shared" si="114"/>
        <v>1.943053621320602</v>
      </c>
      <c r="DJ187" s="23">
        <f t="shared" si="102"/>
        <v>181.61908471275561</v>
      </c>
      <c r="DK187" s="23">
        <f t="shared" si="86"/>
        <v>142.12685267914031</v>
      </c>
      <c r="DL187" s="23">
        <f t="shared" si="87"/>
        <v>21.575725784365186</v>
      </c>
      <c r="DM187" s="23" cm="1">
        <f t="array" aca="1" ref="DM187" ca="1">(DL187 - $EV187) - AVERAGE(OFFSET(DL$62, 0, 0, ROW()-62, 1) - OFFSET($EV$62, 0, 0, ROW()-62, 1))</f>
        <v>-2.8786537947831725</v>
      </c>
      <c r="DN187" s="21">
        <v>43343</v>
      </c>
      <c r="DO187" s="23">
        <v>5886.9</v>
      </c>
      <c r="DP187" s="23">
        <v>1.31</v>
      </c>
      <c r="DQ187" s="23">
        <v>22.997900000000001</v>
      </c>
      <c r="DR187" s="23">
        <v>285.25139999999999</v>
      </c>
      <c r="DS187" s="23">
        <v>52.86</v>
      </c>
      <c r="DT187" s="23">
        <v>23.1831</v>
      </c>
      <c r="DU187" s="23">
        <v>15.256600000000001</v>
      </c>
      <c r="DV187" s="23">
        <f t="shared" si="115"/>
        <v>1.5153382072839405</v>
      </c>
      <c r="DW187" s="23">
        <f t="shared" si="103"/>
        <v>277.75209347614413</v>
      </c>
      <c r="DX187" s="23">
        <f t="shared" si="88"/>
        <v>200.66641778068879</v>
      </c>
      <c r="DY187" s="23">
        <f t="shared" si="89"/>
        <v>29.336747349692949</v>
      </c>
      <c r="DZ187" s="23" cm="1">
        <f t="array" aca="1" ref="DZ187" ca="1">(DY187 - $EV187) - AVERAGE(OFFSET(DY$62, 0, 0, ROW()-62, 1) - OFFSET($EV$62, 0, 0, ROW()-62, 1))</f>
        <v>2.6899852392435291</v>
      </c>
      <c r="EA187" s="21">
        <v>43343</v>
      </c>
      <c r="EB187" s="23">
        <v>4643.1400000000003</v>
      </c>
      <c r="EC187" s="23">
        <v>3.51</v>
      </c>
      <c r="ED187" s="23">
        <v>16.7621</v>
      </c>
      <c r="EE187" s="23">
        <v>149.60599999999999</v>
      </c>
      <c r="EF187" s="23">
        <v>65.958500000000001</v>
      </c>
      <c r="EG187" s="23">
        <v>17.076499999999999</v>
      </c>
      <c r="EH187" s="23">
        <v>12.1112</v>
      </c>
      <c r="EI187" s="23">
        <f t="shared" si="116"/>
        <v>3.6187762937090504</v>
      </c>
      <c r="EJ187" s="23">
        <f t="shared" si="104"/>
        <v>145.67283349561831</v>
      </c>
      <c r="EK187" s="23">
        <f t="shared" si="90"/>
        <v>133.60473880900972</v>
      </c>
      <c r="EL187" s="23">
        <f t="shared" si="91"/>
        <v>34.752809229599627</v>
      </c>
      <c r="EM187" s="23" cm="1">
        <f t="array" aca="1" ref="EM187" ca="1">(EL187 - $EV187) - AVERAGE(OFFSET(EL$62, 0, 0, ROW()-62, 1) - OFFSET($EV$62, 0, 0, ROW()-62, 1))</f>
        <v>4.1835231845348932</v>
      </c>
      <c r="EP187" s="21">
        <v>43343</v>
      </c>
      <c r="EQ187" s="52">
        <v>2913.97998046875</v>
      </c>
      <c r="ER187" s="37">
        <v>22.348199999999999</v>
      </c>
      <c r="ES187" s="51">
        <v>162.87</v>
      </c>
      <c r="ET187" s="23">
        <f t="shared" si="105"/>
        <v>158.58812074001949</v>
      </c>
      <c r="EU187" s="23">
        <f t="shared" si="92"/>
        <v>131.86199796071426</v>
      </c>
      <c r="EV187" s="23">
        <f t="shared" si="93"/>
        <v>22.098709450291462</v>
      </c>
      <c r="EW187" s="37"/>
      <c r="EX187" s="37"/>
      <c r="EY187" s="37"/>
      <c r="FA187" s="21">
        <v>43343</v>
      </c>
      <c r="FB187" s="37">
        <f>VLOOKUP(FA187,'riskfree_rate and infl.'!$H:$I,2,0)</f>
        <v>2.7</v>
      </c>
    </row>
    <row r="188" spans="1:158" x14ac:dyDescent="0.35">
      <c r="A188" s="21">
        <v>43373</v>
      </c>
      <c r="B188" s="23">
        <v>5728.71</v>
      </c>
      <c r="C188" s="23">
        <v>1.3</v>
      </c>
      <c r="D188" s="23">
        <v>22.198799999999999</v>
      </c>
      <c r="E188" s="23">
        <v>195.30690000000001</v>
      </c>
      <c r="F188" s="23">
        <v>56.651699999999998</v>
      </c>
      <c r="G188" s="23">
        <v>19.124400000000001</v>
      </c>
      <c r="H188" s="23">
        <v>19.6431</v>
      </c>
      <c r="I188" s="23">
        <f t="shared" si="106"/>
        <v>1.3697935037413098</v>
      </c>
      <c r="J188" s="23">
        <f t="shared" si="94"/>
        <v>190.91583577712612</v>
      </c>
      <c r="K188" s="23">
        <f t="shared" si="70"/>
        <v>147.09927079908027</v>
      </c>
      <c r="L188" s="23">
        <f t="shared" si="71"/>
        <v>38.944516644305608</v>
      </c>
      <c r="M188" s="23" cm="1">
        <f t="array" aca="1" ref="M188" ca="1">(L188 - $EV188) - AVERAGE(OFFSET(L$62, 0, 0, ROW()-62, 1) - OFFSET($EV$62, 0, 0, ROW()-62, 1))</f>
        <v>2.9357386412774265</v>
      </c>
      <c r="N188" s="21">
        <v>43373</v>
      </c>
      <c r="O188" s="23">
        <v>5149.82</v>
      </c>
      <c r="P188" s="23">
        <v>1.17</v>
      </c>
      <c r="Q188" s="23">
        <v>27.7087</v>
      </c>
      <c r="R188" s="23">
        <v>189.02950000000001</v>
      </c>
      <c r="S188" s="23">
        <v>30.436699999999998</v>
      </c>
      <c r="T188" s="23">
        <v>8.9124999999999996</v>
      </c>
      <c r="U188" s="23">
        <v>5.7751000000000001</v>
      </c>
      <c r="V188" s="23">
        <f t="shared" si="107"/>
        <v>1.3086350343323729</v>
      </c>
      <c r="W188" s="23">
        <f t="shared" si="95"/>
        <v>184.77956989247315</v>
      </c>
      <c r="X188" s="23">
        <f t="shared" si="72"/>
        <v>152.87599482034236</v>
      </c>
      <c r="Y188" s="23">
        <f t="shared" si="73"/>
        <v>33.686256668694085</v>
      </c>
      <c r="Z188" s="23" cm="1">
        <f t="array" aca="1" ref="Z188" ca="1">(Y188 - $EV188) - AVERAGE(OFFSET(Y$62, 0, 0, ROW()-62, 1) - OFFSET($EV$62, 0, 0, ROW()-62, 1))</f>
        <v>5.7051416413413509</v>
      </c>
      <c r="AA188" s="21">
        <v>43373</v>
      </c>
      <c r="AB188" s="23">
        <v>3090.97</v>
      </c>
      <c r="AC188" s="23">
        <v>3.97</v>
      </c>
      <c r="AD188" s="23">
        <v>19.518000000000001</v>
      </c>
      <c r="AE188" s="23">
        <v>163.27090000000001</v>
      </c>
      <c r="AF188" s="23">
        <v>30.315000000000001</v>
      </c>
      <c r="AG188" s="23">
        <v>9.4821000000000009</v>
      </c>
      <c r="AH188" s="23">
        <v>6.859</v>
      </c>
      <c r="AI188" s="23">
        <f t="shared" si="108"/>
        <v>4.0204007409905085</v>
      </c>
      <c r="AJ188" s="23">
        <f t="shared" si="96"/>
        <v>159.60009775171068</v>
      </c>
      <c r="AK188" s="23">
        <f t="shared" si="74"/>
        <v>136.89660323642229</v>
      </c>
      <c r="AL188" s="23">
        <f t="shared" si="75"/>
        <v>22.57886555929991</v>
      </c>
      <c r="AM188" s="23" cm="1">
        <f t="array" aca="1" ref="AM188" ca="1">(AL188 - $EV188) - AVERAGE(OFFSET(AL$62, 0, 0, ROW()-62, 1) - OFFSET($EV$62, 0, 0, ROW()-62, 1))</f>
        <v>-2.635153499445992</v>
      </c>
      <c r="AN188" s="21">
        <v>43373</v>
      </c>
      <c r="AO188" s="23">
        <v>3125</v>
      </c>
      <c r="AP188" s="23">
        <v>2.7</v>
      </c>
      <c r="AQ188" s="23">
        <v>25.988199999999999</v>
      </c>
      <c r="AR188" s="23">
        <v>118.2773</v>
      </c>
      <c r="AS188" s="23">
        <v>14.870200000000001</v>
      </c>
      <c r="AT188" s="23">
        <v>6.0953999999999997</v>
      </c>
      <c r="AU188" s="23">
        <v>6.5865</v>
      </c>
      <c r="AV188" s="23">
        <f t="shared" si="109"/>
        <v>2.8404898715846083</v>
      </c>
      <c r="AW188" s="23">
        <f t="shared" si="97"/>
        <v>115.61808406647117</v>
      </c>
      <c r="AX188" s="23">
        <f t="shared" si="76"/>
        <v>130.82247231333454</v>
      </c>
      <c r="AY188" s="23">
        <f t="shared" si="77"/>
        <v>23.887333305514005</v>
      </c>
      <c r="AZ188" s="23" cm="1">
        <f t="array" aca="1" ref="AZ188" ca="1">(AY188 - $EV188) - AVERAGE(OFFSET(AY$62, 0, 0, ROW()-62, 1) - OFFSET($EV$62, 0, 0, ROW()-62, 1))</f>
        <v>5.4366350438751168</v>
      </c>
      <c r="BA188" s="21">
        <v>43373</v>
      </c>
      <c r="BB188" s="23">
        <v>1593.6</v>
      </c>
      <c r="BC188" s="23">
        <v>1.95</v>
      </c>
      <c r="BD188" s="23">
        <v>14.4901</v>
      </c>
      <c r="BE188" s="23">
        <v>111.77249999999999</v>
      </c>
      <c r="BF188" s="23" t="s">
        <v>8</v>
      </c>
      <c r="BG188" s="23">
        <v>20.748799999999999</v>
      </c>
      <c r="BH188" s="23">
        <v>14.247299999999999</v>
      </c>
      <c r="BI188" s="23">
        <f t="shared" si="110"/>
        <v>1.9315753296580627</v>
      </c>
      <c r="BJ188" s="23">
        <f t="shared" si="98"/>
        <v>109.25953079178886</v>
      </c>
      <c r="BK188" s="23">
        <f t="shared" si="78"/>
        <v>91.910754767157883</v>
      </c>
      <c r="BL188" s="23">
        <f t="shared" si="79"/>
        <v>17.338558518392613</v>
      </c>
      <c r="BM188" s="23" cm="1">
        <f t="array" aca="1" ref="BM188" ca="1">(BL188 - $EV188) - AVERAGE(OFFSET(BL$62, 0, 0, ROW()-62, 1) - OFFSET($EV$62, 0, 0, ROW()-62, 1))</f>
        <v>-0.705400177599111</v>
      </c>
      <c r="BN188" s="21">
        <v>43373</v>
      </c>
      <c r="BO188" s="23">
        <v>2786</v>
      </c>
      <c r="BP188" s="23">
        <v>3.42</v>
      </c>
      <c r="BQ188" s="23">
        <v>45.011400000000002</v>
      </c>
      <c r="BR188" s="23">
        <v>142.3287</v>
      </c>
      <c r="BS188" s="23" t="s">
        <v>8</v>
      </c>
      <c r="BT188" s="23">
        <v>23.753699999999998</v>
      </c>
      <c r="BU188" s="23">
        <v>18.287099999999999</v>
      </c>
      <c r="BV188" s="23">
        <f t="shared" si="111"/>
        <v>3.4599186353199207</v>
      </c>
      <c r="BW188" s="23">
        <f t="shared" si="99"/>
        <v>139.12873900293255</v>
      </c>
      <c r="BX188" s="23">
        <f t="shared" si="80"/>
        <v>133.98407470791329</v>
      </c>
      <c r="BY188" s="23">
        <f t="shared" si="81"/>
        <v>20.793515991161708</v>
      </c>
      <c r="BZ188" s="23" cm="1">
        <f t="array" aca="1" ref="BZ188" ca="1">(BY188 - $EV188) - AVERAGE(OFFSET(BY$62, 0, 0, ROW()-62, 1) - OFFSET($EV$62, 0, 0, ROW()-62, 1))</f>
        <v>-2.7765051351012193</v>
      </c>
      <c r="CA188" s="21">
        <v>43373</v>
      </c>
      <c r="CB188" s="23">
        <v>3661.67</v>
      </c>
      <c r="CC188" s="23">
        <v>1.52</v>
      </c>
      <c r="CD188" s="23">
        <v>21.933299999999999</v>
      </c>
      <c r="CE188" s="23">
        <v>199.16380000000001</v>
      </c>
      <c r="CF188" s="23">
        <v>30.873799999999999</v>
      </c>
      <c r="CG188" s="23">
        <v>8.9094999999999995</v>
      </c>
      <c r="CH188" s="23">
        <v>5.1687000000000003</v>
      </c>
      <c r="CI188" s="23">
        <f t="shared" si="112"/>
        <v>1.6911239620831333</v>
      </c>
      <c r="CJ188" s="23">
        <f t="shared" si="100"/>
        <v>194.68602150537637</v>
      </c>
      <c r="CK188" s="23">
        <f t="shared" si="82"/>
        <v>156.20326257203752</v>
      </c>
      <c r="CL188" s="23">
        <f t="shared" si="83"/>
        <v>23.441699870457686</v>
      </c>
      <c r="CM188" s="23" cm="1">
        <f t="array" aca="1" ref="CM188" ca="1">(CL188 - $EV188) - AVERAGE(OFFSET(CL$62, 0, 0, ROW()-62, 1) - OFFSET($EV$62, 0, 0, ROW()-62, 1))</f>
        <v>-0.21535360954387661</v>
      </c>
      <c r="CN188" s="21">
        <v>43373</v>
      </c>
      <c r="CO188" s="23">
        <v>4765.3599999999997</v>
      </c>
      <c r="CP188" s="23">
        <v>1.86</v>
      </c>
      <c r="CQ188" s="23">
        <v>19.898800000000001</v>
      </c>
      <c r="CR188" s="23">
        <v>189.08070000000001</v>
      </c>
      <c r="CS188" s="23">
        <v>26.988</v>
      </c>
      <c r="CT188" s="23">
        <v>11.9893</v>
      </c>
      <c r="CU188" s="23">
        <v>8.3244000000000007</v>
      </c>
      <c r="CV188" s="23">
        <f t="shared" si="113"/>
        <v>1.9496719997096466</v>
      </c>
      <c r="CW188" s="23">
        <f t="shared" si="101"/>
        <v>184.82961876832846</v>
      </c>
      <c r="CX188" s="23">
        <f t="shared" si="84"/>
        <v>162.37925594179205</v>
      </c>
      <c r="CY188" s="23">
        <f t="shared" si="85"/>
        <v>29.347098386189391</v>
      </c>
      <c r="CZ188" s="23" cm="1">
        <f t="array" aca="1" ref="CZ188" ca="1">(CY188 - $EV188) - AVERAGE(OFFSET(CY$62, 0, 0, ROW()-62, 1) - OFFSET($EV$62, 0, 0, ROW()-62, 1))</f>
        <v>2.9765968302157049</v>
      </c>
      <c r="DA188" s="21">
        <v>43373</v>
      </c>
      <c r="DB188" s="23">
        <v>2983.11</v>
      </c>
      <c r="DC188" s="23">
        <v>2.02</v>
      </c>
      <c r="DD188" s="23">
        <v>16.649699999999999</v>
      </c>
      <c r="DE188" s="23">
        <v>186.52279999999999</v>
      </c>
      <c r="DF188" s="23">
        <v>26.746500000000001</v>
      </c>
      <c r="DG188" s="23">
        <v>10.7857</v>
      </c>
      <c r="DH188" s="23">
        <v>9.4037000000000006</v>
      </c>
      <c r="DI188" s="23">
        <f t="shared" si="114"/>
        <v>1.9674144395240591</v>
      </c>
      <c r="DJ188" s="23">
        <f t="shared" si="102"/>
        <v>182.32922776148584</v>
      </c>
      <c r="DK188" s="23">
        <f t="shared" si="86"/>
        <v>142.61178315500695</v>
      </c>
      <c r="DL188" s="23">
        <f t="shared" si="87"/>
        <v>20.917696518510059</v>
      </c>
      <c r="DM188" s="23" cm="1">
        <f t="array" aca="1" ref="DM188" ca="1">(DL188 - $EV188) - AVERAGE(OFFSET(DL$62, 0, 0, ROW()-62, 1) - OFFSET($EV$62, 0, 0, ROW()-62, 1))</f>
        <v>-1.8913838700626777</v>
      </c>
      <c r="DN188" s="21">
        <v>43373</v>
      </c>
      <c r="DO188" s="23">
        <v>5912.6</v>
      </c>
      <c r="DP188" s="23">
        <v>1.31</v>
      </c>
      <c r="DQ188" s="23">
        <v>23.265000000000001</v>
      </c>
      <c r="DR188" s="23">
        <v>285.32339999999999</v>
      </c>
      <c r="DS188" s="23">
        <v>53.139099999999999</v>
      </c>
      <c r="DT188" s="23">
        <v>23.012</v>
      </c>
      <c r="DU188" s="23">
        <v>15.2654</v>
      </c>
      <c r="DV188" s="23">
        <f t="shared" si="115"/>
        <v>1.4846370232528423</v>
      </c>
      <c r="DW188" s="23">
        <f t="shared" si="103"/>
        <v>278.90850439882701</v>
      </c>
      <c r="DX188" s="23">
        <f t="shared" si="88"/>
        <v>202.48070807139385</v>
      </c>
      <c r="DY188" s="23">
        <f t="shared" si="89"/>
        <v>29.200806616674029</v>
      </c>
      <c r="DZ188" s="23" cm="1">
        <f t="array" aca="1" ref="DZ188" ca="1">(DY188 - $EV188) - AVERAGE(OFFSET(DY$62, 0, 0, ROW()-62, 1) - OFFSET($EV$62, 0, 0, ROW()-62, 1))</f>
        <v>4.155148148911131</v>
      </c>
      <c r="EA188" s="21">
        <v>43373</v>
      </c>
      <c r="EB188" s="23">
        <v>4613.72</v>
      </c>
      <c r="EC188" s="23">
        <v>3.56</v>
      </c>
      <c r="ED188" s="23">
        <v>16.600899999999999</v>
      </c>
      <c r="EE188" s="23">
        <v>149.60599999999999</v>
      </c>
      <c r="EF188" s="23">
        <v>65.958500000000001</v>
      </c>
      <c r="EG188" s="23">
        <v>17.076499999999999</v>
      </c>
      <c r="EH188" s="23">
        <v>12.1112</v>
      </c>
      <c r="EI188" s="23">
        <f t="shared" si="116"/>
        <v>3.6399008297612654</v>
      </c>
      <c r="EJ188" s="23">
        <f t="shared" si="104"/>
        <v>146.24242424242425</v>
      </c>
      <c r="EK188" s="23">
        <f t="shared" si="90"/>
        <v>133.96870674928201</v>
      </c>
      <c r="EL188" s="23">
        <f t="shared" si="91"/>
        <v>34.438788818305341</v>
      </c>
      <c r="EM188" s="23" cm="1">
        <f t="array" aca="1" ref="EM188" ca="1">(EL188 - $EV188) - AVERAGE(OFFSET(EL$62, 0, 0, ROW()-62, 1) - OFFSET($EV$62, 0, 0, ROW()-62, 1))</f>
        <v>5.4587529401708466</v>
      </c>
      <c r="EP188" s="21">
        <v>43373</v>
      </c>
      <c r="EQ188" s="52">
        <v>2711.739990234375</v>
      </c>
      <c r="ER188" s="37">
        <v>20.483000000000001</v>
      </c>
      <c r="ES188" s="51">
        <v>166.04</v>
      </c>
      <c r="ET188" s="23">
        <f t="shared" si="105"/>
        <v>162.30694037145651</v>
      </c>
      <c r="EU188" s="23">
        <f t="shared" si="92"/>
        <v>132.43338504332152</v>
      </c>
      <c r="EV188" s="23">
        <f t="shared" si="93"/>
        <v>20.476256718404596</v>
      </c>
      <c r="EW188" s="37"/>
      <c r="EX188" s="37"/>
      <c r="EY188" s="37"/>
      <c r="FA188" s="21">
        <v>43373</v>
      </c>
      <c r="FB188" s="37">
        <f>VLOOKUP(FA188,'riskfree_rate and infl.'!$H:$I,2,0)</f>
        <v>2.2999999999999998</v>
      </c>
    </row>
    <row r="189" spans="1:158" x14ac:dyDescent="0.35">
      <c r="A189" s="21">
        <v>43404</v>
      </c>
      <c r="B189" s="23">
        <v>5381.83</v>
      </c>
      <c r="C189" s="23">
        <v>1.39</v>
      </c>
      <c r="D189" s="23">
        <v>19.473299999999998</v>
      </c>
      <c r="E189" s="23">
        <v>204.87299999999999</v>
      </c>
      <c r="F189" s="23">
        <v>57.378700000000002</v>
      </c>
      <c r="G189" s="23">
        <v>19.340499999999999</v>
      </c>
      <c r="H189" s="23">
        <v>20.245000000000001</v>
      </c>
      <c r="I189" s="23">
        <f t="shared" si="106"/>
        <v>1.3699293830101085</v>
      </c>
      <c r="J189" s="23">
        <f t="shared" si="94"/>
        <v>199.87609756097561</v>
      </c>
      <c r="K189" s="23">
        <f t="shared" si="70"/>
        <v>148.63748133598759</v>
      </c>
      <c r="L189" s="23">
        <f t="shared" si="71"/>
        <v>36.207758309861582</v>
      </c>
      <c r="M189" s="23" cm="1">
        <f t="array" aca="1" ref="M189" ca="1">(L189 - $EV189) - AVERAGE(OFFSET(L$62, 0, 0, ROW()-62, 1) - OFFSET($EV$62, 0, 0, ROW()-62, 1))</f>
        <v>-0.10810661694137025</v>
      </c>
      <c r="N189" s="21">
        <v>43404</v>
      </c>
      <c r="O189" s="23">
        <v>4538.18</v>
      </c>
      <c r="P189" s="23">
        <v>1.29</v>
      </c>
      <c r="Q189" s="23">
        <v>24.417300000000001</v>
      </c>
      <c r="R189" s="23">
        <v>189.03319999999999</v>
      </c>
      <c r="S189" s="23">
        <v>30.436800000000002</v>
      </c>
      <c r="T189" s="23">
        <v>8.9125999999999994</v>
      </c>
      <c r="U189" s="23">
        <v>5.7751000000000001</v>
      </c>
      <c r="V189" s="23">
        <f t="shared" si="107"/>
        <v>1.2591649089399584</v>
      </c>
      <c r="W189" s="23">
        <f t="shared" si="95"/>
        <v>184.42263414634147</v>
      </c>
      <c r="X189" s="23">
        <f t="shared" si="72"/>
        <v>153.93870538944805</v>
      </c>
      <c r="Y189" s="23">
        <f t="shared" si="73"/>
        <v>29.480435011577512</v>
      </c>
      <c r="Z189" s="23" cm="1">
        <f t="array" aca="1" ref="Z189" ca="1">(Y189 - $EV189) - AVERAGE(OFFSET(Y$62, 0, 0, ROW()-62, 1) - OFFSET($EV$62, 0, 0, ROW()-62, 1))</f>
        <v>1.170426737614858</v>
      </c>
      <c r="AA189" s="21">
        <v>43404</v>
      </c>
      <c r="AB189" s="23">
        <v>3152.54</v>
      </c>
      <c r="AC189" s="23">
        <v>3.95</v>
      </c>
      <c r="AD189" s="23">
        <v>19.452500000000001</v>
      </c>
      <c r="AE189" s="23">
        <v>168.00219999999999</v>
      </c>
      <c r="AF189" s="23">
        <v>30.098400000000002</v>
      </c>
      <c r="AG189" s="23">
        <v>9.4155999999999995</v>
      </c>
      <c r="AH189" s="23">
        <v>6.7766999999999999</v>
      </c>
      <c r="AI189" s="23">
        <f t="shared" si="108"/>
        <v>4.0631071770493659</v>
      </c>
      <c r="AJ189" s="23">
        <f t="shared" si="96"/>
        <v>163.90458536585365</v>
      </c>
      <c r="AK189" s="23">
        <f t="shared" si="74"/>
        <v>137.48801629284986</v>
      </c>
      <c r="AL189" s="23">
        <f t="shared" si="75"/>
        <v>22.929562044775459</v>
      </c>
      <c r="AM189" s="23" cm="1">
        <f t="array" aca="1" ref="AM189" ca="1">(AL189 - $EV189) - AVERAGE(OFFSET(AL$62, 0, 0, ROW()-62, 1) - OFFSET($EV$62, 0, 0, ROW()-62, 1))</f>
        <v>-2.5476786452985731</v>
      </c>
      <c r="AN189" s="21">
        <v>43404</v>
      </c>
      <c r="AO189" s="23">
        <v>2770.49</v>
      </c>
      <c r="AP189" s="23">
        <v>3.11</v>
      </c>
      <c r="AQ189" s="23">
        <v>23.040099999999999</v>
      </c>
      <c r="AR189" s="23">
        <v>118.2773</v>
      </c>
      <c r="AS189" s="23">
        <v>14.870200000000001</v>
      </c>
      <c r="AT189" s="23">
        <v>6.0953999999999997</v>
      </c>
      <c r="AU189" s="23">
        <v>6.5865</v>
      </c>
      <c r="AV189" s="23">
        <f t="shared" si="109"/>
        <v>2.9013997251105197</v>
      </c>
      <c r="AW189" s="23">
        <f t="shared" si="97"/>
        <v>115.39248780487806</v>
      </c>
      <c r="AX189" s="23">
        <f t="shared" si="76"/>
        <v>128.62742631800333</v>
      </c>
      <c r="AY189" s="23">
        <f t="shared" si="77"/>
        <v>21.538874556586137</v>
      </c>
      <c r="AZ189" s="23" cm="1">
        <f t="array" aca="1" ref="AZ189" ca="1">(AY189 - $EV189) - AVERAGE(OFFSET(AY$62, 0, 0, ROW()-62, 1) - OFFSET($EV$62, 0, 0, ROW()-62, 1))</f>
        <v>2.7613972735142278</v>
      </c>
      <c r="BA189" s="21">
        <v>43404</v>
      </c>
      <c r="BB189" s="23">
        <v>1517.07</v>
      </c>
      <c r="BC189" s="23">
        <v>2.08</v>
      </c>
      <c r="BD189" s="23">
        <v>12.8329</v>
      </c>
      <c r="BE189" s="23">
        <v>120.2328</v>
      </c>
      <c r="BF189" s="23" t="s">
        <v>8</v>
      </c>
      <c r="BG189" s="23">
        <v>21.302199999999999</v>
      </c>
      <c r="BH189" s="23">
        <v>15.356400000000001</v>
      </c>
      <c r="BI189" s="23">
        <f t="shared" si="110"/>
        <v>1.9642664126912985</v>
      </c>
      <c r="BJ189" s="23">
        <f t="shared" si="98"/>
        <v>117.30029268292684</v>
      </c>
      <c r="BK189" s="23">
        <f t="shared" si="78"/>
        <v>92.424094628705021</v>
      </c>
      <c r="BL189" s="23">
        <f t="shared" si="79"/>
        <v>16.414226247976998</v>
      </c>
      <c r="BM189" s="23" cm="1">
        <f t="array" aca="1" ref="BM189" ca="1">(BL189 - $EV189) - AVERAGE(OFFSET(BL$62, 0, 0, ROW()-62, 1) - OFFSET($EV$62, 0, 0, ROW()-62, 1))</f>
        <v>-1.9081489873888944</v>
      </c>
      <c r="BN189" s="21">
        <v>43404</v>
      </c>
      <c r="BO189" s="23">
        <v>2741.91</v>
      </c>
      <c r="BP189" s="23">
        <v>3.48</v>
      </c>
      <c r="BQ189" s="23">
        <v>43.220199999999998</v>
      </c>
      <c r="BR189" s="23">
        <v>142.12469999999999</v>
      </c>
      <c r="BS189" s="23" t="s">
        <v>8</v>
      </c>
      <c r="BT189" s="23">
        <v>23.349799999999998</v>
      </c>
      <c r="BU189" s="23">
        <v>17.41</v>
      </c>
      <c r="BV189" s="23">
        <f t="shared" si="111"/>
        <v>3.4692736205352874</v>
      </c>
      <c r="BW189" s="23">
        <f t="shared" si="99"/>
        <v>138.65824390243904</v>
      </c>
      <c r="BX189" s="23">
        <f t="shared" si="80"/>
        <v>134.36678471354804</v>
      </c>
      <c r="BY189" s="23">
        <f t="shared" si="81"/>
        <v>20.406159199577367</v>
      </c>
      <c r="BZ189" s="23" cm="1">
        <f t="array" aca="1" ref="BZ189" ca="1">(BY189 - $EV189) - AVERAGE(OFFSET(BY$62, 0, 0, ROW()-62, 1) - OFFSET($EV$62, 0, 0, ROW()-62, 1))</f>
        <v>-3.4259705530085314</v>
      </c>
      <c r="CA189" s="21">
        <v>43404</v>
      </c>
      <c r="CB189" s="23">
        <v>3415.26</v>
      </c>
      <c r="CC189" s="23">
        <v>1.63</v>
      </c>
      <c r="CD189" s="23">
        <v>20.4573</v>
      </c>
      <c r="CE189" s="23">
        <v>199.16249999999999</v>
      </c>
      <c r="CF189" s="23">
        <v>30.873799999999999</v>
      </c>
      <c r="CG189" s="23">
        <v>8.9094999999999995</v>
      </c>
      <c r="CH189" s="23">
        <v>5.1687000000000003</v>
      </c>
      <c r="CI189" s="23">
        <f t="shared" si="112"/>
        <v>1.679221875525523</v>
      </c>
      <c r="CJ189" s="23">
        <f t="shared" si="100"/>
        <v>194.30487804878049</v>
      </c>
      <c r="CK189" s="23">
        <f t="shared" si="82"/>
        <v>157.4672432127845</v>
      </c>
      <c r="CL189" s="23">
        <f t="shared" si="83"/>
        <v>21.688701283637645</v>
      </c>
      <c r="CM189" s="23" cm="1">
        <f t="array" aca="1" ref="CM189" ca="1">(CL189 - $EV189) - AVERAGE(OFFSET(CL$62, 0, 0, ROW()-62, 1) - OFFSET($EV$62, 0, 0, ROW()-62, 1))</f>
        <v>-2.2506273701322219</v>
      </c>
      <c r="CN189" s="21">
        <v>43404</v>
      </c>
      <c r="CO189" s="23">
        <v>4244.38</v>
      </c>
      <c r="CP189" s="23">
        <v>2.1</v>
      </c>
      <c r="CQ189" s="23">
        <v>16.774799999999999</v>
      </c>
      <c r="CR189" s="23">
        <v>196.5986</v>
      </c>
      <c r="CS189" s="23">
        <v>26.913799999999998</v>
      </c>
      <c r="CT189" s="23">
        <v>10.1031</v>
      </c>
      <c r="CU189" s="23">
        <v>6.8071000000000002</v>
      </c>
      <c r="CV189" s="23">
        <f t="shared" si="113"/>
        <v>1.9635380717565105</v>
      </c>
      <c r="CW189" s="23">
        <f t="shared" si="101"/>
        <v>191.80351219512198</v>
      </c>
      <c r="CX189" s="23">
        <f t="shared" si="84"/>
        <v>163.34050919784934</v>
      </c>
      <c r="CY189" s="23">
        <f t="shared" si="85"/>
        <v>25.984858384755693</v>
      </c>
      <c r="CZ189" s="23" cm="1">
        <f t="array" aca="1" ref="CZ189" ca="1">(CY189 - $EV189) - AVERAGE(OFFSET(CY$62, 0, 0, ROW()-62, 1) - OFFSET($EV$62, 0, 0, ROW()-62, 1))</f>
        <v>-0.69305181301589958</v>
      </c>
      <c r="DA189" s="21">
        <v>43404</v>
      </c>
      <c r="DB189" s="23">
        <v>2702.17</v>
      </c>
      <c r="DC189" s="23">
        <v>2.2400000000000002</v>
      </c>
      <c r="DD189" s="23">
        <v>15.0817</v>
      </c>
      <c r="DE189" s="23">
        <v>186.52279999999999</v>
      </c>
      <c r="DF189" s="23">
        <v>26.746500000000001</v>
      </c>
      <c r="DG189" s="23">
        <v>10.7857</v>
      </c>
      <c r="DH189" s="23">
        <v>9.4037000000000006</v>
      </c>
      <c r="DI189" s="23">
        <f t="shared" si="114"/>
        <v>1.9965543993596453</v>
      </c>
      <c r="DJ189" s="23">
        <f t="shared" si="102"/>
        <v>181.97346341463415</v>
      </c>
      <c r="DK189" s="23">
        <f t="shared" si="86"/>
        <v>143.1831131558119</v>
      </c>
      <c r="DL189" s="23">
        <f t="shared" si="87"/>
        <v>18.872127728215393</v>
      </c>
      <c r="DM189" s="23" cm="1">
        <f t="array" aca="1" ref="DM189" ca="1">(DL189 - $EV189) - AVERAGE(OFFSET(DL$62, 0, 0, ROW()-62, 1) - OFFSET($EV$62, 0, 0, ROW()-62, 1))</f>
        <v>-4.2060307454601453</v>
      </c>
      <c r="DN189" s="21">
        <v>43404</v>
      </c>
      <c r="DO189" s="23">
        <v>5417.15</v>
      </c>
      <c r="DP189" s="23">
        <v>1.42</v>
      </c>
      <c r="DQ189" s="23">
        <v>21.331900000000001</v>
      </c>
      <c r="DR189" s="23">
        <v>285.14100000000002</v>
      </c>
      <c r="DS189" s="23">
        <v>53.217300000000002</v>
      </c>
      <c r="DT189" s="23">
        <v>23.0459</v>
      </c>
      <c r="DU189" s="23">
        <v>15.2744</v>
      </c>
      <c r="DV189" s="23">
        <f t="shared" si="115"/>
        <v>1.4583857757667298</v>
      </c>
      <c r="DW189" s="23">
        <f t="shared" si="103"/>
        <v>278.18634146341469</v>
      </c>
      <c r="DX189" s="23">
        <f t="shared" si="88"/>
        <v>204.32587481855637</v>
      </c>
      <c r="DY189" s="23">
        <f t="shared" si="89"/>
        <v>26.512305427839173</v>
      </c>
      <c r="DZ189" s="23" cm="1">
        <f t="array" aca="1" ref="DZ189" ca="1">(DY189 - $EV189) - AVERAGE(OFFSET(DY$62, 0, 0, ROW()-62, 1) - OFFSET($EV$62, 0, 0, ROW()-62, 1))</f>
        <v>1.1499583866350971</v>
      </c>
      <c r="EA189" s="21">
        <v>43404</v>
      </c>
      <c r="EB189" s="23">
        <v>4703.26</v>
      </c>
      <c r="EC189" s="23">
        <v>3.48</v>
      </c>
      <c r="ED189" s="23">
        <v>16.920999999999999</v>
      </c>
      <c r="EE189" s="23">
        <v>149.60599999999999</v>
      </c>
      <c r="EF189" s="23">
        <v>65.958500000000001</v>
      </c>
      <c r="EG189" s="23">
        <v>17.076499999999999</v>
      </c>
      <c r="EH189" s="23">
        <v>12.1112</v>
      </c>
      <c r="EI189" s="23">
        <f t="shared" si="116"/>
        <v>3.6263596919125201</v>
      </c>
      <c r="EJ189" s="23">
        <f t="shared" si="104"/>
        <v>145.95707317073172</v>
      </c>
      <c r="EK189" s="23">
        <f t="shared" si="90"/>
        <v>134.32381308430573</v>
      </c>
      <c r="EL189" s="23">
        <f t="shared" si="91"/>
        <v>35.014342520548389</v>
      </c>
      <c r="EM189" s="23" cm="1">
        <f t="array" aca="1" ref="EM189" ca="1">(EL189 - $EV189) - AVERAGE(OFFSET(EL$62, 0, 0, ROW()-62, 1) - OFFSET($EV$62, 0, 0, ROW()-62, 1))</f>
        <v>5.7073534643171282</v>
      </c>
      <c r="EP189" s="21">
        <v>43404</v>
      </c>
      <c r="EQ189" s="52">
        <v>2760.169921875</v>
      </c>
      <c r="ER189" s="37">
        <v>20.848800000000001</v>
      </c>
      <c r="ES189" s="51">
        <v>166.6</v>
      </c>
      <c r="ET189" s="23">
        <f t="shared" si="105"/>
        <v>162.53658536585365</v>
      </c>
      <c r="EU189" s="23">
        <f t="shared" si="92"/>
        <v>132.95470437037619</v>
      </c>
      <c r="EV189" s="23">
        <f t="shared" si="93"/>
        <v>20.760227589885844</v>
      </c>
      <c r="EW189" s="37"/>
      <c r="EX189" s="37"/>
      <c r="EY189" s="37"/>
      <c r="FA189" s="21">
        <v>43404</v>
      </c>
      <c r="FB189" s="37">
        <f>VLOOKUP(FA189,'riskfree_rate and infl.'!$H:$I,2,0)</f>
        <v>2.5</v>
      </c>
    </row>
    <row r="190" spans="1:158" x14ac:dyDescent="0.35">
      <c r="A190" s="21">
        <v>43434</v>
      </c>
      <c r="B190" s="23">
        <v>5341.36</v>
      </c>
      <c r="C190" s="23">
        <v>1.4</v>
      </c>
      <c r="D190" s="23">
        <v>19.305099999999999</v>
      </c>
      <c r="E190" s="23">
        <v>207.85040000000001</v>
      </c>
      <c r="F190" s="23">
        <v>56.681399999999996</v>
      </c>
      <c r="G190" s="23">
        <v>19.186199999999999</v>
      </c>
      <c r="H190" s="23">
        <v>20.1645</v>
      </c>
      <c r="I190" s="23">
        <f t="shared" si="106"/>
        <v>1.365384763445757</v>
      </c>
      <c r="J190" s="23">
        <f t="shared" si="94"/>
        <v>203.37612524461841</v>
      </c>
      <c r="K190" s="23">
        <f t="shared" si="70"/>
        <v>150.19197143393811</v>
      </c>
      <c r="L190" s="23">
        <f t="shared" si="71"/>
        <v>35.563552092725509</v>
      </c>
      <c r="M190" s="23" cm="1">
        <f t="array" aca="1" ref="M190" ca="1">(L190 - $EV190) - AVERAGE(OFFSET(L$62, 0, 0, ROW()-62, 1) - OFFSET($EV$62, 0, 0, ROW()-62, 1))</f>
        <v>1.2256092845225091</v>
      </c>
      <c r="N190" s="21">
        <v>43434</v>
      </c>
      <c r="O190" s="23">
        <v>4688.58</v>
      </c>
      <c r="P190" s="23">
        <v>1.28</v>
      </c>
      <c r="Q190" s="23">
        <v>23.787400000000002</v>
      </c>
      <c r="R190" s="23">
        <v>200.23220000000001</v>
      </c>
      <c r="S190" s="23">
        <v>30.805499999999999</v>
      </c>
      <c r="T190" s="23">
        <v>8.2890999999999995</v>
      </c>
      <c r="U190" s="23">
        <v>5.8217999999999996</v>
      </c>
      <c r="V190" s="23">
        <f t="shared" si="107"/>
        <v>1.2799920374396745</v>
      </c>
      <c r="W190" s="23">
        <f t="shared" si="95"/>
        <v>195.92191780821918</v>
      </c>
      <c r="X190" s="23">
        <f t="shared" si="72"/>
        <v>155.19704499455207</v>
      </c>
      <c r="Y190" s="23">
        <f t="shared" si="73"/>
        <v>30.21049788779538</v>
      </c>
      <c r="Z190" s="23" cm="1">
        <f t="array" aca="1" ref="Z190" ca="1">(Y190 - $EV190) - AVERAGE(OFFSET(Y$62, 0, 0, ROW()-62, 1) - OFFSET($EV$62, 0, 0, ROW()-62, 1))</f>
        <v>3.8684231906002093</v>
      </c>
      <c r="AA190" s="21">
        <v>43434</v>
      </c>
      <c r="AB190" s="23">
        <v>3195.07</v>
      </c>
      <c r="AC190" s="23">
        <v>3.9</v>
      </c>
      <c r="AD190" s="23">
        <v>19.7149</v>
      </c>
      <c r="AE190" s="23">
        <v>168.00219999999999</v>
      </c>
      <c r="AF190" s="23">
        <v>30.098400000000002</v>
      </c>
      <c r="AG190" s="23">
        <v>9.4155999999999995</v>
      </c>
      <c r="AH190" s="23">
        <v>6.7766999999999999</v>
      </c>
      <c r="AI190" s="23">
        <f t="shared" si="108"/>
        <v>4.0614612639617658</v>
      </c>
      <c r="AJ190" s="23">
        <f t="shared" si="96"/>
        <v>164.38571428571427</v>
      </c>
      <c r="AK190" s="23">
        <f t="shared" si="74"/>
        <v>138.09165830301362</v>
      </c>
      <c r="AL190" s="23">
        <f t="shared" si="75"/>
        <v>23.137313573199904</v>
      </c>
      <c r="AM190" s="23" cm="1">
        <f t="array" aca="1" ref="AM190" ca="1">(AL190 - $EV190) - AVERAGE(OFFSET(AL$62, 0, 0, ROW()-62, 1) - OFFSET($EV$62, 0, 0, ROW()-62, 1))</f>
        <v>-0.3429458418026341</v>
      </c>
      <c r="AN190" s="21">
        <v>43434</v>
      </c>
      <c r="AO190" s="23">
        <v>2712.09</v>
      </c>
      <c r="AP190" s="23">
        <v>3.2</v>
      </c>
      <c r="AQ190" s="23">
        <v>18.759</v>
      </c>
      <c r="AR190" s="23">
        <v>148.33590000000001</v>
      </c>
      <c r="AS190" s="23">
        <v>15.0342</v>
      </c>
      <c r="AT190" s="23">
        <v>7.6805000000000003</v>
      </c>
      <c r="AU190" s="23">
        <v>7.7070999999999996</v>
      </c>
      <c r="AV190" s="23">
        <f t="shared" si="109"/>
        <v>2.9308628863063602</v>
      </c>
      <c r="AW190" s="23">
        <f t="shared" si="97"/>
        <v>145.14275929549902</v>
      </c>
      <c r="AX190" s="23">
        <f t="shared" si="76"/>
        <v>127.01312744460157</v>
      </c>
      <c r="AY190" s="23">
        <f t="shared" si="77"/>
        <v>21.352832219511434</v>
      </c>
      <c r="AZ190" s="23" cm="1">
        <f t="array" aca="1" ref="AZ190" ca="1">(AY190 - $EV190) - AVERAGE(OFFSET(AY$62, 0, 0, ROW()-62, 1) - OFFSET($EV$62, 0, 0, ROW()-62, 1))</f>
        <v>4.5308590558952933</v>
      </c>
      <c r="BA190" s="21">
        <v>43434</v>
      </c>
      <c r="BB190" s="23">
        <v>1553.52</v>
      </c>
      <c r="BC190" s="23">
        <v>2.0699999999999998</v>
      </c>
      <c r="BD190" s="23">
        <v>13.044</v>
      </c>
      <c r="BE190" s="23">
        <v>121.251</v>
      </c>
      <c r="BF190" s="23" t="s">
        <v>8</v>
      </c>
      <c r="BG190" s="23">
        <v>21.992100000000001</v>
      </c>
      <c r="BH190" s="23">
        <v>15.724500000000001</v>
      </c>
      <c r="BI190" s="23">
        <f t="shared" si="110"/>
        <v>2.0060591668728724</v>
      </c>
      <c r="BJ190" s="23">
        <f t="shared" si="98"/>
        <v>118.64090019569471</v>
      </c>
      <c r="BK190" s="23">
        <f t="shared" si="78"/>
        <v>92.959343162928377</v>
      </c>
      <c r="BL190" s="23">
        <f t="shared" si="79"/>
        <v>16.711822041138671</v>
      </c>
      <c r="BM190" s="23" cm="1">
        <f t="array" aca="1" ref="BM190" ca="1">(BL190 - $EV190) - AVERAGE(OFFSET(BL$62, 0, 0, ROW()-62, 1) - OFFSET($EV$62, 0, 0, ROW()-62, 1))</f>
        <v>0.38143175539185226</v>
      </c>
      <c r="BN190" s="21">
        <v>43434</v>
      </c>
      <c r="BO190" s="23">
        <v>2888.65</v>
      </c>
      <c r="BP190" s="23">
        <v>3.27</v>
      </c>
      <c r="BQ190" s="23">
        <v>45.799300000000002</v>
      </c>
      <c r="BR190" s="23">
        <v>142.45240000000001</v>
      </c>
      <c r="BS190" s="23" t="s">
        <v>8</v>
      </c>
      <c r="BT190" s="23">
        <v>23.056699999999999</v>
      </c>
      <c r="BU190" s="23">
        <v>17.728000000000002</v>
      </c>
      <c r="BV190" s="23">
        <f t="shared" si="111"/>
        <v>3.4308045502477671</v>
      </c>
      <c r="BW190" s="23">
        <f t="shared" si="99"/>
        <v>139.38590998043054</v>
      </c>
      <c r="BX190" s="23">
        <f t="shared" si="80"/>
        <v>134.76757919477652</v>
      </c>
      <c r="BY190" s="23">
        <f t="shared" si="81"/>
        <v>21.434309477542072</v>
      </c>
      <c r="BZ190" s="23" cm="1">
        <f t="array" aca="1" ref="BZ190" ca="1">(BY190 - $EV190) - AVERAGE(OFFSET(BY$62, 0, 0, ROW()-62, 1) - OFFSET($EV$62, 0, 0, ROW()-62, 1))</f>
        <v>-0.39397734444334809</v>
      </c>
      <c r="CA190" s="21">
        <v>43434</v>
      </c>
      <c r="CB190" s="23">
        <v>3648.07</v>
      </c>
      <c r="CC190" s="23">
        <v>1.57</v>
      </c>
      <c r="CD190" s="23">
        <v>21.208400000000001</v>
      </c>
      <c r="CE190" s="23">
        <v>205.99709999999999</v>
      </c>
      <c r="CF190" s="23">
        <v>30.979500000000002</v>
      </c>
      <c r="CG190" s="23">
        <v>9.3652999999999995</v>
      </c>
      <c r="CH190" s="23">
        <v>5.7610999999999999</v>
      </c>
      <c r="CI190" s="23">
        <f t="shared" si="112"/>
        <v>1.7092974981652251</v>
      </c>
      <c r="CJ190" s="23">
        <f t="shared" si="100"/>
        <v>201.56272015655577</v>
      </c>
      <c r="CK190" s="23">
        <f t="shared" si="82"/>
        <v>158.85605864095371</v>
      </c>
      <c r="CL190" s="23">
        <f t="shared" si="83"/>
        <v>22.964626160374305</v>
      </c>
      <c r="CM190" s="23" cm="1">
        <f t="array" aca="1" ref="CM190" ca="1">(CL190 - $EV190) - AVERAGE(OFFSET(CL$62, 0, 0, ROW()-62, 1) - OFFSET($EV$62, 0, 0, ROW()-62, 1))</f>
        <v>1.0199580685886946</v>
      </c>
      <c r="CN190" s="21">
        <v>43434</v>
      </c>
      <c r="CO190" s="23">
        <v>4401.3</v>
      </c>
      <c r="CP190" s="23">
        <v>2.08</v>
      </c>
      <c r="CQ190" s="23">
        <v>17.3948</v>
      </c>
      <c r="CR190" s="23">
        <v>196.96279999999999</v>
      </c>
      <c r="CS190" s="23">
        <v>27.1494</v>
      </c>
      <c r="CT190" s="23">
        <v>10.071300000000001</v>
      </c>
      <c r="CU190" s="23">
        <v>6.7312000000000003</v>
      </c>
      <c r="CV190" s="23">
        <f t="shared" si="113"/>
        <v>2.0197270430633485</v>
      </c>
      <c r="CW190" s="23">
        <f t="shared" si="101"/>
        <v>192.72289628180039</v>
      </c>
      <c r="CX190" s="23">
        <f t="shared" si="84"/>
        <v>164.30633546657765</v>
      </c>
      <c r="CY190" s="23">
        <f t="shared" si="85"/>
        <v>26.787159408684456</v>
      </c>
      <c r="CZ190" s="23" cm="1">
        <f t="array" aca="1" ref="CZ190" ca="1">(CY190 - $EV190) - AVERAGE(OFFSET(CY$62, 0, 0, ROW()-62, 1) - OFFSET($EV$62, 0, 0, ROW()-62, 1))</f>
        <v>2.0917412138571478</v>
      </c>
      <c r="DA190" s="21">
        <v>43434</v>
      </c>
      <c r="DB190" s="23">
        <v>2821</v>
      </c>
      <c r="DC190" s="23">
        <v>2.16</v>
      </c>
      <c r="DD190" s="23">
        <v>14.8073</v>
      </c>
      <c r="DE190" s="23">
        <v>198.517</v>
      </c>
      <c r="DF190" s="23">
        <v>26.835799999999999</v>
      </c>
      <c r="DG190" s="23">
        <v>11.0061</v>
      </c>
      <c r="DH190" s="23">
        <v>9.5668000000000006</v>
      </c>
      <c r="DI190" s="23">
        <f t="shared" si="114"/>
        <v>2.0252131283755714</v>
      </c>
      <c r="DJ190" s="23">
        <f t="shared" si="102"/>
        <v>194.24363992172209</v>
      </c>
      <c r="DK190" s="23">
        <f t="shared" si="86"/>
        <v>143.96690043513965</v>
      </c>
      <c r="DL190" s="23">
        <f t="shared" si="87"/>
        <v>19.594781796882017</v>
      </c>
      <c r="DM190" s="23" cm="1">
        <f t="array" aca="1" ref="DM190" ca="1">(DL190 - $EV190) - AVERAGE(OFFSET(DL$62, 0, 0, ROW()-62, 1) - OFFSET($EV$62, 0, 0, ROW()-62, 1))</f>
        <v>-1.473439525939515</v>
      </c>
      <c r="DN190" s="21">
        <v>43434</v>
      </c>
      <c r="DO190" s="23">
        <v>5338.78</v>
      </c>
      <c r="DP190" s="23">
        <v>1.47</v>
      </c>
      <c r="DQ190" s="23">
        <v>21.095600000000001</v>
      </c>
      <c r="DR190" s="23">
        <v>285.14150000000001</v>
      </c>
      <c r="DS190" s="23">
        <v>53.216500000000003</v>
      </c>
      <c r="DT190" s="23">
        <v>23.045999999999999</v>
      </c>
      <c r="DU190" s="23">
        <v>15.272500000000001</v>
      </c>
      <c r="DV190" s="23">
        <f t="shared" si="115"/>
        <v>1.4753911986070773</v>
      </c>
      <c r="DW190" s="23">
        <f t="shared" si="103"/>
        <v>279.00342465753425</v>
      </c>
      <c r="DX190" s="23">
        <f t="shared" si="88"/>
        <v>206.19109164585254</v>
      </c>
      <c r="DY190" s="23">
        <f t="shared" si="89"/>
        <v>25.892389226832961</v>
      </c>
      <c r="DZ190" s="23" cm="1">
        <f t="array" aca="1" ref="DZ190" ca="1">(DY190 - $EV190) - AVERAGE(OFFSET(DY$62, 0, 0, ROW()-62, 1) - OFFSET($EV$62, 0, 0, ROW()-62, 1))</f>
        <v>2.498135671388396</v>
      </c>
      <c r="EA190" s="21">
        <v>43434</v>
      </c>
      <c r="EB190" s="23">
        <v>4859.5</v>
      </c>
      <c r="EC190" s="23">
        <v>3.38</v>
      </c>
      <c r="ED190" s="23">
        <v>16.929500000000001</v>
      </c>
      <c r="EE190" s="23">
        <v>154.11179999999999</v>
      </c>
      <c r="EF190" s="23">
        <v>65.473100000000002</v>
      </c>
      <c r="EG190" s="23">
        <v>16.280799999999999</v>
      </c>
      <c r="EH190" s="23">
        <v>12.157400000000001</v>
      </c>
      <c r="EI190" s="23">
        <f t="shared" si="116"/>
        <v>3.6363048011078201</v>
      </c>
      <c r="EJ190" s="23">
        <f t="shared" si="104"/>
        <v>150.79432485322894</v>
      </c>
      <c r="EK190" s="23">
        <f t="shared" si="90"/>
        <v>134.74648200313757</v>
      </c>
      <c r="EL190" s="23">
        <f t="shared" si="91"/>
        <v>36.064021321809697</v>
      </c>
      <c r="EM190" s="23" cm="1">
        <f t="array" aca="1" ref="EM190" ca="1">(EL190 - $EV190) - AVERAGE(OFFSET(EL$62, 0, 0, ROW()-62, 1) - OFFSET($EV$62, 0, 0, ROW()-62, 1))</f>
        <v>8.6895211022935577</v>
      </c>
      <c r="EP190" s="21">
        <v>43434</v>
      </c>
      <c r="EQ190" s="52">
        <v>2506.85009765625</v>
      </c>
      <c r="ER190" s="37">
        <v>18.935300000000002</v>
      </c>
      <c r="ES190" s="51">
        <v>168.01</v>
      </c>
      <c r="ET190" s="23">
        <f t="shared" si="105"/>
        <v>164.39334637964774</v>
      </c>
      <c r="EU190" s="23">
        <f t="shared" si="92"/>
        <v>133.46270941873263</v>
      </c>
      <c r="EV190" s="23">
        <f t="shared" si="93"/>
        <v>18.783150054230745</v>
      </c>
      <c r="EW190" s="37"/>
      <c r="EX190" s="37"/>
      <c r="EY190" s="37"/>
      <c r="FA190" s="21">
        <v>43434</v>
      </c>
      <c r="FB190" s="37">
        <f>VLOOKUP(FA190,'riskfree_rate and infl.'!$H:$I,2,0)</f>
        <v>2.2000000000000002</v>
      </c>
    </row>
    <row r="191" spans="1:158" x14ac:dyDescent="0.35">
      <c r="A191" s="21">
        <v>43465</v>
      </c>
      <c r="B191" s="23">
        <v>4953.1499999999996</v>
      </c>
      <c r="C191" s="23">
        <v>1.53</v>
      </c>
      <c r="D191" s="23">
        <v>17.8841</v>
      </c>
      <c r="E191" s="23">
        <v>207.85040000000001</v>
      </c>
      <c r="F191" s="23">
        <v>56.681399999999996</v>
      </c>
      <c r="G191" s="23">
        <v>19.186199999999999</v>
      </c>
      <c r="H191" s="23">
        <v>20.1645</v>
      </c>
      <c r="I191" s="23">
        <f t="shared" si="106"/>
        <v>1.3908788828900478</v>
      </c>
      <c r="J191" s="23">
        <f t="shared" si="94"/>
        <v>203.97487733071642</v>
      </c>
      <c r="K191" s="23">
        <f t="shared" ref="K191:K254" si="117">AVERAGE(J132:J191)</f>
        <v>151.76074484100997</v>
      </c>
      <c r="L191" s="23">
        <f t="shared" ref="L191:L254" si="118">B191/K191</f>
        <v>32.637886728805256</v>
      </c>
      <c r="M191" s="23" cm="1">
        <f t="array" aca="1" ref="M191" ca="1">(L191 - $EV191) - AVERAGE(OFFSET(L$62, 0, 0, ROW()-62, 1) - OFFSET($EV$62, 0, 0, ROW()-62, 1))</f>
        <v>-3.1116900700364951</v>
      </c>
      <c r="N191" s="21">
        <v>43465</v>
      </c>
      <c r="O191" s="23">
        <v>4303.1899999999996</v>
      </c>
      <c r="P191" s="23">
        <v>1.39</v>
      </c>
      <c r="Q191" s="23">
        <v>21.819600000000001</v>
      </c>
      <c r="R191" s="23">
        <v>200.3039</v>
      </c>
      <c r="S191" s="23">
        <v>30.811299999999999</v>
      </c>
      <c r="T191" s="23">
        <v>8.2911000000000001</v>
      </c>
      <c r="U191" s="23">
        <v>5.8247</v>
      </c>
      <c r="V191" s="23">
        <f t="shared" si="107"/>
        <v>1.2752596092806545</v>
      </c>
      <c r="W191" s="23">
        <f t="shared" si="95"/>
        <v>196.56908734052996</v>
      </c>
      <c r="X191" s="23">
        <f t="shared" ref="X191:X254" si="119">AVERAGE(W132:W191)</f>
        <v>156.4151652515412</v>
      </c>
      <c r="Y191" s="23">
        <f t="shared" ref="Y191:Y254" si="120">O191/X191</f>
        <v>27.511334934050453</v>
      </c>
      <c r="Z191" s="23" cm="1">
        <f t="array" aca="1" ref="Z191" ca="1">(Y191 - $EV191) - AVERAGE(OFFSET(Y$62, 0, 0, ROW()-62, 1) - OFFSET($EV$62, 0, 0, ROW()-62, 1))</f>
        <v>-0.26286068328794876</v>
      </c>
      <c r="AA191" s="21">
        <v>43465</v>
      </c>
      <c r="AB191" s="23">
        <v>2904.21</v>
      </c>
      <c r="AC191" s="23">
        <v>4.34</v>
      </c>
      <c r="AD191" s="23">
        <v>17.920200000000001</v>
      </c>
      <c r="AE191" s="23">
        <v>168.00219999999999</v>
      </c>
      <c r="AF191" s="23">
        <v>30.098400000000002</v>
      </c>
      <c r="AG191" s="23">
        <v>9.4155999999999995</v>
      </c>
      <c r="AH191" s="23">
        <v>6.7766999999999999</v>
      </c>
      <c r="AI191" s="23">
        <f t="shared" si="108"/>
        <v>4.1450454252096138</v>
      </c>
      <c r="AJ191" s="23">
        <f t="shared" si="96"/>
        <v>164.86967615309126</v>
      </c>
      <c r="AK191" s="23">
        <f t="shared" ref="AK191:AK254" si="121">AVERAGE(AJ132:AJ191)</f>
        <v>138.70967999916121</v>
      </c>
      <c r="AL191" s="23">
        <f t="shared" ref="AL191:AL254" si="122">AB191/AK191</f>
        <v>20.937327517571681</v>
      </c>
      <c r="AM191" s="23" cm="1">
        <f t="array" aca="1" ref="AM191" ca="1">(AL191 - $EV191) - AVERAGE(OFFSET(AL$62, 0, 0, ROW()-62, 1) - OFFSET($EV$62, 0, 0, ROW()-62, 1))</f>
        <v>-3.9424065460050732</v>
      </c>
      <c r="AN191" s="21">
        <v>43465</v>
      </c>
      <c r="AO191" s="23">
        <v>2372.17</v>
      </c>
      <c r="AP191" s="23">
        <v>3.68</v>
      </c>
      <c r="AQ191" s="23">
        <v>16.407800000000002</v>
      </c>
      <c r="AR191" s="23">
        <v>148.33590000000001</v>
      </c>
      <c r="AS191" s="23">
        <v>15.0342</v>
      </c>
      <c r="AT191" s="23">
        <v>7.6805000000000003</v>
      </c>
      <c r="AU191" s="23">
        <v>7.7070999999999996</v>
      </c>
      <c r="AV191" s="23">
        <f t="shared" si="109"/>
        <v>2.996836728154896</v>
      </c>
      <c r="AW191" s="23">
        <f t="shared" si="97"/>
        <v>145.57006869479883</v>
      </c>
      <c r="AX191" s="23">
        <f t="shared" ref="AX191:AX254" si="123">AVERAGE(AW132:AW191)</f>
        <v>125.4053592955904</v>
      </c>
      <c r="AY191" s="23">
        <f t="shared" ref="AY191:AY254" si="124">AO191/AX191</f>
        <v>18.916017731017433</v>
      </c>
      <c r="AZ191" s="23" cm="1">
        <f t="array" aca="1" ref="AZ191" ca="1">(AY191 - $EV191) - AVERAGE(OFFSET(AY$62, 0, 0, ROW()-62, 1) - OFFSET($EV$62, 0, 0, ROW()-62, 1))</f>
        <v>0.65678848551158908</v>
      </c>
      <c r="BA191" s="21">
        <v>43465</v>
      </c>
      <c r="BB191" s="23">
        <v>1372.09</v>
      </c>
      <c r="BC191" s="23">
        <v>2.34</v>
      </c>
      <c r="BD191" s="23">
        <v>11.5206</v>
      </c>
      <c r="BE191" s="23">
        <v>121.251</v>
      </c>
      <c r="BF191" s="23" t="s">
        <v>8</v>
      </c>
      <c r="BG191" s="23">
        <v>21.9922</v>
      </c>
      <c r="BH191" s="23">
        <v>15.724600000000001</v>
      </c>
      <c r="BI191" s="23">
        <f t="shared" si="110"/>
        <v>2.0294965487016543</v>
      </c>
      <c r="BJ191" s="23">
        <f t="shared" si="98"/>
        <v>118.99018645731111</v>
      </c>
      <c r="BK191" s="23">
        <f t="shared" ref="BK191:BK254" si="125">AVERAGE(BJ132:BJ191)</f>
        <v>93.504675498793247</v>
      </c>
      <c r="BL191" s="23">
        <f t="shared" ref="BL191:BL254" si="126">BB191/BK191</f>
        <v>14.674025578728497</v>
      </c>
      <c r="BM191" s="23" cm="1">
        <f t="array" aca="1" ref="BM191" ca="1">(BL191 - $EV191) - AVERAGE(OFFSET(BL$62, 0, 0, ROW()-62, 1) - OFFSET($EV$62, 0, 0, ROW()-62, 1))</f>
        <v>-3.0614546858033482</v>
      </c>
      <c r="BN191" s="21">
        <v>43465</v>
      </c>
      <c r="BO191" s="23">
        <v>2667.22</v>
      </c>
      <c r="BP191" s="23">
        <v>3.58</v>
      </c>
      <c r="BQ191" s="23">
        <v>42.288600000000002</v>
      </c>
      <c r="BR191" s="23">
        <v>142.45240000000001</v>
      </c>
      <c r="BS191" s="23" t="s">
        <v>8</v>
      </c>
      <c r="BT191" s="23">
        <v>23.056699999999999</v>
      </c>
      <c r="BU191" s="23">
        <v>17.728000000000002</v>
      </c>
      <c r="BV191" s="23">
        <f t="shared" si="111"/>
        <v>3.4851654547461992</v>
      </c>
      <c r="BW191" s="23">
        <f t="shared" si="99"/>
        <v>139.79627085377822</v>
      </c>
      <c r="BX191" s="23">
        <f t="shared" ref="BX191:BX254" si="127">AVERAGE(BW132:BW191)</f>
        <v>135.1808947106482</v>
      </c>
      <c r="BY191" s="23">
        <f t="shared" ref="BY191:BY254" si="128">BO191/BX191</f>
        <v>19.730746757588243</v>
      </c>
      <c r="BZ191" s="23" cm="1">
        <f t="array" aca="1" ref="BZ191" ca="1">(BY191 - $EV191) - AVERAGE(OFFSET(BY$62, 0, 0, ROW()-62, 1) - OFFSET($EV$62, 0, 0, ROW()-62, 1))</f>
        <v>-3.4966191199276677</v>
      </c>
      <c r="CA191" s="21">
        <v>43465</v>
      </c>
      <c r="CB191" s="23">
        <v>3328.49</v>
      </c>
      <c r="CC191" s="23">
        <v>1.74</v>
      </c>
      <c r="CD191" s="23">
        <v>19.3124</v>
      </c>
      <c r="CE191" s="23">
        <v>206.89240000000001</v>
      </c>
      <c r="CF191" s="23">
        <v>30.921199999999999</v>
      </c>
      <c r="CG191" s="23">
        <v>9.3402999999999992</v>
      </c>
      <c r="CH191" s="23">
        <v>5.7373000000000003</v>
      </c>
      <c r="CI191" s="23">
        <f t="shared" si="112"/>
        <v>1.7225232922391256</v>
      </c>
      <c r="CJ191" s="23">
        <f t="shared" si="100"/>
        <v>203.03473994111877</v>
      </c>
      <c r="CK191" s="23">
        <f t="shared" ref="CK191:CK254" si="129">AVERAGE(CJ132:CJ191)</f>
        <v>160.27518443800193</v>
      </c>
      <c r="CL191" s="23">
        <f t="shared" ref="CL191:CL254" si="130">CB191/CK191</f>
        <v>20.767344687021932</v>
      </c>
      <c r="CM191" s="23" cm="1">
        <f t="array" aca="1" ref="CM191" ca="1">(CL191 - $EV191) - AVERAGE(OFFSET(CL$62, 0, 0, ROW()-62, 1) - OFFSET($EV$62, 0, 0, ROW()-62, 1))</f>
        <v>-2.587363199930075</v>
      </c>
      <c r="CN191" s="21">
        <v>43465</v>
      </c>
      <c r="CO191" s="23">
        <v>3936.19</v>
      </c>
      <c r="CP191" s="23">
        <v>2.31</v>
      </c>
      <c r="CQ191" s="23">
        <v>15.548</v>
      </c>
      <c r="CR191" s="23">
        <v>196.96279999999999</v>
      </c>
      <c r="CS191" s="23">
        <v>27.1494</v>
      </c>
      <c r="CT191" s="23">
        <v>10.071300000000001</v>
      </c>
      <c r="CU191" s="23">
        <v>6.7312000000000003</v>
      </c>
      <c r="CV191" s="23">
        <f t="shared" si="113"/>
        <v>2.0294341342235396</v>
      </c>
      <c r="CW191" s="23">
        <f t="shared" si="101"/>
        <v>193.29028459273798</v>
      </c>
      <c r="CX191" s="23">
        <f t="shared" ref="CX191:CX254" si="131">AVERAGE(CW132:CW191)</f>
        <v>165.28825728696566</v>
      </c>
      <c r="CY191" s="23">
        <f t="shared" ref="CY191:CY254" si="132">CO191/CX191</f>
        <v>23.814093418422175</v>
      </c>
      <c r="CZ191" s="23" cm="1">
        <f t="array" aca="1" ref="CZ191" ca="1">(CY191 - $EV191) - AVERAGE(OFFSET(CY$62, 0, 0, ROW()-62, 1) - OFFSET($EV$62, 0, 0, ROW()-62, 1))</f>
        <v>-2.2996729680464796</v>
      </c>
      <c r="DA191" s="21">
        <v>43465</v>
      </c>
      <c r="DB191" s="23">
        <v>2603.94</v>
      </c>
      <c r="DC191" s="23">
        <v>2.35</v>
      </c>
      <c r="DD191" s="23">
        <v>13.667899999999999</v>
      </c>
      <c r="DE191" s="23">
        <v>198.517</v>
      </c>
      <c r="DF191" s="23">
        <v>26.835799999999999</v>
      </c>
      <c r="DG191" s="23">
        <v>11.0061</v>
      </c>
      <c r="DH191" s="23">
        <v>9.5668000000000006</v>
      </c>
      <c r="DI191" s="23">
        <f t="shared" si="114"/>
        <v>2.0646335548640744</v>
      </c>
      <c r="DJ191" s="23">
        <f t="shared" si="102"/>
        <v>194.8155053974485</v>
      </c>
      <c r="DK191" s="23">
        <f t="shared" ref="DK191:DK254" si="133">AVERAGE(DJ132:DJ191)</f>
        <v>144.76747084529416</v>
      </c>
      <c r="DL191" s="23">
        <f t="shared" ref="DL191:DL254" si="134">DB191/DK191</f>
        <v>17.987051820382369</v>
      </c>
      <c r="DM191" s="23" cm="1">
        <f t="array" aca="1" ref="DM191" ca="1">(DL191 - $EV191) - AVERAGE(OFFSET(DL$62, 0, 0, ROW()-62, 1) - OFFSET($EV$62, 0, 0, ROW()-62, 1))</f>
        <v>-4.4718806340820851</v>
      </c>
      <c r="DN191" s="21">
        <v>43465</v>
      </c>
      <c r="DO191" s="23">
        <v>4884.82</v>
      </c>
      <c r="DP191" s="23">
        <v>1.66</v>
      </c>
      <c r="DQ191" s="23">
        <v>19.3018</v>
      </c>
      <c r="DR191" s="23">
        <v>285.14139999999998</v>
      </c>
      <c r="DS191" s="23">
        <v>53.216500000000003</v>
      </c>
      <c r="DT191" s="23">
        <v>23.045999999999999</v>
      </c>
      <c r="DU191" s="23">
        <v>15.272500000000001</v>
      </c>
      <c r="DV191" s="23">
        <f t="shared" si="115"/>
        <v>1.5221621276627695</v>
      </c>
      <c r="DW191" s="23">
        <f t="shared" si="103"/>
        <v>279.82473012757606</v>
      </c>
      <c r="DX191" s="23">
        <f t="shared" ref="DX191:DX254" si="135">AVERAGE(DW132:DW191)</f>
        <v>208.07820496407078</v>
      </c>
      <c r="DY191" s="23">
        <f t="shared" ref="DY191:DY254" si="136">DO191/DX191</f>
        <v>23.475884948370588</v>
      </c>
      <c r="DZ191" s="23" cm="1">
        <f t="array" aca="1" ref="DZ191" ca="1">(DY191 - $EV191) - AVERAGE(OFFSET(DY$62, 0, 0, ROW()-62, 1) - OFFSET($EV$62, 0, 0, ROW()-62, 1))</f>
        <v>-1.3398671433473481</v>
      </c>
      <c r="EA191" s="21">
        <v>43465</v>
      </c>
      <c r="EB191" s="23">
        <v>4657.6899999999996</v>
      </c>
      <c r="EC191" s="23">
        <v>3.56</v>
      </c>
      <c r="ED191" s="23">
        <v>16.174600000000002</v>
      </c>
      <c r="EE191" s="23">
        <v>154.11179999999999</v>
      </c>
      <c r="EF191" s="23">
        <v>65.473100000000002</v>
      </c>
      <c r="EG191" s="23">
        <v>16.280799999999999</v>
      </c>
      <c r="EH191" s="23">
        <v>12.157400000000001</v>
      </c>
      <c r="EI191" s="23">
        <f t="shared" si="116"/>
        <v>3.6610975867575526</v>
      </c>
      <c r="EJ191" s="23">
        <f t="shared" si="104"/>
        <v>151.23827281648676</v>
      </c>
      <c r="EK191" s="23">
        <f t="shared" ref="EK191:EK254" si="137">AVERAGE(EJ132:EJ191)</f>
        <v>135.18272907881467</v>
      </c>
      <c r="EL191" s="23">
        <f t="shared" ref="EL191:EL254" si="138">EB191/EK191</f>
        <v>34.454771195545682</v>
      </c>
      <c r="EM191" s="23" cm="1">
        <f t="array" aca="1" ref="EM191" ca="1">(EL191 - $EV191) - AVERAGE(OFFSET(EL$62, 0, 0, ROW()-62, 1) - OFFSET($EV$62, 0, 0, ROW()-62, 1))</f>
        <v>5.6107772038576815</v>
      </c>
      <c r="EP191" s="21">
        <v>43465</v>
      </c>
      <c r="EQ191" s="52">
        <v>2704.10009765625</v>
      </c>
      <c r="ER191" s="37">
        <v>20.121300000000002</v>
      </c>
      <c r="ES191" s="51">
        <v>169.4</v>
      </c>
      <c r="ET191" s="23">
        <f t="shared" si="105"/>
        <v>166.24141315014722</v>
      </c>
      <c r="EU191" s="23">
        <f t="shared" ref="EU191:EU254" si="139">AVERAGE(ET132:ET191)</f>
        <v>133.96394150982292</v>
      </c>
      <c r="EV191" s="23">
        <f t="shared" ref="EV191:EV254" si="140">EQ191/EU191</f>
        <v>20.185283197702656</v>
      </c>
      <c r="EW191" s="37"/>
      <c r="EX191" s="37"/>
      <c r="EY191" s="37"/>
      <c r="FA191" s="21">
        <v>43465</v>
      </c>
      <c r="FB191" s="37">
        <f>VLOOKUP(FA191,'riskfree_rate and infl.'!$H:$I,2,0)</f>
        <v>1.9</v>
      </c>
    </row>
    <row r="192" spans="1:158" x14ac:dyDescent="0.35">
      <c r="A192" s="21">
        <v>43496</v>
      </c>
      <c r="B192" s="23">
        <v>5462.32</v>
      </c>
      <c r="C192" s="23">
        <v>1.4</v>
      </c>
      <c r="D192" s="23">
        <v>19.672799999999999</v>
      </c>
      <c r="E192" s="23">
        <v>207.97810000000001</v>
      </c>
      <c r="F192" s="23">
        <v>56.681399999999996</v>
      </c>
      <c r="G192" s="23">
        <v>19.186199999999999</v>
      </c>
      <c r="H192" s="23">
        <v>20.1645</v>
      </c>
      <c r="I192" s="23">
        <f t="shared" si="106"/>
        <v>1.4089522466596733</v>
      </c>
      <c r="J192" s="23">
        <f t="shared" si="94"/>
        <v>204.70285433070867</v>
      </c>
      <c r="K192" s="23">
        <f t="shared" si="117"/>
        <v>153.34197515597057</v>
      </c>
      <c r="L192" s="23">
        <f t="shared" si="118"/>
        <v>35.62181845149734</v>
      </c>
      <c r="M192" s="23" cm="1">
        <f t="array" aca="1" ref="M192" ca="1">(L192 - $EV192) - AVERAGE(OFFSET(L$62, 0, 0, ROW()-62, 1) - OFFSET($EV$62, 0, 0, ROW()-62, 1))</f>
        <v>-0.62295604720361553</v>
      </c>
      <c r="N192" s="21">
        <v>43496</v>
      </c>
      <c r="O192" s="23">
        <v>4752.51</v>
      </c>
      <c r="P192" s="23">
        <v>1.23</v>
      </c>
      <c r="Q192" s="23">
        <v>23.921600000000002</v>
      </c>
      <c r="R192" s="23">
        <v>201.72059999999999</v>
      </c>
      <c r="S192" s="23">
        <v>30.809899999999999</v>
      </c>
      <c r="T192" s="23">
        <v>8.2925000000000004</v>
      </c>
      <c r="U192" s="23">
        <v>5.8232999999999997</v>
      </c>
      <c r="V192" s="23">
        <f t="shared" si="107"/>
        <v>1.2448935052157288</v>
      </c>
      <c r="W192" s="23">
        <f t="shared" si="95"/>
        <v>198.54389763779525</v>
      </c>
      <c r="X192" s="23">
        <f t="shared" si="119"/>
        <v>157.67018001532077</v>
      </c>
      <c r="Y192" s="23">
        <f t="shared" si="120"/>
        <v>30.142097887743898</v>
      </c>
      <c r="Z192" s="23" cm="1">
        <f t="array" aca="1" ref="Z192" ca="1">(Y192 - $EV192) - AVERAGE(OFFSET(Y$62, 0, 0, ROW()-62, 1) - OFFSET($EV$62, 0, 0, ROW()-62, 1))</f>
        <v>1.8507904983405332</v>
      </c>
      <c r="AA192" s="21">
        <v>43496</v>
      </c>
      <c r="AB192" s="23">
        <v>3053.79</v>
      </c>
      <c r="AC192" s="23">
        <v>4.1399999999999997</v>
      </c>
      <c r="AD192" s="23">
        <v>18.501999999999999</v>
      </c>
      <c r="AE192" s="23">
        <v>172.8681</v>
      </c>
      <c r="AF192" s="23">
        <v>29.7088</v>
      </c>
      <c r="AG192" s="23">
        <v>9.2337000000000007</v>
      </c>
      <c r="AH192" s="23">
        <v>6.9062999999999999</v>
      </c>
      <c r="AI192" s="23">
        <f t="shared" si="108"/>
        <v>4.1855579652828219</v>
      </c>
      <c r="AJ192" s="23">
        <f t="shared" si="96"/>
        <v>170.14576771653543</v>
      </c>
      <c r="AK192" s="23">
        <f t="shared" si="121"/>
        <v>139.40788537973864</v>
      </c>
      <c r="AL192" s="23">
        <f t="shared" si="122"/>
        <v>21.905432333914689</v>
      </c>
      <c r="AM192" s="23" cm="1">
        <f t="array" aca="1" ref="AM192" ca="1">(AL192 - $EV192) - AVERAGE(OFFSET(AL$62, 0, 0, ROW()-62, 1) - OFFSET($EV$62, 0, 0, ROW()-62, 1))</f>
        <v>-3.4631093027830495</v>
      </c>
      <c r="AN192" s="21">
        <v>43496</v>
      </c>
      <c r="AO192" s="23">
        <v>2629.92</v>
      </c>
      <c r="AP192" s="23">
        <v>3.33</v>
      </c>
      <c r="AQ192" s="23">
        <v>18.282</v>
      </c>
      <c r="AR192" s="23">
        <v>147.09870000000001</v>
      </c>
      <c r="AS192" s="23">
        <v>15.0258</v>
      </c>
      <c r="AT192" s="23">
        <v>7.8432000000000004</v>
      </c>
      <c r="AU192" s="23">
        <v>7.8457999999999997</v>
      </c>
      <c r="AV192" s="23">
        <f t="shared" si="109"/>
        <v>3.0441454667430223</v>
      </c>
      <c r="AW192" s="23">
        <f t="shared" si="97"/>
        <v>144.78218503937009</v>
      </c>
      <c r="AX192" s="23">
        <f t="shared" si="123"/>
        <v>123.78364997800512</v>
      </c>
      <c r="AY192" s="23">
        <f t="shared" si="124"/>
        <v>21.246101568884949</v>
      </c>
      <c r="AZ192" s="23" cm="1">
        <f t="array" aca="1" ref="AZ192" ca="1">(AY192 - $EV192) - AVERAGE(OFFSET(AY$62, 0, 0, ROW()-62, 1) - OFFSET($EV$62, 0, 0, ROW()-62, 1))</f>
        <v>2.4626863269387615</v>
      </c>
      <c r="BA192" s="21">
        <v>43496</v>
      </c>
      <c r="BB192" s="23">
        <v>1492.37</v>
      </c>
      <c r="BC192" s="23">
        <v>2.2000000000000002</v>
      </c>
      <c r="BD192" s="23">
        <v>12.5306</v>
      </c>
      <c r="BE192" s="23">
        <v>121.0628</v>
      </c>
      <c r="BF192" s="23" t="s">
        <v>8</v>
      </c>
      <c r="BG192" s="23">
        <v>21.8003</v>
      </c>
      <c r="BH192" s="23">
        <v>15.587400000000001</v>
      </c>
      <c r="BI192" s="23">
        <f t="shared" si="110"/>
        <v>2.1010059598213338</v>
      </c>
      <c r="BJ192" s="23">
        <f t="shared" si="98"/>
        <v>119.15629921259841</v>
      </c>
      <c r="BK192" s="23">
        <f t="shared" si="125"/>
        <v>94.053932388557044</v>
      </c>
      <c r="BL192" s="23">
        <f t="shared" si="126"/>
        <v>15.867172824148364</v>
      </c>
      <c r="BM192" s="23" cm="1">
        <f t="array" aca="1" ref="BM192" ca="1">(BL192 - $EV192) - AVERAGE(OFFSET(BL$62, 0, 0, ROW()-62, 1) - OFFSET($EV$62, 0, 0, ROW()-62, 1))</f>
        <v>-2.3638915662752478</v>
      </c>
      <c r="BN192" s="21">
        <v>43496</v>
      </c>
      <c r="BO192" s="23">
        <v>2949.36</v>
      </c>
      <c r="BP192" s="23">
        <v>3.24</v>
      </c>
      <c r="BQ192" s="23">
        <v>46.761899999999997</v>
      </c>
      <c r="BR192" s="23">
        <v>142.45240000000001</v>
      </c>
      <c r="BS192" s="23" t="s">
        <v>8</v>
      </c>
      <c r="BT192" s="23">
        <v>23.056699999999999</v>
      </c>
      <c r="BU192" s="23">
        <v>17.728000000000002</v>
      </c>
      <c r="BV192" s="23">
        <f t="shared" si="111"/>
        <v>3.4684415364438403</v>
      </c>
      <c r="BW192" s="23">
        <f t="shared" si="99"/>
        <v>140.20905511811026</v>
      </c>
      <c r="BX192" s="23">
        <f t="shared" si="127"/>
        <v>135.6029764035616</v>
      </c>
      <c r="BY192" s="23">
        <f t="shared" si="128"/>
        <v>21.749965068779535</v>
      </c>
      <c r="BZ192" s="23" cm="1">
        <f t="array" aca="1" ref="BZ192" ca="1">(BY192 - $EV192) - AVERAGE(OFFSET(BY$62, 0, 0, ROW()-62, 1) - OFFSET($EV$62, 0, 0, ROW()-62, 1))</f>
        <v>-1.9696375159041097</v>
      </c>
      <c r="CA192" s="21">
        <v>43496</v>
      </c>
      <c r="CB192" s="23">
        <v>3482.46</v>
      </c>
      <c r="CC192" s="23">
        <v>1.68</v>
      </c>
      <c r="CD192" s="23">
        <v>20.2057</v>
      </c>
      <c r="CE192" s="23">
        <v>207.1705</v>
      </c>
      <c r="CF192" s="23">
        <v>30.921199999999999</v>
      </c>
      <c r="CG192" s="23">
        <v>9.3402999999999992</v>
      </c>
      <c r="CH192" s="23">
        <v>5.7373000000000003</v>
      </c>
      <c r="CI192" s="23">
        <f t="shared" si="112"/>
        <v>1.7364809485566137</v>
      </c>
      <c r="CJ192" s="23">
        <f t="shared" si="100"/>
        <v>203.90797244094489</v>
      </c>
      <c r="CK192" s="23">
        <f t="shared" si="129"/>
        <v>161.69099644587592</v>
      </c>
      <c r="CL192" s="23">
        <f t="shared" si="130"/>
        <v>21.537748400021215</v>
      </c>
      <c r="CM192" s="23" cm="1">
        <f t="array" aca="1" ref="CM192" ca="1">(CL192 - $EV192) - AVERAGE(OFFSET(CL$62, 0, 0, ROW()-62, 1) - OFFSET($EV$62, 0, 0, ROW()-62, 1))</f>
        <v>-2.3161904704062004</v>
      </c>
      <c r="CN192" s="21">
        <v>43496</v>
      </c>
      <c r="CO192" s="23">
        <v>4383.12</v>
      </c>
      <c r="CP192" s="23">
        <v>2.08</v>
      </c>
      <c r="CQ192" s="23">
        <v>17.165199999999999</v>
      </c>
      <c r="CR192" s="23">
        <v>197.619</v>
      </c>
      <c r="CS192" s="23">
        <v>27.095300000000002</v>
      </c>
      <c r="CT192" s="23">
        <v>10.1182</v>
      </c>
      <c r="CU192" s="23">
        <v>6.7927</v>
      </c>
      <c r="CV192" s="23">
        <f t="shared" si="113"/>
        <v>2.0512122142763127</v>
      </c>
      <c r="CW192" s="23">
        <f t="shared" si="101"/>
        <v>194.50688976377953</v>
      </c>
      <c r="CX192" s="23">
        <f t="shared" si="131"/>
        <v>166.2665217226612</v>
      </c>
      <c r="CY192" s="23">
        <f t="shared" si="132"/>
        <v>26.362011754303783</v>
      </c>
      <c r="CZ192" s="23" cm="1">
        <f t="array" aca="1" ref="CZ192" ca="1">(CY192 - $EV192) - AVERAGE(OFFSET(CY$62, 0, 0, ROW()-62, 1) - OFFSET($EV$62, 0, 0, ROW()-62, 1))</f>
        <v>-0.25319861742399929</v>
      </c>
      <c r="DA192" s="21">
        <v>43496</v>
      </c>
      <c r="DB192" s="23">
        <v>2740.85</v>
      </c>
      <c r="DC192" s="23">
        <v>2.2400000000000002</v>
      </c>
      <c r="DD192" s="23">
        <v>14.3866</v>
      </c>
      <c r="DE192" s="23">
        <v>199.2518</v>
      </c>
      <c r="DF192" s="23">
        <v>26.835799999999999</v>
      </c>
      <c r="DG192" s="23">
        <v>11.0061</v>
      </c>
      <c r="DH192" s="23">
        <v>9.5668000000000006</v>
      </c>
      <c r="DI192" s="23">
        <f t="shared" si="114"/>
        <v>2.1027054827166367</v>
      </c>
      <c r="DJ192" s="23">
        <f t="shared" si="102"/>
        <v>196.11397637795275</v>
      </c>
      <c r="DK192" s="23">
        <f t="shared" si="133"/>
        <v>145.54101743322065</v>
      </c>
      <c r="DL192" s="23">
        <f t="shared" si="134"/>
        <v>18.832148134855512</v>
      </c>
      <c r="DM192" s="23" cm="1">
        <f t="array" aca="1" ref="DM192" ca="1">(DL192 - $EV192) - AVERAGE(OFFSET(DL$62, 0, 0, ROW()-62, 1) - OFFSET($EV$62, 0, 0, ROW()-62, 1))</f>
        <v>-4.1115190151293355</v>
      </c>
      <c r="DN192" s="21">
        <v>43496</v>
      </c>
      <c r="DO192" s="23">
        <v>5248.73</v>
      </c>
      <c r="DP192" s="23">
        <v>1.56</v>
      </c>
      <c r="DQ192" s="23">
        <v>18.882000000000001</v>
      </c>
      <c r="DR192" s="23">
        <v>305.56470000000002</v>
      </c>
      <c r="DS192" s="23">
        <v>53.486499999999999</v>
      </c>
      <c r="DT192" s="23">
        <v>23.675000000000001</v>
      </c>
      <c r="DU192" s="23">
        <v>16.046700000000001</v>
      </c>
      <c r="DV192" s="23">
        <f t="shared" si="115"/>
        <v>1.5341884626032272</v>
      </c>
      <c r="DW192" s="23">
        <f t="shared" si="103"/>
        <v>300.75265748031495</v>
      </c>
      <c r="DX192" s="23">
        <f t="shared" si="135"/>
        <v>210.29524728690544</v>
      </c>
      <c r="DY192" s="23">
        <f t="shared" si="136"/>
        <v>24.958861732329911</v>
      </c>
      <c r="DZ192" s="23" cm="1">
        <f t="array" aca="1" ref="DZ192" ca="1">(DY192 - $EV192) - AVERAGE(OFFSET(DY$62, 0, 0, ROW()-62, 1) - OFFSET($EV$62, 0, 0, ROW()-62, 1))</f>
        <v>-0.36571746637560754</v>
      </c>
      <c r="EA192" s="21">
        <v>43496</v>
      </c>
      <c r="EB192" s="23">
        <v>4828.71</v>
      </c>
      <c r="EC192" s="23">
        <v>3.44</v>
      </c>
      <c r="ED192" s="23">
        <v>16.7637</v>
      </c>
      <c r="EE192" s="23">
        <v>153.7073</v>
      </c>
      <c r="EF192" s="23">
        <v>65.473100000000002</v>
      </c>
      <c r="EG192" s="23">
        <v>16.280799999999999</v>
      </c>
      <c r="EH192" s="23">
        <v>12.157400000000001</v>
      </c>
      <c r="EI192" s="23">
        <f t="shared" si="116"/>
        <v>3.6370368232164108</v>
      </c>
      <c r="EJ192" s="23">
        <f t="shared" si="104"/>
        <v>151.2867125984252</v>
      </c>
      <c r="EK192" s="23">
        <f t="shared" si="137"/>
        <v>135.62107225466767</v>
      </c>
      <c r="EL192" s="23">
        <f t="shared" si="138"/>
        <v>35.604422821054719</v>
      </c>
      <c r="EM192" s="23" cm="1">
        <f t="array" aca="1" ref="EM192" ca="1">(EL192 - $EV192) - AVERAGE(OFFSET(EL$62, 0, 0, ROW()-62, 1) - OFFSET($EV$62, 0, 0, ROW()-62, 1))</f>
        <v>6.1981352274006358</v>
      </c>
      <c r="EP192" s="21">
        <v>43496</v>
      </c>
      <c r="EQ192" s="52">
        <v>2784.489990234375</v>
      </c>
      <c r="ER192" s="37">
        <v>20.7195</v>
      </c>
      <c r="ES192" s="51">
        <v>169.93</v>
      </c>
      <c r="ET192" s="23">
        <f t="shared" si="105"/>
        <v>167.25393700787401</v>
      </c>
      <c r="EU192" s="23">
        <f t="shared" si="139"/>
        <v>134.48772759906177</v>
      </c>
      <c r="EV192" s="23">
        <f t="shared" si="140"/>
        <v>20.70441697502368</v>
      </c>
      <c r="EW192" s="37"/>
      <c r="EX192" s="37"/>
      <c r="EY192" s="37"/>
      <c r="FA192" s="21">
        <v>43496</v>
      </c>
      <c r="FB192" s="37">
        <f>VLOOKUP(FA192,'riskfree_rate and infl.'!$H:$I,2,0)</f>
        <v>1.6</v>
      </c>
    </row>
    <row r="193" spans="1:158" x14ac:dyDescent="0.35">
      <c r="A193" s="21">
        <v>43524</v>
      </c>
      <c r="B193" s="23">
        <v>5506.3</v>
      </c>
      <c r="C193" s="23">
        <v>1.39</v>
      </c>
      <c r="D193" s="23">
        <v>19.003599999999999</v>
      </c>
      <c r="E193" s="23">
        <v>217.2236</v>
      </c>
      <c r="F193" s="23">
        <v>57.562899999999999</v>
      </c>
      <c r="G193" s="23">
        <v>18.869700000000002</v>
      </c>
      <c r="H193" s="23">
        <v>15.4244</v>
      </c>
      <c r="I193" s="23">
        <f t="shared" si="106"/>
        <v>1.4084284501519988</v>
      </c>
      <c r="J193" s="23">
        <f t="shared" si="94"/>
        <v>214.01339901477834</v>
      </c>
      <c r="K193" s="23">
        <f t="shared" si="117"/>
        <v>154.84804581874576</v>
      </c>
      <c r="L193" s="23">
        <f t="shared" si="118"/>
        <v>35.559376748256078</v>
      </c>
      <c r="M193" s="23" cm="1">
        <f t="array" aca="1" ref="M193" ca="1">(L193 - $EV193) - AVERAGE(OFFSET(L$62, 0, 0, ROW()-62, 1) - OFFSET($EV$62, 0, 0, ROW()-62, 1))</f>
        <v>-0.97043334154593452</v>
      </c>
      <c r="N193" s="21">
        <v>43524</v>
      </c>
      <c r="O193" s="23">
        <v>4796.95</v>
      </c>
      <c r="P193" s="23">
        <v>1.24</v>
      </c>
      <c r="Q193" s="23">
        <v>23.526299999999999</v>
      </c>
      <c r="R193" s="23">
        <v>205.15989999999999</v>
      </c>
      <c r="S193" s="23">
        <v>31.077400000000001</v>
      </c>
      <c r="T193" s="23">
        <v>8.09</v>
      </c>
      <c r="U193" s="23">
        <v>6.2565999999999997</v>
      </c>
      <c r="V193" s="23">
        <f t="shared" si="107"/>
        <v>1.2611256745465875</v>
      </c>
      <c r="W193" s="23">
        <f t="shared" si="95"/>
        <v>202.12798029556652</v>
      </c>
      <c r="X193" s="23">
        <f t="shared" si="119"/>
        <v>158.97270372252189</v>
      </c>
      <c r="Y193" s="23">
        <f t="shared" si="120"/>
        <v>30.174677084015709</v>
      </c>
      <c r="Z193" s="23" cm="1">
        <f t="array" aca="1" ref="Z193" ca="1">(Y193 - $EV193) - AVERAGE(OFFSET(Y$62, 0, 0, ROW()-62, 1) - OFFSET($EV$62, 0, 0, ROW()-62, 1))</f>
        <v>1.5794505420949205</v>
      </c>
      <c r="AA193" s="21">
        <v>43524</v>
      </c>
      <c r="AB193" s="23">
        <v>3114.32</v>
      </c>
      <c r="AC193" s="23">
        <v>4.07</v>
      </c>
      <c r="AD193" s="23">
        <v>18.8688</v>
      </c>
      <c r="AE193" s="23">
        <v>172.66480000000001</v>
      </c>
      <c r="AF193" s="23">
        <v>29.7088</v>
      </c>
      <c r="AG193" s="23">
        <v>9.2337000000000007</v>
      </c>
      <c r="AH193" s="23">
        <v>6.9062999999999999</v>
      </c>
      <c r="AI193" s="23">
        <f t="shared" si="108"/>
        <v>4.1898851319412538</v>
      </c>
      <c r="AJ193" s="23">
        <f t="shared" si="96"/>
        <v>170.11310344827589</v>
      </c>
      <c r="AK193" s="23">
        <f t="shared" si="121"/>
        <v>140.09540347380732</v>
      </c>
      <c r="AL193" s="23">
        <f t="shared" si="122"/>
        <v>22.229994152393896</v>
      </c>
      <c r="AM193" s="23" cm="1">
        <f t="array" aca="1" ref="AM193" ca="1">(AL193 - $EV193) - AVERAGE(OFFSET(AL$62, 0, 0, ROW()-62, 1) - OFFSET($EV$62, 0, 0, ROW()-62, 1))</f>
        <v>-3.4019025162020027</v>
      </c>
      <c r="AN193" s="21">
        <v>43524</v>
      </c>
      <c r="AO193" s="23">
        <v>2680.56</v>
      </c>
      <c r="AP193" s="23">
        <v>3.32</v>
      </c>
      <c r="AQ193" s="23">
        <v>16.779499999999999</v>
      </c>
      <c r="AR193" s="23">
        <v>161.4451</v>
      </c>
      <c r="AS193" s="23">
        <v>16.396899999999999</v>
      </c>
      <c r="AT193" s="23">
        <v>9.1483000000000008</v>
      </c>
      <c r="AU193" s="23">
        <v>7.2645999999999997</v>
      </c>
      <c r="AV193" s="23">
        <f t="shared" si="109"/>
        <v>3.0969039054679333</v>
      </c>
      <c r="AW193" s="23">
        <f t="shared" si="97"/>
        <v>159.0592118226601</v>
      </c>
      <c r="AX193" s="23">
        <f t="shared" si="123"/>
        <v>122.48151452058191</v>
      </c>
      <c r="AY193" s="23">
        <f t="shared" si="124"/>
        <v>21.885425000599223</v>
      </c>
      <c r="AZ193" s="23" cm="1">
        <f t="array" aca="1" ref="AZ193" ca="1">(AY193 - $EV193) - AVERAGE(OFFSET(AY$62, 0, 0, ROW()-62, 1) - OFFSET($EV$62, 0, 0, ROW()-62, 1))</f>
        <v>2.7934196456119609</v>
      </c>
      <c r="BA193" s="21">
        <v>43524</v>
      </c>
      <c r="BB193" s="23">
        <v>1524.63</v>
      </c>
      <c r="BC193" s="23">
        <v>2.2200000000000002</v>
      </c>
      <c r="BD193" s="23">
        <v>12.330399999999999</v>
      </c>
      <c r="BE193" s="23">
        <v>124.9254</v>
      </c>
      <c r="BF193" s="23" t="s">
        <v>8</v>
      </c>
      <c r="BG193" s="23">
        <v>20.489899999999999</v>
      </c>
      <c r="BH193" s="23">
        <v>15.841100000000001</v>
      </c>
      <c r="BI193" s="23">
        <f t="shared" si="110"/>
        <v>2.1831905882757665</v>
      </c>
      <c r="BJ193" s="23">
        <f t="shared" si="98"/>
        <v>123.07921182266011</v>
      </c>
      <c r="BK193" s="23">
        <f t="shared" si="125"/>
        <v>94.67158954570688</v>
      </c>
      <c r="BL193" s="23">
        <f t="shared" si="126"/>
        <v>16.104409013476189</v>
      </c>
      <c r="BM193" s="23" cm="1">
        <f t="array" aca="1" ref="BM193" ca="1">(BL193 - $EV193) - AVERAGE(OFFSET(BL$62, 0, 0, ROW()-62, 1) - OFFSET($EV$62, 0, 0, ROW()-62, 1))</f>
        <v>-2.3984013839334279</v>
      </c>
      <c r="BN193" s="21">
        <v>43524</v>
      </c>
      <c r="BO193" s="23">
        <v>2976.04</v>
      </c>
      <c r="BP193" s="23">
        <v>3.22</v>
      </c>
      <c r="BQ193" s="23">
        <v>45.805</v>
      </c>
      <c r="BR193" s="23">
        <v>144.00069999999999</v>
      </c>
      <c r="BS193" s="23" t="s">
        <v>8</v>
      </c>
      <c r="BT193" s="23">
        <v>22.633099999999999</v>
      </c>
      <c r="BU193" s="23">
        <v>18.767600000000002</v>
      </c>
      <c r="BV193" s="23">
        <f t="shared" si="111"/>
        <v>3.436689852047504</v>
      </c>
      <c r="BW193" s="23">
        <f t="shared" si="99"/>
        <v>141.87261083743843</v>
      </c>
      <c r="BX193" s="23">
        <f t="shared" si="127"/>
        <v>135.98823373222382</v>
      </c>
      <c r="BY193" s="23">
        <f t="shared" si="128"/>
        <v>21.884540436492166</v>
      </c>
      <c r="BZ193" s="23" cm="1">
        <f t="array" aca="1" ref="BZ193" ca="1">(BY193 - $EV193) - AVERAGE(OFFSET(BY$62, 0, 0, ROW()-62, 1) - OFFSET($EV$62, 0, 0, ROW()-62, 1))</f>
        <v>-2.1098177280810804</v>
      </c>
      <c r="CA193" s="21">
        <v>43524</v>
      </c>
      <c r="CB193" s="23">
        <v>3517.03</v>
      </c>
      <c r="CC193" s="23">
        <v>1.68</v>
      </c>
      <c r="CD193" s="23">
        <v>20.3794</v>
      </c>
      <c r="CE193" s="23">
        <v>208.39089999999999</v>
      </c>
      <c r="CF193" s="23">
        <v>31.9755</v>
      </c>
      <c r="CG193" s="23">
        <v>9.0458999999999996</v>
      </c>
      <c r="CH193" s="23">
        <v>6.6162000000000001</v>
      </c>
      <c r="CI193" s="23">
        <f t="shared" si="112"/>
        <v>1.7414353715849882</v>
      </c>
      <c r="CJ193" s="23">
        <f t="shared" si="100"/>
        <v>205.31123152709361</v>
      </c>
      <c r="CK193" s="23">
        <f t="shared" si="129"/>
        <v>163.09228815497406</v>
      </c>
      <c r="CL193" s="23">
        <f t="shared" si="130"/>
        <v>21.564661577732217</v>
      </c>
      <c r="CM193" s="23" cm="1">
        <f t="array" aca="1" ref="CM193" ca="1">(CL193 - $EV193) - AVERAGE(OFFSET(CL$62, 0, 0, ROW()-62, 1) - OFFSET($EV$62, 0, 0, ROW()-62, 1))</f>
        <v>-2.5613874301840216</v>
      </c>
      <c r="CN193" s="21">
        <v>43524</v>
      </c>
      <c r="CO193" s="23">
        <v>4656.6400000000003</v>
      </c>
      <c r="CP193" s="23">
        <v>1.99</v>
      </c>
      <c r="CQ193" s="23">
        <v>17.160599999999999</v>
      </c>
      <c r="CR193" s="23">
        <v>211.392</v>
      </c>
      <c r="CS193" s="23">
        <v>27.328700000000001</v>
      </c>
      <c r="CT193" s="23">
        <v>10.9907</v>
      </c>
      <c r="CU193" s="23">
        <v>7.5007000000000001</v>
      </c>
      <c r="CV193" s="23">
        <f t="shared" si="113"/>
        <v>2.0835601416963616</v>
      </c>
      <c r="CW193" s="23">
        <f t="shared" si="101"/>
        <v>208.26798029556653</v>
      </c>
      <c r="CX193" s="23">
        <f t="shared" si="131"/>
        <v>167.38863890167238</v>
      </c>
      <c r="CY193" s="23">
        <f t="shared" si="132"/>
        <v>27.819331291267677</v>
      </c>
      <c r="CZ193" s="23" cm="1">
        <f t="array" aca="1" ref="CZ193" ca="1">(CY193 - $EV193) - AVERAGE(OFFSET(CY$62, 0, 0, ROW()-62, 1) - OFFSET($EV$62, 0, 0, ROW()-62, 1))</f>
        <v>0.91626275263899348</v>
      </c>
      <c r="DA193" s="21">
        <v>43524</v>
      </c>
      <c r="DB193" s="23">
        <v>2825.96</v>
      </c>
      <c r="DC193" s="23">
        <v>2.1800000000000002</v>
      </c>
      <c r="DD193" s="23">
        <v>14.3881</v>
      </c>
      <c r="DE193" s="23">
        <v>199.44390000000001</v>
      </c>
      <c r="DF193" s="23">
        <v>27.100200000000001</v>
      </c>
      <c r="DG193" s="23">
        <v>12.1144</v>
      </c>
      <c r="DH193" s="23">
        <v>8.5372000000000003</v>
      </c>
      <c r="DI193" s="23">
        <f t="shared" si="114"/>
        <v>2.1256983938029435</v>
      </c>
      <c r="DJ193" s="23">
        <f t="shared" si="102"/>
        <v>196.49645320197047</v>
      </c>
      <c r="DK193" s="23">
        <f t="shared" si="133"/>
        <v>146.47753926288092</v>
      </c>
      <c r="DL193" s="23">
        <f t="shared" si="134"/>
        <v>19.29278723701314</v>
      </c>
      <c r="DM193" s="23" cm="1">
        <f t="array" aca="1" ref="DM193" ca="1">(DL193 - $EV193) - AVERAGE(OFFSET(DL$62, 0, 0, ROW()-62, 1) - OFFSET($EV$62, 0, 0, ROW()-62, 1))</f>
        <v>-3.9092852524092088</v>
      </c>
      <c r="DN193" s="21">
        <v>43524</v>
      </c>
      <c r="DO193" s="23">
        <v>5610.33</v>
      </c>
      <c r="DP193" s="23">
        <v>1.48</v>
      </c>
      <c r="DQ193" s="23">
        <v>20.182700000000001</v>
      </c>
      <c r="DR193" s="23">
        <v>305.52789999999999</v>
      </c>
      <c r="DS193" s="23">
        <v>53.486400000000003</v>
      </c>
      <c r="DT193" s="23">
        <v>23.6753</v>
      </c>
      <c r="DU193" s="23">
        <v>16.046900000000001</v>
      </c>
      <c r="DV193" s="23">
        <f t="shared" si="115"/>
        <v>1.5455941223672287</v>
      </c>
      <c r="DW193" s="23">
        <f t="shared" si="103"/>
        <v>301.01270935960594</v>
      </c>
      <c r="DX193" s="23">
        <f t="shared" si="135"/>
        <v>212.51275057016559</v>
      </c>
      <c r="DY193" s="23">
        <f t="shared" si="136"/>
        <v>26.399968872209531</v>
      </c>
      <c r="DZ193" s="23" cm="1">
        <f t="array" aca="1" ref="DZ193" ca="1">(DY193 - $EV193) - AVERAGE(OFFSET(DY$62, 0, 0, ROW()-62, 1) - OFFSET($EV$62, 0, 0, ROW()-62, 1))</f>
        <v>0.78839042911419188</v>
      </c>
      <c r="EA193" s="21">
        <v>43524</v>
      </c>
      <c r="EB193" s="23">
        <v>5043.3900000000003</v>
      </c>
      <c r="EC193" s="23">
        <v>3.35</v>
      </c>
      <c r="ED193" s="23">
        <v>18.9786</v>
      </c>
      <c r="EE193" s="23">
        <v>150.07079999999999</v>
      </c>
      <c r="EF193" s="23">
        <v>64.944299999999998</v>
      </c>
      <c r="EG193" s="23">
        <v>12.822900000000001</v>
      </c>
      <c r="EH193" s="23">
        <v>8.8703000000000003</v>
      </c>
      <c r="EI193" s="23">
        <f t="shared" si="116"/>
        <v>3.6435656229630728</v>
      </c>
      <c r="EJ193" s="23">
        <f t="shared" si="104"/>
        <v>147.85300492610838</v>
      </c>
      <c r="EK193" s="23">
        <f t="shared" si="137"/>
        <v>135.99044231698707</v>
      </c>
      <c r="EL193" s="23">
        <f t="shared" si="138"/>
        <v>37.086356320866322</v>
      </c>
      <c r="EM193" s="23" cm="1">
        <f t="array" aca="1" ref="EM193" ca="1">(EL193 - $EV193) - AVERAGE(OFFSET(EL$62, 0, 0, ROW()-62, 1) - OFFSET($EV$62, 0, 0, ROW()-62, 1))</f>
        <v>7.342963737068402</v>
      </c>
      <c r="EP193" s="21">
        <v>43524</v>
      </c>
      <c r="EQ193" s="52">
        <v>2834.39990234375</v>
      </c>
      <c r="ER193" s="37">
        <v>21.090900000000001</v>
      </c>
      <c r="ES193" s="51">
        <v>170.06</v>
      </c>
      <c r="ET193" s="23">
        <f t="shared" si="105"/>
        <v>167.54679802955667</v>
      </c>
      <c r="EU193" s="23">
        <f t="shared" si="139"/>
        <v>135.00866087977201</v>
      </c>
      <c r="EV193" s="23">
        <f t="shared" si="140"/>
        <v>20.994207955798046</v>
      </c>
      <c r="EW193" s="37"/>
      <c r="EX193" s="37"/>
      <c r="EY193" s="37"/>
      <c r="FA193" s="21">
        <v>43524</v>
      </c>
      <c r="FB193" s="37">
        <f>VLOOKUP(FA193,'riskfree_rate and infl.'!$H:$I,2,0)</f>
        <v>1.5</v>
      </c>
    </row>
    <row r="194" spans="1:158" x14ac:dyDescent="0.35">
      <c r="A194" s="21">
        <v>43555</v>
      </c>
      <c r="B194" s="23">
        <v>5629.16</v>
      </c>
      <c r="C194" s="23">
        <v>1.36</v>
      </c>
      <c r="D194" s="23">
        <v>19.405899999999999</v>
      </c>
      <c r="E194" s="23">
        <v>217.2236</v>
      </c>
      <c r="F194" s="23">
        <v>57.562899999999999</v>
      </c>
      <c r="G194" s="23">
        <v>18.869700000000002</v>
      </c>
      <c r="H194" s="23">
        <v>15.4244</v>
      </c>
      <c r="I194" s="23">
        <f t="shared" si="106"/>
        <v>1.3990267837467945</v>
      </c>
      <c r="J194" s="23">
        <f t="shared" si="94"/>
        <v>213.17330716388619</v>
      </c>
      <c r="K194" s="23">
        <f t="shared" si="117"/>
        <v>156.34823640612413</v>
      </c>
      <c r="L194" s="23">
        <f t="shared" si="118"/>
        <v>36.00398782483169</v>
      </c>
      <c r="M194" s="23" cm="1">
        <f t="array" aca="1" ref="M194" ca="1">(L194 - $EV194) - AVERAGE(OFFSET(L$62, 0, 0, ROW()-62, 1) - OFFSET($EV$62, 0, 0, ROW()-62, 1))</f>
        <v>-1.259015862949262</v>
      </c>
      <c r="N194" s="21">
        <v>43555</v>
      </c>
      <c r="O194" s="23">
        <v>4976.88</v>
      </c>
      <c r="P194" s="23">
        <v>1.19</v>
      </c>
      <c r="Q194" s="23">
        <v>24.369199999999999</v>
      </c>
      <c r="R194" s="23">
        <v>205.28380000000001</v>
      </c>
      <c r="S194" s="23">
        <v>31.1372</v>
      </c>
      <c r="T194" s="23">
        <v>8.0771999999999995</v>
      </c>
      <c r="U194" s="23">
        <v>6.2461000000000002</v>
      </c>
      <c r="V194" s="23">
        <f t="shared" si="107"/>
        <v>1.2432370765690151</v>
      </c>
      <c r="W194" s="23">
        <f t="shared" si="95"/>
        <v>201.4561334641806</v>
      </c>
      <c r="X194" s="23">
        <f t="shared" si="119"/>
        <v>160.20340611112849</v>
      </c>
      <c r="Y194" s="23">
        <f t="shared" si="120"/>
        <v>31.06600615312562</v>
      </c>
      <c r="Z194" s="23" cm="1">
        <f t="array" aca="1" ref="Z194" ca="1">(Y194 - $EV194) - AVERAGE(OFFSET(Y$62, 0, 0, ROW()-62, 1) - OFFSET($EV$62, 0, 0, ROW()-62, 1))</f>
        <v>1.7182687110770978</v>
      </c>
      <c r="AA194" s="21">
        <v>43555</v>
      </c>
      <c r="AB194" s="23">
        <v>3233.97</v>
      </c>
      <c r="AC194" s="23">
        <v>4.01</v>
      </c>
      <c r="AD194" s="23">
        <v>19.344000000000001</v>
      </c>
      <c r="AE194" s="23">
        <v>155.73509999999999</v>
      </c>
      <c r="AF194" s="23">
        <v>29.351600000000001</v>
      </c>
      <c r="AG194" s="23">
        <v>8.2830999999999992</v>
      </c>
      <c r="AH194" s="23">
        <v>6.2887000000000004</v>
      </c>
      <c r="AI194" s="23">
        <f t="shared" si="108"/>
        <v>4.2620891869559525</v>
      </c>
      <c r="AJ194" s="23">
        <f t="shared" si="96"/>
        <v>152.83130520117763</v>
      </c>
      <c r="AK194" s="23">
        <f t="shared" si="121"/>
        <v>140.48065264916355</v>
      </c>
      <c r="AL194" s="23">
        <f t="shared" si="122"/>
        <v>23.020750110526023</v>
      </c>
      <c r="AM194" s="23" cm="1">
        <f t="array" aca="1" ref="AM194" ca="1">(AL194 - $EV194) - AVERAGE(OFFSET(AL$62, 0, 0, ROW()-62, 1) - OFFSET($EV$62, 0, 0, ROW()-62, 1))</f>
        <v>-3.3259199350286943</v>
      </c>
      <c r="AN194" s="21">
        <v>43555</v>
      </c>
      <c r="AO194" s="23">
        <v>2737.58</v>
      </c>
      <c r="AP194" s="23">
        <v>3.26</v>
      </c>
      <c r="AQ194" s="23">
        <v>17.136399999999998</v>
      </c>
      <c r="AR194" s="23">
        <v>161.4451</v>
      </c>
      <c r="AS194" s="23">
        <v>16.396899999999999</v>
      </c>
      <c r="AT194" s="23">
        <v>9.1483000000000008</v>
      </c>
      <c r="AU194" s="23">
        <v>7.2645999999999997</v>
      </c>
      <c r="AV194" s="23">
        <f t="shared" si="109"/>
        <v>3.1077294890943477</v>
      </c>
      <c r="AW194" s="23">
        <f t="shared" si="97"/>
        <v>158.43483807654565</v>
      </c>
      <c r="AX194" s="23">
        <f t="shared" si="123"/>
        <v>121.18455164123371</v>
      </c>
      <c r="AY194" s="23">
        <f t="shared" si="124"/>
        <v>22.590173111376377</v>
      </c>
      <c r="AZ194" s="23" cm="1">
        <f t="array" aca="1" ref="AZ194" ca="1">(AY194 - $EV194) - AVERAGE(OFFSET(AY$62, 0, 0, ROW()-62, 1) - OFFSET($EV$62, 0, 0, ROW()-62, 1))</f>
        <v>2.7364601206286747</v>
      </c>
      <c r="BA194" s="21">
        <v>43555</v>
      </c>
      <c r="BB194" s="23">
        <v>1478.71</v>
      </c>
      <c r="BC194" s="23">
        <v>2.27</v>
      </c>
      <c r="BD194" s="23">
        <v>11.960900000000001</v>
      </c>
      <c r="BE194" s="23">
        <v>124.9254</v>
      </c>
      <c r="BF194" s="23" t="s">
        <v>8</v>
      </c>
      <c r="BG194" s="23">
        <v>20.489899999999999</v>
      </c>
      <c r="BH194" s="23">
        <v>15.841100000000001</v>
      </c>
      <c r="BI194" s="23">
        <f t="shared" si="110"/>
        <v>2.1791652208349093</v>
      </c>
      <c r="BJ194" s="23">
        <f t="shared" si="98"/>
        <v>122.59607458292444</v>
      </c>
      <c r="BK194" s="23">
        <f t="shared" si="125"/>
        <v>95.285785205832795</v>
      </c>
      <c r="BL194" s="23">
        <f t="shared" si="126"/>
        <v>15.518684101786492</v>
      </c>
      <c r="BM194" s="23" cm="1">
        <f t="array" aca="1" ref="BM194" ca="1">(BL194 - $EV194) - AVERAGE(OFFSET(BL$62, 0, 0, ROW()-62, 1) - OFFSET($EV$62, 0, 0, ROW()-62, 1))</f>
        <v>-3.7065019538870079</v>
      </c>
      <c r="BN194" s="21">
        <v>43555</v>
      </c>
      <c r="BO194" s="23">
        <v>3112.54</v>
      </c>
      <c r="BP194" s="23">
        <v>3.11</v>
      </c>
      <c r="BQ194" s="23">
        <v>48.459400000000002</v>
      </c>
      <c r="BR194" s="23">
        <v>144.00069999999999</v>
      </c>
      <c r="BS194" s="23" t="s">
        <v>8</v>
      </c>
      <c r="BT194" s="23">
        <v>22.633099999999999</v>
      </c>
      <c r="BU194" s="23">
        <v>18.767600000000002</v>
      </c>
      <c r="BV194" s="23">
        <f t="shared" si="111"/>
        <v>3.4246290515640196</v>
      </c>
      <c r="BW194" s="23">
        <f t="shared" si="99"/>
        <v>141.31570166830227</v>
      </c>
      <c r="BX194" s="23">
        <f t="shared" si="127"/>
        <v>136.37200938400258</v>
      </c>
      <c r="BY194" s="23">
        <f t="shared" si="128"/>
        <v>22.823891897314255</v>
      </c>
      <c r="BZ194" s="23" cm="1">
        <f t="array" aca="1" ref="BZ194" ca="1">(BY194 - $EV194) - AVERAGE(OFFSET(BY$62, 0, 0, ROW()-62, 1) - OFFSET($EV$62, 0, 0, ROW()-62, 1))</f>
        <v>-1.8950281653399381</v>
      </c>
      <c r="CA194" s="21">
        <v>43555</v>
      </c>
      <c r="CB194" s="23">
        <v>3524.03</v>
      </c>
      <c r="CC194" s="23">
        <v>1.67</v>
      </c>
      <c r="CD194" s="23">
        <v>20.420100000000001</v>
      </c>
      <c r="CE194" s="23">
        <v>208.40989999999999</v>
      </c>
      <c r="CF194" s="23">
        <v>31.9724</v>
      </c>
      <c r="CG194" s="23">
        <v>9.0429999999999993</v>
      </c>
      <c r="CH194" s="23">
        <v>6.6165000000000003</v>
      </c>
      <c r="CI194" s="23">
        <f t="shared" si="112"/>
        <v>1.7175418924305552</v>
      </c>
      <c r="CJ194" s="23">
        <f t="shared" si="100"/>
        <v>204.52394504416097</v>
      </c>
      <c r="CK194" s="23">
        <f t="shared" si="129"/>
        <v>164.48844421769692</v>
      </c>
      <c r="CL194" s="23">
        <f t="shared" si="130"/>
        <v>21.424179776033519</v>
      </c>
      <c r="CM194" s="23" cm="1">
        <f t="array" aca="1" ref="CM194" ca="1">(CL194 - $EV194) - AVERAGE(OFFSET(CL$62, 0, 0, ROW()-62, 1) - OFFSET($EV$62, 0, 0, ROW()-62, 1))</f>
        <v>-3.423010147371977</v>
      </c>
      <c r="CN194" s="21">
        <v>43555</v>
      </c>
      <c r="CO194" s="23">
        <v>4593.72</v>
      </c>
      <c r="CP194" s="23">
        <v>1.99</v>
      </c>
      <c r="CQ194" s="23">
        <v>16.892600000000002</v>
      </c>
      <c r="CR194" s="23">
        <v>211.62950000000001</v>
      </c>
      <c r="CS194" s="23">
        <v>27.325099999999999</v>
      </c>
      <c r="CT194" s="23">
        <v>10.986800000000001</v>
      </c>
      <c r="CU194" s="23">
        <v>7.5125999999999999</v>
      </c>
      <c r="CV194" s="23">
        <f t="shared" si="113"/>
        <v>2.0513856750872228</v>
      </c>
      <c r="CW194" s="23">
        <f t="shared" si="101"/>
        <v>207.68351324828265</v>
      </c>
      <c r="CX194" s="23">
        <f t="shared" si="131"/>
        <v>168.50938711098283</v>
      </c>
      <c r="CY194" s="23">
        <f t="shared" si="132"/>
        <v>27.260914532758385</v>
      </c>
      <c r="CZ194" s="23" cm="1">
        <f t="array" aca="1" ref="CZ194" ca="1">(CY194 - $EV194) - AVERAGE(OFFSET(CY$62, 0, 0, ROW()-62, 1) - OFFSET($EV$62, 0, 0, ROW()-62, 1))</f>
        <v>-0.38964075607791138</v>
      </c>
      <c r="DA194" s="21">
        <v>43555</v>
      </c>
      <c r="DB194" s="23">
        <v>2848.34</v>
      </c>
      <c r="DC194" s="23">
        <v>2.14</v>
      </c>
      <c r="DD194" s="23">
        <v>14.562099999999999</v>
      </c>
      <c r="DE194" s="23">
        <v>199.44390000000001</v>
      </c>
      <c r="DF194" s="23">
        <v>27.072900000000001</v>
      </c>
      <c r="DG194" s="23">
        <v>12.0876</v>
      </c>
      <c r="DH194" s="23">
        <v>8.5490999999999993</v>
      </c>
      <c r="DI194" s="23">
        <f t="shared" si="114"/>
        <v>2.1096989184044306</v>
      </c>
      <c r="DJ194" s="23">
        <f t="shared" si="102"/>
        <v>195.72512266928365</v>
      </c>
      <c r="DK194" s="23">
        <f t="shared" si="133"/>
        <v>147.41042102822288</v>
      </c>
      <c r="DL194" s="23">
        <f t="shared" si="134"/>
        <v>19.322514515135012</v>
      </c>
      <c r="DM194" s="23" cm="1">
        <f t="array" aca="1" ref="DM194" ca="1">(DL194 - $EV194) - AVERAGE(OFFSET(DL$62, 0, 0, ROW()-62, 1) - OFFSET($EV$62, 0, 0, ROW()-62, 1))</f>
        <v>-4.5904875426385248</v>
      </c>
      <c r="DN194" s="21">
        <v>43555</v>
      </c>
      <c r="DO194" s="23">
        <v>5870.18</v>
      </c>
      <c r="DP194" s="23">
        <v>1.4</v>
      </c>
      <c r="DQ194" s="23">
        <v>21.505700000000001</v>
      </c>
      <c r="DR194" s="23">
        <v>309.012</v>
      </c>
      <c r="DS194" s="23">
        <v>53.540599999999998</v>
      </c>
      <c r="DT194" s="23">
        <v>23.350999999999999</v>
      </c>
      <c r="DU194" s="23">
        <v>19.517299999999999</v>
      </c>
      <c r="DV194" s="23">
        <f t="shared" si="115"/>
        <v>1.5104864206508912</v>
      </c>
      <c r="DW194" s="23">
        <f t="shared" si="103"/>
        <v>303.25024533856725</v>
      </c>
      <c r="DX194" s="23">
        <f t="shared" si="135"/>
        <v>214.77858799247502</v>
      </c>
      <c r="DY194" s="23">
        <f t="shared" si="136"/>
        <v>27.331309209490044</v>
      </c>
      <c r="DZ194" s="23" cm="1">
        <f t="array" aca="1" ref="DZ194" ca="1">(DY194 - $EV194) - AVERAGE(OFFSET(DY$62, 0, 0, ROW()-62, 1) - OFFSET($EV$62, 0, 0, ROW()-62, 1))</f>
        <v>0.97321274591076357</v>
      </c>
      <c r="EA194" s="21">
        <v>43555</v>
      </c>
      <c r="EB194" s="23">
        <v>5189.5</v>
      </c>
      <c r="EC194" s="23">
        <v>3.18</v>
      </c>
      <c r="ED194" s="23">
        <v>19.480399999999999</v>
      </c>
      <c r="EE194" s="23">
        <v>150.07079999999999</v>
      </c>
      <c r="EF194" s="23">
        <v>64.944299999999998</v>
      </c>
      <c r="EG194" s="23">
        <v>12.822900000000001</v>
      </c>
      <c r="EH194" s="23">
        <v>8.8703000000000003</v>
      </c>
      <c r="EI194" s="23">
        <f t="shared" si="116"/>
        <v>3.5063636632447253</v>
      </c>
      <c r="EJ194" s="23">
        <f t="shared" si="104"/>
        <v>147.27262021589794</v>
      </c>
      <c r="EK194" s="23">
        <f t="shared" si="137"/>
        <v>136.35839485424711</v>
      </c>
      <c r="EL194" s="23">
        <f t="shared" si="138"/>
        <v>38.057796188837763</v>
      </c>
      <c r="EM194" s="23" cm="1">
        <f t="array" aca="1" ref="EM194" ca="1">(EL194 - $EV194) - AVERAGE(OFFSET(EL$62, 0, 0, ROW()-62, 1) - OFFSET($EV$62, 0, 0, ROW()-62, 1))</f>
        <v>7.5182297261623088</v>
      </c>
      <c r="EP194" s="21">
        <v>43555</v>
      </c>
      <c r="EQ194" s="52">
        <v>2945.830078125</v>
      </c>
      <c r="ER194" s="37">
        <v>21.7774</v>
      </c>
      <c r="ES194" s="51">
        <v>169.95</v>
      </c>
      <c r="ET194" s="23">
        <f t="shared" si="105"/>
        <v>166.78115799803729</v>
      </c>
      <c r="EU194" s="23">
        <f t="shared" si="139"/>
        <v>135.53547328318757</v>
      </c>
      <c r="EV194" s="23">
        <f t="shared" si="140"/>
        <v>21.734753321515971</v>
      </c>
      <c r="EW194" s="37"/>
      <c r="EX194" s="37"/>
      <c r="EY194" s="37"/>
      <c r="FA194" s="21">
        <v>43555</v>
      </c>
      <c r="FB194" s="37">
        <f>VLOOKUP(FA194,'riskfree_rate and infl.'!$H:$I,2,0)</f>
        <v>1.9</v>
      </c>
    </row>
    <row r="195" spans="1:158" x14ac:dyDescent="0.35">
      <c r="A195" s="21">
        <v>43585</v>
      </c>
      <c r="B195" s="23">
        <v>5987.31</v>
      </c>
      <c r="C195" s="23">
        <v>1.29</v>
      </c>
      <c r="D195" s="23">
        <v>20.680700000000002</v>
      </c>
      <c r="E195" s="23">
        <v>218.05029999999999</v>
      </c>
      <c r="F195" s="23">
        <v>58.703899999999997</v>
      </c>
      <c r="G195" s="23">
        <v>18.344000000000001</v>
      </c>
      <c r="H195" s="23">
        <v>13.709</v>
      </c>
      <c r="I195" s="23">
        <f t="shared" si="106"/>
        <v>1.3945132014765504</v>
      </c>
      <c r="J195" s="23">
        <f t="shared" ref="J195:J258" si="141">E195/(1+$FB195/100)</f>
        <v>213.7748039215686</v>
      </c>
      <c r="K195" s="23">
        <f t="shared" si="117"/>
        <v>157.86822987017644</v>
      </c>
      <c r="L195" s="23">
        <f t="shared" si="118"/>
        <v>37.92599692112649</v>
      </c>
      <c r="M195" s="23" cm="1">
        <f t="array" aca="1" ref="M195" ca="1">(L195 - $EV195) - AVERAGE(OFFSET(L$62, 0, 0, ROW()-62, 1) - OFFSET($EV$62, 0, 0, ROW()-62, 1))</f>
        <v>2.1792807454763281</v>
      </c>
      <c r="N195" s="21">
        <v>43585</v>
      </c>
      <c r="O195" s="23">
        <v>5264.96</v>
      </c>
      <c r="P195" s="23">
        <v>1.1299999999999999</v>
      </c>
      <c r="Q195" s="23">
        <v>25.779699999999998</v>
      </c>
      <c r="R195" s="23">
        <v>205.28380000000001</v>
      </c>
      <c r="S195" s="23">
        <v>31.1372</v>
      </c>
      <c r="T195" s="23">
        <v>8.0771999999999995</v>
      </c>
      <c r="U195" s="23">
        <v>6.2461000000000002</v>
      </c>
      <c r="V195" s="23">
        <f t="shared" si="107"/>
        <v>1.2338954502552986</v>
      </c>
      <c r="W195" s="23">
        <f t="shared" ref="W195:W258" si="142">R195/(1+$FB195/100)</f>
        <v>201.25862745098041</v>
      </c>
      <c r="X195" s="23">
        <f t="shared" si="119"/>
        <v>161.44167245099777</v>
      </c>
      <c r="Y195" s="23">
        <f t="shared" si="120"/>
        <v>32.612149763240765</v>
      </c>
      <c r="Z195" s="23" cm="1">
        <f t="array" aca="1" ref="Z195" ca="1">(Y195 - $EV195) - AVERAGE(OFFSET(Y$62, 0, 0, ROW()-62, 1) - OFFSET($EV$62, 0, 0, ROW()-62, 1))</f>
        <v>4.7583142350220813</v>
      </c>
      <c r="AA195" s="21">
        <v>43585</v>
      </c>
      <c r="AB195" s="23">
        <v>3308.75</v>
      </c>
      <c r="AC195" s="23">
        <v>3.93</v>
      </c>
      <c r="AD195" s="23">
        <v>19.771100000000001</v>
      </c>
      <c r="AE195" s="23">
        <v>155.73509999999999</v>
      </c>
      <c r="AF195" s="23">
        <v>29.351600000000001</v>
      </c>
      <c r="AG195" s="23">
        <v>8.2830999999999992</v>
      </c>
      <c r="AH195" s="23">
        <v>6.2887000000000004</v>
      </c>
      <c r="AI195" s="23">
        <f t="shared" si="108"/>
        <v>4.2240539433588236</v>
      </c>
      <c r="AJ195" s="23">
        <f t="shared" ref="AJ195:AJ258" si="143">AE195/(1+$FB195/100)</f>
        <v>152.68147058823527</v>
      </c>
      <c r="AK195" s="23">
        <f t="shared" si="121"/>
        <v>140.87400232236618</v>
      </c>
      <c r="AL195" s="23">
        <f t="shared" si="122"/>
        <v>23.487300321236624</v>
      </c>
      <c r="AM195" s="23" cm="1">
        <f t="array" aca="1" ref="AM195" ca="1">(AL195 - $EV195) - AVERAGE(OFFSET(AL$62, 0, 0, ROW()-62, 1) - OFFSET($EV$62, 0, 0, ROW()-62, 1))</f>
        <v>-1.3275415800664065</v>
      </c>
      <c r="AN195" s="21">
        <v>43585</v>
      </c>
      <c r="AO195" s="23">
        <v>2735.13</v>
      </c>
      <c r="AP195" s="23">
        <v>3.27</v>
      </c>
      <c r="AQ195" s="23">
        <v>17.709499999999998</v>
      </c>
      <c r="AR195" s="23">
        <v>158.75810000000001</v>
      </c>
      <c r="AS195" s="23">
        <v>17.654699999999998</v>
      </c>
      <c r="AT195" s="23">
        <v>9.3462999999999994</v>
      </c>
      <c r="AU195" s="23">
        <v>7.1063000000000001</v>
      </c>
      <c r="AV195" s="23">
        <f t="shared" si="109"/>
        <v>3.1399857053290807</v>
      </c>
      <c r="AW195" s="23">
        <f t="shared" ref="AW195:AW258" si="144">AR195/(1+$FB195/100)</f>
        <v>155.64519607843138</v>
      </c>
      <c r="AX195" s="23">
        <f t="shared" si="123"/>
        <v>119.86039641247554</v>
      </c>
      <c r="AY195" s="23">
        <f t="shared" si="124"/>
        <v>22.819297131202521</v>
      </c>
      <c r="AZ195" s="23" cm="1">
        <f t="array" aca="1" ref="AZ195" ca="1">(AY195 - $EV195) - AVERAGE(OFFSET(AY$62, 0, 0, ROW()-62, 1) - OFFSET($EV$62, 0, 0, ROW()-62, 1))</f>
        <v>4.4518304797767509</v>
      </c>
      <c r="BA195" s="21">
        <v>43585</v>
      </c>
      <c r="BB195" s="23">
        <v>1609.66</v>
      </c>
      <c r="BC195" s="23">
        <v>2.08</v>
      </c>
      <c r="BD195" s="23">
        <v>12.6381</v>
      </c>
      <c r="BE195" s="23">
        <v>128.1003</v>
      </c>
      <c r="BF195" s="23" t="s">
        <v>8</v>
      </c>
      <c r="BG195" s="23">
        <v>20.5168</v>
      </c>
      <c r="BH195" s="23">
        <v>16.015999999999998</v>
      </c>
      <c r="BI195" s="23">
        <f t="shared" si="110"/>
        <v>2.1712077386581643</v>
      </c>
      <c r="BJ195" s="23">
        <f t="shared" ref="BJ195:BJ258" si="145">BE195/(1+$FB195/100)</f>
        <v>125.58852941176471</v>
      </c>
      <c r="BK195" s="23">
        <f t="shared" si="125"/>
        <v>95.86947638230339</v>
      </c>
      <c r="BL195" s="23">
        <f t="shared" si="126"/>
        <v>16.790119866526446</v>
      </c>
      <c r="BM195" s="23" cm="1">
        <f t="array" aca="1" ref="BM195" ca="1">(BL195 - $EV195) - AVERAGE(OFFSET(BL$62, 0, 0, ROW()-62, 1) - OFFSET($EV$62, 0, 0, ROW()-62, 1))</f>
        <v>-0.90037652595658368</v>
      </c>
      <c r="BN195" s="21">
        <v>43585</v>
      </c>
      <c r="BO195" s="23">
        <v>3104.47</v>
      </c>
      <c r="BP195" s="23">
        <v>3.13</v>
      </c>
      <c r="BQ195" s="23">
        <v>48.333799999999997</v>
      </c>
      <c r="BR195" s="23">
        <v>144.00069999999999</v>
      </c>
      <c r="BS195" s="23" t="s">
        <v>8</v>
      </c>
      <c r="BT195" s="23">
        <v>22.633099999999999</v>
      </c>
      <c r="BU195" s="23">
        <v>18.767600000000002</v>
      </c>
      <c r="BV195" s="23">
        <f t="shared" si="111"/>
        <v>3.3905055406454534</v>
      </c>
      <c r="BW195" s="23">
        <f t="shared" ref="BW195:BW258" si="146">BR195/(1+$FB195/100)</f>
        <v>141.17715686274508</v>
      </c>
      <c r="BX195" s="23">
        <f t="shared" si="127"/>
        <v>136.76314010295684</v>
      </c>
      <c r="BY195" s="23">
        <f t="shared" si="128"/>
        <v>22.699610418881285</v>
      </c>
      <c r="BZ195" s="23" cm="1">
        <f t="array" aca="1" ref="BZ195" ca="1">(BY195 - $EV195) - AVERAGE(OFFSET(BY$62, 0, 0, ROW()-62, 1) - OFFSET($EV$62, 0, 0, ROW()-62, 1))</f>
        <v>-0.4982400842557233</v>
      </c>
      <c r="CA195" s="21">
        <v>43585</v>
      </c>
      <c r="CB195" s="23">
        <v>3424.49</v>
      </c>
      <c r="CC195" s="23">
        <v>1.72</v>
      </c>
      <c r="CD195" s="23">
        <v>19.843299999999999</v>
      </c>
      <c r="CE195" s="23">
        <v>208.40989999999999</v>
      </c>
      <c r="CF195" s="23">
        <v>31.9724</v>
      </c>
      <c r="CG195" s="23">
        <v>9.0429999999999993</v>
      </c>
      <c r="CH195" s="23">
        <v>6.6165000000000003</v>
      </c>
      <c r="CI195" s="23">
        <f t="shared" si="112"/>
        <v>1.7081467718922432</v>
      </c>
      <c r="CJ195" s="23">
        <f t="shared" ref="CJ195:CJ258" si="147">CE195/(1+$FB195/100)</f>
        <v>204.32343137254901</v>
      </c>
      <c r="CK195" s="23">
        <f t="shared" si="129"/>
        <v>165.88972689743554</v>
      </c>
      <c r="CL195" s="23">
        <f t="shared" si="130"/>
        <v>20.643171003092046</v>
      </c>
      <c r="CM195" s="23" cm="1">
        <f t="array" aca="1" ref="CM195" ca="1">(CL195 - $EV195) - AVERAGE(OFFSET(CL$62, 0, 0, ROW()-62, 1) - OFFSET($EV$62, 0, 0, ROW()-62, 1))</f>
        <v>-2.671460774465197</v>
      </c>
      <c r="CN195" s="21">
        <v>43585</v>
      </c>
      <c r="CO195" s="23">
        <v>4777.6400000000003</v>
      </c>
      <c r="CP195" s="23">
        <v>1.92</v>
      </c>
      <c r="CQ195" s="23">
        <v>17.3154</v>
      </c>
      <c r="CR195" s="23">
        <v>215.05690000000001</v>
      </c>
      <c r="CS195" s="23">
        <v>26.453600000000002</v>
      </c>
      <c r="CT195" s="23">
        <v>11.1592</v>
      </c>
      <c r="CU195" s="23">
        <v>7.9043000000000001</v>
      </c>
      <c r="CV195" s="23">
        <f t="shared" si="113"/>
        <v>2.0422931932976414</v>
      </c>
      <c r="CW195" s="23">
        <f t="shared" ref="CW195:CW258" si="148">CR195/(1+$FB195/100)</f>
        <v>210.84009803921569</v>
      </c>
      <c r="CX195" s="23">
        <f t="shared" si="131"/>
        <v>169.64971554235538</v>
      </c>
      <c r="CY195" s="23">
        <f t="shared" si="132"/>
        <v>28.161791988429222</v>
      </c>
      <c r="CZ195" s="23" cm="1">
        <f t="array" aca="1" ref="CZ195" ca="1">(CY195 - $EV195) - AVERAGE(OFFSET(CY$62, 0, 0, ROW()-62, 1) - OFFSET($EV$62, 0, 0, ROW()-62, 1))</f>
        <v>2.0209875567848314</v>
      </c>
      <c r="DA195" s="21">
        <v>43585</v>
      </c>
      <c r="DB195" s="23">
        <v>2975.45</v>
      </c>
      <c r="DC195" s="23">
        <v>2.15</v>
      </c>
      <c r="DD195" s="23">
        <v>15.212</v>
      </c>
      <c r="DE195" s="23">
        <v>199.44390000000001</v>
      </c>
      <c r="DF195" s="23">
        <v>27.072900000000001</v>
      </c>
      <c r="DG195" s="23">
        <v>12.0876</v>
      </c>
      <c r="DH195" s="23">
        <v>8.5490999999999993</v>
      </c>
      <c r="DI195" s="23">
        <f t="shared" si="114"/>
        <v>2.2129306930350574</v>
      </c>
      <c r="DJ195" s="23">
        <f t="shared" ref="DJ195:DJ258" si="149">DE195/(1+$FB195/100)</f>
        <v>195.53323529411765</v>
      </c>
      <c r="DK195" s="23">
        <f t="shared" si="133"/>
        <v>148.33198148573922</v>
      </c>
      <c r="DL195" s="23">
        <f t="shared" si="134"/>
        <v>20.059396296044643</v>
      </c>
      <c r="DM195" s="23" cm="1">
        <f t="array" aca="1" ref="DM195" ca="1">(DL195 - $EV195) - AVERAGE(OFFSET(DL$62, 0, 0, ROW()-62, 1) - OFFSET($EV$62, 0, 0, ROW()-62, 1))</f>
        <v>-2.3122695903523218</v>
      </c>
      <c r="DN195" s="21">
        <v>43585</v>
      </c>
      <c r="DO195" s="23">
        <v>6247.18</v>
      </c>
      <c r="DP195" s="23">
        <v>1.32</v>
      </c>
      <c r="DQ195" s="23">
        <v>22.886800000000001</v>
      </c>
      <c r="DR195" s="23">
        <v>309.012</v>
      </c>
      <c r="DS195" s="23">
        <v>53.540599999999998</v>
      </c>
      <c r="DT195" s="23">
        <v>23.350999999999999</v>
      </c>
      <c r="DU195" s="23">
        <v>19.517299999999999</v>
      </c>
      <c r="DV195" s="23">
        <f t="shared" si="115"/>
        <v>1.4879572357514534</v>
      </c>
      <c r="DW195" s="23">
        <f t="shared" ref="DW195:DW258" si="150">DR195/(1+$FB195/100)</f>
        <v>302.95294117647057</v>
      </c>
      <c r="DX195" s="23">
        <f t="shared" si="135"/>
        <v>216.97951609705021</v>
      </c>
      <c r="DY195" s="23">
        <f t="shared" si="136"/>
        <v>28.791565731051648</v>
      </c>
      <c r="DZ195" s="23" cm="1">
        <f t="array" aca="1" ref="DZ195" ca="1">(DY195 - $EV195) - AVERAGE(OFFSET(DY$62, 0, 0, ROW()-62, 1) - OFFSET($EV$62, 0, 0, ROW()-62, 1))</f>
        <v>3.9329731058523283</v>
      </c>
      <c r="EA195" s="21">
        <v>43585</v>
      </c>
      <c r="EB195" s="23">
        <v>5255.77</v>
      </c>
      <c r="EC195" s="23">
        <v>3.14</v>
      </c>
      <c r="ED195" s="23">
        <v>19.7209</v>
      </c>
      <c r="EE195" s="23">
        <v>150.07079999999999</v>
      </c>
      <c r="EF195" s="23">
        <v>64.944299999999998</v>
      </c>
      <c r="EG195" s="23">
        <v>12.822900000000001</v>
      </c>
      <c r="EH195" s="23">
        <v>8.8703000000000003</v>
      </c>
      <c r="EI195" s="23">
        <f t="shared" si="116"/>
        <v>3.4569165172734628</v>
      </c>
      <c r="EJ195" s="23">
        <f t="shared" ref="EJ195:EJ258" si="151">EE195/(1+$FB195/100)</f>
        <v>147.12823529411764</v>
      </c>
      <c r="EK195" s="23">
        <f t="shared" si="137"/>
        <v>136.73416936405101</v>
      </c>
      <c r="EL195" s="23">
        <f t="shared" si="138"/>
        <v>38.437868342964485</v>
      </c>
      <c r="EM195" s="23" cm="1">
        <f t="array" aca="1" ref="EM195" ca="1">(EL195 - $EV195) - AVERAGE(OFFSET(EL$62, 0, 0, ROW()-62, 1) - OFFSET($EV$62, 0, 0, ROW()-62, 1))</f>
        <v>9.3485950646821383</v>
      </c>
      <c r="EP195" s="21">
        <v>43585</v>
      </c>
      <c r="EQ195" s="52">
        <v>2752.06005859375</v>
      </c>
      <c r="ER195" s="37">
        <v>20.344899999999999</v>
      </c>
      <c r="ES195" s="51">
        <v>169.42</v>
      </c>
      <c r="ET195" s="23">
        <f t="shared" si="105"/>
        <v>166.09803921568627</v>
      </c>
      <c r="EU195" s="23">
        <f t="shared" si="139"/>
        <v>136.05246674723986</v>
      </c>
      <c r="EV195" s="23">
        <f t="shared" si="140"/>
        <v>20.227932094069011</v>
      </c>
      <c r="EW195" s="37"/>
      <c r="EX195" s="37"/>
      <c r="EY195" s="37"/>
      <c r="FA195" s="21">
        <v>43585</v>
      </c>
      <c r="FB195" s="37">
        <f>VLOOKUP(FA195,'riskfree_rate and infl.'!$H:$I,2,0)</f>
        <v>2</v>
      </c>
    </row>
    <row r="196" spans="1:158" x14ac:dyDescent="0.35">
      <c r="A196" s="21">
        <v>43616</v>
      </c>
      <c r="B196" s="23">
        <v>5629.81</v>
      </c>
      <c r="C196" s="23">
        <v>1.36</v>
      </c>
      <c r="D196" s="23">
        <v>19.296299999999999</v>
      </c>
      <c r="E196" s="23">
        <v>220.80940000000001</v>
      </c>
      <c r="F196" s="23">
        <v>58.000599999999999</v>
      </c>
      <c r="G196" s="23">
        <v>17.577100000000002</v>
      </c>
      <c r="H196" s="23">
        <v>13.2949</v>
      </c>
      <c r="I196" s="23">
        <f t="shared" si="106"/>
        <v>1.3777777257928614</v>
      </c>
      <c r="J196" s="23">
        <f t="shared" si="141"/>
        <v>216.90510805500983</v>
      </c>
      <c r="K196" s="23">
        <f t="shared" si="117"/>
        <v>159.60385858914748</v>
      </c>
      <c r="L196" s="23">
        <f t="shared" si="118"/>
        <v>35.27364594920143</v>
      </c>
      <c r="M196" s="23" cm="1">
        <f t="array" aca="1" ref="M196" ca="1">(L196 - $EV196) - AVERAGE(OFFSET(L$62, 0, 0, ROW()-62, 1) - OFFSET($EV$62, 0, 0, ROW()-62, 1))</f>
        <v>-1.8019545325864676</v>
      </c>
      <c r="N196" s="21">
        <v>43616</v>
      </c>
      <c r="O196" s="23">
        <v>4863.2</v>
      </c>
      <c r="P196" s="23">
        <v>1.24</v>
      </c>
      <c r="Q196" s="23">
        <v>25.111000000000001</v>
      </c>
      <c r="R196" s="23">
        <v>197.5926</v>
      </c>
      <c r="S196" s="23">
        <v>31.490200000000002</v>
      </c>
      <c r="T196" s="23">
        <v>8.8164999999999996</v>
      </c>
      <c r="U196" s="23">
        <v>6.8924000000000003</v>
      </c>
      <c r="V196" s="23">
        <f t="shared" si="107"/>
        <v>1.2465615020666232</v>
      </c>
      <c r="W196" s="23">
        <f t="shared" si="142"/>
        <v>194.09882121807465</v>
      </c>
      <c r="X196" s="23">
        <f t="shared" si="119"/>
        <v>162.57724699333625</v>
      </c>
      <c r="Y196" s="23">
        <f t="shared" si="120"/>
        <v>29.913164910458434</v>
      </c>
      <c r="Z196" s="23" cm="1">
        <f t="array" aca="1" ref="Z196" ca="1">(Y196 - $EV196) - AVERAGE(OFFSET(Y$62, 0, 0, ROW()-62, 1) - OFFSET($EV$62, 0, 0, ROW()-62, 1))</f>
        <v>0.7111985575233124</v>
      </c>
      <c r="AA196" s="21">
        <v>43616</v>
      </c>
      <c r="AB196" s="23">
        <v>3181.87</v>
      </c>
      <c r="AC196" s="23">
        <v>4.08</v>
      </c>
      <c r="AD196" s="23">
        <v>19.012899999999998</v>
      </c>
      <c r="AE196" s="23">
        <v>155.73509999999999</v>
      </c>
      <c r="AF196" s="23">
        <v>29.351600000000001</v>
      </c>
      <c r="AG196" s="23">
        <v>8.2830999999999992</v>
      </c>
      <c r="AH196" s="23">
        <v>6.2887000000000004</v>
      </c>
      <c r="AI196" s="23">
        <f t="shared" si="108"/>
        <v>4.1763697536123328</v>
      </c>
      <c r="AJ196" s="23">
        <f t="shared" si="143"/>
        <v>152.98143418467583</v>
      </c>
      <c r="AK196" s="23">
        <f t="shared" si="121"/>
        <v>141.27445848140232</v>
      </c>
      <c r="AL196" s="23">
        <f t="shared" si="122"/>
        <v>22.522613317387929</v>
      </c>
      <c r="AM196" s="23" cm="1">
        <f t="array" aca="1" ref="AM196" ca="1">(AL196 - $EV196) - AVERAGE(OFFSET(AL$62, 0, 0, ROW()-62, 1) - OFFSET($EV$62, 0, 0, ROW()-62, 1))</f>
        <v>-3.5949425741905801</v>
      </c>
      <c r="AN196" s="21">
        <v>43616</v>
      </c>
      <c r="AO196" s="23">
        <v>2423.16</v>
      </c>
      <c r="AP196" s="23">
        <v>3.75</v>
      </c>
      <c r="AQ196" s="23">
        <v>15.5441</v>
      </c>
      <c r="AR196" s="23">
        <v>159.72559999999999</v>
      </c>
      <c r="AS196" s="23">
        <v>15.9961</v>
      </c>
      <c r="AT196" s="23">
        <v>8.9597999999999995</v>
      </c>
      <c r="AU196" s="23">
        <v>7.0458999999999996</v>
      </c>
      <c r="AV196" s="23">
        <f t="shared" si="109"/>
        <v>3.2542954998274998</v>
      </c>
      <c r="AW196" s="23">
        <f t="shared" si="144"/>
        <v>156.90137524557954</v>
      </c>
      <c r="AX196" s="23">
        <f t="shared" si="123"/>
        <v>118.56838048243533</v>
      </c>
      <c r="AY196" s="23">
        <f t="shared" si="124"/>
        <v>20.436814521211797</v>
      </c>
      <c r="AZ196" s="23" cm="1">
        <f t="array" aca="1" ref="AZ196" ca="1">(AY196 - $EV196) - AVERAGE(OFFSET(AY$62, 0, 0, ROW()-62, 1) - OFFSET($EV$62, 0, 0, ROW()-62, 1))</f>
        <v>0.72350423727291391</v>
      </c>
      <c r="BA196" s="21">
        <v>43616</v>
      </c>
      <c r="BB196" s="23">
        <v>1491.44</v>
      </c>
      <c r="BC196" s="23">
        <v>2.2799999999999998</v>
      </c>
      <c r="BD196" s="23">
        <v>11.7234</v>
      </c>
      <c r="BE196" s="23">
        <v>128.49780000000001</v>
      </c>
      <c r="BF196" s="23" t="s">
        <v>8</v>
      </c>
      <c r="BG196" s="23">
        <v>21.286000000000001</v>
      </c>
      <c r="BH196" s="23">
        <v>16.404299999999999</v>
      </c>
      <c r="BI196" s="23">
        <f t="shared" si="110"/>
        <v>2.2146131978703654</v>
      </c>
      <c r="BJ196" s="23">
        <f t="shared" si="145"/>
        <v>126.22573673870335</v>
      </c>
      <c r="BK196" s="23">
        <f t="shared" si="125"/>
        <v>96.465226908098614</v>
      </c>
      <c r="BL196" s="23">
        <f t="shared" si="126"/>
        <v>15.460908016324669</v>
      </c>
      <c r="BM196" s="23" cm="1">
        <f t="array" aca="1" ref="BM196" ca="1">(BL196 - $EV196) - AVERAGE(OFFSET(BL$62, 0, 0, ROW()-62, 1) - OFFSET($EV$62, 0, 0, ROW()-62, 1))</f>
        <v>-3.5354901653451054</v>
      </c>
      <c r="BN196" s="21">
        <v>43616</v>
      </c>
      <c r="BO196" s="23">
        <v>3142.63</v>
      </c>
      <c r="BP196" s="23">
        <v>3.1</v>
      </c>
      <c r="BQ196" s="23">
        <v>48.474299999999999</v>
      </c>
      <c r="BR196" s="23">
        <v>145.04669999999999</v>
      </c>
      <c r="BS196" s="23" t="s">
        <v>8</v>
      </c>
      <c r="BT196" s="23">
        <v>22.770299999999999</v>
      </c>
      <c r="BU196" s="23">
        <v>18.074200000000001</v>
      </c>
      <c r="BV196" s="23">
        <f t="shared" si="111"/>
        <v>3.3545914862480091</v>
      </c>
      <c r="BW196" s="23">
        <f t="shared" si="146"/>
        <v>142.48202357563849</v>
      </c>
      <c r="BX196" s="23">
        <f t="shared" si="127"/>
        <v>137.2373834276504</v>
      </c>
      <c r="BY196" s="23">
        <f t="shared" si="128"/>
        <v>22.899227029177148</v>
      </c>
      <c r="BZ196" s="23" cm="1">
        <f t="array" aca="1" ref="BZ196" ca="1">(BY196 - $EV196) - AVERAGE(OFFSET(BY$62, 0, 0, ROW()-62, 1) - OFFSET($EV$62, 0, 0, ROW()-62, 1))</f>
        <v>-1.6075262813682545</v>
      </c>
      <c r="CA196" s="21">
        <v>43616</v>
      </c>
      <c r="CB196" s="23">
        <v>3338.12</v>
      </c>
      <c r="CC196" s="23">
        <v>1.78</v>
      </c>
      <c r="CD196" s="23">
        <v>19.241700000000002</v>
      </c>
      <c r="CE196" s="23">
        <v>211.53039999999999</v>
      </c>
      <c r="CF196" s="23">
        <v>31.581299999999999</v>
      </c>
      <c r="CG196" s="23">
        <v>8.8788999999999998</v>
      </c>
      <c r="CH196" s="23">
        <v>6.6928999999999998</v>
      </c>
      <c r="CI196" s="23">
        <f t="shared" si="112"/>
        <v>1.7161381031325635</v>
      </c>
      <c r="CJ196" s="23">
        <f t="shared" si="147"/>
        <v>207.7901768172888</v>
      </c>
      <c r="CK196" s="23">
        <f t="shared" si="129"/>
        <v>167.35077114377003</v>
      </c>
      <c r="CL196" s="23">
        <f t="shared" si="130"/>
        <v>19.946845641555132</v>
      </c>
      <c r="CM196" s="23" cm="1">
        <f t="array" aca="1" ref="CM196" ca="1">(CL196 - $EV196) - AVERAGE(OFFSET(CL$62, 0, 0, ROW()-62, 1) - OFFSET($EV$62, 0, 0, ROW()-62, 1))</f>
        <v>-4.6604708785581952</v>
      </c>
      <c r="CN196" s="21">
        <v>43616</v>
      </c>
      <c r="CO196" s="23">
        <v>4395.42</v>
      </c>
      <c r="CP196" s="23">
        <v>2.12</v>
      </c>
      <c r="CQ196" s="23">
        <v>15.883800000000001</v>
      </c>
      <c r="CR196" s="23">
        <v>214.65</v>
      </c>
      <c r="CS196" s="23">
        <v>26.821100000000001</v>
      </c>
      <c r="CT196" s="23">
        <v>11.146100000000001</v>
      </c>
      <c r="CU196" s="23">
        <v>7.9305000000000003</v>
      </c>
      <c r="CV196" s="23">
        <f t="shared" si="113"/>
        <v>2.078500171753086</v>
      </c>
      <c r="CW196" s="23">
        <f t="shared" si="148"/>
        <v>210.85461689587427</v>
      </c>
      <c r="CX196" s="23">
        <f t="shared" si="131"/>
        <v>170.79231534403164</v>
      </c>
      <c r="CY196" s="23">
        <f t="shared" si="132"/>
        <v>25.735467026992318</v>
      </c>
      <c r="CZ196" s="23" cm="1">
        <f t="array" aca="1" ref="CZ196" ca="1">(CY196 - $EV196) - AVERAGE(OFFSET(CY$62, 0, 0, ROW()-62, 1) - OFFSET($EV$62, 0, 0, ROW()-62, 1))</f>
        <v>-1.7330404183368886</v>
      </c>
      <c r="DA196" s="21">
        <v>43616</v>
      </c>
      <c r="DB196" s="23">
        <v>2673.54</v>
      </c>
      <c r="DC196" s="23">
        <v>2.4</v>
      </c>
      <c r="DD196" s="23">
        <v>14.712899999999999</v>
      </c>
      <c r="DE196" s="23">
        <v>190.6369</v>
      </c>
      <c r="DF196" s="23">
        <v>26.993099999999998</v>
      </c>
      <c r="DG196" s="23">
        <v>11.4529</v>
      </c>
      <c r="DH196" s="23">
        <v>7.7460000000000004</v>
      </c>
      <c r="DI196" s="23">
        <f t="shared" si="114"/>
        <v>2.2415549935022288</v>
      </c>
      <c r="DJ196" s="23">
        <f t="shared" si="149"/>
        <v>187.26611001964636</v>
      </c>
      <c r="DK196" s="23">
        <f t="shared" si="133"/>
        <v>149.11803598019009</v>
      </c>
      <c r="DL196" s="23">
        <f t="shared" si="134"/>
        <v>17.92901832716716</v>
      </c>
      <c r="DM196" s="23" cm="1">
        <f t="array" aca="1" ref="DM196" ca="1">(DL196 - $EV196) - AVERAGE(OFFSET(DL$62, 0, 0, ROW()-62, 1) - OFFSET($EV$62, 0, 0, ROW()-62, 1))</f>
        <v>-5.738012833010611</v>
      </c>
      <c r="DN196" s="21">
        <v>43616</v>
      </c>
      <c r="DO196" s="23">
        <v>5721.39</v>
      </c>
      <c r="DP196" s="23">
        <v>1.46</v>
      </c>
      <c r="DQ196" s="23">
        <v>20.960599999999999</v>
      </c>
      <c r="DR196" s="23">
        <v>309.012</v>
      </c>
      <c r="DS196" s="23">
        <v>53.540599999999998</v>
      </c>
      <c r="DT196" s="23">
        <v>23.350999999999999</v>
      </c>
      <c r="DU196" s="23">
        <v>19.517299999999999</v>
      </c>
      <c r="DV196" s="23">
        <f t="shared" si="115"/>
        <v>1.4990460779956321</v>
      </c>
      <c r="DW196" s="23">
        <f t="shared" si="150"/>
        <v>303.54813359528487</v>
      </c>
      <c r="DX196" s="23">
        <f t="shared" si="135"/>
        <v>219.19315377907412</v>
      </c>
      <c r="DY196" s="23">
        <f t="shared" si="136"/>
        <v>26.102046990786118</v>
      </c>
      <c r="DZ196" s="23" cm="1">
        <f t="array" aca="1" ref="DZ196" ca="1">(DY196 - $EV196) - AVERAGE(OFFSET(DY$62, 0, 0, ROW()-62, 1) - OFFSET($EV$62, 0, 0, ROW()-62, 1))</f>
        <v>-9.8517196971655174E-2</v>
      </c>
      <c r="EA196" s="21">
        <v>43616</v>
      </c>
      <c r="EB196" s="23">
        <v>5189.13</v>
      </c>
      <c r="EC196" s="23">
        <v>3.23</v>
      </c>
      <c r="ED196" s="23">
        <v>19.068999999999999</v>
      </c>
      <c r="EE196" s="23">
        <v>149.92519999999999</v>
      </c>
      <c r="EF196" s="23">
        <v>62.4084</v>
      </c>
      <c r="EG196" s="23">
        <v>13.298</v>
      </c>
      <c r="EH196" s="23">
        <v>7.3766999999999996</v>
      </c>
      <c r="EI196" s="23">
        <f t="shared" si="116"/>
        <v>3.4621806931016894</v>
      </c>
      <c r="EJ196" s="23">
        <f t="shared" si="151"/>
        <v>147.27426326129665</v>
      </c>
      <c r="EK196" s="23">
        <f t="shared" si="137"/>
        <v>137.03834048370146</v>
      </c>
      <c r="EL196" s="23">
        <f t="shared" si="138"/>
        <v>37.866264154134036</v>
      </c>
      <c r="EM196" s="23" cm="1">
        <f t="array" aca="1" ref="EM196" ca="1">(EL196 - $EV196) - AVERAGE(OFFSET(EL$62, 0, 0, ROW()-62, 1) - OFFSET($EV$62, 0, 0, ROW()-62, 1))</f>
        <v>7.394604224048237</v>
      </c>
      <c r="EP196" s="21">
        <v>43616</v>
      </c>
      <c r="EQ196" s="52">
        <v>2941.760009765625</v>
      </c>
      <c r="ER196" s="37">
        <v>21.747299999999999</v>
      </c>
      <c r="ES196" s="51">
        <v>169.43</v>
      </c>
      <c r="ET196" s="23">
        <f t="shared" ref="ET196:ET259" si="152">ES196/(1+$FB196/100)</f>
        <v>166.43418467583498</v>
      </c>
      <c r="EU196" s="23">
        <f t="shared" si="139"/>
        <v>136.56845275040715</v>
      </c>
      <c r="EV196" s="23">
        <f t="shared" si="140"/>
        <v>21.540553111061403</v>
      </c>
      <c r="EW196" s="37"/>
      <c r="EX196" s="37"/>
      <c r="EY196" s="37"/>
      <c r="FA196" s="21">
        <v>43616</v>
      </c>
      <c r="FB196" s="37">
        <f>VLOOKUP(FA196,'riskfree_rate and infl.'!$H:$I,2,0)</f>
        <v>1.8</v>
      </c>
    </row>
    <row r="197" spans="1:158" x14ac:dyDescent="0.35">
      <c r="A197" s="21">
        <v>43646</v>
      </c>
      <c r="B197" s="23">
        <v>5886.41</v>
      </c>
      <c r="C197" s="23">
        <v>1.28</v>
      </c>
      <c r="D197" s="23">
        <v>20.1736</v>
      </c>
      <c r="E197" s="23">
        <v>220.80940000000001</v>
      </c>
      <c r="F197" s="23">
        <v>58.000599999999999</v>
      </c>
      <c r="G197" s="23">
        <v>17.577100000000002</v>
      </c>
      <c r="H197" s="23">
        <v>13.2949</v>
      </c>
      <c r="I197" s="23">
        <f t="shared" si="106"/>
        <v>1.3509925519678279</v>
      </c>
      <c r="J197" s="23">
        <f t="shared" si="141"/>
        <v>217.33208661417325</v>
      </c>
      <c r="K197" s="23">
        <f t="shared" si="117"/>
        <v>161.34659219073203</v>
      </c>
      <c r="L197" s="23">
        <f t="shared" si="118"/>
        <v>36.483014113130572</v>
      </c>
      <c r="M197" s="23" cm="1">
        <f t="array" aca="1" ref="M197" ca="1">(L197 - $EV197) - AVERAGE(OFFSET(L$62, 0, 0, ROW()-62, 1) - OFFSET($EV$62, 0, 0, ROW()-62, 1))</f>
        <v>-0.78010013966095038</v>
      </c>
      <c r="N197" s="21">
        <v>43646</v>
      </c>
      <c r="O197" s="23">
        <v>5222.49</v>
      </c>
      <c r="P197" s="23">
        <v>1.18</v>
      </c>
      <c r="Q197" s="23">
        <v>26.964700000000001</v>
      </c>
      <c r="R197" s="23">
        <v>197.5977</v>
      </c>
      <c r="S197" s="23">
        <v>31.492799999999999</v>
      </c>
      <c r="T197" s="23">
        <v>8.8150999999999993</v>
      </c>
      <c r="U197" s="23">
        <v>6.8925000000000001</v>
      </c>
      <c r="V197" s="23">
        <f t="shared" si="107"/>
        <v>1.2635941623849403</v>
      </c>
      <c r="W197" s="23">
        <f t="shared" si="142"/>
        <v>194.48592519685039</v>
      </c>
      <c r="X197" s="23">
        <f t="shared" si="119"/>
        <v>163.71289553440684</v>
      </c>
      <c r="Y197" s="23">
        <f t="shared" si="120"/>
        <v>31.900297059387185</v>
      </c>
      <c r="Z197" s="23" cm="1">
        <f t="array" aca="1" ref="Z197" ca="1">(Y197 - $EV197) - AVERAGE(OFFSET(Y$62, 0, 0, ROW()-62, 1) - OFFSET($EV$62, 0, 0, ROW()-62, 1))</f>
        <v>2.4922009866328132</v>
      </c>
      <c r="AA197" s="21">
        <v>43646</v>
      </c>
      <c r="AB197" s="23">
        <v>3337.41</v>
      </c>
      <c r="AC197" s="23">
        <v>3.91</v>
      </c>
      <c r="AD197" s="23">
        <v>19.955200000000001</v>
      </c>
      <c r="AE197" s="23">
        <v>156.41849999999999</v>
      </c>
      <c r="AF197" s="23">
        <v>29.427600000000002</v>
      </c>
      <c r="AG197" s="23">
        <v>8.3234999999999992</v>
      </c>
      <c r="AH197" s="23">
        <v>6.2027000000000001</v>
      </c>
      <c r="AI197" s="23">
        <f t="shared" si="108"/>
        <v>4.1538792177751374</v>
      </c>
      <c r="AJ197" s="23">
        <f t="shared" si="143"/>
        <v>153.95521653543307</v>
      </c>
      <c r="AK197" s="23">
        <f t="shared" si="121"/>
        <v>141.69075747067228</v>
      </c>
      <c r="AL197" s="23">
        <f t="shared" si="122"/>
        <v>23.554182782111177</v>
      </c>
      <c r="AM197" s="23" cm="1">
        <f t="array" aca="1" ref="AM197" ca="1">(AL197 - $EV197) - AVERAGE(OFFSET(AL$62, 0, 0, ROW()-62, 1) - OFFSET($EV$62, 0, 0, ROW()-62, 1))</f>
        <v>-2.7376054875701845</v>
      </c>
      <c r="AN197" s="21">
        <v>43646</v>
      </c>
      <c r="AO197" s="23">
        <v>2641.17</v>
      </c>
      <c r="AP197" s="23">
        <v>3.44</v>
      </c>
      <c r="AQ197" s="23">
        <v>16.942599999999999</v>
      </c>
      <c r="AR197" s="23">
        <v>159.72559999999999</v>
      </c>
      <c r="AS197" s="23">
        <v>15.9961</v>
      </c>
      <c r="AT197" s="23">
        <v>8.9597999999999995</v>
      </c>
      <c r="AU197" s="23">
        <v>7.0458999999999996</v>
      </c>
      <c r="AV197" s="23">
        <f t="shared" si="109"/>
        <v>3.3008497877543928</v>
      </c>
      <c r="AW197" s="23">
        <f t="shared" si="144"/>
        <v>157.21023622047244</v>
      </c>
      <c r="AX197" s="23">
        <f t="shared" si="123"/>
        <v>117.28151223530998</v>
      </c>
      <c r="AY197" s="23">
        <f t="shared" si="124"/>
        <v>22.519917672112197</v>
      </c>
      <c r="AZ197" s="23" cm="1">
        <f t="array" aca="1" ref="AZ197" ca="1">(AY197 - $EV197) - AVERAGE(OFFSET(AY$62, 0, 0, ROW()-62, 1) - OFFSET($EV$62, 0, 0, ROW()-62, 1))</f>
        <v>2.6003865151707322</v>
      </c>
      <c r="BA197" s="21">
        <v>43646</v>
      </c>
      <c r="BB197" s="23">
        <v>1588.07</v>
      </c>
      <c r="BC197" s="23">
        <v>2.17</v>
      </c>
      <c r="BD197" s="23">
        <v>12.482900000000001</v>
      </c>
      <c r="BE197" s="23">
        <v>128.49780000000001</v>
      </c>
      <c r="BF197" s="23" t="s">
        <v>8</v>
      </c>
      <c r="BG197" s="23">
        <v>21.286000000000001</v>
      </c>
      <c r="BH197" s="23">
        <v>16.404399999999999</v>
      </c>
      <c r="BI197" s="23">
        <f t="shared" si="110"/>
        <v>2.2382473260924982</v>
      </c>
      <c r="BJ197" s="23">
        <f t="shared" si="145"/>
        <v>126.47421259842521</v>
      </c>
      <c r="BK197" s="23">
        <f t="shared" si="125"/>
        <v>97.065113801062893</v>
      </c>
      <c r="BL197" s="23">
        <f t="shared" si="126"/>
        <v>16.360873003814582</v>
      </c>
      <c r="BM197" s="23" cm="1">
        <f t="array" aca="1" ref="BM197" ca="1">(BL197 - $EV197) - AVERAGE(OFFSET(BL$62, 0, 0, ROW()-62, 1) - OFFSET($EV$62, 0, 0, ROW()-62, 1))</f>
        <v>-2.8101979441717146</v>
      </c>
      <c r="BN197" s="21">
        <v>43646</v>
      </c>
      <c r="BO197" s="23">
        <v>3184.65</v>
      </c>
      <c r="BP197" s="23">
        <v>3.09</v>
      </c>
      <c r="BQ197" s="23">
        <v>49.122500000000002</v>
      </c>
      <c r="BR197" s="23">
        <v>145.04669999999999</v>
      </c>
      <c r="BS197" s="23" t="s">
        <v>8</v>
      </c>
      <c r="BT197" s="23">
        <v>22.770299999999999</v>
      </c>
      <c r="BU197" s="23">
        <v>18.074200000000001</v>
      </c>
      <c r="BV197" s="23">
        <f t="shared" si="111"/>
        <v>3.3502183700971688</v>
      </c>
      <c r="BW197" s="23">
        <f t="shared" si="146"/>
        <v>142.76249999999999</v>
      </c>
      <c r="BX197" s="23">
        <f t="shared" si="127"/>
        <v>137.71630135941666</v>
      </c>
      <c r="BY197" s="23">
        <f t="shared" si="128"/>
        <v>23.124713404033361</v>
      </c>
      <c r="BZ197" s="23" cm="1">
        <f t="array" aca="1" ref="BZ197" ca="1">(BY197 - $EV197) - AVERAGE(OFFSET(BY$62, 0, 0, ROW()-62, 1) - OFFSET($EV$62, 0, 0, ROW()-62, 1))</f>
        <v>-1.5709938867839464</v>
      </c>
      <c r="CA197" s="21">
        <v>43646</v>
      </c>
      <c r="CB197" s="23">
        <v>3556.61</v>
      </c>
      <c r="CC197" s="23">
        <v>1.69</v>
      </c>
      <c r="CD197" s="23">
        <v>20.4969</v>
      </c>
      <c r="CE197" s="23">
        <v>211.53039999999999</v>
      </c>
      <c r="CF197" s="23">
        <v>31.581299999999999</v>
      </c>
      <c r="CG197" s="23">
        <v>8.8788999999999998</v>
      </c>
      <c r="CH197" s="23">
        <v>6.6928999999999998</v>
      </c>
      <c r="CI197" s="23">
        <f t="shared" si="112"/>
        <v>1.7219316904870077</v>
      </c>
      <c r="CJ197" s="23">
        <f t="shared" si="147"/>
        <v>208.19921259842519</v>
      </c>
      <c r="CK197" s="23">
        <f t="shared" si="129"/>
        <v>168.81863265312347</v>
      </c>
      <c r="CL197" s="23">
        <f t="shared" si="130"/>
        <v>21.067638945446678</v>
      </c>
      <c r="CM197" s="23" cm="1">
        <f t="array" aca="1" ref="CM197" ca="1">(CL197 - $EV197) - AVERAGE(OFFSET(CL$62, 0, 0, ROW()-62, 1) - OFFSET($EV$62, 0, 0, ROW()-62, 1))</f>
        <v>-3.7060171505149264</v>
      </c>
      <c r="CN197" s="21">
        <v>43646</v>
      </c>
      <c r="CO197" s="23">
        <v>4738.1499999999996</v>
      </c>
      <c r="CP197" s="23">
        <v>1.94</v>
      </c>
      <c r="CQ197" s="23">
        <v>17.111999999999998</v>
      </c>
      <c r="CR197" s="23">
        <v>214.65</v>
      </c>
      <c r="CS197" s="23">
        <v>26.821100000000001</v>
      </c>
      <c r="CT197" s="23">
        <v>11.146100000000001</v>
      </c>
      <c r="CU197" s="23">
        <v>7.9305000000000003</v>
      </c>
      <c r="CV197" s="23">
        <f t="shared" si="113"/>
        <v>2.0350287088807688</v>
      </c>
      <c r="CW197" s="23">
        <f t="shared" si="148"/>
        <v>211.26968503937007</v>
      </c>
      <c r="CX197" s="23">
        <f t="shared" si="131"/>
        <v>171.94190967026731</v>
      </c>
      <c r="CY197" s="23">
        <f t="shared" si="132"/>
        <v>27.556690565356295</v>
      </c>
      <c r="CZ197" s="23" cm="1">
        <f t="array" aca="1" ref="CZ197" ca="1">(CY197 - $EV197) - AVERAGE(OFFSET(CY$62, 0, 0, ROW()-62, 1) - OFFSET($EV$62, 0, 0, ROW()-62, 1))</f>
        <v>-9.9841125896901417E-2</v>
      </c>
      <c r="DA197" s="21">
        <v>43646</v>
      </c>
      <c r="DB197" s="23">
        <v>2980.48</v>
      </c>
      <c r="DC197" s="23">
        <v>2.1800000000000002</v>
      </c>
      <c r="DD197" s="23">
        <v>16.402100000000001</v>
      </c>
      <c r="DE197" s="23">
        <v>190.6369</v>
      </c>
      <c r="DF197" s="23">
        <v>26.993099999999998</v>
      </c>
      <c r="DG197" s="23">
        <v>11.4529</v>
      </c>
      <c r="DH197" s="23">
        <v>7.7460000000000004</v>
      </c>
      <c r="DI197" s="23">
        <f t="shared" si="114"/>
        <v>2.2719211251944644</v>
      </c>
      <c r="DJ197" s="23">
        <f t="shared" si="149"/>
        <v>187.63474409448818</v>
      </c>
      <c r="DK197" s="23">
        <f t="shared" si="133"/>
        <v>149.90082693220563</v>
      </c>
      <c r="DL197" s="23">
        <f t="shared" si="134"/>
        <v>19.883012395575083</v>
      </c>
      <c r="DM197" s="23" cm="1">
        <f t="array" aca="1" ref="DM197" ca="1">(DL197 - $EV197) - AVERAGE(OFFSET(DL$62, 0, 0, ROW()-62, 1) - OFFSET($EV$62, 0, 0, ROW()-62, 1))</f>
        <v>-3.942376548195762</v>
      </c>
      <c r="DN197" s="21">
        <v>43646</v>
      </c>
      <c r="DO197" s="23">
        <v>6220</v>
      </c>
      <c r="DP197" s="23">
        <v>1.36</v>
      </c>
      <c r="DQ197" s="23">
        <v>23.506699999999999</v>
      </c>
      <c r="DR197" s="23">
        <v>306.2799</v>
      </c>
      <c r="DS197" s="23">
        <v>53.241799999999998</v>
      </c>
      <c r="DT197" s="23">
        <v>22.7913</v>
      </c>
      <c r="DU197" s="23">
        <v>19.1173</v>
      </c>
      <c r="DV197" s="23">
        <f t="shared" si="115"/>
        <v>1.4974573124560493</v>
      </c>
      <c r="DW197" s="23">
        <f t="shared" si="150"/>
        <v>301.45659448818895</v>
      </c>
      <c r="DX197" s="23">
        <f t="shared" si="135"/>
        <v>221.37199450666864</v>
      </c>
      <c r="DY197" s="23">
        <f t="shared" si="136"/>
        <v>28.097501736212742</v>
      </c>
      <c r="DZ197" s="23" cm="1">
        <f t="array" aca="1" ref="DZ197" ca="1">(DY197 - $EV197) - AVERAGE(OFFSET(DY$62, 0, 0, ROW()-62, 1) - OFFSET($EV$62, 0, 0, ROW()-62, 1))</f>
        <v>1.6968057231134583</v>
      </c>
      <c r="EA197" s="21">
        <v>43646</v>
      </c>
      <c r="EB197" s="23">
        <v>5375.03</v>
      </c>
      <c r="EC197" s="23">
        <v>3.14</v>
      </c>
      <c r="ED197" s="23">
        <v>19.708500000000001</v>
      </c>
      <c r="EE197" s="23">
        <v>149.92519999999999</v>
      </c>
      <c r="EF197" s="23">
        <v>62.4084</v>
      </c>
      <c r="EG197" s="23">
        <v>13.298</v>
      </c>
      <c r="EH197" s="23">
        <v>7.3766999999999996</v>
      </c>
      <c r="EI197" s="23">
        <f t="shared" si="116"/>
        <v>3.4352573935305983</v>
      </c>
      <c r="EJ197" s="23">
        <f t="shared" si="151"/>
        <v>147.56417322834645</v>
      </c>
      <c r="EK197" s="23">
        <f t="shared" si="137"/>
        <v>137.34734343613601</v>
      </c>
      <c r="EL197" s="23">
        <f t="shared" si="138"/>
        <v>39.134575635234548</v>
      </c>
      <c r="EM197" s="23" cm="1">
        <f t="array" aca="1" ref="EM197" ca="1">(EL197 - $EV197) - AVERAGE(OFFSET(EL$62, 0, 0, ROW()-62, 1) - OFFSET($EV$62, 0, 0, ROW()-62, 1))</f>
        <v>8.4072792766885716</v>
      </c>
      <c r="EP197" s="21">
        <v>43646</v>
      </c>
      <c r="EQ197" s="52">
        <v>2980.3798828125</v>
      </c>
      <c r="ER197" s="37">
        <v>22.425699999999999</v>
      </c>
      <c r="ES197" s="51">
        <v>169.77</v>
      </c>
      <c r="ET197" s="23">
        <f t="shared" si="152"/>
        <v>167.09645669291339</v>
      </c>
      <c r="EU197" s="23">
        <f t="shared" si="139"/>
        <v>137.0830704827523</v>
      </c>
      <c r="EV197" s="23">
        <f t="shared" si="140"/>
        <v>21.741414693417518</v>
      </c>
      <c r="EW197" s="37"/>
      <c r="EX197" s="37"/>
      <c r="EY197" s="37"/>
      <c r="FA197" s="21">
        <v>43646</v>
      </c>
      <c r="FB197" s="37">
        <f>VLOOKUP(FA197,'riskfree_rate and infl.'!$H:$I,2,0)</f>
        <v>1.6</v>
      </c>
    </row>
    <row r="198" spans="1:158" x14ac:dyDescent="0.35">
      <c r="A198" s="21">
        <v>43677</v>
      </c>
      <c r="B198" s="23">
        <v>6087.74</v>
      </c>
      <c r="C198" s="23">
        <v>1.26</v>
      </c>
      <c r="D198" s="23">
        <v>20.7974</v>
      </c>
      <c r="E198" s="23">
        <v>220.80940000000001</v>
      </c>
      <c r="F198" s="23">
        <v>58.000599999999999</v>
      </c>
      <c r="G198" s="23">
        <v>17.577100000000002</v>
      </c>
      <c r="H198" s="23">
        <v>13.2949</v>
      </c>
      <c r="I198" s="23">
        <f t="shared" si="106"/>
        <v>1.3666157731498045</v>
      </c>
      <c r="J198" s="23">
        <f t="shared" si="141"/>
        <v>216.90510805500983</v>
      </c>
      <c r="K198" s="23">
        <f t="shared" si="117"/>
        <v>163.08164301125674</v>
      </c>
      <c r="L198" s="23">
        <f t="shared" si="118"/>
        <v>37.329400707471365</v>
      </c>
      <c r="M198" s="23" cm="1">
        <f t="array" aca="1" ref="M198" ca="1">(L198 - $EV198) - AVERAGE(OFFSET(L$62, 0, 0, ROW()-62, 1) - OFFSET($EV$62, 0, 0, ROW()-62, 1))</f>
        <v>0.53741140380144792</v>
      </c>
      <c r="N198" s="21">
        <v>43677</v>
      </c>
      <c r="O198" s="23">
        <v>5294.17</v>
      </c>
      <c r="P198" s="23">
        <v>1.1599999999999999</v>
      </c>
      <c r="Q198" s="23">
        <v>27.243400000000001</v>
      </c>
      <c r="R198" s="23">
        <v>198.40719999999999</v>
      </c>
      <c r="S198" s="23">
        <v>31.4925</v>
      </c>
      <c r="T198" s="23">
        <v>8.8265999999999991</v>
      </c>
      <c r="U198" s="23">
        <v>6.8992000000000004</v>
      </c>
      <c r="V198" s="23">
        <f t="shared" si="107"/>
        <v>1.2495095103309619</v>
      </c>
      <c r="W198" s="23">
        <f t="shared" si="142"/>
        <v>194.89901768172888</v>
      </c>
      <c r="X198" s="23">
        <f t="shared" si="119"/>
        <v>164.8538007310631</v>
      </c>
      <c r="Y198" s="23">
        <f t="shared" si="120"/>
        <v>32.114333891741623</v>
      </c>
      <c r="Z198" s="23" cm="1">
        <f t="array" aca="1" ref="Z198" ca="1">(Y198 - $EV198) - AVERAGE(OFFSET(Y$62, 0, 0, ROW()-62, 1) - OFFSET($EV$62, 0, 0, ROW()-62, 1))</f>
        <v>3.1533017304155209</v>
      </c>
      <c r="AA198" s="21">
        <v>43677</v>
      </c>
      <c r="AB198" s="23">
        <v>3408.07</v>
      </c>
      <c r="AC198" s="23">
        <v>2.73</v>
      </c>
      <c r="AD198" s="23">
        <v>20.360099999999999</v>
      </c>
      <c r="AE198" s="23">
        <v>156.50970000000001</v>
      </c>
      <c r="AF198" s="23">
        <v>29.417400000000001</v>
      </c>
      <c r="AG198" s="23">
        <v>8.3141999999999996</v>
      </c>
      <c r="AH198" s="23">
        <v>6.1913999999999998</v>
      </c>
      <c r="AI198" s="23">
        <f t="shared" si="108"/>
        <v>2.9342064124053699</v>
      </c>
      <c r="AJ198" s="23">
        <f t="shared" si="143"/>
        <v>153.74233791748526</v>
      </c>
      <c r="AK198" s="23">
        <f t="shared" si="121"/>
        <v>142.10927029217279</v>
      </c>
      <c r="AL198" s="23">
        <f t="shared" si="122"/>
        <v>23.982038560841957</v>
      </c>
      <c r="AM198" s="23" cm="1">
        <f t="array" aca="1" ref="AM198" ca="1">(AL198 - $EV198) - AVERAGE(OFFSET(AL$62, 0, 0, ROW()-62, 1) - OFFSET($EV$62, 0, 0, ROW()-62, 1))</f>
        <v>-1.8242313380419946</v>
      </c>
      <c r="AN198" s="21">
        <v>43677</v>
      </c>
      <c r="AO198" s="23">
        <v>2587.34</v>
      </c>
      <c r="AP198" s="23">
        <v>3.53</v>
      </c>
      <c r="AQ198" s="23">
        <v>16.597300000000001</v>
      </c>
      <c r="AR198" s="23">
        <v>159.72559999999999</v>
      </c>
      <c r="AS198" s="23">
        <v>15.9961</v>
      </c>
      <c r="AT198" s="23">
        <v>8.9597999999999995</v>
      </c>
      <c r="AU198" s="23">
        <v>7.0458999999999996</v>
      </c>
      <c r="AV198" s="23">
        <f t="shared" si="109"/>
        <v>3.3765494473196882</v>
      </c>
      <c r="AW198" s="23">
        <f t="shared" si="144"/>
        <v>156.90137524557954</v>
      </c>
      <c r="AX198" s="23">
        <f t="shared" si="123"/>
        <v>115.98566587502388</v>
      </c>
      <c r="AY198" s="23">
        <f t="shared" si="124"/>
        <v>22.307411700234525</v>
      </c>
      <c r="AZ198" s="23" cm="1">
        <f t="array" aca="1" ref="AZ198" ca="1">(AY198 - $EV198) - AVERAGE(OFFSET(AY$62, 0, 0, ROW()-62, 1) - OFFSET($EV$62, 0, 0, ROW()-62, 1))</f>
        <v>2.8341489728938445</v>
      </c>
      <c r="BA198" s="21">
        <v>43677</v>
      </c>
      <c r="BB198" s="23">
        <v>1628.43</v>
      </c>
      <c r="BC198" s="23">
        <v>2.15</v>
      </c>
      <c r="BD198" s="23">
        <v>12.5809</v>
      </c>
      <c r="BE198" s="23">
        <v>129.51570000000001</v>
      </c>
      <c r="BF198" s="23" t="s">
        <v>8</v>
      </c>
      <c r="BG198" s="23">
        <v>20.5992</v>
      </c>
      <c r="BH198" s="23">
        <v>16.2622</v>
      </c>
      <c r="BI198" s="23">
        <f t="shared" si="110"/>
        <v>2.2728351436240946</v>
      </c>
      <c r="BJ198" s="23">
        <f t="shared" si="145"/>
        <v>127.22563850687624</v>
      </c>
      <c r="BK198" s="23">
        <f t="shared" si="125"/>
        <v>97.666781305589268</v>
      </c>
      <c r="BL198" s="23">
        <f t="shared" si="126"/>
        <v>16.673325139125971</v>
      </c>
      <c r="BM198" s="23" cm="1">
        <f t="array" aca="1" ref="BM198" ca="1">(BL198 - $EV198) - AVERAGE(OFFSET(BL$62, 0, 0, ROW()-62, 1) - OFFSET($EV$62, 0, 0, ROW()-62, 1))</f>
        <v>-2.0116936699996697</v>
      </c>
      <c r="BN198" s="21">
        <v>43677</v>
      </c>
      <c r="BO198" s="23">
        <v>3243.34</v>
      </c>
      <c r="BP198" s="23">
        <v>3.03</v>
      </c>
      <c r="BQ198" s="23">
        <v>50.375399999999999</v>
      </c>
      <c r="BR198" s="23">
        <v>147.79849999999999</v>
      </c>
      <c r="BS198" s="23" t="s">
        <v>8</v>
      </c>
      <c r="BT198" s="23">
        <v>22.548400000000001</v>
      </c>
      <c r="BU198" s="23">
        <v>19.9422</v>
      </c>
      <c r="BV198" s="23">
        <f t="shared" si="111"/>
        <v>3.3056111315891634</v>
      </c>
      <c r="BW198" s="23">
        <f t="shared" si="146"/>
        <v>145.18516699410608</v>
      </c>
      <c r="BX198" s="23">
        <f t="shared" si="127"/>
        <v>138.23373388121382</v>
      </c>
      <c r="BY198" s="23">
        <f t="shared" si="128"/>
        <v>23.462724393938803</v>
      </c>
      <c r="BZ198" s="23" cm="1">
        <f t="array" aca="1" ref="BZ198" ca="1">(BY198 - $EV198) - AVERAGE(OFFSET(BY$62, 0, 0, ROW()-62, 1) - OFFSET($EV$62, 0, 0, ROW()-62, 1))</f>
        <v>-0.756042552557465</v>
      </c>
      <c r="CA198" s="21">
        <v>43677</v>
      </c>
      <c r="CB198" s="23">
        <v>3496.35</v>
      </c>
      <c r="CC198" s="23">
        <v>1.72</v>
      </c>
      <c r="CD198" s="23">
        <v>20.1496</v>
      </c>
      <c r="CE198" s="23">
        <v>211.53039999999999</v>
      </c>
      <c r="CF198" s="23">
        <v>31.581299999999999</v>
      </c>
      <c r="CG198" s="23">
        <v>8.8788999999999998</v>
      </c>
      <c r="CH198" s="23">
        <v>6.6928999999999998</v>
      </c>
      <c r="CI198" s="23">
        <f t="shared" si="112"/>
        <v>1.7198630871549114</v>
      </c>
      <c r="CJ198" s="23">
        <f t="shared" si="147"/>
        <v>207.7901768172888</v>
      </c>
      <c r="CK198" s="23">
        <f t="shared" si="129"/>
        <v>170.22839213602597</v>
      </c>
      <c r="CL198" s="23">
        <f t="shared" si="130"/>
        <v>20.53917067610049</v>
      </c>
      <c r="CM198" s="23" cm="1">
        <f t="array" aca="1" ref="CM198" ca="1">(CL198 - $EV198) - AVERAGE(OFFSET(CL$62, 0, 0, ROW()-62, 1) - OFFSET($EV$62, 0, 0, ROW()-62, 1))</f>
        <v>-3.7418463750714643</v>
      </c>
      <c r="CN198" s="21">
        <v>43677</v>
      </c>
      <c r="CO198" s="23">
        <v>4765.4799999999996</v>
      </c>
      <c r="CP198" s="23">
        <v>1.94</v>
      </c>
      <c r="CQ198" s="23">
        <v>17.723099999999999</v>
      </c>
      <c r="CR198" s="23">
        <v>207.43270000000001</v>
      </c>
      <c r="CS198" s="23">
        <v>26.153600000000001</v>
      </c>
      <c r="CT198" s="23">
        <v>10.6271</v>
      </c>
      <c r="CU198" s="23">
        <v>7.6238999999999999</v>
      </c>
      <c r="CV198" s="23">
        <f t="shared" si="113"/>
        <v>2.0426971686810322</v>
      </c>
      <c r="CW198" s="23">
        <f t="shared" si="148"/>
        <v>203.76493123772104</v>
      </c>
      <c r="CX198" s="23">
        <f t="shared" si="131"/>
        <v>172.96197551769336</v>
      </c>
      <c r="CY198" s="23">
        <f t="shared" si="132"/>
        <v>27.552182991298622</v>
      </c>
      <c r="CZ198" s="23" cm="1">
        <f t="array" aca="1" ref="CZ198" ca="1">(CY198 - $EV198) - AVERAGE(OFFSET(CY$62, 0, 0, ROW()-62, 1) - OFFSET($EV$62, 0, 0, ROW()-62, 1))</f>
        <v>0.36177434465406133</v>
      </c>
      <c r="DA198" s="21">
        <v>43677</v>
      </c>
      <c r="DB198" s="23">
        <v>2995.79</v>
      </c>
      <c r="DC198" s="23">
        <v>2.09</v>
      </c>
      <c r="DD198" s="23">
        <v>16.4863</v>
      </c>
      <c r="DE198" s="23">
        <v>190.6369</v>
      </c>
      <c r="DF198" s="23">
        <v>26.993099999999998</v>
      </c>
      <c r="DG198" s="23">
        <v>11.4529</v>
      </c>
      <c r="DH198" s="23">
        <v>7.7460000000000004</v>
      </c>
      <c r="DI198" s="23">
        <f t="shared" si="114"/>
        <v>2.1958134758273049</v>
      </c>
      <c r="DJ198" s="23">
        <f t="shared" si="149"/>
        <v>187.26611001964636</v>
      </c>
      <c r="DK198" s="23">
        <f t="shared" si="133"/>
        <v>150.67517549789252</v>
      </c>
      <c r="DL198" s="23">
        <f t="shared" si="134"/>
        <v>19.882439095230399</v>
      </c>
      <c r="DM198" s="23" cm="1">
        <f t="array" aca="1" ref="DM198" ca="1">(DL198 - $EV198) - AVERAGE(OFFSET(DL$62, 0, 0, ROW()-62, 1) - OFFSET($EV$62, 0, 0, ROW()-62, 1))</f>
        <v>-3.4485728670031426</v>
      </c>
      <c r="DN198" s="21">
        <v>43677</v>
      </c>
      <c r="DO198" s="23">
        <v>6438.53</v>
      </c>
      <c r="DP198" s="23">
        <v>1.33</v>
      </c>
      <c r="DQ198" s="23">
        <v>24.3325</v>
      </c>
      <c r="DR198" s="23">
        <v>306.2799</v>
      </c>
      <c r="DS198" s="23">
        <v>53.241799999999998</v>
      </c>
      <c r="DT198" s="23">
        <v>22.7913</v>
      </c>
      <c r="DU198" s="23">
        <v>19.1173</v>
      </c>
      <c r="DV198" s="23">
        <f t="shared" si="115"/>
        <v>1.4936632586004626</v>
      </c>
      <c r="DW198" s="23">
        <f t="shared" si="150"/>
        <v>300.86434184675835</v>
      </c>
      <c r="DX198" s="23">
        <f t="shared" si="135"/>
        <v>223.4882417073826</v>
      </c>
      <c r="DY198" s="23">
        <f t="shared" si="136"/>
        <v>28.809256141672499</v>
      </c>
      <c r="DZ198" s="23" cm="1">
        <f t="array" aca="1" ref="DZ198" ca="1">(DY198 - $EV198) - AVERAGE(OFFSET(DY$62, 0, 0, ROW()-62, 1) - OFFSET($EV$62, 0, 0, ROW()-62, 1))</f>
        <v>2.861472534586186</v>
      </c>
      <c r="EA198" s="21">
        <v>43677</v>
      </c>
      <c r="EB198" s="23">
        <v>5341.34</v>
      </c>
      <c r="EC198" s="23">
        <v>3.17</v>
      </c>
      <c r="ED198" s="23">
        <v>19.566199999999998</v>
      </c>
      <c r="EE198" s="23">
        <v>149.92519999999999</v>
      </c>
      <c r="EF198" s="23">
        <v>62.4084</v>
      </c>
      <c r="EG198" s="23">
        <v>13.298</v>
      </c>
      <c r="EH198" s="23">
        <v>7.3766999999999996</v>
      </c>
      <c r="EI198" s="23">
        <f t="shared" si="116"/>
        <v>3.4034164319102556</v>
      </c>
      <c r="EJ198" s="23">
        <f t="shared" si="151"/>
        <v>147.27426326129665</v>
      </c>
      <c r="EK198" s="23">
        <f t="shared" si="137"/>
        <v>137.64940632055635</v>
      </c>
      <c r="EL198" s="23">
        <f t="shared" si="138"/>
        <v>38.803945057061483</v>
      </c>
      <c r="EM198" s="23" cm="1">
        <f t="array" aca="1" ref="EM198" ca="1">(EL198 - $EV198) - AVERAGE(OFFSET(EL$62, 0, 0, ROW()-62, 1) - OFFSET($EV$62, 0, 0, ROW()-62, 1))</f>
        <v>8.4802193872227782</v>
      </c>
      <c r="EP198" s="21">
        <v>43677</v>
      </c>
      <c r="EQ198" s="52">
        <v>2926.4599609375</v>
      </c>
      <c r="ER198" s="37">
        <v>22.02</v>
      </c>
      <c r="ES198" s="51">
        <v>168.49</v>
      </c>
      <c r="ET198" s="23">
        <f t="shared" si="152"/>
        <v>165.51080550098231</v>
      </c>
      <c r="EU198" s="23">
        <f t="shared" si="139"/>
        <v>137.54730286201703</v>
      </c>
      <c r="EV198" s="23">
        <f t="shared" si="140"/>
        <v>21.276025774734595</v>
      </c>
      <c r="EW198" s="37"/>
      <c r="EX198" s="37"/>
      <c r="EY198" s="37"/>
      <c r="FA198" s="21">
        <v>43677</v>
      </c>
      <c r="FB198" s="37">
        <f>VLOOKUP(FA198,'riskfree_rate and infl.'!$H:$I,2,0)</f>
        <v>1.8</v>
      </c>
    </row>
    <row r="199" spans="1:158" x14ac:dyDescent="0.35">
      <c r="A199" s="21">
        <v>43708</v>
      </c>
      <c r="B199" s="23">
        <v>6000.36</v>
      </c>
      <c r="C199" s="23">
        <v>1.26</v>
      </c>
      <c r="D199" s="23">
        <v>20.867000000000001</v>
      </c>
      <c r="E199" s="23">
        <v>217.72900000000001</v>
      </c>
      <c r="F199" s="23">
        <v>57.869500000000002</v>
      </c>
      <c r="G199" s="23">
        <v>17.6892</v>
      </c>
      <c r="H199" s="23">
        <v>13.185700000000001</v>
      </c>
      <c r="I199" s="23">
        <f t="shared" si="106"/>
        <v>1.3422023520862507</v>
      </c>
      <c r="J199" s="23">
        <f t="shared" si="141"/>
        <v>214.0894788593904</v>
      </c>
      <c r="K199" s="23">
        <f t="shared" si="117"/>
        <v>164.48443717710401</v>
      </c>
      <c r="L199" s="23">
        <f t="shared" si="118"/>
        <v>36.479803822043543</v>
      </c>
      <c r="M199" s="23" cm="1">
        <f t="array" aca="1" ref="M199" ca="1">(L199 - $EV199) - AVERAGE(OFFSET(L$62, 0, 0, ROW()-62, 1) - OFFSET($EV$62, 0, 0, ROW()-62, 1))</f>
        <v>-0.61589815134185066</v>
      </c>
      <c r="N199" s="21">
        <v>43708</v>
      </c>
      <c r="O199" s="23">
        <v>5189.57</v>
      </c>
      <c r="P199" s="23">
        <v>1.2</v>
      </c>
      <c r="Q199" s="23">
        <v>26.679099999999998</v>
      </c>
      <c r="R199" s="23">
        <v>198.51419999999999</v>
      </c>
      <c r="S199" s="23">
        <v>31.538499999999999</v>
      </c>
      <c r="T199" s="23">
        <v>8.8413000000000004</v>
      </c>
      <c r="U199" s="23">
        <v>6.7746000000000004</v>
      </c>
      <c r="V199" s="23">
        <f t="shared" si="107"/>
        <v>1.2657380611614064</v>
      </c>
      <c r="W199" s="23">
        <f t="shared" si="142"/>
        <v>195.19587020648967</v>
      </c>
      <c r="X199" s="23">
        <f t="shared" si="119"/>
        <v>165.94627532955545</v>
      </c>
      <c r="Y199" s="23">
        <f t="shared" si="120"/>
        <v>31.272591021967482</v>
      </c>
      <c r="Z199" s="23" cm="1">
        <f t="array" aca="1" ref="Z199" ca="1">(Y199 - $EV199) - AVERAGE(OFFSET(Y$62, 0, 0, ROW()-62, 1) - OFFSET($EV$62, 0, 0, ROW()-62, 1))</f>
        <v>1.9887521009506175</v>
      </c>
      <c r="AA199" s="21">
        <v>43708</v>
      </c>
      <c r="AB199" s="23">
        <v>3490.67</v>
      </c>
      <c r="AC199" s="23">
        <v>2.67</v>
      </c>
      <c r="AD199" s="23">
        <v>20.841699999999999</v>
      </c>
      <c r="AE199" s="23">
        <v>156.18430000000001</v>
      </c>
      <c r="AF199" s="23">
        <v>29.3978</v>
      </c>
      <c r="AG199" s="23">
        <v>8.2911999999999999</v>
      </c>
      <c r="AH199" s="23">
        <v>6.1787000000000001</v>
      </c>
      <c r="AI199" s="23">
        <f t="shared" si="108"/>
        <v>2.9071042149489861</v>
      </c>
      <c r="AJ199" s="23">
        <f t="shared" si="143"/>
        <v>153.57354965585057</v>
      </c>
      <c r="AK199" s="23">
        <f t="shared" si="121"/>
        <v>142.51864590672542</v>
      </c>
      <c r="AL199" s="23">
        <f t="shared" si="122"/>
        <v>24.492724989013357</v>
      </c>
      <c r="AM199" s="23" cm="1">
        <f t="array" aca="1" ref="AM199" ca="1">(AL199 - $EV199) - AVERAGE(OFFSET(AL$62, 0, 0, ROW()-62, 1) - OFFSET($EV$62, 0, 0, ROW()-62, 1))</f>
        <v>-1.6000193113974337</v>
      </c>
      <c r="AN199" s="21">
        <v>43708</v>
      </c>
      <c r="AO199" s="23">
        <v>2366.1</v>
      </c>
      <c r="AP199" s="23">
        <v>4</v>
      </c>
      <c r="AQ199" s="23">
        <v>15.754099999999999</v>
      </c>
      <c r="AR199" s="23">
        <v>153.29089999999999</v>
      </c>
      <c r="AS199" s="23">
        <v>15.947699999999999</v>
      </c>
      <c r="AT199" s="23">
        <v>8.7359000000000009</v>
      </c>
      <c r="AU199" s="23">
        <v>7.0002000000000004</v>
      </c>
      <c r="AV199" s="23">
        <f t="shared" si="109"/>
        <v>3.5736394813080001</v>
      </c>
      <c r="AW199" s="23">
        <f t="shared" si="144"/>
        <v>150.72851524090464</v>
      </c>
      <c r="AX199" s="23">
        <f t="shared" si="123"/>
        <v>114.42690645188391</v>
      </c>
      <c r="AY199" s="23">
        <f t="shared" si="124"/>
        <v>20.677828959703078</v>
      </c>
      <c r="AZ199" s="23" cm="1">
        <f t="array" aca="1" ref="AZ199" ca="1">(AY199 - $EV199) - AVERAGE(OFFSET(AY$62, 0, 0, ROW()-62, 1) - OFFSET($EV$62, 0, 0, ROW()-62, 1))</f>
        <v>0.88408905484332689</v>
      </c>
      <c r="BA199" s="21">
        <v>43708</v>
      </c>
      <c r="BB199" s="23">
        <v>1537.74</v>
      </c>
      <c r="BC199" s="23">
        <v>2.31</v>
      </c>
      <c r="BD199" s="23">
        <v>11.875400000000001</v>
      </c>
      <c r="BE199" s="23">
        <v>129.83690000000001</v>
      </c>
      <c r="BF199" s="23" t="s">
        <v>8</v>
      </c>
      <c r="BG199" s="23">
        <v>21.279599999999999</v>
      </c>
      <c r="BH199" s="23">
        <v>16.411899999999999</v>
      </c>
      <c r="BI199" s="23">
        <f t="shared" si="110"/>
        <v>2.3182350455449483</v>
      </c>
      <c r="BJ199" s="23">
        <f t="shared" si="145"/>
        <v>127.66656833824977</v>
      </c>
      <c r="BK199" s="23">
        <f t="shared" si="125"/>
        <v>98.271697726434894</v>
      </c>
      <c r="BL199" s="23">
        <f t="shared" si="126"/>
        <v>15.647842009209036</v>
      </c>
      <c r="BM199" s="23" cm="1">
        <f t="array" aca="1" ref="BM199" ca="1">(BL199 - $EV199) - AVERAGE(OFFSET(BL$62, 0, 0, ROW()-62, 1) - OFFSET($EV$62, 0, 0, ROW()-62, 1))</f>
        <v>-3.3222828632539714</v>
      </c>
      <c r="BN199" s="21">
        <v>43708</v>
      </c>
      <c r="BO199" s="23">
        <v>3408.69</v>
      </c>
      <c r="BP199" s="23">
        <v>2.9</v>
      </c>
      <c r="BQ199" s="23">
        <v>53.393700000000003</v>
      </c>
      <c r="BR199" s="23">
        <v>148.12729999999999</v>
      </c>
      <c r="BS199" s="23" t="s">
        <v>8</v>
      </c>
      <c r="BT199" s="23">
        <v>22.4117</v>
      </c>
      <c r="BU199" s="23">
        <v>19.986499999999999</v>
      </c>
      <c r="BV199" s="23">
        <f t="shared" si="111"/>
        <v>3.2763644197704767</v>
      </c>
      <c r="BW199" s="23">
        <f t="shared" si="146"/>
        <v>145.6512291052114</v>
      </c>
      <c r="BX199" s="23">
        <f t="shared" si="127"/>
        <v>138.67048084942098</v>
      </c>
      <c r="BY199" s="23">
        <f t="shared" si="128"/>
        <v>24.581222904256144</v>
      </c>
      <c r="BZ199" s="23" cm="1">
        <f t="array" aca="1" ref="BZ199" ca="1">(BY199 - $EV199) - AVERAGE(OFFSET(BY$62, 0, 0, ROW()-62, 1) - OFFSET($EV$62, 0, 0, ROW()-62, 1))</f>
        <v>6.8184557798843581E-2</v>
      </c>
      <c r="CA199" s="21">
        <v>43708</v>
      </c>
      <c r="CB199" s="23">
        <v>3476.41</v>
      </c>
      <c r="CC199" s="23">
        <v>1.74</v>
      </c>
      <c r="CD199" s="23">
        <v>19.305299999999999</v>
      </c>
      <c r="CE199" s="23">
        <v>218.9325</v>
      </c>
      <c r="CF199" s="23">
        <v>30.965199999999999</v>
      </c>
      <c r="CG199" s="23">
        <v>9.4261999999999997</v>
      </c>
      <c r="CH199" s="23">
        <v>7.1993999999999998</v>
      </c>
      <c r="CI199" s="23">
        <f t="shared" si="112"/>
        <v>1.7336802440183054</v>
      </c>
      <c r="CJ199" s="23">
        <f t="shared" si="147"/>
        <v>215.27286135693217</v>
      </c>
      <c r="CK199" s="23">
        <f t="shared" si="129"/>
        <v>171.75667794395784</v>
      </c>
      <c r="CL199" s="23">
        <f t="shared" si="130"/>
        <v>20.24031927966324</v>
      </c>
      <c r="CM199" s="23" cm="1">
        <f t="array" aca="1" ref="CM199" ca="1">(CL199 - $EV199) - AVERAGE(OFFSET(CL$62, 0, 0, ROW()-62, 1) - OFFSET($EV$62, 0, 0, ROW()-62, 1))</f>
        <v>-4.3131749829842434</v>
      </c>
      <c r="CN199" s="21">
        <v>43708</v>
      </c>
      <c r="CO199" s="23">
        <v>4638.46</v>
      </c>
      <c r="CP199" s="23">
        <v>2.09</v>
      </c>
      <c r="CQ199" s="23">
        <v>17.199200000000001</v>
      </c>
      <c r="CR199" s="23">
        <v>207.61789999999999</v>
      </c>
      <c r="CS199" s="23">
        <v>26.398700000000002</v>
      </c>
      <c r="CT199" s="23">
        <v>10.611599999999999</v>
      </c>
      <c r="CU199" s="23">
        <v>7.6557000000000004</v>
      </c>
      <c r="CV199" s="23">
        <f t="shared" si="113"/>
        <v>2.1425680853015314</v>
      </c>
      <c r="CW199" s="23">
        <f t="shared" si="148"/>
        <v>204.14739429695183</v>
      </c>
      <c r="CX199" s="23">
        <f t="shared" si="131"/>
        <v>173.89733277760814</v>
      </c>
      <c r="CY199" s="23">
        <f t="shared" si="132"/>
        <v>26.673554596331741</v>
      </c>
      <c r="CZ199" s="23" cm="1">
        <f t="array" aca="1" ref="CZ199" ca="1">(CY199 - $EV199) - AVERAGE(OFFSET(CY$62, 0, 0, ROW()-62, 1) - OFFSET($EV$62, 0, 0, ROW()-62, 1))</f>
        <v>-0.81928469769875356</v>
      </c>
      <c r="DA199" s="21">
        <v>43708</v>
      </c>
      <c r="DB199" s="23">
        <v>2899.97</v>
      </c>
      <c r="DC199" s="23">
        <v>2.2799999999999998</v>
      </c>
      <c r="DD199" s="23">
        <v>15.8924</v>
      </c>
      <c r="DE199" s="23">
        <v>189.7962</v>
      </c>
      <c r="DF199" s="23">
        <v>24.921099999999999</v>
      </c>
      <c r="DG199" s="23">
        <v>8.6524000000000001</v>
      </c>
      <c r="DH199" s="23">
        <v>5.1585000000000001</v>
      </c>
      <c r="DI199" s="23">
        <f t="shared" si="114"/>
        <v>2.3301550985885711</v>
      </c>
      <c r="DJ199" s="23">
        <f t="shared" si="149"/>
        <v>186.62359882005902</v>
      </c>
      <c r="DK199" s="23">
        <f t="shared" si="133"/>
        <v>151.43189296757458</v>
      </c>
      <c r="DL199" s="23">
        <f t="shared" si="134"/>
        <v>19.150325226542318</v>
      </c>
      <c r="DM199" s="23" cm="1">
        <f t="array" aca="1" ref="DM199" ca="1">(DL199 - $EV199) - AVERAGE(OFFSET(DL$62, 0, 0, ROW()-62, 1) - OFFSET($EV$62, 0, 0, ROW()-62, 1))</f>
        <v>-4.4553046297073973</v>
      </c>
      <c r="DN199" s="21">
        <v>43708</v>
      </c>
      <c r="DO199" s="23">
        <v>6320.77</v>
      </c>
      <c r="DP199" s="23">
        <v>1.37</v>
      </c>
      <c r="DQ199" s="23">
        <v>23.887499999999999</v>
      </c>
      <c r="DR199" s="23">
        <v>306.10579999999999</v>
      </c>
      <c r="DS199" s="23">
        <v>53.241799999999998</v>
      </c>
      <c r="DT199" s="23">
        <v>22.7913</v>
      </c>
      <c r="DU199" s="23">
        <v>19.1173</v>
      </c>
      <c r="DV199" s="23">
        <f t="shared" si="115"/>
        <v>1.5009788870390286</v>
      </c>
      <c r="DW199" s="23">
        <f t="shared" si="150"/>
        <v>300.98898721730581</v>
      </c>
      <c r="DX199" s="23">
        <f t="shared" si="135"/>
        <v>225.59801063560286</v>
      </c>
      <c r="DY199" s="23">
        <f t="shared" si="136"/>
        <v>28.017844582014611</v>
      </c>
      <c r="DZ199" s="23" cm="1">
        <f t="array" aca="1" ref="DZ199" ca="1">(DY199 - $EV199) - AVERAGE(OFFSET(DY$62, 0, 0, ROW()-62, 1) - OFFSET($EV$62, 0, 0, ROW()-62, 1))</f>
        <v>1.7493843553530786</v>
      </c>
      <c r="EA199" s="21">
        <v>43708</v>
      </c>
      <c r="EB199" s="23">
        <v>5593.89</v>
      </c>
      <c r="EC199" s="23">
        <v>3.07</v>
      </c>
      <c r="ED199" s="23">
        <v>20.283999999999999</v>
      </c>
      <c r="EE199" s="23">
        <v>149.51840000000001</v>
      </c>
      <c r="EF199" s="23">
        <v>62.945300000000003</v>
      </c>
      <c r="EG199" s="23">
        <v>13.6046</v>
      </c>
      <c r="EH199" s="23">
        <v>7.6052</v>
      </c>
      <c r="EI199" s="23">
        <f t="shared" si="116"/>
        <v>3.3977864411971916</v>
      </c>
      <c r="EJ199" s="23">
        <f t="shared" si="151"/>
        <v>147.01907571288106</v>
      </c>
      <c r="EK199" s="23">
        <f t="shared" si="137"/>
        <v>137.94345253491227</v>
      </c>
      <c r="EL199" s="23">
        <f t="shared" si="138"/>
        <v>40.552051563188449</v>
      </c>
      <c r="EM199" s="23" cm="1">
        <f t="array" aca="1" ref="EM199" ca="1">(EL199 - $EV199) - AVERAGE(OFFSET(EL$62, 0, 0, ROW()-62, 1) - OFFSET($EV$62, 0, 0, ROW()-62, 1))</f>
        <v>9.8666365230253543</v>
      </c>
      <c r="EP199" s="21">
        <v>43708</v>
      </c>
      <c r="EQ199" s="52">
        <v>2976.739990234375</v>
      </c>
      <c r="ER199" s="37">
        <v>22.398299999999999</v>
      </c>
      <c r="ES199" s="51">
        <v>167.51</v>
      </c>
      <c r="ET199" s="23">
        <f t="shared" si="152"/>
        <v>164.70993117010818</v>
      </c>
      <c r="EU199" s="23">
        <f t="shared" si="139"/>
        <v>137.96650967945394</v>
      </c>
      <c r="EV199" s="23">
        <f t="shared" si="140"/>
        <v>21.575815733473419</v>
      </c>
      <c r="EW199" s="37"/>
      <c r="EX199" s="37"/>
      <c r="EY199" s="37"/>
      <c r="FA199" s="21">
        <v>43708</v>
      </c>
      <c r="FB199" s="37">
        <f>VLOOKUP(FA199,'riskfree_rate and infl.'!$H:$I,2,0)</f>
        <v>1.7</v>
      </c>
    </row>
    <row r="200" spans="1:158" x14ac:dyDescent="0.35">
      <c r="A200" s="21">
        <v>43738</v>
      </c>
      <c r="B200" s="23">
        <v>6006.38</v>
      </c>
      <c r="C200" s="23">
        <v>1.27</v>
      </c>
      <c r="D200" s="23">
        <v>20.885000000000002</v>
      </c>
      <c r="E200" s="23">
        <v>217.72900000000001</v>
      </c>
      <c r="F200" s="23">
        <v>57.869500000000002</v>
      </c>
      <c r="G200" s="23">
        <v>17.6892</v>
      </c>
      <c r="H200" s="23">
        <v>13.185700000000001</v>
      </c>
      <c r="I200" s="23">
        <f t="shared" si="106"/>
        <v>1.3486718510233877</v>
      </c>
      <c r="J200" s="23">
        <f t="shared" si="141"/>
        <v>214.0894788593904</v>
      </c>
      <c r="K200" s="23">
        <f t="shared" si="117"/>
        <v>165.88744930427541</v>
      </c>
      <c r="L200" s="23">
        <f t="shared" si="118"/>
        <v>36.207561362782364</v>
      </c>
      <c r="M200" s="23" cm="1">
        <f t="array" aca="1" ref="M200" ca="1">(L200 - $EV200) - AVERAGE(OFFSET(L$62, 0, 0, ROW()-62, 1) - OFFSET($EV$62, 0, 0, ROW()-62, 1))</f>
        <v>-1.2637696656217603</v>
      </c>
      <c r="N200" s="21">
        <v>43738</v>
      </c>
      <c r="O200" s="23">
        <v>5200.43</v>
      </c>
      <c r="P200" s="23">
        <v>1.22</v>
      </c>
      <c r="Q200" s="23">
        <v>26.749099999999999</v>
      </c>
      <c r="R200" s="23">
        <v>198.40270000000001</v>
      </c>
      <c r="S200" s="23">
        <v>31.536999999999999</v>
      </c>
      <c r="T200" s="23">
        <v>8.8369999999999997</v>
      </c>
      <c r="U200" s="23">
        <v>6.7728000000000002</v>
      </c>
      <c r="V200" s="23">
        <f t="shared" si="107"/>
        <v>1.2884221535185245</v>
      </c>
      <c r="W200" s="23">
        <f t="shared" si="142"/>
        <v>195.08623402163229</v>
      </c>
      <c r="X200" s="23">
        <f t="shared" si="119"/>
        <v>167.0393939791785</v>
      </c>
      <c r="Y200" s="23">
        <f t="shared" si="120"/>
        <v>31.132955383256689</v>
      </c>
      <c r="Z200" s="23" cm="1">
        <f t="array" aca="1" ref="Z200" ca="1">(Y200 - $EV200) - AVERAGE(OFFSET(Y$62, 0, 0, ROW()-62, 1) - OFFSET($EV$62, 0, 0, ROW()-62, 1))</f>
        <v>1.4546131300305705</v>
      </c>
      <c r="AA200" s="21">
        <v>43738</v>
      </c>
      <c r="AB200" s="23">
        <v>3539.96</v>
      </c>
      <c r="AC200" s="23">
        <v>2.65</v>
      </c>
      <c r="AD200" s="23">
        <v>21.1358</v>
      </c>
      <c r="AE200" s="23">
        <v>156.18430000000001</v>
      </c>
      <c r="AF200" s="23">
        <v>29.409400000000002</v>
      </c>
      <c r="AG200" s="23">
        <v>8.3092000000000006</v>
      </c>
      <c r="AH200" s="23">
        <v>6.1833</v>
      </c>
      <c r="AI200" s="23">
        <f t="shared" si="108"/>
        <v>2.8923151552274464</v>
      </c>
      <c r="AJ200" s="23">
        <f t="shared" si="143"/>
        <v>153.57354965585057</v>
      </c>
      <c r="AK200" s="23">
        <f t="shared" si="121"/>
        <v>142.92802152127803</v>
      </c>
      <c r="AL200" s="23">
        <f t="shared" si="122"/>
        <v>24.767431622727653</v>
      </c>
      <c r="AM200" s="23" cm="1">
        <f t="array" aca="1" ref="AM200" ca="1">(AL200 - $EV200) - AVERAGE(OFFSET(AL$62, 0, 0, ROW()-62, 1) - OFFSET($EV$62, 0, 0, ROW()-62, 1))</f>
        <v>-1.693810419947841</v>
      </c>
      <c r="AN200" s="21">
        <v>43738</v>
      </c>
      <c r="AO200" s="23">
        <v>2448.4899999999998</v>
      </c>
      <c r="AP200" s="23">
        <v>3.89</v>
      </c>
      <c r="AQ200" s="23">
        <v>16.302700000000002</v>
      </c>
      <c r="AR200" s="23">
        <v>153.29089999999999</v>
      </c>
      <c r="AS200" s="23">
        <v>15.947699999999999</v>
      </c>
      <c r="AT200" s="23">
        <v>8.7359000000000009</v>
      </c>
      <c r="AU200" s="23">
        <v>7.0002000000000004</v>
      </c>
      <c r="AV200" s="23">
        <f t="shared" si="109"/>
        <v>3.6746006391419805</v>
      </c>
      <c r="AW200" s="23">
        <f t="shared" si="144"/>
        <v>150.72851524090464</v>
      </c>
      <c r="AX200" s="23">
        <f t="shared" si="123"/>
        <v>112.86814702874398</v>
      </c>
      <c r="AY200" s="23">
        <f t="shared" si="124"/>
        <v>21.693365794128312</v>
      </c>
      <c r="AZ200" s="23" cm="1">
        <f t="array" aca="1" ref="AZ200" ca="1">(AY200 - $EV200) - AVERAGE(OFFSET(AY$62, 0, 0, ROW()-62, 1) - OFFSET($EV$62, 0, 0, ROW()-62, 1))</f>
        <v>1.5131273617412437</v>
      </c>
      <c r="BA200" s="21">
        <v>43738</v>
      </c>
      <c r="BB200" s="23">
        <v>1615.02</v>
      </c>
      <c r="BC200" s="23">
        <v>2.2200000000000002</v>
      </c>
      <c r="BD200" s="23">
        <v>12.472200000000001</v>
      </c>
      <c r="BE200" s="23">
        <v>129.83840000000001</v>
      </c>
      <c r="BF200" s="23" t="s">
        <v>8</v>
      </c>
      <c r="BG200" s="23">
        <v>21.278700000000001</v>
      </c>
      <c r="BH200" s="23">
        <v>16.411899999999999</v>
      </c>
      <c r="BI200" s="23">
        <f t="shared" si="110"/>
        <v>2.3371566673456918</v>
      </c>
      <c r="BJ200" s="23">
        <f t="shared" si="145"/>
        <v>127.66804326450347</v>
      </c>
      <c r="BK200" s="23">
        <f t="shared" si="125"/>
        <v>98.876676421944566</v>
      </c>
      <c r="BL200" s="23">
        <f t="shared" si="126"/>
        <v>16.333680079497135</v>
      </c>
      <c r="BM200" s="23" cm="1">
        <f t="array" aca="1" ref="BM200" ca="1">(BL200 - $EV200) - AVERAGE(OFFSET(BL$62, 0, 0, ROW()-62, 1) - OFFSET($EV$62, 0, 0, ROW()-62, 1))</f>
        <v>-2.9924623645649477</v>
      </c>
      <c r="BN200" s="21">
        <v>43738</v>
      </c>
      <c r="BO200" s="23">
        <v>3416.35</v>
      </c>
      <c r="BP200" s="23">
        <v>2.92</v>
      </c>
      <c r="BQ200" s="23">
        <v>53.5137</v>
      </c>
      <c r="BR200" s="23">
        <v>148.12729999999999</v>
      </c>
      <c r="BS200" s="23" t="s">
        <v>8</v>
      </c>
      <c r="BT200" s="23">
        <v>22.4117</v>
      </c>
      <c r="BU200" s="23">
        <v>19.986499999999999</v>
      </c>
      <c r="BV200" s="23">
        <f t="shared" si="111"/>
        <v>3.2497934485019346</v>
      </c>
      <c r="BW200" s="23">
        <f t="shared" si="146"/>
        <v>145.6512291052114</v>
      </c>
      <c r="BX200" s="23">
        <f t="shared" si="127"/>
        <v>139.10722781762811</v>
      </c>
      <c r="BY200" s="23">
        <f t="shared" si="128"/>
        <v>24.559112086389153</v>
      </c>
      <c r="BZ200" s="23" cm="1">
        <f t="array" aca="1" ref="BZ200" ca="1">(BY200 - $EV200) - AVERAGE(OFFSET(BY$62, 0, 0, ROW()-62, 1) - OFFSET($EV$62, 0, 0, ROW()-62, 1))</f>
        <v>-0.33451243616760618</v>
      </c>
      <c r="CA200" s="21">
        <v>43738</v>
      </c>
      <c r="CB200" s="23">
        <v>3457.51</v>
      </c>
      <c r="CC200" s="23">
        <v>1.77</v>
      </c>
      <c r="CD200" s="23">
        <v>19.200299999999999</v>
      </c>
      <c r="CE200" s="23">
        <v>218.9325</v>
      </c>
      <c r="CF200" s="23">
        <v>30.965199999999999</v>
      </c>
      <c r="CG200" s="23">
        <v>9.4261999999999997</v>
      </c>
      <c r="CH200" s="23">
        <v>7.1993999999999998</v>
      </c>
      <c r="CI200" s="23">
        <f t="shared" si="112"/>
        <v>1.7625779920378897</v>
      </c>
      <c r="CJ200" s="23">
        <f t="shared" si="147"/>
        <v>215.27286135693217</v>
      </c>
      <c r="CK200" s="23">
        <f t="shared" si="129"/>
        <v>173.28496375188968</v>
      </c>
      <c r="CL200" s="23">
        <f t="shared" si="130"/>
        <v>19.952740994599399</v>
      </c>
      <c r="CM200" s="23" cm="1">
        <f t="array" aca="1" ref="CM200" ca="1">(CL200 - $EV200) - AVERAGE(OFFSET(CL$62, 0, 0, ROW()-62, 1) - OFFSET($EV$62, 0, 0, ROW()-62, 1))</f>
        <v>-4.9495904619679543</v>
      </c>
      <c r="CN200" s="21">
        <v>43738</v>
      </c>
      <c r="CO200" s="23">
        <v>4775.67</v>
      </c>
      <c r="CP200" s="23">
        <v>2</v>
      </c>
      <c r="CQ200" s="23">
        <v>17.696200000000001</v>
      </c>
      <c r="CR200" s="23">
        <v>207.61789999999999</v>
      </c>
      <c r="CS200" s="23">
        <v>26.398700000000002</v>
      </c>
      <c r="CT200" s="23">
        <v>10.611599999999999</v>
      </c>
      <c r="CU200" s="23">
        <v>7.6557000000000004</v>
      </c>
      <c r="CV200" s="23">
        <f t="shared" si="113"/>
        <v>2.1105535522022638</v>
      </c>
      <c r="CW200" s="23">
        <f t="shared" si="148"/>
        <v>204.14739429695183</v>
      </c>
      <c r="CX200" s="23">
        <f t="shared" si="131"/>
        <v>174.83265562257699</v>
      </c>
      <c r="CY200" s="23">
        <f t="shared" si="132"/>
        <v>27.315663558354682</v>
      </c>
      <c r="CZ200" s="23" cm="1">
        <f t="array" aca="1" ref="CZ200" ca="1">(CY200 - $EV200) - AVERAGE(OFFSET(CY$62, 0, 0, ROW()-62, 1) - OFFSET($EV$62, 0, 0, ROW()-62, 1))</f>
        <v>-0.55133097514123008</v>
      </c>
      <c r="DA200" s="21">
        <v>43738</v>
      </c>
      <c r="DB200" s="23">
        <v>2987.26</v>
      </c>
      <c r="DC200" s="23">
        <v>2.2400000000000002</v>
      </c>
      <c r="DD200" s="23">
        <v>16.370799999999999</v>
      </c>
      <c r="DE200" s="23">
        <v>189.7962</v>
      </c>
      <c r="DF200" s="23">
        <v>24.921099999999999</v>
      </c>
      <c r="DG200" s="23">
        <v>8.6623999999999999</v>
      </c>
      <c r="DH200" s="23">
        <v>5.1585000000000001</v>
      </c>
      <c r="DI200" s="23">
        <f t="shared" si="114"/>
        <v>2.3578957061790207</v>
      </c>
      <c r="DJ200" s="23">
        <f t="shared" si="149"/>
        <v>186.62359882005902</v>
      </c>
      <c r="DK200" s="23">
        <f t="shared" si="133"/>
        <v>152.18861043725664</v>
      </c>
      <c r="DL200" s="23">
        <f t="shared" si="134"/>
        <v>19.628669920943715</v>
      </c>
      <c r="DM200" s="23" cm="1">
        <f t="array" aca="1" ref="DM200" ca="1">(DL200 - $EV200) - AVERAGE(OFFSET(DL$62, 0, 0, ROW()-62, 1) - OFFSET($EV$62, 0, 0, ROW()-62, 1))</f>
        <v>-4.3247672042496168</v>
      </c>
      <c r="DN200" s="21">
        <v>43738</v>
      </c>
      <c r="DO200" s="23">
        <v>6385.56</v>
      </c>
      <c r="DP200" s="23">
        <v>1.36</v>
      </c>
      <c r="DQ200" s="23">
        <v>23.6312</v>
      </c>
      <c r="DR200" s="23">
        <v>304.79289999999997</v>
      </c>
      <c r="DS200" s="23">
        <v>53.722999999999999</v>
      </c>
      <c r="DT200" s="23">
        <v>22.757400000000001</v>
      </c>
      <c r="DU200" s="23">
        <v>18.9573</v>
      </c>
      <c r="DV200" s="23">
        <f t="shared" si="115"/>
        <v>1.4950821523535005</v>
      </c>
      <c r="DW200" s="23">
        <f t="shared" si="150"/>
        <v>299.69803343166177</v>
      </c>
      <c r="DX200" s="23">
        <f t="shared" si="135"/>
        <v>227.68629152711384</v>
      </c>
      <c r="DY200" s="23">
        <f t="shared" si="136"/>
        <v>28.045430215281893</v>
      </c>
      <c r="DZ200" s="23" cm="1">
        <f t="array" aca="1" ref="DZ200" ca="1">(DY200 - $EV200) - AVERAGE(OFFSET(DY$62, 0, 0, ROW()-62, 1) - OFFSET($EV$62, 0, 0, ROW()-62, 1))</f>
        <v>1.3842012052922481</v>
      </c>
      <c r="EA200" s="21">
        <v>43738</v>
      </c>
      <c r="EB200" s="23">
        <v>5830.98</v>
      </c>
      <c r="EC200" s="23">
        <v>2.97</v>
      </c>
      <c r="ED200" s="23">
        <v>21.0839</v>
      </c>
      <c r="EE200" s="23">
        <v>149.51840000000001</v>
      </c>
      <c r="EF200" s="23">
        <v>62.967399999999998</v>
      </c>
      <c r="EG200" s="23">
        <v>13.6058</v>
      </c>
      <c r="EH200" s="23">
        <v>7.6052</v>
      </c>
      <c r="EI200" s="23">
        <f t="shared" si="116"/>
        <v>3.359014175135882</v>
      </c>
      <c r="EJ200" s="23">
        <f t="shared" si="151"/>
        <v>147.01907571288106</v>
      </c>
      <c r="EK200" s="23">
        <f t="shared" si="137"/>
        <v>138.23749874926818</v>
      </c>
      <c r="EL200" s="23">
        <f t="shared" si="138"/>
        <v>42.180884729230307</v>
      </c>
      <c r="EM200" s="23" cm="1">
        <f t="array" aca="1" ref="EM200" ca="1">(EL200 - $EV200) - AVERAGE(OFFSET(EL$62, 0, 0, ROW()-62, 1) - OFFSET($EV$62, 0, 0, ROW()-62, 1))</f>
        <v>11.043880237857415</v>
      </c>
      <c r="EP200" s="21">
        <v>43738</v>
      </c>
      <c r="EQ200" s="52">
        <v>3037.56005859375</v>
      </c>
      <c r="ER200" s="37">
        <v>21.7699</v>
      </c>
      <c r="ES200" s="51">
        <v>166.39</v>
      </c>
      <c r="ET200" s="23">
        <f t="shared" si="152"/>
        <v>163.6086529006883</v>
      </c>
      <c r="EU200" s="23">
        <f t="shared" si="139"/>
        <v>138.34818781776923</v>
      </c>
      <c r="EV200" s="23">
        <f t="shared" si="140"/>
        <v>21.955907818574335</v>
      </c>
      <c r="EW200" s="37"/>
      <c r="EX200" s="37"/>
      <c r="EY200" s="37"/>
      <c r="FA200" s="21">
        <v>43738</v>
      </c>
      <c r="FB200" s="37">
        <f>VLOOKUP(FA200,'riskfree_rate and infl.'!$H:$I,2,0)</f>
        <v>1.7</v>
      </c>
    </row>
    <row r="201" spans="1:158" x14ac:dyDescent="0.35">
      <c r="A201" s="21">
        <v>43769</v>
      </c>
      <c r="B201" s="23">
        <v>6205.96</v>
      </c>
      <c r="C201" s="23">
        <v>1.22</v>
      </c>
      <c r="D201" s="23">
        <v>21.725300000000001</v>
      </c>
      <c r="E201" s="23">
        <v>218.6541</v>
      </c>
      <c r="F201" s="23">
        <v>58.452399999999997</v>
      </c>
      <c r="G201" s="23">
        <v>17.747399999999999</v>
      </c>
      <c r="H201" s="23">
        <v>12.608700000000001</v>
      </c>
      <c r="I201" s="23">
        <f t="shared" si="106"/>
        <v>1.3225647859141096</v>
      </c>
      <c r="J201" s="23">
        <f t="shared" si="141"/>
        <v>214.78791748526521</v>
      </c>
      <c r="K201" s="23">
        <f t="shared" si="117"/>
        <v>167.29946687363818</v>
      </c>
      <c r="L201" s="23">
        <f t="shared" si="118"/>
        <v>37.094917969388277</v>
      </c>
      <c r="M201" s="23" cm="1">
        <f t="array" aca="1" ref="M201" ca="1">(L201 - $EV201) - AVERAGE(OFFSET(L$62, 0, 0, ROW()-62, 1) - OFFSET($EV$62, 0, 0, ROW()-62, 1))</f>
        <v>-1.0430773897483068</v>
      </c>
      <c r="N201" s="21">
        <v>43769</v>
      </c>
      <c r="O201" s="23">
        <v>5225.13</v>
      </c>
      <c r="P201" s="23">
        <v>1.19</v>
      </c>
      <c r="Q201" s="23">
        <v>26.642099999999999</v>
      </c>
      <c r="R201" s="23">
        <v>200.21860000000001</v>
      </c>
      <c r="S201" s="23">
        <v>31.561800000000002</v>
      </c>
      <c r="T201" s="23">
        <v>8.8652999999999995</v>
      </c>
      <c r="U201" s="23">
        <v>6.7915999999999999</v>
      </c>
      <c r="V201" s="23">
        <f t="shared" si="107"/>
        <v>1.2481980244925983</v>
      </c>
      <c r="W201" s="23">
        <f t="shared" si="142"/>
        <v>196.67838899803536</v>
      </c>
      <c r="X201" s="23">
        <f t="shared" si="119"/>
        <v>168.15908951524867</v>
      </c>
      <c r="Y201" s="23">
        <f t="shared" si="120"/>
        <v>31.072539789924264</v>
      </c>
      <c r="Z201" s="23" cm="1">
        <f t="array" aca="1" ref="Z201" ca="1">(Y201 - $EV201) - AVERAGE(OFFSET(Y$62, 0, 0, ROW()-62, 1) - OFFSET($EV$62, 0, 0, ROW()-62, 1))</f>
        <v>0.7079764952055978</v>
      </c>
      <c r="AA201" s="21">
        <v>43769</v>
      </c>
      <c r="AB201" s="23">
        <v>3527.47</v>
      </c>
      <c r="AC201" s="23">
        <v>2.66</v>
      </c>
      <c r="AD201" s="23">
        <v>20.9543</v>
      </c>
      <c r="AE201" s="23">
        <v>157.53149999999999</v>
      </c>
      <c r="AF201" s="23">
        <v>29.340199999999999</v>
      </c>
      <c r="AG201" s="23">
        <v>7.6467000000000001</v>
      </c>
      <c r="AH201" s="23">
        <v>5.7557999999999998</v>
      </c>
      <c r="AI201" s="23">
        <f t="shared" si="108"/>
        <v>2.8653833257497796</v>
      </c>
      <c r="AJ201" s="23">
        <f t="shared" si="143"/>
        <v>154.74607072691552</v>
      </c>
      <c r="AK201" s="23">
        <f t="shared" si="121"/>
        <v>143.31798635132185</v>
      </c>
      <c r="AL201" s="23">
        <f t="shared" si="122"/>
        <v>24.612891164636888</v>
      </c>
      <c r="AM201" s="23" cm="1">
        <f t="array" aca="1" ref="AM201" ca="1">(AL201 - $EV201) - AVERAGE(OFFSET(AL$62, 0, 0, ROW()-62, 1) - OFFSET($EV$62, 0, 0, ROW()-62, 1))</f>
        <v>-2.5119213903946163</v>
      </c>
      <c r="AN201" s="21">
        <v>43769</v>
      </c>
      <c r="AO201" s="23">
        <v>2392.0500000000002</v>
      </c>
      <c r="AP201" s="23">
        <v>4.03</v>
      </c>
      <c r="AQ201" s="23">
        <v>15.9269</v>
      </c>
      <c r="AR201" s="23">
        <v>153.29089999999999</v>
      </c>
      <c r="AS201" s="23">
        <v>15.947699999999999</v>
      </c>
      <c r="AT201" s="23">
        <v>8.7359000000000009</v>
      </c>
      <c r="AU201" s="23">
        <v>7.0002000000000004</v>
      </c>
      <c r="AV201" s="23">
        <f t="shared" si="109"/>
        <v>3.7649040414297326</v>
      </c>
      <c r="AW201" s="23">
        <f t="shared" si="144"/>
        <v>150.5804518664047</v>
      </c>
      <c r="AX201" s="23">
        <f t="shared" si="123"/>
        <v>111.25443709016864</v>
      </c>
      <c r="AY201" s="23">
        <f t="shared" si="124"/>
        <v>21.500715500104594</v>
      </c>
      <c r="AZ201" s="23" cm="1">
        <f t="array" aca="1" ref="AZ201" ca="1">(AY201 - $EV201) - AVERAGE(OFFSET(AY$62, 0, 0, ROW()-62, 1) - OFFSET($EV$62, 0, 0, ROW()-62, 1))</f>
        <v>0.63383506052921934</v>
      </c>
      <c r="BA201" s="21">
        <v>43769</v>
      </c>
      <c r="BB201" s="23">
        <v>1647.43</v>
      </c>
      <c r="BC201" s="23">
        <v>2.2200000000000002</v>
      </c>
      <c r="BD201" s="23">
        <v>12.7308</v>
      </c>
      <c r="BE201" s="23">
        <v>131.22120000000001</v>
      </c>
      <c r="BF201" s="23" t="s">
        <v>8</v>
      </c>
      <c r="BG201" s="23">
        <v>20.4114</v>
      </c>
      <c r="BH201" s="23">
        <v>15.7552</v>
      </c>
      <c r="BI201" s="23">
        <f t="shared" si="110"/>
        <v>2.3672946112299891</v>
      </c>
      <c r="BJ201" s="23">
        <f t="shared" si="145"/>
        <v>128.90098231827113</v>
      </c>
      <c r="BK201" s="23">
        <f t="shared" si="125"/>
        <v>99.47721557333233</v>
      </c>
      <c r="BL201" s="23">
        <f t="shared" si="126"/>
        <v>16.560877689480083</v>
      </c>
      <c r="BM201" s="23" cm="1">
        <f t="array" aca="1" ref="BM201" ca="1">(BL201 - $EV201) - AVERAGE(OFFSET(BL$62, 0, 0, ROW()-62, 1) - OFFSET($EV$62, 0, 0, ROW()-62, 1))</f>
        <v>-3.4194924471925638</v>
      </c>
      <c r="BN201" s="21">
        <v>43769</v>
      </c>
      <c r="BO201" s="23">
        <v>3421.42</v>
      </c>
      <c r="BP201" s="23">
        <v>2.91</v>
      </c>
      <c r="BQ201" s="23">
        <v>51.712200000000003</v>
      </c>
      <c r="BR201" s="23">
        <v>151.01310000000001</v>
      </c>
      <c r="BS201" s="23" t="s">
        <v>8</v>
      </c>
      <c r="BT201" s="23">
        <v>22.8948</v>
      </c>
      <c r="BU201" s="23">
        <v>20.170500000000001</v>
      </c>
      <c r="BV201" s="23">
        <f t="shared" si="111"/>
        <v>3.1847218419335439</v>
      </c>
      <c r="BW201" s="23">
        <f t="shared" si="146"/>
        <v>148.34292730844794</v>
      </c>
      <c r="BX201" s="23">
        <f t="shared" si="127"/>
        <v>139.54168466903241</v>
      </c>
      <c r="BY201" s="23">
        <f t="shared" si="128"/>
        <v>24.518981608363038</v>
      </c>
      <c r="BZ201" s="23" cm="1">
        <f t="array" aca="1" ref="BZ201" ca="1">(BY201 - $EV201) - AVERAGE(OFFSET(BY$62, 0, 0, ROW()-62, 1) - OFFSET($EV$62, 0, 0, ROW()-62, 1))</f>
        <v>-1.0479925487352011</v>
      </c>
      <c r="CA201" s="21">
        <v>43769</v>
      </c>
      <c r="CB201" s="23">
        <v>3632.48</v>
      </c>
      <c r="CC201" s="23">
        <v>1.69</v>
      </c>
      <c r="CD201" s="23">
        <v>20.172000000000001</v>
      </c>
      <c r="CE201" s="23">
        <v>218.9325</v>
      </c>
      <c r="CF201" s="23">
        <v>30.965199999999999</v>
      </c>
      <c r="CG201" s="23">
        <v>9.4261999999999997</v>
      </c>
      <c r="CH201" s="23">
        <v>7.1993999999999998</v>
      </c>
      <c r="CI201" s="23">
        <f t="shared" si="112"/>
        <v>1.7589085157006403</v>
      </c>
      <c r="CJ201" s="23">
        <f t="shared" si="147"/>
        <v>215.06139489194499</v>
      </c>
      <c r="CK201" s="23">
        <f t="shared" si="129"/>
        <v>174.71955959923656</v>
      </c>
      <c r="CL201" s="23">
        <f t="shared" si="130"/>
        <v>20.790345444619998</v>
      </c>
      <c r="CM201" s="23" cm="1">
        <f t="array" aca="1" ref="CM201" ca="1">(CL201 - $EV201) - AVERAGE(OFFSET(CL$62, 0, 0, ROW()-62, 1) - OFFSET($EV$62, 0, 0, ROW()-62, 1))</f>
        <v>-4.7521336463032213</v>
      </c>
      <c r="CN201" s="21">
        <v>43769</v>
      </c>
      <c r="CO201" s="23">
        <v>4817.96</v>
      </c>
      <c r="CP201" s="23">
        <v>2</v>
      </c>
      <c r="CQ201" s="23">
        <v>17.731100000000001</v>
      </c>
      <c r="CR201" s="23">
        <v>208.9188</v>
      </c>
      <c r="CS201" s="23">
        <v>26.363299999999999</v>
      </c>
      <c r="CT201" s="23">
        <v>10.625299999999999</v>
      </c>
      <c r="CU201" s="23">
        <v>7.718</v>
      </c>
      <c r="CV201" s="23">
        <f t="shared" si="113"/>
        <v>2.106989190001777</v>
      </c>
      <c r="CW201" s="23">
        <f t="shared" si="148"/>
        <v>205.22475442043222</v>
      </c>
      <c r="CX201" s="23">
        <f t="shared" si="131"/>
        <v>175.78593119198999</v>
      </c>
      <c r="CY201" s="23">
        <f t="shared" si="132"/>
        <v>27.408109211754368</v>
      </c>
      <c r="CZ201" s="23" cm="1">
        <f t="array" aca="1" ref="CZ201" ca="1">(CY201 - $EV201) - AVERAGE(OFFSET(CY$62, 0, 0, ROW()-62, 1) - OFFSET($EV$62, 0, 0, ROW()-62, 1))</f>
        <v>-1.1306751106788973</v>
      </c>
      <c r="DA201" s="21">
        <v>43769</v>
      </c>
      <c r="DB201" s="23">
        <v>2972.23</v>
      </c>
      <c r="DC201" s="23">
        <v>2.2200000000000002</v>
      </c>
      <c r="DD201" s="23">
        <v>16.398299999999999</v>
      </c>
      <c r="DE201" s="23">
        <v>188.57990000000001</v>
      </c>
      <c r="DF201" s="23">
        <v>25.117999999999999</v>
      </c>
      <c r="DG201" s="23">
        <v>8.6771999999999991</v>
      </c>
      <c r="DH201" s="23">
        <v>5.2267999999999999</v>
      </c>
      <c r="DI201" s="23">
        <f t="shared" si="114"/>
        <v>2.3067922939704548</v>
      </c>
      <c r="DJ201" s="23">
        <f t="shared" si="149"/>
        <v>185.24548133595286</v>
      </c>
      <c r="DK201" s="23">
        <f t="shared" si="133"/>
        <v>152.85074341855236</v>
      </c>
      <c r="DL201" s="23">
        <f t="shared" si="134"/>
        <v>19.445309414433922</v>
      </c>
      <c r="DM201" s="23" cm="1">
        <f t="array" aca="1" ref="DM201" ca="1">(DL201 - $EV201) - AVERAGE(OFFSET(DL$62, 0, 0, ROW()-62, 1) - OFFSET($EV$62, 0, 0, ROW()-62, 1))</f>
        <v>-5.1527704764657676</v>
      </c>
      <c r="DN201" s="21">
        <v>43769</v>
      </c>
      <c r="DO201" s="23">
        <v>6610.75</v>
      </c>
      <c r="DP201" s="23">
        <v>1.32</v>
      </c>
      <c r="DQ201" s="23">
        <v>24.464600000000001</v>
      </c>
      <c r="DR201" s="23">
        <v>308.85169999999999</v>
      </c>
      <c r="DS201" s="23">
        <v>53.722999999999999</v>
      </c>
      <c r="DT201" s="23">
        <v>22.757400000000001</v>
      </c>
      <c r="DU201" s="23">
        <v>18.9573</v>
      </c>
      <c r="DV201" s="23">
        <f t="shared" si="115"/>
        <v>1.4769912755148245</v>
      </c>
      <c r="DW201" s="23">
        <f t="shared" si="150"/>
        <v>303.39066797642437</v>
      </c>
      <c r="DX201" s="23">
        <f t="shared" si="135"/>
        <v>229.74053946765829</v>
      </c>
      <c r="DY201" s="23">
        <f t="shared" si="136"/>
        <v>28.77485190605913</v>
      </c>
      <c r="DZ201" s="23" cm="1">
        <f t="array" aca="1" ref="DZ201" ca="1">(DY201 - $EV201) - AVERAGE(OFFSET(DY$62, 0, 0, ROW()-62, 1) - OFFSET($EV$62, 0, 0, ROW()-62, 1))</f>
        <v>1.4279084151865664</v>
      </c>
      <c r="EA201" s="21">
        <v>43769</v>
      </c>
      <c r="EB201" s="23">
        <v>5789.58</v>
      </c>
      <c r="EC201" s="23">
        <v>3.01</v>
      </c>
      <c r="ED201" s="23">
        <v>20.9255</v>
      </c>
      <c r="EE201" s="23">
        <v>149.51840000000001</v>
      </c>
      <c r="EF201" s="23">
        <v>62.967399999999998</v>
      </c>
      <c r="EG201" s="23">
        <v>13.6058</v>
      </c>
      <c r="EH201" s="23">
        <v>7.6052</v>
      </c>
      <c r="EI201" s="23">
        <f t="shared" si="116"/>
        <v>3.3217577199790771</v>
      </c>
      <c r="EJ201" s="23">
        <f t="shared" si="151"/>
        <v>146.87465618860512</v>
      </c>
      <c r="EK201" s="23">
        <f t="shared" si="137"/>
        <v>138.52913797155287</v>
      </c>
      <c r="EL201" s="23">
        <f t="shared" si="138"/>
        <v>41.793229098046488</v>
      </c>
      <c r="EM201" s="23" cm="1">
        <f t="array" aca="1" ref="EM201" ca="1">(EL201 - $EV201) - AVERAGE(OFFSET(EL$62, 0, 0, ROW()-62, 1) - OFFSET($EV$62, 0, 0, ROW()-62, 1))</f>
        <v>9.9010160320312188</v>
      </c>
      <c r="EP201" s="21">
        <v>43769</v>
      </c>
      <c r="EQ201" s="52">
        <v>3140.97998046875</v>
      </c>
      <c r="ER201" s="37">
        <v>22.511099999999999</v>
      </c>
      <c r="ES201" s="51">
        <v>168.75</v>
      </c>
      <c r="ET201" s="23">
        <f t="shared" si="152"/>
        <v>165.76620825147347</v>
      </c>
      <c r="EU201" s="23">
        <f t="shared" si="139"/>
        <v>138.78696582156715</v>
      </c>
      <c r="EV201" s="23">
        <f t="shared" si="140"/>
        <v>22.631664017404791</v>
      </c>
      <c r="EW201" s="37"/>
      <c r="EX201" s="37"/>
      <c r="EY201" s="37"/>
      <c r="FA201" s="21">
        <v>43769</v>
      </c>
      <c r="FB201" s="37">
        <f>VLOOKUP(FA201,'riskfree_rate and infl.'!$H:$I,2,0)</f>
        <v>1.8</v>
      </c>
    </row>
    <row r="202" spans="1:158" x14ac:dyDescent="0.35">
      <c r="A202" s="21">
        <v>43799</v>
      </c>
      <c r="B202" s="23">
        <v>6399.03</v>
      </c>
      <c r="C202" s="23">
        <v>1.18</v>
      </c>
      <c r="D202" s="23">
        <v>22.486599999999999</v>
      </c>
      <c r="E202" s="23">
        <v>221.90710000000001</v>
      </c>
      <c r="F202" s="23">
        <v>57.524299999999997</v>
      </c>
      <c r="G202" s="23">
        <v>17.612300000000001</v>
      </c>
      <c r="H202" s="23">
        <v>12.579499999999999</v>
      </c>
      <c r="I202" s="23">
        <f t="shared" si="106"/>
        <v>1.2989987058793677</v>
      </c>
      <c r="J202" s="23">
        <f t="shared" si="141"/>
        <v>217.3428991185113</v>
      </c>
      <c r="K202" s="23">
        <f t="shared" si="117"/>
        <v>168.67035954897631</v>
      </c>
      <c r="L202" s="23">
        <f t="shared" si="118"/>
        <v>37.938082405889062</v>
      </c>
      <c r="M202" s="23" cm="1">
        <f t="array" aca="1" ref="M202" ca="1">(L202 - $EV202) - AVERAGE(OFFSET(L$62, 0, 0, ROW()-62, 1) - OFFSET($EV$62, 0, 0, ROW()-62, 1))</f>
        <v>-0.75890525308495071</v>
      </c>
      <c r="N202" s="21">
        <v>43799</v>
      </c>
      <c r="O202" s="23">
        <v>5315.84</v>
      </c>
      <c r="P202" s="23">
        <v>1.19</v>
      </c>
      <c r="Q202" s="23">
        <v>27.220099999999999</v>
      </c>
      <c r="R202" s="23">
        <v>198.76689999999999</v>
      </c>
      <c r="S202" s="23">
        <v>31.454899999999999</v>
      </c>
      <c r="T202" s="23">
        <v>8.7260000000000009</v>
      </c>
      <c r="U202" s="23">
        <v>6.5667</v>
      </c>
      <c r="V202" s="23">
        <f t="shared" si="107"/>
        <v>1.2566806234947518</v>
      </c>
      <c r="W202" s="23">
        <f t="shared" si="142"/>
        <v>194.67864838393731</v>
      </c>
      <c r="X202" s="23">
        <f t="shared" si="119"/>
        <v>169.20907587281579</v>
      </c>
      <c r="Y202" s="23">
        <f t="shared" si="120"/>
        <v>31.415808948661802</v>
      </c>
      <c r="Z202" s="23" cm="1">
        <f t="array" aca="1" ref="Z202" ca="1">(Y202 - $EV202) - AVERAGE(OFFSET(Y$62, 0, 0, ROW()-62, 1) - OFFSET($EV$62, 0, 0, ROW()-62, 1))</f>
        <v>0.47974582635603458</v>
      </c>
      <c r="AA202" s="21">
        <v>43799</v>
      </c>
      <c r="AB202" s="23">
        <v>3572.54</v>
      </c>
      <c r="AC202" s="23">
        <v>2.63</v>
      </c>
      <c r="AD202" s="23">
        <v>21.222000000000001</v>
      </c>
      <c r="AE202" s="23">
        <v>157.53149999999999</v>
      </c>
      <c r="AF202" s="23">
        <v>29.340199999999999</v>
      </c>
      <c r="AG202" s="23">
        <v>7.6467000000000001</v>
      </c>
      <c r="AH202" s="23">
        <v>5.7557999999999998</v>
      </c>
      <c r="AI202" s="23">
        <f t="shared" si="108"/>
        <v>2.8419649923386241</v>
      </c>
      <c r="AJ202" s="23">
        <f t="shared" si="143"/>
        <v>154.29138099902059</v>
      </c>
      <c r="AK202" s="23">
        <f t="shared" si="121"/>
        <v>143.69172884806434</v>
      </c>
      <c r="AL202" s="23">
        <f t="shared" si="122"/>
        <v>24.862530562058343</v>
      </c>
      <c r="AM202" s="23" cm="1">
        <f t="array" aca="1" ref="AM202" ca="1">(AL202 - $EV202) - AVERAGE(OFFSET(AL$62, 0, 0, ROW()-62, 1) - OFFSET($EV$62, 0, 0, ROW()-62, 1))</f>
        <v>-2.8107825499488328</v>
      </c>
      <c r="AN202" s="21">
        <v>43799</v>
      </c>
      <c r="AO202" s="23">
        <v>2421.4</v>
      </c>
      <c r="AP202" s="23">
        <v>4.03</v>
      </c>
      <c r="AQ202" s="23">
        <v>18.274100000000001</v>
      </c>
      <c r="AR202" s="23">
        <v>132.4479</v>
      </c>
      <c r="AS202" s="23">
        <v>15.045199999999999</v>
      </c>
      <c r="AT202" s="23">
        <v>6.5788000000000002</v>
      </c>
      <c r="AU202" s="23">
        <v>5.0256999999999996</v>
      </c>
      <c r="AV202" s="23">
        <f t="shared" si="109"/>
        <v>3.8474990857586335</v>
      </c>
      <c r="AW202" s="23">
        <f t="shared" si="144"/>
        <v>129.72370225269344</v>
      </c>
      <c r="AX202" s="23">
        <f t="shared" si="123"/>
        <v>109.25793841267568</v>
      </c>
      <c r="AY202" s="23">
        <f t="shared" si="124"/>
        <v>22.162234023254083</v>
      </c>
      <c r="AZ202" s="23" cm="1">
        <f t="array" aca="1" ref="AZ202" ca="1">(AY202 - $EV202) - AVERAGE(OFFSET(AY$62, 0, 0, ROW()-62, 1) - OFFSET($EV$62, 0, 0, ROW()-62, 1))</f>
        <v>0.72438333776786767</v>
      </c>
      <c r="BA202" s="21">
        <v>43799</v>
      </c>
      <c r="BB202" s="23">
        <v>1727.84</v>
      </c>
      <c r="BC202" s="23">
        <v>2.14</v>
      </c>
      <c r="BD202" s="23">
        <v>13.427</v>
      </c>
      <c r="BE202" s="23">
        <v>131.41929999999999</v>
      </c>
      <c r="BF202" s="23" t="s">
        <v>8</v>
      </c>
      <c r="BG202" s="23">
        <v>20.763200000000001</v>
      </c>
      <c r="BH202" s="23">
        <v>15.982900000000001</v>
      </c>
      <c r="BI202" s="23">
        <f t="shared" si="110"/>
        <v>2.3710742071335931</v>
      </c>
      <c r="BJ202" s="23">
        <f t="shared" si="145"/>
        <v>128.7162585700294</v>
      </c>
      <c r="BK202" s="23">
        <f t="shared" si="125"/>
        <v>100.06713610527443</v>
      </c>
      <c r="BL202" s="23">
        <f t="shared" si="126"/>
        <v>17.266807737779629</v>
      </c>
      <c r="BM202" s="23" cm="1">
        <f t="array" aca="1" ref="BM202" ca="1">(BL202 - $EV202) - AVERAGE(OFFSET(BL$62, 0, 0, ROW()-62, 1) - OFFSET($EV$62, 0, 0, ROW()-62, 1))</f>
        <v>-3.2555803054629884</v>
      </c>
      <c r="BN202" s="21">
        <v>43799</v>
      </c>
      <c r="BO202" s="23">
        <v>3353.66</v>
      </c>
      <c r="BP202" s="23">
        <v>2.98</v>
      </c>
      <c r="BQ202" s="23">
        <v>51.555900000000001</v>
      </c>
      <c r="BR202" s="23">
        <v>150.614</v>
      </c>
      <c r="BS202" s="23" t="s">
        <v>8</v>
      </c>
      <c r="BT202" s="23">
        <v>22.7837</v>
      </c>
      <c r="BU202" s="23">
        <v>20.267299999999999</v>
      </c>
      <c r="BV202" s="23">
        <f t="shared" si="111"/>
        <v>3.1576017189932584</v>
      </c>
      <c r="BW202" s="23">
        <f t="shared" si="146"/>
        <v>147.51616062683647</v>
      </c>
      <c r="BX202" s="23">
        <f t="shared" si="127"/>
        <v>139.93565095259584</v>
      </c>
      <c r="BY202" s="23">
        <f t="shared" si="128"/>
        <v>23.965729799163725</v>
      </c>
      <c r="BZ202" s="23" cm="1">
        <f t="array" aca="1" ref="BZ202" ca="1">(BY202 - $EV202) - AVERAGE(OFFSET(BY$62, 0, 0, ROW()-62, 1) - OFFSET($EV$62, 0, 0, ROW()-62, 1))</f>
        <v>-2.1602015494934661</v>
      </c>
      <c r="CA202" s="21">
        <v>43799</v>
      </c>
      <c r="CB202" s="23">
        <v>3814.48</v>
      </c>
      <c r="CC202" s="23">
        <v>1.67</v>
      </c>
      <c r="CD202" s="23">
        <v>21.182600000000001</v>
      </c>
      <c r="CE202" s="23">
        <v>218.9325</v>
      </c>
      <c r="CF202" s="23">
        <v>30.965199999999999</v>
      </c>
      <c r="CG202" s="23">
        <v>9.4261999999999997</v>
      </c>
      <c r="CH202" s="23">
        <v>7.1993999999999998</v>
      </c>
      <c r="CI202" s="23">
        <f t="shared" si="112"/>
        <v>1.8179543127144249</v>
      </c>
      <c r="CJ202" s="23">
        <f t="shared" si="147"/>
        <v>214.4294809010774</v>
      </c>
      <c r="CK202" s="23">
        <f t="shared" si="129"/>
        <v>176.13504765703178</v>
      </c>
      <c r="CL202" s="23">
        <f t="shared" si="130"/>
        <v>21.656564384775443</v>
      </c>
      <c r="CM202" s="23" cm="1">
        <f t="array" aca="1" ref="CM202" ca="1">(CL202 - $EV202) - AVERAGE(OFFSET(CL$62, 0, 0, ROW()-62, 1) - OFFSET($EV$62, 0, 0, ROW()-62, 1))</f>
        <v>-4.4184137470098133</v>
      </c>
      <c r="CN202" s="21">
        <v>43799</v>
      </c>
      <c r="CO202" s="23">
        <v>5029.84</v>
      </c>
      <c r="CP202" s="23">
        <v>1.95</v>
      </c>
      <c r="CQ202" s="23">
        <v>18.982700000000001</v>
      </c>
      <c r="CR202" s="23">
        <v>206.0222</v>
      </c>
      <c r="CS202" s="23">
        <v>26.280899999999999</v>
      </c>
      <c r="CT202" s="23">
        <v>12.3565</v>
      </c>
      <c r="CU202" s="23">
        <v>8.6823999999999995</v>
      </c>
      <c r="CV202" s="23">
        <f t="shared" si="113"/>
        <v>2.1203725785824066</v>
      </c>
      <c r="CW202" s="23">
        <f t="shared" si="148"/>
        <v>201.78472086190013</v>
      </c>
      <c r="CX202" s="23">
        <f t="shared" si="131"/>
        <v>176.58000362096507</v>
      </c>
      <c r="CY202" s="23">
        <f t="shared" si="132"/>
        <v>28.48476552756631</v>
      </c>
      <c r="CZ202" s="23" cm="1">
        <f t="array" aca="1" ref="CZ202" ca="1">(CY202 - $EV202) - AVERAGE(OFFSET(CY$62, 0, 0, ROW()-62, 1) - OFFSET($EV$62, 0, 0, ROW()-62, 1))</f>
        <v>-0.61238539669773839</v>
      </c>
      <c r="DA202" s="21">
        <v>43799</v>
      </c>
      <c r="DB202" s="23">
        <v>3054.97</v>
      </c>
      <c r="DC202" s="23">
        <v>2.21</v>
      </c>
      <c r="DD202" s="23">
        <v>18.621700000000001</v>
      </c>
      <c r="DE202" s="23">
        <v>171.02709999999999</v>
      </c>
      <c r="DF202" s="23">
        <v>25.352699999999999</v>
      </c>
      <c r="DG202" s="23">
        <v>8.8173999999999992</v>
      </c>
      <c r="DH202" s="23">
        <v>5.9983000000000004</v>
      </c>
      <c r="DI202" s="23">
        <f t="shared" si="114"/>
        <v>2.3443479312637767</v>
      </c>
      <c r="DJ202" s="23">
        <f t="shared" si="149"/>
        <v>167.50940254652303</v>
      </c>
      <c r="DK202" s="23">
        <f t="shared" si="133"/>
        <v>153.20924168738466</v>
      </c>
      <c r="DL202" s="23">
        <f t="shared" si="134"/>
        <v>19.939854582881523</v>
      </c>
      <c r="DM202" s="23" cm="1">
        <f t="array" aca="1" ref="DM202" ca="1">(DL202 - $EV202) - AVERAGE(OFFSET(DL$62, 0, 0, ROW()-62, 1) - OFFSET($EV$62, 0, 0, ROW()-62, 1))</f>
        <v>-5.1878626572361854</v>
      </c>
      <c r="DN202" s="21">
        <v>43799</v>
      </c>
      <c r="DO202" s="23">
        <v>6957.29</v>
      </c>
      <c r="DP202" s="23">
        <v>1.27</v>
      </c>
      <c r="DQ202" s="23">
        <v>25.747</v>
      </c>
      <c r="DR202" s="23">
        <v>308.85169999999999</v>
      </c>
      <c r="DS202" s="23">
        <v>53.722999999999999</v>
      </c>
      <c r="DT202" s="23">
        <v>22.757400000000001</v>
      </c>
      <c r="DU202" s="23">
        <v>18.9573</v>
      </c>
      <c r="DV202" s="23">
        <f t="shared" si="115"/>
        <v>1.4621571351681493</v>
      </c>
      <c r="DW202" s="23">
        <f t="shared" si="150"/>
        <v>302.49921645445642</v>
      </c>
      <c r="DX202" s="23">
        <f t="shared" si="135"/>
        <v>231.76858004463037</v>
      </c>
      <c r="DY202" s="23">
        <f t="shared" si="136"/>
        <v>30.018262176263381</v>
      </c>
      <c r="DZ202" s="23" cm="1">
        <f t="array" aca="1" ref="DZ202" ca="1">(DY202 - $EV202) - AVERAGE(OFFSET(DY$62, 0, 0, ROW()-62, 1) - OFFSET($EV$62, 0, 0, ROW()-62, 1))</f>
        <v>2.0946764869467103</v>
      </c>
      <c r="EA202" s="21">
        <v>43799</v>
      </c>
      <c r="EB202" s="23">
        <v>5682.34</v>
      </c>
      <c r="EC202" s="23">
        <v>3.11</v>
      </c>
      <c r="ED202" s="23">
        <v>20.0029</v>
      </c>
      <c r="EE202" s="23">
        <v>153.01580000000001</v>
      </c>
      <c r="EF202" s="23">
        <v>64.08</v>
      </c>
      <c r="EG202" s="23">
        <v>13.488300000000001</v>
      </c>
      <c r="EH202" s="23">
        <v>7.8116000000000003</v>
      </c>
      <c r="EI202" s="23">
        <f t="shared" si="116"/>
        <v>3.3250821616138015</v>
      </c>
      <c r="EJ202" s="23">
        <f t="shared" si="151"/>
        <v>149.86856023506368</v>
      </c>
      <c r="EK202" s="23">
        <f t="shared" si="137"/>
        <v>138.81082522917251</v>
      </c>
      <c r="EL202" s="23">
        <f t="shared" si="138"/>
        <v>40.935856339868501</v>
      </c>
      <c r="EM202" s="23" cm="1">
        <f t="array" aca="1" ref="EM202" ca="1">(EL202 - $EV202) - AVERAGE(OFFSET(EL$62, 0, 0, ROW()-62, 1) - OFFSET($EV$62, 0, 0, ROW()-62, 1))</f>
        <v>8.406478878145947</v>
      </c>
      <c r="EP202" s="21">
        <v>43799</v>
      </c>
      <c r="EQ202" s="52">
        <v>3230.780029296875</v>
      </c>
      <c r="ER202" s="37">
        <v>23.154699999999998</v>
      </c>
      <c r="ES202" s="51">
        <v>171.58</v>
      </c>
      <c r="ET202" s="23">
        <f t="shared" si="152"/>
        <v>168.05093046033303</v>
      </c>
      <c r="EU202" s="23">
        <f t="shared" si="139"/>
        <v>139.26912430390209</v>
      </c>
      <c r="EV202" s="23">
        <f t="shared" si="140"/>
        <v>23.198106870026137</v>
      </c>
      <c r="EW202" s="37"/>
      <c r="EX202" s="37"/>
      <c r="EY202" s="37"/>
      <c r="FA202" s="21">
        <v>43799</v>
      </c>
      <c r="FB202" s="37">
        <f>VLOOKUP(FA202,'riskfree_rate and infl.'!$H:$I,2,0)</f>
        <v>2.1</v>
      </c>
    </row>
    <row r="203" spans="1:158" x14ac:dyDescent="0.35">
      <c r="A203" s="21">
        <v>43830</v>
      </c>
      <c r="B203" s="23">
        <v>6533.98</v>
      </c>
      <c r="C203" s="23">
        <v>1.1499999999999999</v>
      </c>
      <c r="D203" s="23">
        <v>22.9465</v>
      </c>
      <c r="E203" s="23">
        <v>221.90710000000001</v>
      </c>
      <c r="F203" s="23">
        <v>57.524299999999997</v>
      </c>
      <c r="G203" s="23">
        <v>17.612300000000001</v>
      </c>
      <c r="H203" s="23">
        <v>12.579499999999999</v>
      </c>
      <c r="I203" s="23">
        <f t="shared" si="106"/>
        <v>1.2640250559474793</v>
      </c>
      <c r="J203" s="23">
        <f t="shared" si="141"/>
        <v>216.91798631476055</v>
      </c>
      <c r="K203" s="23">
        <f t="shared" si="117"/>
        <v>170.02299232353451</v>
      </c>
      <c r="L203" s="23">
        <f t="shared" si="118"/>
        <v>38.429978855839536</v>
      </c>
      <c r="M203" s="23" cm="1">
        <f t="array" aca="1" ref="M203" ca="1">(L203 - $EV203) - AVERAGE(OFFSET(L$62, 0, 0, ROW()-62, 1) - OFFSET($EV$62, 0, 0, ROW()-62, 1))</f>
        <v>-0.13663361560013243</v>
      </c>
      <c r="N203" s="21">
        <v>43830</v>
      </c>
      <c r="O203" s="23">
        <v>5474.77</v>
      </c>
      <c r="P203" s="23">
        <v>1.17</v>
      </c>
      <c r="Q203" s="23">
        <v>28.135300000000001</v>
      </c>
      <c r="R203" s="23">
        <v>198.0523</v>
      </c>
      <c r="S203" s="23">
        <v>31.450299999999999</v>
      </c>
      <c r="T203" s="23">
        <v>8.7190999999999992</v>
      </c>
      <c r="U203" s="23">
        <v>6.5605000000000002</v>
      </c>
      <c r="V203" s="23">
        <f t="shared" si="107"/>
        <v>1.2482890629440588</v>
      </c>
      <c r="W203" s="23">
        <f t="shared" si="142"/>
        <v>193.59951124144675</v>
      </c>
      <c r="X203" s="23">
        <f t="shared" si="119"/>
        <v>170.23103531943249</v>
      </c>
      <c r="Y203" s="23">
        <f t="shared" si="120"/>
        <v>32.16082184853537</v>
      </c>
      <c r="Z203" s="23" cm="1">
        <f t="array" aca="1" ref="Z203" ca="1">(Y203 - $EV203) - AVERAGE(OFFSET(Y$62, 0, 0, ROW()-62, 1) - OFFSET($EV$62, 0, 0, ROW()-62, 1))</f>
        <v>1.3463491543352868</v>
      </c>
      <c r="AA203" s="21">
        <v>43830</v>
      </c>
      <c r="AB203" s="23">
        <v>3642.45</v>
      </c>
      <c r="AC203" s="23">
        <v>2.59</v>
      </c>
      <c r="AD203" s="23">
        <v>21.6373</v>
      </c>
      <c r="AE203" s="23">
        <v>157.53149999999999</v>
      </c>
      <c r="AF203" s="23">
        <v>29.340199999999999</v>
      </c>
      <c r="AG203" s="23">
        <v>7.6467000000000001</v>
      </c>
      <c r="AH203" s="23">
        <v>5.7557999999999998</v>
      </c>
      <c r="AI203" s="23">
        <f t="shared" si="108"/>
        <v>2.8013805554737576</v>
      </c>
      <c r="AJ203" s="23">
        <f t="shared" si="143"/>
        <v>153.98973607038124</v>
      </c>
      <c r="AK203" s="23">
        <f t="shared" si="121"/>
        <v>144.04967947569239</v>
      </c>
      <c r="AL203" s="23">
        <f t="shared" si="122"/>
        <v>25.286068065251364</v>
      </c>
      <c r="AM203" s="23" cm="1">
        <f t="array" aca="1" ref="AM203" ca="1">(AL203 - $EV203) - AVERAGE(OFFSET(AL$62, 0, 0, ROW()-62, 1) - OFFSET($EV$62, 0, 0, ROW()-62, 1))</f>
        <v>-2.2423175379671143</v>
      </c>
      <c r="AN203" s="21">
        <v>43830</v>
      </c>
      <c r="AO203" s="23">
        <v>2556.5500000000002</v>
      </c>
      <c r="AP203" s="23">
        <v>3.83</v>
      </c>
      <c r="AQ203" s="23">
        <v>19.294</v>
      </c>
      <c r="AR203" s="23">
        <v>132.4479</v>
      </c>
      <c r="AS203" s="23">
        <v>15.045199999999999</v>
      </c>
      <c r="AT203" s="23">
        <v>6.5788000000000002</v>
      </c>
      <c r="AU203" s="23">
        <v>5.0256999999999996</v>
      </c>
      <c r="AV203" s="23">
        <f t="shared" si="109"/>
        <v>3.8373987122564257</v>
      </c>
      <c r="AW203" s="23">
        <f t="shared" si="144"/>
        <v>129.47008797653962</v>
      </c>
      <c r="AX203" s="23">
        <f t="shared" si="123"/>
        <v>107.23658505090901</v>
      </c>
      <c r="AY203" s="23">
        <f t="shared" si="124"/>
        <v>23.840278005741371</v>
      </c>
      <c r="AZ203" s="23" cm="1">
        <f t="array" aca="1" ref="AZ203" ca="1">(AY203 - $EV203) - AVERAGE(OFFSET(AY$62, 0, 0, ROW()-62, 1) - OFFSET($EV$62, 0, 0, ROW()-62, 1))</f>
        <v>2.5222827305494091</v>
      </c>
      <c r="BA203" s="21">
        <v>43830</v>
      </c>
      <c r="BB203" s="23">
        <v>1770.54</v>
      </c>
      <c r="BC203" s="23">
        <v>2.12</v>
      </c>
      <c r="BD203" s="23">
        <v>13.758800000000001</v>
      </c>
      <c r="BE203" s="23">
        <v>131.41929999999999</v>
      </c>
      <c r="BF203" s="23" t="s">
        <v>8</v>
      </c>
      <c r="BG203" s="23">
        <v>20.763100000000001</v>
      </c>
      <c r="BH203" s="23">
        <v>15.982799999999999</v>
      </c>
      <c r="BI203" s="23">
        <f t="shared" si="110"/>
        <v>2.3567821480670661</v>
      </c>
      <c r="BJ203" s="23">
        <f t="shared" si="145"/>
        <v>128.46461388074292</v>
      </c>
      <c r="BK203" s="23">
        <f t="shared" si="125"/>
        <v>100.64514587365717</v>
      </c>
      <c r="BL203" s="23">
        <f t="shared" si="126"/>
        <v>17.591906540854055</v>
      </c>
      <c r="BM203" s="23" cm="1">
        <f t="array" aca="1" ref="BM203" ca="1">(BL203 - $EV203) - AVERAGE(OFFSET(BL$62, 0, 0, ROW()-62, 1) - OFFSET($EV$62, 0, 0, ROW()-62, 1))</f>
        <v>-2.782399399589127</v>
      </c>
      <c r="BN203" s="21">
        <v>43830</v>
      </c>
      <c r="BO203" s="23">
        <v>3369.85</v>
      </c>
      <c r="BP203" s="23">
        <v>3.02</v>
      </c>
      <c r="BQ203" s="23">
        <v>51.8048</v>
      </c>
      <c r="BR203" s="23">
        <v>150.614</v>
      </c>
      <c r="BS203" s="23" t="s">
        <v>8</v>
      </c>
      <c r="BT203" s="23">
        <v>22.7837</v>
      </c>
      <c r="BU203" s="23">
        <v>20.267299999999999</v>
      </c>
      <c r="BV203" s="23">
        <f t="shared" si="111"/>
        <v>3.1570292893519114</v>
      </c>
      <c r="BW203" s="23">
        <f t="shared" si="146"/>
        <v>147.22776148582602</v>
      </c>
      <c r="BX203" s="23">
        <f t="shared" si="127"/>
        <v>140.31414770487285</v>
      </c>
      <c r="BY203" s="23">
        <f t="shared" si="128"/>
        <v>24.016466301658411</v>
      </c>
      <c r="BZ203" s="23" cm="1">
        <f t="array" aca="1" ref="BZ203" ca="1">(BY203 - $EV203) - AVERAGE(OFFSET(BY$62, 0, 0, ROW()-62, 1) - OFFSET($EV$62, 0, 0, ROW()-62, 1))</f>
        <v>-1.9691515878587018</v>
      </c>
      <c r="CA203" s="21">
        <v>43830</v>
      </c>
      <c r="CB203" s="23">
        <v>3946.64</v>
      </c>
      <c r="CC203" s="23">
        <v>1.63</v>
      </c>
      <c r="CD203" s="23">
        <v>21.916599999999999</v>
      </c>
      <c r="CE203" s="23">
        <v>218.9325</v>
      </c>
      <c r="CF203" s="23">
        <v>30.965199999999999</v>
      </c>
      <c r="CG203" s="23">
        <v>9.4261999999999997</v>
      </c>
      <c r="CH203" s="23">
        <v>7.1993999999999998</v>
      </c>
      <c r="CI203" s="23">
        <f t="shared" si="112"/>
        <v>1.8092901779635171</v>
      </c>
      <c r="CJ203" s="23">
        <f t="shared" si="147"/>
        <v>214.01026392961879</v>
      </c>
      <c r="CK203" s="23">
        <f t="shared" si="129"/>
        <v>177.53292705585872</v>
      </c>
      <c r="CL203" s="23">
        <f t="shared" si="130"/>
        <v>22.230467696610638</v>
      </c>
      <c r="CM203" s="23" cm="1">
        <f t="array" aca="1" ref="CM203" ca="1">(CL203 - $EV203) - AVERAGE(OFFSET(CL$62, 0, 0, ROW()-62, 1) - OFFSET($EV$62, 0, 0, ROW()-62, 1))</f>
        <v>-3.6881812866904529</v>
      </c>
      <c r="CN203" s="21">
        <v>43830</v>
      </c>
      <c r="CO203" s="23">
        <v>5012.72</v>
      </c>
      <c r="CP203" s="23">
        <v>2.04</v>
      </c>
      <c r="CQ203" s="23">
        <v>18.831800000000001</v>
      </c>
      <c r="CR203" s="23">
        <v>206.9171</v>
      </c>
      <c r="CS203" s="23">
        <v>26.256399999999999</v>
      </c>
      <c r="CT203" s="23">
        <v>12.3682</v>
      </c>
      <c r="CU203" s="23">
        <v>8.6933000000000007</v>
      </c>
      <c r="CV203" s="23">
        <f t="shared" si="113"/>
        <v>2.1686273032237273</v>
      </c>
      <c r="CW203" s="23">
        <f t="shared" si="148"/>
        <v>202.26500488758555</v>
      </c>
      <c r="CX203" s="23">
        <f t="shared" si="131"/>
        <v>177.3693376971338</v>
      </c>
      <c r="CY203" s="23">
        <f t="shared" si="132"/>
        <v>28.261480056713339</v>
      </c>
      <c r="CZ203" s="23" cm="1">
        <f t="array" aca="1" ref="CZ203" ca="1">(CY203 - $EV203) - AVERAGE(OFFSET(CY$62, 0, 0, ROW()-62, 1) - OFFSET($EV$62, 0, 0, ROW()-62, 1))</f>
        <v>-0.70633482793400582</v>
      </c>
      <c r="DA203" s="21">
        <v>43830</v>
      </c>
      <c r="DB203" s="23">
        <v>3130.35</v>
      </c>
      <c r="DC203" s="23">
        <v>2.16</v>
      </c>
      <c r="DD203" s="23">
        <v>19.0793</v>
      </c>
      <c r="DE203" s="23">
        <v>171.0438</v>
      </c>
      <c r="DF203" s="23">
        <v>25.352599999999999</v>
      </c>
      <c r="DG203" s="23">
        <v>8.8094000000000001</v>
      </c>
      <c r="DH203" s="23">
        <v>5.9829999999999997</v>
      </c>
      <c r="DI203" s="23">
        <f t="shared" si="114"/>
        <v>2.3126188571303166</v>
      </c>
      <c r="DJ203" s="23">
        <f t="shared" si="149"/>
        <v>167.19824046920823</v>
      </c>
      <c r="DK203" s="23">
        <f t="shared" si="133"/>
        <v>153.55048385658046</v>
      </c>
      <c r="DL203" s="23">
        <f t="shared" si="134"/>
        <v>20.386454808724771</v>
      </c>
      <c r="DM203" s="23" cm="1">
        <f t="array" aca="1" ref="DM203" ca="1">(DL203 - $EV203) - AVERAGE(OFFSET(DL$62, 0, 0, ROW()-62, 1) - OFFSET($EV$62, 0, 0, ROW()-62, 1))</f>
        <v>-4.5794761984390817</v>
      </c>
      <c r="DN203" s="21">
        <v>43830</v>
      </c>
      <c r="DO203" s="23">
        <v>7243.96</v>
      </c>
      <c r="DP203" s="23">
        <v>1.23</v>
      </c>
      <c r="DQ203" s="23">
        <v>26.8079</v>
      </c>
      <c r="DR203" s="23">
        <v>308.85169999999999</v>
      </c>
      <c r="DS203" s="23">
        <v>53.722999999999999</v>
      </c>
      <c r="DT203" s="23">
        <v>22.757400000000001</v>
      </c>
      <c r="DU203" s="23">
        <v>18.9573</v>
      </c>
      <c r="DV203" s="23">
        <f t="shared" si="115"/>
        <v>1.4279976072014744</v>
      </c>
      <c r="DW203" s="23">
        <f t="shared" si="150"/>
        <v>301.90782013685242</v>
      </c>
      <c r="DX203" s="23">
        <f t="shared" si="135"/>
        <v>233.77118392521814</v>
      </c>
      <c r="DY203" s="23">
        <f t="shared" si="136"/>
        <v>30.987394931948906</v>
      </c>
      <c r="DZ203" s="23" cm="1">
        <f t="array" aca="1" ref="DZ203" ca="1">(DY203 - $EV203) - AVERAGE(OFFSET(DY$62, 0, 0, ROW()-62, 1) - OFFSET($EV$62, 0, 0, ROW()-62, 1))</f>
        <v>3.1739462617975605</v>
      </c>
      <c r="EA203" s="21">
        <v>43830</v>
      </c>
      <c r="EB203" s="23">
        <v>5867.22</v>
      </c>
      <c r="EC203" s="23">
        <v>3.04</v>
      </c>
      <c r="ED203" s="23">
        <v>20.594200000000001</v>
      </c>
      <c r="EE203" s="23">
        <v>153.01580000000001</v>
      </c>
      <c r="EF203" s="23">
        <v>64.08</v>
      </c>
      <c r="EG203" s="23">
        <v>13.488300000000001</v>
      </c>
      <c r="EH203" s="23">
        <v>7.8116000000000003</v>
      </c>
      <c r="EI203" s="23">
        <f t="shared" si="116"/>
        <v>3.2935291800437261</v>
      </c>
      <c r="EJ203" s="23">
        <f t="shared" si="151"/>
        <v>149.57556207233628</v>
      </c>
      <c r="EK203" s="23">
        <f t="shared" si="137"/>
        <v>139.07663651503418</v>
      </c>
      <c r="EL203" s="23">
        <f t="shared" si="138"/>
        <v>42.186956393396486</v>
      </c>
      <c r="EM203" s="23" cm="1">
        <f t="array" aca="1" ref="EM203" ca="1">(EL203 - $EV203) - AVERAGE(OFFSET(EL$62, 0, 0, ROW()-62, 1) - OFFSET($EV$62, 0, 0, ROW()-62, 1))</f>
        <v>9.7229513948733057</v>
      </c>
      <c r="EP203" s="21">
        <v>43830</v>
      </c>
      <c r="EQ203" s="52">
        <v>3225.52001953125</v>
      </c>
      <c r="ER203" s="37">
        <v>27.7273</v>
      </c>
      <c r="ES203" s="51">
        <v>174.47</v>
      </c>
      <c r="ET203" s="23">
        <f t="shared" si="152"/>
        <v>170.54740957966766</v>
      </c>
      <c r="EU203" s="23">
        <f t="shared" si="139"/>
        <v>139.79560890800767</v>
      </c>
      <c r="EV203" s="23">
        <f t="shared" si="140"/>
        <v>23.073113989251262</v>
      </c>
      <c r="EW203" s="37"/>
      <c r="EX203" s="37"/>
      <c r="EY203" s="37"/>
      <c r="FA203" s="21">
        <v>43830</v>
      </c>
      <c r="FB203" s="37">
        <f>VLOOKUP(FA203,'riskfree_rate and infl.'!$H:$I,2,0)</f>
        <v>2.2999999999999998</v>
      </c>
    </row>
    <row r="204" spans="1:158" x14ac:dyDescent="0.35">
      <c r="A204" s="21">
        <v>43861</v>
      </c>
      <c r="B204" s="23">
        <v>6590.08</v>
      </c>
      <c r="C204" s="23">
        <v>1.1399999999999999</v>
      </c>
      <c r="D204" s="23">
        <v>23.089400000000001</v>
      </c>
      <c r="E204" s="23">
        <v>222.5034</v>
      </c>
      <c r="F204" s="23">
        <v>57.524299999999997</v>
      </c>
      <c r="G204" s="23">
        <v>17.612300000000001</v>
      </c>
      <c r="H204" s="23">
        <v>12.579499999999999</v>
      </c>
      <c r="I204" s="23">
        <f t="shared" si="106"/>
        <v>1.2441230914961277</v>
      </c>
      <c r="J204" s="23">
        <f t="shared" si="141"/>
        <v>217.07648780487807</v>
      </c>
      <c r="K204" s="23">
        <f t="shared" si="117"/>
        <v>171.35747532849066</v>
      </c>
      <c r="L204" s="23">
        <f t="shared" si="118"/>
        <v>38.458082948332887</v>
      </c>
      <c r="M204" s="23" cm="1">
        <f t="array" aca="1" ref="M204" ca="1">(L204 - $EV204) - AVERAGE(OFFSET(L$62, 0, 0, ROW()-62, 1) - OFFSET($EV$62, 0, 0, ROW()-62, 1))</f>
        <v>1.8852124889285751</v>
      </c>
      <c r="N204" s="21">
        <v>43861</v>
      </c>
      <c r="O204" s="23">
        <v>5658.79</v>
      </c>
      <c r="P204" s="23">
        <v>1.1399999999999999</v>
      </c>
      <c r="Q204" s="23">
        <v>28.953600000000002</v>
      </c>
      <c r="R204" s="23">
        <v>198.94810000000001</v>
      </c>
      <c r="S204" s="23">
        <v>31.4817</v>
      </c>
      <c r="T204" s="23">
        <v>8.7410999999999994</v>
      </c>
      <c r="U204" s="23">
        <v>6.5716999999999999</v>
      </c>
      <c r="V204" s="23">
        <f t="shared" si="107"/>
        <v>1.2389293758736351</v>
      </c>
      <c r="W204" s="23">
        <f t="shared" si="142"/>
        <v>194.09570731707319</v>
      </c>
      <c r="X204" s="23">
        <f t="shared" si="119"/>
        <v>171.23999280374611</v>
      </c>
      <c r="Y204" s="23">
        <f t="shared" si="120"/>
        <v>33.045960276846067</v>
      </c>
      <c r="Z204" s="23" cm="1">
        <f t="array" aca="1" ref="Z204" ca="1">(Y204 - $EV204) - AVERAGE(OFFSET(Y$62, 0, 0, ROW()-62, 1) - OFFSET($EV$62, 0, 0, ROW()-62, 1))</f>
        <v>4.2147860540479929</v>
      </c>
      <c r="AA204" s="21">
        <v>43861</v>
      </c>
      <c r="AB204" s="23">
        <v>3632.49</v>
      </c>
      <c r="AC204" s="23">
        <v>2.6</v>
      </c>
      <c r="AD204" s="23">
        <v>21.552700000000002</v>
      </c>
      <c r="AE204" s="23">
        <v>158.9614</v>
      </c>
      <c r="AF204" s="23">
        <v>29.263500000000001</v>
      </c>
      <c r="AG204" s="23">
        <v>7.5339999999999998</v>
      </c>
      <c r="AH204" s="23">
        <v>5.2821999999999996</v>
      </c>
      <c r="AI204" s="23">
        <f t="shared" si="108"/>
        <v>2.7649126847372667</v>
      </c>
      <c r="AJ204" s="23">
        <f t="shared" si="143"/>
        <v>155.08429268292684</v>
      </c>
      <c r="AK204" s="23">
        <f t="shared" si="121"/>
        <v>144.38673166772182</v>
      </c>
      <c r="AL204" s="23">
        <f t="shared" si="122"/>
        <v>25.158059594835031</v>
      </c>
      <c r="AM204" s="23" cm="1">
        <f t="array" aca="1" ref="AM204" ca="1">(AL204 - $EV204) - AVERAGE(OFFSET(AL$62, 0, 0, ROW()-62, 1) - OFFSET($EV$62, 0, 0, ROW()-62, 1))</f>
        <v>-0.3617552363314207</v>
      </c>
      <c r="AN204" s="21">
        <v>43861</v>
      </c>
      <c r="AO204" s="23">
        <v>2278.5500000000002</v>
      </c>
      <c r="AP204" s="23">
        <v>4.3099999999999996</v>
      </c>
      <c r="AQ204" s="23">
        <v>17.196000000000002</v>
      </c>
      <c r="AR204" s="23">
        <v>132.4479</v>
      </c>
      <c r="AS204" s="23">
        <v>15.045199999999999</v>
      </c>
      <c r="AT204" s="23">
        <v>6.5788000000000002</v>
      </c>
      <c r="AU204" s="23">
        <v>5.0256999999999996</v>
      </c>
      <c r="AV204" s="23">
        <f t="shared" si="109"/>
        <v>3.8934285227209657</v>
      </c>
      <c r="AW204" s="23">
        <f t="shared" si="144"/>
        <v>129.21746341463415</v>
      </c>
      <c r="AX204" s="23">
        <f t="shared" si="123"/>
        <v>105.19117707545387</v>
      </c>
      <c r="AY204" s="23">
        <f t="shared" si="124"/>
        <v>21.661037202441335</v>
      </c>
      <c r="AZ204" s="23" cm="1">
        <f t="array" aca="1" ref="AZ204" ca="1">(AY204 - $EV204) - AVERAGE(OFFSET(AY$62, 0, 0, ROW()-62, 1) - OFFSET($EV$62, 0, 0, ROW()-62, 1))</f>
        <v>2.3180591762836769</v>
      </c>
      <c r="BA204" s="21">
        <v>43861</v>
      </c>
      <c r="BB204" s="23">
        <v>1718.48</v>
      </c>
      <c r="BC204" s="23">
        <v>2.2400000000000002</v>
      </c>
      <c r="BD204" s="23">
        <v>13.175000000000001</v>
      </c>
      <c r="BE204" s="23">
        <v>132.86449999999999</v>
      </c>
      <c r="BF204" s="23" t="s">
        <v>8</v>
      </c>
      <c r="BG204" s="23">
        <v>20.806899999999999</v>
      </c>
      <c r="BH204" s="23">
        <v>16.023599999999998</v>
      </c>
      <c r="BI204" s="23">
        <f t="shared" si="110"/>
        <v>2.3887044310189425</v>
      </c>
      <c r="BJ204" s="23">
        <f t="shared" si="145"/>
        <v>129.62390243902439</v>
      </c>
      <c r="BK204" s="23">
        <f t="shared" si="125"/>
        <v>101.24085789462124</v>
      </c>
      <c r="BL204" s="23">
        <f t="shared" si="126"/>
        <v>16.974174614252256</v>
      </c>
      <c r="BM204" s="23" cm="1">
        <f t="array" aca="1" ref="BM204" ca="1">(BL204 - $EV204) - AVERAGE(OFFSET(BL$62, 0, 0, ROW()-62, 1) - OFFSET($EV$62, 0, 0, ROW()-62, 1))</f>
        <v>-1.3877571607471957</v>
      </c>
      <c r="BN204" s="21">
        <v>43861</v>
      </c>
      <c r="BO204" s="23">
        <v>3431.35</v>
      </c>
      <c r="BP204" s="23">
        <v>2.97</v>
      </c>
      <c r="BQ204" s="23">
        <v>52.7502</v>
      </c>
      <c r="BR204" s="23">
        <v>151.05609999999999</v>
      </c>
      <c r="BS204" s="23" t="s">
        <v>8</v>
      </c>
      <c r="BT204" s="23">
        <v>22.7837</v>
      </c>
      <c r="BU204" s="23">
        <v>20.267299999999999</v>
      </c>
      <c r="BV204" s="23">
        <f t="shared" si="111"/>
        <v>3.122516155372439</v>
      </c>
      <c r="BW204" s="23">
        <f t="shared" si="146"/>
        <v>147.37180487804878</v>
      </c>
      <c r="BX204" s="23">
        <f t="shared" si="127"/>
        <v>140.67634879051133</v>
      </c>
      <c r="BY204" s="23">
        <f t="shared" si="128"/>
        <v>24.391804517970584</v>
      </c>
      <c r="BZ204" s="23" cm="1">
        <f t="array" aca="1" ref="BZ204" ca="1">(BY204 - $EV204) - AVERAGE(OFFSET(BY$62, 0, 0, ROW()-62, 1) - OFFSET($EV$62, 0, 0, ROW()-62, 1))</f>
        <v>0.41283369663149427</v>
      </c>
      <c r="CA204" s="21">
        <v>43861</v>
      </c>
      <c r="CB204" s="23">
        <v>3833.25</v>
      </c>
      <c r="CC204" s="23">
        <v>1.69</v>
      </c>
      <c r="CD204" s="23">
        <v>21.405100000000001</v>
      </c>
      <c r="CE204" s="23">
        <v>223.8578</v>
      </c>
      <c r="CF204" s="23">
        <v>29.531700000000001</v>
      </c>
      <c r="CG204" s="23">
        <v>8.7345000000000006</v>
      </c>
      <c r="CH204" s="23">
        <v>6.2603999999999997</v>
      </c>
      <c r="CI204" s="23">
        <f t="shared" si="112"/>
        <v>1.8071364145671283</v>
      </c>
      <c r="CJ204" s="23">
        <f t="shared" si="147"/>
        <v>218.3978536585366</v>
      </c>
      <c r="CK204" s="23">
        <f t="shared" si="129"/>
        <v>178.89964303525275</v>
      </c>
      <c r="CL204" s="23">
        <f t="shared" si="130"/>
        <v>21.426817488085462</v>
      </c>
      <c r="CM204" s="23" cm="1">
        <f t="array" aca="1" ref="CM204" ca="1">(CL204 - $EV204) - AVERAGE(OFFSET(CL$62, 0, 0, ROW()-62, 1) - OFFSET($EV$62, 0, 0, ROW()-62, 1))</f>
        <v>-2.4730785840880869</v>
      </c>
      <c r="CN204" s="21">
        <v>43861</v>
      </c>
      <c r="CO204" s="23">
        <v>4971.74</v>
      </c>
      <c r="CP204" s="23">
        <v>2.06</v>
      </c>
      <c r="CQ204" s="23">
        <v>19.699200000000001</v>
      </c>
      <c r="CR204" s="23">
        <v>198.46019999999999</v>
      </c>
      <c r="CS204" s="23">
        <v>25.879000000000001</v>
      </c>
      <c r="CT204" s="23">
        <v>11.9908</v>
      </c>
      <c r="CU204" s="23">
        <v>8.2345000000000006</v>
      </c>
      <c r="CV204" s="23">
        <f t="shared" si="113"/>
        <v>2.1496242451040204</v>
      </c>
      <c r="CW204" s="23">
        <f t="shared" si="148"/>
        <v>193.61970731707316</v>
      </c>
      <c r="CX204" s="23">
        <f t="shared" si="131"/>
        <v>177.98720869496091</v>
      </c>
      <c r="CY204" s="23">
        <f t="shared" si="132"/>
        <v>27.93313090560736</v>
      </c>
      <c r="CZ204" s="23" cm="1">
        <f t="array" aca="1" ref="CZ204" ca="1">(CY204 - $EV204) - AVERAGE(OFFSET(CY$62, 0, 0, ROW()-62, 1) - OFFSET($EV$62, 0, 0, ROW()-62, 1))</f>
        <v>0.96307001336392073</v>
      </c>
      <c r="DA204" s="21">
        <v>43861</v>
      </c>
      <c r="DB204" s="23">
        <v>2931.09</v>
      </c>
      <c r="DC204" s="23">
        <v>2.31</v>
      </c>
      <c r="DD204" s="23">
        <v>17.816400000000002</v>
      </c>
      <c r="DE204" s="23">
        <v>171.50299999999999</v>
      </c>
      <c r="DF204" s="23">
        <v>25.688199999999998</v>
      </c>
      <c r="DG204" s="23">
        <v>8.5333000000000006</v>
      </c>
      <c r="DH204" s="23">
        <v>5.6936999999999998</v>
      </c>
      <c r="DI204" s="23">
        <f t="shared" si="114"/>
        <v>2.3032976437140524</v>
      </c>
      <c r="DJ204" s="23">
        <f t="shared" si="149"/>
        <v>167.32</v>
      </c>
      <c r="DK204" s="23">
        <f t="shared" si="133"/>
        <v>153.83244381654043</v>
      </c>
      <c r="DL204" s="23">
        <f t="shared" si="134"/>
        <v>19.05378298153801</v>
      </c>
      <c r="DM204" s="23" cm="1">
        <f t="array" aca="1" ref="DM204" ca="1">(DL204 - $EV204) - AVERAGE(OFFSET(DL$62, 0, 0, ROW()-62, 1) - OFFSET($EV$62, 0, 0, ROW()-62, 1))</f>
        <v>-3.887118389767676</v>
      </c>
      <c r="DN204" s="21">
        <v>43861</v>
      </c>
      <c r="DO204" s="23">
        <v>7559.21</v>
      </c>
      <c r="DP204" s="23">
        <v>1.1499999999999999</v>
      </c>
      <c r="DQ204" s="23">
        <v>28.6557</v>
      </c>
      <c r="DR204" s="23">
        <v>305.68</v>
      </c>
      <c r="DS204" s="23">
        <v>53.088099999999997</v>
      </c>
      <c r="DT204" s="23">
        <v>21.903700000000001</v>
      </c>
      <c r="DU204" s="23">
        <v>18.2913</v>
      </c>
      <c r="DV204" s="23">
        <f t="shared" si="115"/>
        <v>1.3515177207014561</v>
      </c>
      <c r="DW204" s="23">
        <f t="shared" si="150"/>
        <v>298.22439024390246</v>
      </c>
      <c r="DX204" s="23">
        <f t="shared" si="135"/>
        <v>235.62227945163886</v>
      </c>
      <c r="DY204" s="23">
        <f t="shared" si="136"/>
        <v>32.081898272066915</v>
      </c>
      <c r="DZ204" s="23" cm="1">
        <f t="array" aca="1" ref="DZ204" ca="1">(DY204 - $EV204) - AVERAGE(OFFSET(DY$62, 0, 0, ROW()-62, 1) - OFFSET($EV$62, 0, 0, ROW()-62, 1))</f>
        <v>6.2388776711523519</v>
      </c>
      <c r="EA204" s="21">
        <v>43861</v>
      </c>
      <c r="EB204" s="23">
        <v>6251.49</v>
      </c>
      <c r="EC204" s="23">
        <v>2.86</v>
      </c>
      <c r="ED204" s="23">
        <v>21.935099999999998</v>
      </c>
      <c r="EE204" s="23">
        <v>153.01580000000001</v>
      </c>
      <c r="EF204" s="23">
        <v>64.08</v>
      </c>
      <c r="EG204" s="23">
        <v>13.488300000000001</v>
      </c>
      <c r="EH204" s="23">
        <v>7.8116000000000003</v>
      </c>
      <c r="EI204" s="23">
        <f t="shared" si="116"/>
        <v>3.2307218076406352</v>
      </c>
      <c r="EJ204" s="23">
        <f t="shared" si="151"/>
        <v>149.28370731707321</v>
      </c>
      <c r="EK204" s="23">
        <f t="shared" si="137"/>
        <v>139.32407601469646</v>
      </c>
      <c r="EL204" s="23">
        <f t="shared" si="138"/>
        <v>44.870134285624601</v>
      </c>
      <c r="EM204" s="23" cm="1">
        <f t="array" aca="1" ref="EM204" ca="1">(EL204 - $EV204) - AVERAGE(OFFSET(EL$62, 0, 0, ROW()-62, 1) - OFFSET($EV$62, 0, 0, ROW()-62, 1))</f>
        <v>14.330437601879922</v>
      </c>
      <c r="EP204" s="21">
        <v>43861</v>
      </c>
      <c r="EQ204" s="52">
        <v>2954.219970703125</v>
      </c>
      <c r="ER204" s="37">
        <v>25.395199999999999</v>
      </c>
      <c r="ES204" s="51">
        <v>164.19</v>
      </c>
      <c r="ET204" s="23">
        <f t="shared" si="152"/>
        <v>160.18536585365854</v>
      </c>
      <c r="EU204" s="23">
        <f t="shared" si="139"/>
        <v>140.14104068124431</v>
      </c>
      <c r="EV204" s="23">
        <f t="shared" si="140"/>
        <v>21.080334185776469</v>
      </c>
      <c r="EW204" s="37"/>
      <c r="EX204" s="37"/>
      <c r="EY204" s="37"/>
      <c r="FA204" s="21">
        <v>43861</v>
      </c>
      <c r="FB204" s="37">
        <f>VLOOKUP(FA204,'riskfree_rate and infl.'!$H:$I,2,0)</f>
        <v>2.5</v>
      </c>
    </row>
    <row r="205" spans="1:158" x14ac:dyDescent="0.35">
      <c r="A205" s="21">
        <v>43890</v>
      </c>
      <c r="B205" s="23">
        <v>6163.58</v>
      </c>
      <c r="C205" s="23">
        <v>1.22</v>
      </c>
      <c r="D205" s="23">
        <v>21.648800000000001</v>
      </c>
      <c r="E205" s="23">
        <v>224.0598</v>
      </c>
      <c r="F205" s="23">
        <v>57.275199999999998</v>
      </c>
      <c r="G205" s="23">
        <v>17.9831</v>
      </c>
      <c r="H205" s="23">
        <v>12.6739</v>
      </c>
      <c r="I205" s="23">
        <f t="shared" si="106"/>
        <v>1.2340680800549235</v>
      </c>
      <c r="J205" s="23">
        <f t="shared" si="141"/>
        <v>219.02228739002933</v>
      </c>
      <c r="K205" s="23">
        <f t="shared" si="117"/>
        <v>172.88872678499112</v>
      </c>
      <c r="L205" s="23">
        <f t="shared" si="118"/>
        <v>35.650560418928798</v>
      </c>
      <c r="M205" s="23" cm="1">
        <f t="array" aca="1" ref="M205" ca="1">(L205 - $EV205) - AVERAGE(OFFSET(L$62, 0, 0, ROW()-62, 1) - OFFSET($EV$62, 0, 0, ROW()-62, 1))</f>
        <v>1.7313071886426332</v>
      </c>
      <c r="N205" s="21">
        <v>43890</v>
      </c>
      <c r="O205" s="23">
        <v>5247.11</v>
      </c>
      <c r="P205" s="23">
        <v>1.24</v>
      </c>
      <c r="Q205" s="23">
        <v>27.7026</v>
      </c>
      <c r="R205" s="23">
        <v>194.4699</v>
      </c>
      <c r="S205" s="23">
        <v>31.480499999999999</v>
      </c>
      <c r="T205" s="23">
        <v>8.8469999999999995</v>
      </c>
      <c r="U205" s="23">
        <v>6.6005000000000003</v>
      </c>
      <c r="V205" s="23">
        <f t="shared" si="107"/>
        <v>1.24063011434003</v>
      </c>
      <c r="W205" s="23">
        <f t="shared" si="142"/>
        <v>190.09765395894431</v>
      </c>
      <c r="X205" s="23">
        <f t="shared" si="119"/>
        <v>172.13582036972852</v>
      </c>
      <c r="Y205" s="23">
        <f t="shared" si="120"/>
        <v>30.48238297368783</v>
      </c>
      <c r="Z205" s="23" cm="1">
        <f t="array" aca="1" ref="Z205" ca="1">(Y205 - $EV205) - AVERAGE(OFFSET(Y$62, 0, 0, ROW()-62, 1) - OFFSET($EV$62, 0, 0, ROW()-62, 1))</f>
        <v>4.2885352557762983</v>
      </c>
      <c r="AA205" s="21">
        <v>43890</v>
      </c>
      <c r="AB205" s="23">
        <v>3342.18</v>
      </c>
      <c r="AC205" s="23">
        <v>2.83</v>
      </c>
      <c r="AD205" s="23">
        <v>19.830200000000001</v>
      </c>
      <c r="AE205" s="23">
        <v>159.0592</v>
      </c>
      <c r="AF205" s="23">
        <v>29.263500000000001</v>
      </c>
      <c r="AG205" s="23">
        <v>7.5339999999999998</v>
      </c>
      <c r="AH205" s="23">
        <v>5.2821999999999996</v>
      </c>
      <c r="AI205" s="23">
        <f t="shared" si="108"/>
        <v>2.7536731749342458</v>
      </c>
      <c r="AJ205" s="23">
        <f t="shared" si="143"/>
        <v>155.48308895405671</v>
      </c>
      <c r="AK205" s="23">
        <f t="shared" si="121"/>
        <v>144.73464815028947</v>
      </c>
      <c r="AL205" s="23">
        <f t="shared" si="122"/>
        <v>23.091775485090128</v>
      </c>
      <c r="AM205" s="23" cm="1">
        <f t="array" aca="1" ref="AM205" ca="1">(AL205 - $EV205) - AVERAGE(OFFSET(AL$62, 0, 0, ROW()-62, 1) - OFFSET($EV$62, 0, 0, ROW()-62, 1))</f>
        <v>0.24129094405762874</v>
      </c>
      <c r="AN205" s="21">
        <v>43890</v>
      </c>
      <c r="AO205" s="23">
        <v>1929.1</v>
      </c>
      <c r="AP205" s="23">
        <v>5.17</v>
      </c>
      <c r="AQ205" s="23">
        <v>16.2773</v>
      </c>
      <c r="AR205" s="23">
        <v>117.7765</v>
      </c>
      <c r="AS205" s="23">
        <v>12.993</v>
      </c>
      <c r="AT205" s="23">
        <v>3.6638000000000002</v>
      </c>
      <c r="AU205" s="23">
        <v>2.4436</v>
      </c>
      <c r="AV205" s="23">
        <f t="shared" si="109"/>
        <v>4.0547110068835801</v>
      </c>
      <c r="AW205" s="23">
        <f t="shared" si="144"/>
        <v>115.12854349951125</v>
      </c>
      <c r="AX205" s="23">
        <f t="shared" si="123"/>
        <v>103.1650094671124</v>
      </c>
      <c r="AY205" s="23">
        <f t="shared" si="124"/>
        <v>18.699169514591773</v>
      </c>
      <c r="AZ205" s="23" cm="1">
        <f t="array" aca="1" ref="AZ205" ca="1">(AY205 - $EV205) - AVERAGE(OFFSET(AY$62, 0, 0, ROW()-62, 1) - OFFSET($EV$62, 0, 0, ROW()-62, 1))</f>
        <v>2.0067818176406877</v>
      </c>
      <c r="BA205" s="21">
        <v>43890</v>
      </c>
      <c r="BB205" s="23">
        <v>1518.12</v>
      </c>
      <c r="BC205" s="23">
        <v>2.56</v>
      </c>
      <c r="BD205" s="23">
        <v>11.1129</v>
      </c>
      <c r="BE205" s="23">
        <v>133.5994</v>
      </c>
      <c r="BF205" s="23" t="s">
        <v>8</v>
      </c>
      <c r="BG205" s="23">
        <v>23.145099999999999</v>
      </c>
      <c r="BH205" s="23">
        <v>17.931699999999999</v>
      </c>
      <c r="BI205" s="23">
        <f t="shared" si="110"/>
        <v>2.4124715955529528</v>
      </c>
      <c r="BJ205" s="23">
        <f t="shared" si="145"/>
        <v>130.59569892473121</v>
      </c>
      <c r="BK205" s="23">
        <f t="shared" si="125"/>
        <v>101.91581954336678</v>
      </c>
      <c r="BL205" s="23">
        <f t="shared" si="126"/>
        <v>14.895822913478275</v>
      </c>
      <c r="BM205" s="23" cm="1">
        <f t="array" aca="1" ref="BM205" ca="1">(BL205 - $EV205) - AVERAGE(OFFSET(BL$62, 0, 0, ROW()-62, 1) - OFFSET($EV$62, 0, 0, ROW()-62, 1))</f>
        <v>-0.78960373275494655</v>
      </c>
      <c r="BN205" s="21">
        <v>43890</v>
      </c>
      <c r="BO205" s="23">
        <v>3208.72</v>
      </c>
      <c r="BP205" s="23">
        <v>3.17</v>
      </c>
      <c r="BQ205" s="23">
        <v>48.355400000000003</v>
      </c>
      <c r="BR205" s="23">
        <v>149.02520000000001</v>
      </c>
      <c r="BS205" s="23" t="s">
        <v>8</v>
      </c>
      <c r="BT205" s="23">
        <v>22.763400000000001</v>
      </c>
      <c r="BU205" s="23">
        <v>19.637799999999999</v>
      </c>
      <c r="BV205" s="23">
        <f t="shared" si="111"/>
        <v>3.0981453674798534</v>
      </c>
      <c r="BW205" s="23">
        <f t="shared" si="146"/>
        <v>145.67468230694038</v>
      </c>
      <c r="BX205" s="23">
        <f t="shared" si="127"/>
        <v>140.92632516229367</v>
      </c>
      <c r="BY205" s="23">
        <f t="shared" si="128"/>
        <v>22.768776495837606</v>
      </c>
      <c r="BZ205" s="23" cm="1">
        <f t="array" aca="1" ref="BZ205" ca="1">(BY205 - $EV205) - AVERAGE(OFFSET(BY$62, 0, 0, ROW()-62, 1) - OFFSET($EV$62, 0, 0, ROW()-62, 1))</f>
        <v>1.4537192588075523</v>
      </c>
      <c r="CA205" s="21">
        <v>43890</v>
      </c>
      <c r="CB205" s="23">
        <v>3581.48</v>
      </c>
      <c r="CC205" s="23">
        <v>1.82</v>
      </c>
      <c r="CD205" s="23">
        <v>19.218599999999999</v>
      </c>
      <c r="CE205" s="23">
        <v>222.78899999999999</v>
      </c>
      <c r="CF205" s="23">
        <v>29.443999999999999</v>
      </c>
      <c r="CG205" s="23">
        <v>9.4059000000000008</v>
      </c>
      <c r="CH205" s="23">
        <v>7.1639999999999997</v>
      </c>
      <c r="CI205" s="23">
        <f t="shared" si="112"/>
        <v>1.815602700441137</v>
      </c>
      <c r="CJ205" s="23">
        <f t="shared" si="147"/>
        <v>217.78005865102639</v>
      </c>
      <c r="CK205" s="23">
        <f t="shared" si="129"/>
        <v>180.14274567943647</v>
      </c>
      <c r="CL205" s="23">
        <f t="shared" si="130"/>
        <v>19.881344577556479</v>
      </c>
      <c r="CM205" s="23" cm="1">
        <f t="array" aca="1" ref="CM205" ca="1">(CL205 - $EV205) - AVERAGE(OFFSET(CL$62, 0, 0, ROW()-62, 1) - OFFSET($EV$62, 0, 0, ROW()-62, 1))</f>
        <v>-1.3344567055477561</v>
      </c>
      <c r="CN205" s="21">
        <v>43890</v>
      </c>
      <c r="CO205" s="23">
        <v>4510.79</v>
      </c>
      <c r="CP205" s="23">
        <v>2.29</v>
      </c>
      <c r="CQ205" s="23">
        <v>17.177800000000001</v>
      </c>
      <c r="CR205" s="23">
        <v>202.30459999999999</v>
      </c>
      <c r="CS205" s="23">
        <v>26.178799999999999</v>
      </c>
      <c r="CT205" s="23">
        <v>12.012</v>
      </c>
      <c r="CU205" s="23">
        <v>8.2303999999999995</v>
      </c>
      <c r="CV205" s="23">
        <f t="shared" si="113"/>
        <v>2.1736234899633669</v>
      </c>
      <c r="CW205" s="23">
        <f t="shared" si="148"/>
        <v>197.75620723362661</v>
      </c>
      <c r="CX205" s="23">
        <f t="shared" si="131"/>
        <v>178.54162048218802</v>
      </c>
      <c r="CY205" s="23">
        <f t="shared" si="132"/>
        <v>25.264641307823311</v>
      </c>
      <c r="CZ205" s="23" cm="1">
        <f t="array" aca="1" ref="CZ205" ca="1">(CY205 - $EV205) - AVERAGE(OFFSET(CY$62, 0, 0, ROW()-62, 1) - OFFSET($EV$62, 0, 0, ROW()-62, 1))</f>
        <v>0.95464619347819202</v>
      </c>
      <c r="DA205" s="21">
        <v>43890</v>
      </c>
      <c r="DB205" s="23">
        <v>2663.67</v>
      </c>
      <c r="DC205" s="23">
        <v>2.5299999999999998</v>
      </c>
      <c r="DD205" s="23">
        <v>18.2182</v>
      </c>
      <c r="DE205" s="23">
        <v>154.8999</v>
      </c>
      <c r="DF205" s="23">
        <v>26.871400000000001</v>
      </c>
      <c r="DG205" s="23">
        <v>9.0593000000000004</v>
      </c>
      <c r="DH205" s="23">
        <v>5.7735000000000003</v>
      </c>
      <c r="DI205" s="23">
        <f t="shared" si="114"/>
        <v>2.3030985323443018</v>
      </c>
      <c r="DJ205" s="23">
        <f t="shared" si="149"/>
        <v>151.41730205278594</v>
      </c>
      <c r="DK205" s="23">
        <f t="shared" si="133"/>
        <v>153.8935421840869</v>
      </c>
      <c r="DL205" s="23">
        <f t="shared" si="134"/>
        <v>17.30852355593796</v>
      </c>
      <c r="DM205" s="23" cm="1">
        <f t="array" aca="1" ref="DM205" ca="1">(DL205 - $EV205) - AVERAGE(OFFSET(DL$62, 0, 0, ROW()-62, 1) - OFFSET($EV$62, 0, 0, ROW()-62, 1))</f>
        <v>-2.9383946360489057</v>
      </c>
      <c r="DN205" s="21">
        <v>43890</v>
      </c>
      <c r="DO205" s="23">
        <v>7011.9</v>
      </c>
      <c r="DP205" s="23">
        <v>1.36</v>
      </c>
      <c r="DQ205" s="23">
        <v>26.581</v>
      </c>
      <c r="DR205" s="23">
        <v>305.95179999999999</v>
      </c>
      <c r="DS205" s="23">
        <v>53.088099999999997</v>
      </c>
      <c r="DT205" s="23">
        <v>21.903700000000001</v>
      </c>
      <c r="DU205" s="23">
        <v>18.2913</v>
      </c>
      <c r="DV205" s="23">
        <f t="shared" si="115"/>
        <v>1.4561519808944818</v>
      </c>
      <c r="DW205" s="23">
        <f t="shared" si="150"/>
        <v>299.07311827956988</v>
      </c>
      <c r="DX205" s="23">
        <f t="shared" si="135"/>
        <v>237.48466475629837</v>
      </c>
      <c r="DY205" s="23">
        <f t="shared" si="136"/>
        <v>29.525695931547663</v>
      </c>
      <c r="DZ205" s="23" cm="1">
        <f t="array" aca="1" ref="DZ205" ca="1">(DY205 - $EV205) - AVERAGE(OFFSET(DY$62, 0, 0, ROW()-62, 1) - OFFSET($EV$62, 0, 0, ROW()-62, 1))</f>
        <v>6.3058473486867443</v>
      </c>
      <c r="EA205" s="21">
        <v>43890</v>
      </c>
      <c r="EB205" s="23">
        <v>5630.94</v>
      </c>
      <c r="EC205" s="23">
        <v>3.22</v>
      </c>
      <c r="ED205" s="23">
        <v>16.440100000000001</v>
      </c>
      <c r="EE205" s="23">
        <v>165.80029999999999</v>
      </c>
      <c r="EF205" s="23">
        <v>64.467399999999998</v>
      </c>
      <c r="EG205" s="23">
        <v>19.970800000000001</v>
      </c>
      <c r="EH205" s="23">
        <v>13.6517</v>
      </c>
      <c r="EI205" s="23">
        <f t="shared" si="116"/>
        <v>3.2475907817653895</v>
      </c>
      <c r="EJ205" s="23">
        <f t="shared" si="151"/>
        <v>162.07262952101664</v>
      </c>
      <c r="EK205" s="23">
        <f t="shared" si="137"/>
        <v>139.82332650671341</v>
      </c>
      <c r="EL205" s="23">
        <f t="shared" si="138"/>
        <v>40.27182116661799</v>
      </c>
      <c r="EM205" s="23" cm="1">
        <f t="array" aca="1" ref="EM205" ca="1">(EL205 - $EV205) - AVERAGE(OFFSET(EL$62, 0, 0, ROW()-62, 1) - OFFSET($EV$62, 0, 0, ROW()-62, 1))</f>
        <v>12.298712165747043</v>
      </c>
      <c r="EP205" s="21">
        <v>43890</v>
      </c>
      <c r="EQ205" s="52">
        <v>2584.590087890625</v>
      </c>
      <c r="ER205" s="37">
        <v>22.217700000000001</v>
      </c>
      <c r="ES205" s="51">
        <v>154.15</v>
      </c>
      <c r="ET205" s="23">
        <f t="shared" si="152"/>
        <v>150.68426197458459</v>
      </c>
      <c r="EU205" s="23">
        <f t="shared" si="139"/>
        <v>140.36361171415405</v>
      </c>
      <c r="EV205" s="23">
        <f t="shared" si="140"/>
        <v>18.41353365253994</v>
      </c>
      <c r="EW205" s="37"/>
      <c r="EX205" s="37"/>
      <c r="EY205" s="37"/>
      <c r="FA205" s="21">
        <v>43890</v>
      </c>
      <c r="FB205" s="37">
        <f>VLOOKUP(FA205,'riskfree_rate and infl.'!$H:$I,2,0)</f>
        <v>2.2999999999999998</v>
      </c>
    </row>
    <row r="206" spans="1:158" x14ac:dyDescent="0.35">
      <c r="A206" s="21">
        <v>43921</v>
      </c>
      <c r="B206" s="23">
        <v>5384.38</v>
      </c>
      <c r="C206" s="23">
        <v>1.4</v>
      </c>
      <c r="D206" s="23">
        <v>18.8993</v>
      </c>
      <c r="E206" s="23">
        <v>224.0598</v>
      </c>
      <c r="F206" s="23">
        <v>57.275199999999998</v>
      </c>
      <c r="G206" s="23">
        <v>17.9831</v>
      </c>
      <c r="H206" s="23">
        <v>12.6739</v>
      </c>
      <c r="I206" s="23">
        <f t="shared" ref="I206:I269" si="153">C206*B206/AVERAGE(B206,B195:B205)</f>
        <v>1.241270108742337</v>
      </c>
      <c r="J206" s="23">
        <f t="shared" si="141"/>
        <v>220.74857142857144</v>
      </c>
      <c r="K206" s="23">
        <f t="shared" si="117"/>
        <v>174.44754098013865</v>
      </c>
      <c r="L206" s="23">
        <f t="shared" si="118"/>
        <v>30.865324725976087</v>
      </c>
      <c r="M206" s="23" cm="1">
        <f t="array" aca="1" ref="M206" ca="1">(L206 - $EV206) - AVERAGE(OFFSET(L$62, 0, 0, ROW()-62, 1) - OFFSET($EV$62, 0, 0, ROW()-62, 1))</f>
        <v>-5.3831769983073663</v>
      </c>
      <c r="N206" s="21">
        <v>43921</v>
      </c>
      <c r="O206" s="23">
        <v>4609.4399999999996</v>
      </c>
      <c r="P206" s="23">
        <v>1.37</v>
      </c>
      <c r="Q206" s="23">
        <v>24.3079</v>
      </c>
      <c r="R206" s="23">
        <v>194.53870000000001</v>
      </c>
      <c r="S206" s="23">
        <v>31.478899999999999</v>
      </c>
      <c r="T206" s="23">
        <v>8.8462999999999994</v>
      </c>
      <c r="U206" s="23">
        <v>6.6005000000000003</v>
      </c>
      <c r="V206" s="23">
        <f t="shared" ref="V206:V269" si="154">P206*O206/AVERAGE(O206,O195:O205)</f>
        <v>1.2111900188441307</v>
      </c>
      <c r="W206" s="23">
        <f t="shared" si="142"/>
        <v>191.66374384236457</v>
      </c>
      <c r="X206" s="23">
        <f t="shared" si="119"/>
        <v>173.05347602702787</v>
      </c>
      <c r="Y206" s="23">
        <f t="shared" si="120"/>
        <v>26.635928418335194</v>
      </c>
      <c r="Z206" s="23" cm="1">
        <f t="array" aca="1" ref="Z206" ca="1">(Y206 - $EV206) - AVERAGE(OFFSET(Y$62, 0, 0, ROW()-62, 1) - OFFSET($EV$62, 0, 0, ROW()-62, 1))</f>
        <v>-1.9049263218176113</v>
      </c>
      <c r="AA206" s="21">
        <v>43921</v>
      </c>
      <c r="AB206" s="23">
        <v>3144.7</v>
      </c>
      <c r="AC206" s="23">
        <v>3.03</v>
      </c>
      <c r="AD206" s="23">
        <v>18.267900000000001</v>
      </c>
      <c r="AE206" s="23">
        <v>172.75800000000001</v>
      </c>
      <c r="AF206" s="23">
        <v>29.3994</v>
      </c>
      <c r="AG206" s="23">
        <v>8.3542000000000005</v>
      </c>
      <c r="AH206" s="23">
        <v>5.5486000000000004</v>
      </c>
      <c r="AI206" s="23">
        <f t="shared" ref="AI206:AI269" si="155">AC206*AB206/AVERAGE(AB206,AB195:AB205)</f>
        <v>2.7800947079109992</v>
      </c>
      <c r="AJ206" s="23">
        <f t="shared" si="143"/>
        <v>170.20492610837442</v>
      </c>
      <c r="AK206" s="23">
        <f t="shared" si="121"/>
        <v>145.34607659844201</v>
      </c>
      <c r="AL206" s="23">
        <f t="shared" si="122"/>
        <v>21.635946931598898</v>
      </c>
      <c r="AM206" s="23" cm="1">
        <f t="array" aca="1" ref="AM206" ca="1">(AL206 - $EV206) - AVERAGE(OFFSET(AL$62, 0, 0, ROW()-62, 1) - OFFSET($EV$62, 0, 0, ROW()-62, 1))</f>
        <v>-3.5334387683990514</v>
      </c>
      <c r="AN206" s="21">
        <v>43921</v>
      </c>
      <c r="AO206" s="23">
        <v>1253.32</v>
      </c>
      <c r="AP206" s="23">
        <v>7.97</v>
      </c>
      <c r="AQ206" s="23">
        <v>10.575200000000001</v>
      </c>
      <c r="AR206" s="23">
        <v>117.7765</v>
      </c>
      <c r="AS206" s="23">
        <v>12.993</v>
      </c>
      <c r="AT206" s="23">
        <v>3.6638000000000002</v>
      </c>
      <c r="AU206" s="23">
        <v>2.4436</v>
      </c>
      <c r="AV206" s="23">
        <f t="shared" ref="AV206:AV269" si="156">AP206*AO206/AVERAGE(AO206,AO195:AO205)</f>
        <v>4.2760411467318491</v>
      </c>
      <c r="AW206" s="23">
        <f t="shared" si="144"/>
        <v>116.03596059113302</v>
      </c>
      <c r="AX206" s="23">
        <f t="shared" si="123"/>
        <v>101.15001655137236</v>
      </c>
      <c r="AY206" s="23">
        <f t="shared" si="124"/>
        <v>12.390704843468416</v>
      </c>
      <c r="AZ206" s="23" cm="1">
        <f t="array" aca="1" ref="AZ206" ca="1">(AY206 - $EV206) - AVERAGE(OFFSET(AY$62, 0, 0, ROW()-62, 1) - OFFSET($EV$62, 0, 0, ROW()-62, 1))</f>
        <v>-6.6328443657368901</v>
      </c>
      <c r="BA206" s="21">
        <v>43921</v>
      </c>
      <c r="BB206" s="23">
        <v>1172.3499999999999</v>
      </c>
      <c r="BC206" s="23">
        <v>3.34</v>
      </c>
      <c r="BD206" s="23">
        <v>8.5810999999999993</v>
      </c>
      <c r="BE206" s="23">
        <v>133.5994</v>
      </c>
      <c r="BF206" s="23" t="s">
        <v>8</v>
      </c>
      <c r="BG206" s="23">
        <v>23.145099999999999</v>
      </c>
      <c r="BH206" s="23">
        <v>17.931699999999999</v>
      </c>
      <c r="BI206" s="23">
        <f t="shared" ref="BI206:BI269" si="157">BC206*BB206/AVERAGE(BB206,BB195:BB205)</f>
        <v>2.4697761696115452</v>
      </c>
      <c r="BJ206" s="23">
        <f t="shared" si="145"/>
        <v>131.6250246305419</v>
      </c>
      <c r="BK206" s="23">
        <f t="shared" si="125"/>
        <v>102.60696234626819</v>
      </c>
      <c r="BL206" s="23">
        <f t="shared" si="126"/>
        <v>11.425637921563888</v>
      </c>
      <c r="BM206" s="23" cm="1">
        <f t="array" aca="1" ref="BM206" ca="1">(BL206 - $EV206) - AVERAGE(OFFSET(BL$62, 0, 0, ROW()-62, 1) - OFFSET($EV$62, 0, 0, ROW()-62, 1))</f>
        <v>-6.5715308928235849</v>
      </c>
      <c r="BN206" s="21">
        <v>43921</v>
      </c>
      <c r="BO206" s="23">
        <v>2727.71</v>
      </c>
      <c r="BP206" s="23">
        <v>3.76</v>
      </c>
      <c r="BQ206" s="23">
        <v>42.0276</v>
      </c>
      <c r="BR206" s="23">
        <v>149.02520000000001</v>
      </c>
      <c r="BS206" s="23" t="s">
        <v>8</v>
      </c>
      <c r="BT206" s="23">
        <v>22.762699999999999</v>
      </c>
      <c r="BU206" s="23">
        <v>19.636900000000001</v>
      </c>
      <c r="BV206" s="23">
        <f t="shared" ref="BV206:BV269" si="158">BP206*BO206/AVERAGE(BO206,BO195:BO205)</f>
        <v>3.1547120178894947</v>
      </c>
      <c r="BW206" s="23">
        <f t="shared" si="146"/>
        <v>146.82285714285717</v>
      </c>
      <c r="BX206" s="23">
        <f t="shared" si="127"/>
        <v>141.23868642832159</v>
      </c>
      <c r="BY206" s="23">
        <f t="shared" si="128"/>
        <v>19.312768116009835</v>
      </c>
      <c r="BZ206" s="23" cm="1">
        <f t="array" aca="1" ref="BZ206" ca="1">(BY206 - $EV206) - AVERAGE(OFFSET(BY$62, 0, 0, ROW()-62, 1) - OFFSET($EV$62, 0, 0, ROW()-62, 1))</f>
        <v>-4.3296099210603218</v>
      </c>
      <c r="CA206" s="21">
        <v>43921</v>
      </c>
      <c r="CB206" s="23">
        <v>3437.95</v>
      </c>
      <c r="CC206" s="23">
        <v>1.91</v>
      </c>
      <c r="CD206" s="23">
        <v>18.482099999999999</v>
      </c>
      <c r="CE206" s="23">
        <v>222.7372</v>
      </c>
      <c r="CF206" s="23">
        <v>29.517399999999999</v>
      </c>
      <c r="CG206" s="23">
        <v>9.3703000000000003</v>
      </c>
      <c r="CH206" s="23">
        <v>7.1326999999999998</v>
      </c>
      <c r="CI206" s="23">
        <f t="shared" ref="CI206:CI269" si="159">CC206*CB206/AVERAGE(CB206,CB195:CB205)</f>
        <v>1.8326875876394351</v>
      </c>
      <c r="CJ206" s="23">
        <f t="shared" si="147"/>
        <v>219.44551724137932</v>
      </c>
      <c r="CK206" s="23">
        <f t="shared" si="129"/>
        <v>181.41018931847788</v>
      </c>
      <c r="CL206" s="23">
        <f t="shared" si="130"/>
        <v>18.951250825081527</v>
      </c>
      <c r="CM206" s="23" cm="1">
        <f t="array" aca="1" ref="CM206" ca="1">(CL206 - $EV206) - AVERAGE(OFFSET(CL$62, 0, 0, ROW()-62, 1) - OFFSET($EV$62, 0, 0, ROW()-62, 1))</f>
        <v>-4.5725089249770106</v>
      </c>
      <c r="CN206" s="21">
        <v>43921</v>
      </c>
      <c r="CO206" s="23">
        <v>3645.68</v>
      </c>
      <c r="CP206" s="23">
        <v>2.76</v>
      </c>
      <c r="CQ206" s="23">
        <v>13.864800000000001</v>
      </c>
      <c r="CR206" s="23">
        <v>202.31010000000001</v>
      </c>
      <c r="CS206" s="23">
        <v>26.178799999999999</v>
      </c>
      <c r="CT206" s="23">
        <v>12.012</v>
      </c>
      <c r="CU206" s="23">
        <v>8.2303999999999995</v>
      </c>
      <c r="CV206" s="23">
        <f t="shared" ref="CV206:CV269" si="160">CP206*CO206/AVERAGE(CO206,CO195:CO205)</f>
        <v>2.1531007577628563</v>
      </c>
      <c r="CW206" s="23">
        <f t="shared" si="148"/>
        <v>199.32029556650249</v>
      </c>
      <c r="CX206" s="23">
        <f t="shared" si="131"/>
        <v>179.11935613902708</v>
      </c>
      <c r="CY206" s="23">
        <f t="shared" si="132"/>
        <v>20.353355877241611</v>
      </c>
      <c r="CZ206" s="23" cm="1">
        <f t="array" aca="1" ref="CZ206" ca="1">(CY206 - $EV206) - AVERAGE(OFFSET(CY$62, 0, 0, ROW()-62, 1) - OFFSET($EV$62, 0, 0, ROW()-62, 1))</f>
        <v>-6.2804942519677116</v>
      </c>
      <c r="DA206" s="21">
        <v>43921</v>
      </c>
      <c r="DB206" s="23">
        <v>2269.19</v>
      </c>
      <c r="DC206" s="23">
        <v>3.06</v>
      </c>
      <c r="DD206" s="23">
        <v>15.520200000000001</v>
      </c>
      <c r="DE206" s="23">
        <v>154.8999</v>
      </c>
      <c r="DF206" s="23">
        <v>26.871400000000001</v>
      </c>
      <c r="DG206" s="23">
        <v>9.0593000000000004</v>
      </c>
      <c r="DH206" s="23">
        <v>5.7735000000000003</v>
      </c>
      <c r="DI206" s="23">
        <f t="shared" ref="DI206:DI269" si="161">DC206*DB206/AVERAGE(DB206,DB195:DB205)</f>
        <v>2.4128302811230329</v>
      </c>
      <c r="DJ206" s="23">
        <f t="shared" si="149"/>
        <v>152.61073891625617</v>
      </c>
      <c r="DK206" s="23">
        <f t="shared" si="133"/>
        <v>153.9720661777028</v>
      </c>
      <c r="DL206" s="23">
        <f t="shared" si="134"/>
        <v>14.737673243801732</v>
      </c>
      <c r="DM206" s="23" cm="1">
        <f t="array" aca="1" ref="DM206" ca="1">(DL206 - $EV206) - AVERAGE(OFFSET(DL$62, 0, 0, ROW()-62, 1) - OFFSET($EV$62, 0, 0, ROW()-62, 1))</f>
        <v>-7.8060649572887328</v>
      </c>
      <c r="DN206" s="21">
        <v>43921</v>
      </c>
      <c r="DO206" s="23">
        <v>6399.98</v>
      </c>
      <c r="DP206" s="23">
        <v>1.5</v>
      </c>
      <c r="DQ206" s="23">
        <v>24.261600000000001</v>
      </c>
      <c r="DR206" s="23">
        <v>305.95179999999999</v>
      </c>
      <c r="DS206" s="23">
        <v>53.088099999999997</v>
      </c>
      <c r="DT206" s="23">
        <v>21.903700000000001</v>
      </c>
      <c r="DU206" s="23">
        <v>18.2913</v>
      </c>
      <c r="DV206" s="23">
        <f t="shared" ref="DV206:DV269" si="162">DP206*DO206/AVERAGE(DO206,DO195:DO205)</f>
        <v>1.4560756716802004</v>
      </c>
      <c r="DW206" s="23">
        <f t="shared" si="150"/>
        <v>301.43034482758623</v>
      </c>
      <c r="DX206" s="23">
        <f t="shared" si="135"/>
        <v>239.3831484814028</v>
      </c>
      <c r="DY206" s="23">
        <f t="shared" si="136"/>
        <v>26.735298790245469</v>
      </c>
      <c r="DZ206" s="23" cm="1">
        <f t="array" aca="1" ref="DZ206" ca="1">(DY206 - $EV206) - AVERAGE(OFFSET(DY$62, 0, 0, ROW()-62, 1) - OFFSET($EV$62, 0, 0, ROW()-62, 1))</f>
        <v>1.1544340733869545</v>
      </c>
      <c r="EA206" s="21">
        <v>43921</v>
      </c>
      <c r="EB206" s="23">
        <v>5064.63</v>
      </c>
      <c r="EC206" s="23">
        <v>3.6</v>
      </c>
      <c r="ED206" s="23">
        <v>14.8154</v>
      </c>
      <c r="EE206" s="23">
        <v>165.02950000000001</v>
      </c>
      <c r="EF206" s="23">
        <v>64.571200000000005</v>
      </c>
      <c r="EG206" s="23">
        <v>19.983899999999998</v>
      </c>
      <c r="EH206" s="23">
        <v>13.661899999999999</v>
      </c>
      <c r="EI206" s="23">
        <f t="shared" ref="EI206:EI269" si="163">EC206*EB206/AVERAGE(EB206,EB195:EB205)</f>
        <v>3.2717864516181132</v>
      </c>
      <c r="EJ206" s="23">
        <f t="shared" si="151"/>
        <v>162.59064039408869</v>
      </c>
      <c r="EK206" s="23">
        <f t="shared" si="137"/>
        <v>140.32900634911735</v>
      </c>
      <c r="EL206" s="23">
        <f t="shared" si="138"/>
        <v>36.091112819540434</v>
      </c>
      <c r="EM206" s="23" cm="1">
        <f t="array" aca="1" ref="EM206" ca="1">(EL206 - $EV206) - AVERAGE(OFFSET(EL$62, 0, 0, ROW()-62, 1) - OFFSET($EV$62, 0, 0, ROW()-62, 1))</f>
        <v>5.7153705678867492</v>
      </c>
      <c r="EP206" s="21">
        <v>43921</v>
      </c>
      <c r="EQ206" s="52">
        <v>2912.429931640625</v>
      </c>
      <c r="ER206" s="37">
        <v>29.350300000000001</v>
      </c>
      <c r="ES206" s="51">
        <v>144.88</v>
      </c>
      <c r="ET206" s="23">
        <f t="shared" si="152"/>
        <v>142.73891625615764</v>
      </c>
      <c r="EU206" s="23">
        <f t="shared" si="139"/>
        <v>140.48833939750241</v>
      </c>
      <c r="EV206" s="23">
        <f t="shared" si="140"/>
        <v>20.730759179949434</v>
      </c>
      <c r="EW206" s="37"/>
      <c r="EX206" s="37"/>
      <c r="EY206" s="37"/>
      <c r="FA206" s="21">
        <v>43921</v>
      </c>
      <c r="FB206" s="37">
        <f>VLOOKUP(FA206,'riskfree_rate and infl.'!$H:$I,2,0)</f>
        <v>1.5</v>
      </c>
    </row>
    <row r="207" spans="1:158" x14ac:dyDescent="0.35">
      <c r="A207" s="21">
        <v>43951</v>
      </c>
      <c r="B207" s="23">
        <v>6152.56</v>
      </c>
      <c r="C207" s="23">
        <v>1.23</v>
      </c>
      <c r="D207" s="23">
        <v>23.683299999999999</v>
      </c>
      <c r="E207" s="23">
        <v>206.9521</v>
      </c>
      <c r="F207" s="23">
        <v>57.955599999999997</v>
      </c>
      <c r="G207" s="23">
        <v>18.0017</v>
      </c>
      <c r="H207" s="23">
        <v>12.285399999999999</v>
      </c>
      <c r="I207" s="23">
        <f t="shared" si="153"/>
        <v>1.2433111980555382</v>
      </c>
      <c r="J207" s="23">
        <f t="shared" si="141"/>
        <v>206.3331006979063</v>
      </c>
      <c r="K207" s="23">
        <f t="shared" si="117"/>
        <v>175.76397275195748</v>
      </c>
      <c r="L207" s="23">
        <f t="shared" si="118"/>
        <v>35.004670773359493</v>
      </c>
      <c r="M207" s="23" cm="1">
        <f t="array" aca="1" ref="M207" ca="1">(L207 - $EV207) - AVERAGE(OFFSET(L$62, 0, 0, ROW()-62, 1) - OFFSET($EV$62, 0, 0, ROW()-62, 1))</f>
        <v>-2.1322039212166288</v>
      </c>
      <c r="N207" s="21">
        <v>43951</v>
      </c>
      <c r="O207" s="23">
        <v>5624.45</v>
      </c>
      <c r="P207" s="23">
        <v>1.08</v>
      </c>
      <c r="Q207" s="23">
        <v>29.4998</v>
      </c>
      <c r="R207" s="23">
        <v>195.64099999999999</v>
      </c>
      <c r="S207" s="23">
        <v>31.4846</v>
      </c>
      <c r="T207" s="23">
        <v>8.8634000000000004</v>
      </c>
      <c r="U207" s="23">
        <v>6.6112000000000002</v>
      </c>
      <c r="V207" s="23">
        <f t="shared" si="154"/>
        <v>1.1584015927434061</v>
      </c>
      <c r="W207" s="23">
        <f t="shared" si="142"/>
        <v>195.05583250249254</v>
      </c>
      <c r="X207" s="23">
        <f t="shared" si="119"/>
        <v>174.02538519265056</v>
      </c>
      <c r="Y207" s="23">
        <f t="shared" si="120"/>
        <v>32.319710103061055</v>
      </c>
      <c r="Z207" s="23" cm="1">
        <f t="array" aca="1" ref="Z207" ca="1">(Y207 - $EV207) - AVERAGE(OFFSET(Y$62, 0, 0, ROW()-62, 1) - OFFSET($EV$62, 0, 0, ROW()-62, 1))</f>
        <v>2.866494456915655</v>
      </c>
      <c r="AA207" s="21">
        <v>43951</v>
      </c>
      <c r="AB207" s="23">
        <v>3369.75</v>
      </c>
      <c r="AC207" s="23">
        <v>2.84</v>
      </c>
      <c r="AD207" s="23">
        <v>19.575700000000001</v>
      </c>
      <c r="AE207" s="23">
        <v>172.75800000000001</v>
      </c>
      <c r="AF207" s="23">
        <v>29.3994</v>
      </c>
      <c r="AG207" s="23">
        <v>8.3542000000000005</v>
      </c>
      <c r="AH207" s="23">
        <v>5.5486000000000004</v>
      </c>
      <c r="AI207" s="23">
        <f t="shared" si="155"/>
        <v>2.7881113563728288</v>
      </c>
      <c r="AJ207" s="23">
        <f t="shared" si="143"/>
        <v>172.24127617148557</v>
      </c>
      <c r="AK207" s="23">
        <f t="shared" si="121"/>
        <v>145.98921443443305</v>
      </c>
      <c r="AL207" s="23">
        <f t="shared" si="122"/>
        <v>23.082184619285204</v>
      </c>
      <c r="AM207" s="23" cm="1">
        <f t="array" aca="1" ref="AM207" ca="1">(AL207 - $EV207) - AVERAGE(OFFSET(AL$62, 0, 0, ROW()-62, 1) - OFFSET($EV$62, 0, 0, ROW()-62, 1))</f>
        <v>-2.9883308663840893</v>
      </c>
      <c r="AN207" s="21">
        <v>43951</v>
      </c>
      <c r="AO207" s="23">
        <v>1608.78</v>
      </c>
      <c r="AP207" s="23">
        <v>6.13</v>
      </c>
      <c r="AQ207" s="23">
        <v>13.5745</v>
      </c>
      <c r="AR207" s="23">
        <v>117.7765</v>
      </c>
      <c r="AS207" s="23">
        <v>12.993</v>
      </c>
      <c r="AT207" s="23">
        <v>3.6638000000000002</v>
      </c>
      <c r="AU207" s="23">
        <v>2.4436</v>
      </c>
      <c r="AV207" s="23">
        <f t="shared" si="156"/>
        <v>4.398342853511167</v>
      </c>
      <c r="AW207" s="23">
        <f t="shared" si="144"/>
        <v>117.42422731804588</v>
      </c>
      <c r="AX207" s="23">
        <f t="shared" si="123"/>
        <v>99.15420457514341</v>
      </c>
      <c r="AY207" s="23">
        <f t="shared" si="124"/>
        <v>16.225030566210592</v>
      </c>
      <c r="AZ207" s="23" cm="1">
        <f t="array" aca="1" ref="AZ207" ca="1">(AY207 - $EV207) - AVERAGE(OFFSET(AY$62, 0, 0, ROW()-62, 1) - OFFSET($EV$62, 0, 0, ROW()-62, 1))</f>
        <v>-3.6782732176499353</v>
      </c>
      <c r="BA207" s="21">
        <v>43951</v>
      </c>
      <c r="BB207" s="23">
        <v>1276.55</v>
      </c>
      <c r="BC207" s="23">
        <v>3.03</v>
      </c>
      <c r="BD207" s="23">
        <v>10.7598</v>
      </c>
      <c r="BE207" s="23">
        <v>122.3614</v>
      </c>
      <c r="BF207" s="23" t="s">
        <v>8</v>
      </c>
      <c r="BG207" s="23">
        <v>19.581</v>
      </c>
      <c r="BH207" s="23">
        <v>15.3452</v>
      </c>
      <c r="BI207" s="23">
        <f t="shared" si="157"/>
        <v>2.4831656948610665</v>
      </c>
      <c r="BJ207" s="23">
        <f t="shared" si="145"/>
        <v>121.99541375872384</v>
      </c>
      <c r="BK207" s="23">
        <f t="shared" si="125"/>
        <v>103.0881734840639</v>
      </c>
      <c r="BL207" s="23">
        <f t="shared" si="126"/>
        <v>12.383088737112391</v>
      </c>
      <c r="BM207" s="23" cm="1">
        <f t="array" aca="1" ref="BM207" ca="1">(BL207 - $EV207) - AVERAGE(OFFSET(BL$62, 0, 0, ROW()-62, 1) - OFFSET($EV$62, 0, 0, ROW()-62, 1))</f>
        <v>-6.4942575034676358</v>
      </c>
      <c r="BN207" s="21">
        <v>43951</v>
      </c>
      <c r="BO207" s="23">
        <v>2981.45</v>
      </c>
      <c r="BP207" s="23">
        <v>3.47</v>
      </c>
      <c r="BQ207" s="23">
        <v>45.937100000000001</v>
      </c>
      <c r="BR207" s="23">
        <v>149.02520000000001</v>
      </c>
      <c r="BS207" s="23" t="s">
        <v>8</v>
      </c>
      <c r="BT207" s="23">
        <v>22.762699999999999</v>
      </c>
      <c r="BU207" s="23">
        <v>19.636900000000001</v>
      </c>
      <c r="BV207" s="23">
        <f t="shared" si="158"/>
        <v>3.1922898588885213</v>
      </c>
      <c r="BW207" s="23">
        <f t="shared" si="146"/>
        <v>148.57946161515457</v>
      </c>
      <c r="BX207" s="23">
        <f t="shared" si="127"/>
        <v>141.57818547127289</v>
      </c>
      <c r="BY207" s="23">
        <f t="shared" si="128"/>
        <v>21.058682099050881</v>
      </c>
      <c r="BZ207" s="23" cm="1">
        <f t="array" aca="1" ref="BZ207" ca="1">(BY207 - $EV207) - AVERAGE(OFFSET(BY$62, 0, 0, ROW()-62, 1) - OFFSET($EV$62, 0, 0, ROW()-62, 1))</f>
        <v>-3.4793348881550248</v>
      </c>
      <c r="CA207" s="21">
        <v>43951</v>
      </c>
      <c r="CB207" s="23">
        <v>3877.28</v>
      </c>
      <c r="CC207" s="23">
        <v>1.67</v>
      </c>
      <c r="CD207" s="23">
        <v>20.7684</v>
      </c>
      <c r="CE207" s="23">
        <v>223.46639999999999</v>
      </c>
      <c r="CF207" s="23">
        <v>29.337700000000002</v>
      </c>
      <c r="CG207" s="23">
        <v>9.3482000000000003</v>
      </c>
      <c r="CH207" s="23">
        <v>7.1154000000000002</v>
      </c>
      <c r="CI207" s="23">
        <f t="shared" si="159"/>
        <v>1.7883375467449325</v>
      </c>
      <c r="CJ207" s="23">
        <f t="shared" si="147"/>
        <v>222.79800598205387</v>
      </c>
      <c r="CK207" s="23">
        <f t="shared" si="129"/>
        <v>182.73111299867313</v>
      </c>
      <c r="CL207" s="23">
        <f t="shared" si="130"/>
        <v>21.218499336936421</v>
      </c>
      <c r="CM207" s="23" cm="1">
        <f t="array" aca="1" ref="CM207" ca="1">(CL207 - $EV207) - AVERAGE(OFFSET(CL$62, 0, 0, ROW()-62, 1) - OFFSET($EV$62, 0, 0, ROW()-62, 1))</f>
        <v>-3.1992241977136113</v>
      </c>
      <c r="CN207" s="21">
        <v>43951</v>
      </c>
      <c r="CO207" s="23">
        <v>3959.03</v>
      </c>
      <c r="CP207" s="23">
        <v>2.6</v>
      </c>
      <c r="CQ207" s="23">
        <v>15.051299999999999</v>
      </c>
      <c r="CR207" s="23">
        <v>202.31010000000001</v>
      </c>
      <c r="CS207" s="23">
        <v>26.178799999999999</v>
      </c>
      <c r="CT207" s="23">
        <v>12.012</v>
      </c>
      <c r="CU207" s="23">
        <v>8.2303999999999995</v>
      </c>
      <c r="CV207" s="23">
        <f t="shared" si="160"/>
        <v>2.2352449306870281</v>
      </c>
      <c r="CW207" s="23">
        <f t="shared" si="148"/>
        <v>201.70498504486542</v>
      </c>
      <c r="CX207" s="23">
        <f t="shared" si="131"/>
        <v>179.69005712557978</v>
      </c>
      <c r="CY207" s="23">
        <f t="shared" si="132"/>
        <v>22.032549064376763</v>
      </c>
      <c r="CZ207" s="23" cm="1">
        <f t="array" aca="1" ref="CZ207" ca="1">(CY207 - $EV207) - AVERAGE(OFFSET(CY$62, 0, 0, ROW()-62, 1) - OFFSET($EV$62, 0, 0, ROW()-62, 1))</f>
        <v>-5.4834856402723959</v>
      </c>
      <c r="DA207" s="21">
        <v>43951</v>
      </c>
      <c r="DB207" s="23">
        <v>2677</v>
      </c>
      <c r="DC207" s="23">
        <v>2.39</v>
      </c>
      <c r="DD207" s="23">
        <v>18.3094</v>
      </c>
      <c r="DE207" s="23">
        <v>154.8999</v>
      </c>
      <c r="DF207" s="23">
        <v>26.871400000000001</v>
      </c>
      <c r="DG207" s="23">
        <v>9.0593000000000004</v>
      </c>
      <c r="DH207" s="23">
        <v>5.7735000000000003</v>
      </c>
      <c r="DI207" s="23">
        <f t="shared" si="161"/>
        <v>2.2425923470171645</v>
      </c>
      <c r="DJ207" s="23">
        <f t="shared" si="149"/>
        <v>154.43659022931209</v>
      </c>
      <c r="DK207" s="23">
        <f t="shared" si="133"/>
        <v>154.0458941177304</v>
      </c>
      <c r="DL207" s="23">
        <f t="shared" si="134"/>
        <v>17.377938018614689</v>
      </c>
      <c r="DM207" s="23" cm="1">
        <f t="array" aca="1" ref="DM207" ca="1">(DL207 - $EV207) - AVERAGE(OFFSET(DL$62, 0, 0, ROW()-62, 1) - OFFSET($EV$62, 0, 0, ROW()-62, 1))</f>
        <v>-6.0374635806375352</v>
      </c>
      <c r="DN207" s="21">
        <v>43951</v>
      </c>
      <c r="DO207" s="23">
        <v>7277.75</v>
      </c>
      <c r="DP207" s="23">
        <v>1.29</v>
      </c>
      <c r="DQ207" s="23">
        <v>27.124300000000002</v>
      </c>
      <c r="DR207" s="23">
        <v>305.34429999999998</v>
      </c>
      <c r="DS207" s="23">
        <v>53.311</v>
      </c>
      <c r="DT207" s="23">
        <v>22.224499999999999</v>
      </c>
      <c r="DU207" s="23">
        <v>19.290500000000002</v>
      </c>
      <c r="DV207" s="23">
        <f t="shared" si="162"/>
        <v>1.4056601431193572</v>
      </c>
      <c r="DW207" s="23">
        <f t="shared" si="150"/>
        <v>304.43100697906283</v>
      </c>
      <c r="DX207" s="23">
        <f t="shared" si="135"/>
        <v>241.17547054160829</v>
      </c>
      <c r="DY207" s="23">
        <f t="shared" si="136"/>
        <v>30.176161711870368</v>
      </c>
      <c r="DZ207" s="23" cm="1">
        <f t="array" aca="1" ref="DZ207" ca="1">(DY207 - $EV207) - AVERAGE(OFFSET(DY$62, 0, 0, ROW()-62, 1) - OFFSET($EV$62, 0, 0, ROW()-62, 1))</f>
        <v>3.6618370518109495</v>
      </c>
      <c r="EA207" s="21">
        <v>43951</v>
      </c>
      <c r="EB207" s="23">
        <v>5236.1099999999997</v>
      </c>
      <c r="EC207" s="23">
        <v>3.5</v>
      </c>
      <c r="ED207" s="23">
        <v>15.3108</v>
      </c>
      <c r="EE207" s="23">
        <v>165.02950000000001</v>
      </c>
      <c r="EF207" s="23">
        <v>64.571200000000005</v>
      </c>
      <c r="EG207" s="23">
        <v>19.983899999999998</v>
      </c>
      <c r="EH207" s="23">
        <v>13.661899999999999</v>
      </c>
      <c r="EI207" s="23">
        <f t="shared" si="163"/>
        <v>3.2895707397220275</v>
      </c>
      <c r="EJ207" s="23">
        <f t="shared" si="151"/>
        <v>164.53589232303094</v>
      </c>
      <c r="EK207" s="23">
        <f t="shared" si="137"/>
        <v>140.86489847567691</v>
      </c>
      <c r="EL207" s="23">
        <f t="shared" si="138"/>
        <v>37.171148076354285</v>
      </c>
      <c r="EM207" s="23" cm="1">
        <f t="array" aca="1" ref="EM207" ca="1">(EL207 - $EV207) - AVERAGE(OFFSET(EL$62, 0, 0, ROW()-62, 1) - OFFSET($EV$62, 0, 0, ROW()-62, 1))</f>
        <v>5.8304911470548717</v>
      </c>
      <c r="EP207" s="21">
        <v>43951</v>
      </c>
      <c r="EQ207" s="52">
        <v>3044.31005859375</v>
      </c>
      <c r="ER207" s="37">
        <v>30.679300000000001</v>
      </c>
      <c r="ES207" s="51">
        <v>138.71</v>
      </c>
      <c r="ET207" s="23">
        <f t="shared" si="152"/>
        <v>138.29511465603193</v>
      </c>
      <c r="EU207" s="23">
        <f t="shared" si="139"/>
        <v>140.57415309868347</v>
      </c>
      <c r="EV207" s="23">
        <f t="shared" si="140"/>
        <v>21.656257508851116</v>
      </c>
      <c r="EW207" s="37"/>
      <c r="EX207" s="37"/>
      <c r="EY207" s="37"/>
      <c r="FA207" s="21">
        <v>43951</v>
      </c>
      <c r="FB207" s="37">
        <f>VLOOKUP(FA207,'riskfree_rate and infl.'!$H:$I,2,0)</f>
        <v>0.3</v>
      </c>
    </row>
    <row r="208" spans="1:158" x14ac:dyDescent="0.35">
      <c r="A208" s="21">
        <v>43982</v>
      </c>
      <c r="B208" s="23">
        <v>6545.04</v>
      </c>
      <c r="C208" s="23">
        <v>1.1499999999999999</v>
      </c>
      <c r="D208" s="23">
        <v>25.005700000000001</v>
      </c>
      <c r="E208" s="23">
        <v>207.41</v>
      </c>
      <c r="F208" s="23">
        <v>56.643599999999999</v>
      </c>
      <c r="G208" s="23">
        <v>17.729700000000001</v>
      </c>
      <c r="H208" s="23">
        <v>11.707800000000001</v>
      </c>
      <c r="I208" s="23">
        <f t="shared" si="153"/>
        <v>1.2212959414783211</v>
      </c>
      <c r="J208" s="23">
        <f t="shared" si="141"/>
        <v>207.20279720279723</v>
      </c>
      <c r="K208" s="23">
        <f t="shared" si="117"/>
        <v>176.99493603867077</v>
      </c>
      <c r="L208" s="23">
        <f t="shared" si="118"/>
        <v>36.978685077012628</v>
      </c>
      <c r="M208" s="23" cm="1">
        <f t="array" aca="1" ref="M208" ca="1">(L208 - $EV208) - AVERAGE(OFFSET(L$62, 0, 0, ROW()-62, 1) - OFFSET($EV$62, 0, 0, ROW()-62, 1))</f>
        <v>-0.53875416232524742</v>
      </c>
      <c r="N208" s="21">
        <v>43982</v>
      </c>
      <c r="O208" s="23">
        <v>5899.67</v>
      </c>
      <c r="P208" s="23">
        <v>1.01</v>
      </c>
      <c r="Q208" s="23">
        <v>35.483899999999998</v>
      </c>
      <c r="R208" s="23">
        <v>170.44540000000001</v>
      </c>
      <c r="S208" s="23">
        <v>30.924299999999999</v>
      </c>
      <c r="T208" s="23">
        <v>7.7920999999999996</v>
      </c>
      <c r="U208" s="23">
        <v>5.6973000000000003</v>
      </c>
      <c r="V208" s="23">
        <f t="shared" si="154"/>
        <v>1.1179162144440451</v>
      </c>
      <c r="W208" s="23">
        <f t="shared" si="142"/>
        <v>170.2751248751249</v>
      </c>
      <c r="X208" s="23">
        <f t="shared" si="119"/>
        <v>174.56373227390264</v>
      </c>
      <c r="Y208" s="23">
        <f t="shared" si="120"/>
        <v>33.796653652793168</v>
      </c>
      <c r="Z208" s="23" cm="1">
        <f t="array" aca="1" ref="Z208" ca="1">(Y208 - $EV208) - AVERAGE(OFFSET(Y$62, 0, 0, ROW()-62, 1) - OFFSET($EV$62, 0, 0, ROW()-62, 1))</f>
        <v>3.9286358017618204</v>
      </c>
      <c r="AA208" s="21">
        <v>43982</v>
      </c>
      <c r="AB208" s="23">
        <v>3441.08</v>
      </c>
      <c r="AC208" s="23">
        <v>2.79</v>
      </c>
      <c r="AD208" s="23">
        <v>19.989999999999998</v>
      </c>
      <c r="AE208" s="23">
        <v>172.75800000000001</v>
      </c>
      <c r="AF208" s="23">
        <v>29.3994</v>
      </c>
      <c r="AG208" s="23">
        <v>8.3542000000000005</v>
      </c>
      <c r="AH208" s="23">
        <v>5.5486000000000004</v>
      </c>
      <c r="AI208" s="23">
        <f t="shared" si="155"/>
        <v>2.7795121157998173</v>
      </c>
      <c r="AJ208" s="23">
        <f t="shared" si="143"/>
        <v>172.58541458541461</v>
      </c>
      <c r="AK208" s="23">
        <f t="shared" si="121"/>
        <v>146.64254301085663</v>
      </c>
      <c r="AL208" s="23">
        <f t="shared" si="122"/>
        <v>23.465768728146244</v>
      </c>
      <c r="AM208" s="23" cm="1">
        <f t="array" aca="1" ref="AM208" ca="1">(AL208 - $EV208) - AVERAGE(OFFSET(AL$62, 0, 0, ROW()-62, 1) - OFFSET($EV$62, 0, 0, ROW()-62, 1))</f>
        <v>-2.9794474190987232</v>
      </c>
      <c r="AN208" s="21">
        <v>43982</v>
      </c>
      <c r="AO208" s="23">
        <v>1631.04</v>
      </c>
      <c r="AP208" s="23">
        <v>6.11</v>
      </c>
      <c r="AQ208" s="23">
        <v>16.329699999999999</v>
      </c>
      <c r="AR208" s="23">
        <v>108.5652</v>
      </c>
      <c r="AS208" s="23">
        <v>12.804600000000001</v>
      </c>
      <c r="AT208" s="23">
        <v>-3.9382000000000001</v>
      </c>
      <c r="AU208" s="23">
        <v>-3.9722</v>
      </c>
      <c r="AV208" s="23">
        <f t="shared" si="156"/>
        <v>4.5794729471557094</v>
      </c>
      <c r="AW208" s="23">
        <f t="shared" si="144"/>
        <v>108.45674325674327</v>
      </c>
      <c r="AX208" s="23">
        <f t="shared" si="123"/>
        <v>97.73250529608913</v>
      </c>
      <c r="AY208" s="23">
        <f t="shared" si="124"/>
        <v>16.688818065787043</v>
      </c>
      <c r="AZ208" s="23" cm="1">
        <f t="array" aca="1" ref="AZ208" ca="1">(AY208 - $EV208) - AVERAGE(OFFSET(AY$62, 0, 0, ROW()-62, 1) - OFFSET($EV$62, 0, 0, ROW()-62, 1))</f>
        <v>-3.5844607471062426</v>
      </c>
      <c r="BA208" s="21">
        <v>43982</v>
      </c>
      <c r="BB208" s="23">
        <v>1306.3599999999999</v>
      </c>
      <c r="BC208" s="23">
        <v>3</v>
      </c>
      <c r="BD208" s="23">
        <v>11.5107</v>
      </c>
      <c r="BE208" s="23">
        <v>123.8262</v>
      </c>
      <c r="BF208" s="23" t="s">
        <v>8</v>
      </c>
      <c r="BG208" s="23">
        <v>17.717600000000001</v>
      </c>
      <c r="BH208" s="23">
        <v>14.1724</v>
      </c>
      <c r="BI208" s="23">
        <f t="shared" si="157"/>
        <v>2.541154043377265</v>
      </c>
      <c r="BJ208" s="23">
        <f t="shared" si="145"/>
        <v>123.70249750249752</v>
      </c>
      <c r="BK208" s="23">
        <f t="shared" si="125"/>
        <v>103.59876844243885</v>
      </c>
      <c r="BL208" s="23">
        <f t="shared" si="126"/>
        <v>12.609802410207555</v>
      </c>
      <c r="BM208" s="23" cm="1">
        <f t="array" aca="1" ref="BM208" ca="1">(BL208 - $EV208) - AVERAGE(OFFSET(BL$62, 0, 0, ROW()-62, 1) - OFFSET($EV$62, 0, 0, ROW()-62, 1))</f>
        <v>-6.6182312958037386</v>
      </c>
      <c r="BN208" s="21">
        <v>43982</v>
      </c>
      <c r="BO208" s="23">
        <v>3042.16</v>
      </c>
      <c r="BP208" s="23">
        <v>3.37</v>
      </c>
      <c r="BQ208" s="23">
        <v>46.529400000000003</v>
      </c>
      <c r="BR208" s="23">
        <v>145.869</v>
      </c>
      <c r="BS208" s="23" t="s">
        <v>8</v>
      </c>
      <c r="BT208" s="23">
        <v>22.1294</v>
      </c>
      <c r="BU208" s="23">
        <v>20.444299999999998</v>
      </c>
      <c r="BV208" s="23">
        <f t="shared" si="158"/>
        <v>3.1716167040695455</v>
      </c>
      <c r="BW208" s="23">
        <f t="shared" si="146"/>
        <v>145.72327672327674</v>
      </c>
      <c r="BX208" s="23">
        <f t="shared" si="127"/>
        <v>141.88924008332751</v>
      </c>
      <c r="BY208" s="23">
        <f t="shared" si="128"/>
        <v>21.440385459908207</v>
      </c>
      <c r="BZ208" s="23" cm="1">
        <f t="array" aca="1" ref="BZ208" ca="1">(BY208 - $EV208) - AVERAGE(OFFSET(BY$62, 0, 0, ROW()-62, 1) - OFFSET($EV$62, 0, 0, ROW()-62, 1))</f>
        <v>-3.4689691476283668</v>
      </c>
      <c r="CA208" s="21">
        <v>43982</v>
      </c>
      <c r="CB208" s="23">
        <v>4009.18</v>
      </c>
      <c r="CC208" s="23">
        <v>1.65</v>
      </c>
      <c r="CD208" s="23">
        <v>22.0501</v>
      </c>
      <c r="CE208" s="23">
        <v>226.3784</v>
      </c>
      <c r="CF208" s="23">
        <v>28.501000000000001</v>
      </c>
      <c r="CG208" s="23">
        <v>9.0459999999999994</v>
      </c>
      <c r="CH208" s="23">
        <v>6.7850999999999999</v>
      </c>
      <c r="CI208" s="23">
        <f t="shared" si="159"/>
        <v>1.7992395220085757</v>
      </c>
      <c r="CJ208" s="23">
        <f t="shared" si="147"/>
        <v>226.15224775224777</v>
      </c>
      <c r="CK208" s="23">
        <f t="shared" si="129"/>
        <v>184.11391712787727</v>
      </c>
      <c r="CL208" s="23">
        <f t="shared" si="130"/>
        <v>21.775540179373856</v>
      </c>
      <c r="CM208" s="23" cm="1">
        <f t="array" aca="1" ref="CM208" ca="1">(CL208 - $EV208) - AVERAGE(OFFSET(CL$62, 0, 0, ROW()-62, 1) - OFFSET($EV$62, 0, 0, ROW()-62, 1))</f>
        <v>-3.015439541979732</v>
      </c>
      <c r="CN208" s="21">
        <v>43982</v>
      </c>
      <c r="CO208" s="23">
        <v>4173.97</v>
      </c>
      <c r="CP208" s="23">
        <v>2.4700000000000002</v>
      </c>
      <c r="CQ208" s="23">
        <v>17.372299999999999</v>
      </c>
      <c r="CR208" s="23">
        <v>190.48920000000001</v>
      </c>
      <c r="CS208" s="23">
        <v>25.6951</v>
      </c>
      <c r="CT208" s="23">
        <v>11.062099999999999</v>
      </c>
      <c r="CU208" s="23">
        <v>7.4389000000000003</v>
      </c>
      <c r="CV208" s="23">
        <f t="shared" si="160"/>
        <v>2.2477764746730031</v>
      </c>
      <c r="CW208" s="23">
        <f t="shared" si="148"/>
        <v>190.29890109890113</v>
      </c>
      <c r="CX208" s="23">
        <f t="shared" si="131"/>
        <v>180.06527047722813</v>
      </c>
      <c r="CY208" s="23">
        <f t="shared" si="132"/>
        <v>23.180316720363127</v>
      </c>
      <c r="CZ208" s="23" cm="1">
        <f t="array" aca="1" ref="CZ208" ca="1">(CY208 - $EV208) - AVERAGE(OFFSET(CY$62, 0, 0, ROW()-62, 1) - OFFSET($EV$62, 0, 0, ROW()-62, 1))</f>
        <v>-4.6933285446706909</v>
      </c>
      <c r="DA208" s="21">
        <v>43982</v>
      </c>
      <c r="DB208" s="23">
        <v>2840.48</v>
      </c>
      <c r="DC208" s="23">
        <v>2.2999999999999998</v>
      </c>
      <c r="DD208" s="23">
        <v>20.413399999999999</v>
      </c>
      <c r="DE208" s="23">
        <v>150.52619999999999</v>
      </c>
      <c r="DF208" s="23">
        <v>26.691199999999998</v>
      </c>
      <c r="DG208" s="23">
        <v>7.9560000000000004</v>
      </c>
      <c r="DH208" s="23">
        <v>4.8902000000000001</v>
      </c>
      <c r="DI208" s="23">
        <f t="shared" si="161"/>
        <v>2.2788254800235332</v>
      </c>
      <c r="DJ208" s="23">
        <f t="shared" si="149"/>
        <v>150.37582417582419</v>
      </c>
      <c r="DK208" s="23">
        <f t="shared" si="133"/>
        <v>154.05704285399412</v>
      </c>
      <c r="DL208" s="23">
        <f t="shared" si="134"/>
        <v>18.437845796456276</v>
      </c>
      <c r="DM208" s="23" cm="1">
        <f t="array" aca="1" ref="DM208" ca="1">(DL208 - $EV208) - AVERAGE(OFFSET(DL$62, 0, 0, ROW()-62, 1) - OFFSET($EV$62, 0, 0, ROW()-62, 1))</f>
        <v>-5.3313719937260515</v>
      </c>
      <c r="DN208" s="21">
        <v>43982</v>
      </c>
      <c r="DO208" s="23">
        <v>7838.76</v>
      </c>
      <c r="DP208" s="23">
        <v>1.21</v>
      </c>
      <c r="DQ208" s="23">
        <v>29.215199999999999</v>
      </c>
      <c r="DR208" s="23">
        <v>305.34429999999998</v>
      </c>
      <c r="DS208" s="23">
        <v>53.311</v>
      </c>
      <c r="DT208" s="23">
        <v>22.224499999999999</v>
      </c>
      <c r="DU208" s="23">
        <v>19.290500000000002</v>
      </c>
      <c r="DV208" s="23">
        <f t="shared" si="162"/>
        <v>1.3835718997000652</v>
      </c>
      <c r="DW208" s="23">
        <f t="shared" si="150"/>
        <v>305.03926073926073</v>
      </c>
      <c r="DX208" s="23">
        <f t="shared" si="135"/>
        <v>242.98425822059599</v>
      </c>
      <c r="DY208" s="23">
        <f t="shared" si="136"/>
        <v>32.260361462936807</v>
      </c>
      <c r="DZ208" s="23" cm="1">
        <f t="array" aca="1" ref="DZ208" ca="1">(DY208 - $EV208) - AVERAGE(OFFSET(DY$62, 0, 0, ROW()-62, 1) - OFFSET($EV$62, 0, 0, ROW()-62, 1))</f>
        <v>5.3257870459716115</v>
      </c>
      <c r="EA208" s="21">
        <v>43982</v>
      </c>
      <c r="EB208" s="23">
        <v>5466.53</v>
      </c>
      <c r="EC208" s="23">
        <v>3.38</v>
      </c>
      <c r="ED208" s="23">
        <v>15.7715</v>
      </c>
      <c r="EE208" s="23">
        <v>156.10069999999999</v>
      </c>
      <c r="EF208" s="23">
        <v>66.427899999999994</v>
      </c>
      <c r="EG208" s="23">
        <v>20.107299999999999</v>
      </c>
      <c r="EH208" s="23">
        <v>12.6418</v>
      </c>
      <c r="EI208" s="23">
        <f t="shared" si="163"/>
        <v>3.3028778872302849</v>
      </c>
      <c r="EJ208" s="23">
        <f t="shared" si="151"/>
        <v>155.94475524475524</v>
      </c>
      <c r="EK208" s="23">
        <f t="shared" si="137"/>
        <v>141.22144772975616</v>
      </c>
      <c r="EL208" s="23">
        <f t="shared" si="138"/>
        <v>38.708921965315405</v>
      </c>
      <c r="EM208" s="23" cm="1">
        <f t="array" aca="1" ref="EM208" ca="1">(EL208 - $EV208) - AVERAGE(OFFSET(EL$62, 0, 0, ROW()-62, 1) - OFFSET($EV$62, 0, 0, ROW()-62, 1))</f>
        <v>6.9331614839373099</v>
      </c>
      <c r="EP208" s="21">
        <v>43982</v>
      </c>
      <c r="EQ208" s="52">
        <v>3100.2900390625</v>
      </c>
      <c r="ER208" s="37">
        <v>31.243500000000001</v>
      </c>
      <c r="ES208" s="51">
        <v>131.56</v>
      </c>
      <c r="ET208" s="23">
        <f t="shared" si="152"/>
        <v>131.42857142857144</v>
      </c>
      <c r="EU208" s="23">
        <f t="shared" si="139"/>
        <v>140.59362928915965</v>
      </c>
      <c r="EV208" s="23">
        <f t="shared" si="140"/>
        <v>22.051426190059559</v>
      </c>
      <c r="EW208" s="37"/>
      <c r="EX208" s="37"/>
      <c r="EY208" s="37"/>
      <c r="FA208" s="21">
        <v>43982</v>
      </c>
      <c r="FB208" s="37">
        <f>VLOOKUP(FA208,'riskfree_rate and infl.'!$H:$I,2,0)</f>
        <v>0.1</v>
      </c>
    </row>
    <row r="209" spans="1:158" x14ac:dyDescent="0.35">
      <c r="A209" s="21">
        <v>44012</v>
      </c>
      <c r="B209" s="23">
        <v>6535.62</v>
      </c>
      <c r="C209" s="23">
        <v>1.1599999999999999</v>
      </c>
      <c r="D209" s="23">
        <v>24.9588</v>
      </c>
      <c r="E209" s="23">
        <v>207.41</v>
      </c>
      <c r="F209" s="23">
        <v>56.643599999999999</v>
      </c>
      <c r="G209" s="23">
        <v>17.729700000000001</v>
      </c>
      <c r="H209" s="23">
        <v>11.707800000000001</v>
      </c>
      <c r="I209" s="23">
        <f t="shared" si="153"/>
        <v>1.2194381614780083</v>
      </c>
      <c r="J209" s="23">
        <f t="shared" si="141"/>
        <v>206.17296222664015</v>
      </c>
      <c r="K209" s="23">
        <f t="shared" si="117"/>
        <v>178.21086569549504</v>
      </c>
      <c r="L209" s="23">
        <f t="shared" si="118"/>
        <v>36.67352141797722</v>
      </c>
      <c r="M209" s="23" cm="1">
        <f t="array" aca="1" ref="M209" ca="1">(L209 - $EV209) - AVERAGE(OFFSET(L$62, 0, 0, ROW()-62, 1) - OFFSET($EV$62, 0, 0, ROW()-62, 1))</f>
        <v>-2.0683419890963766</v>
      </c>
      <c r="N209" s="21">
        <v>44012</v>
      </c>
      <c r="O209" s="23">
        <v>6282.56</v>
      </c>
      <c r="P209" s="23">
        <v>0.95</v>
      </c>
      <c r="Q209" s="23">
        <v>37.826900000000002</v>
      </c>
      <c r="R209" s="23">
        <v>170.2312</v>
      </c>
      <c r="S209" s="23">
        <v>30.919499999999999</v>
      </c>
      <c r="T209" s="23">
        <v>7.7779999999999996</v>
      </c>
      <c r="U209" s="23">
        <v>5.6902999999999997</v>
      </c>
      <c r="V209" s="23">
        <f t="shared" si="154"/>
        <v>1.1014927425254832</v>
      </c>
      <c r="W209" s="23">
        <f t="shared" si="142"/>
        <v>169.21590457256463</v>
      </c>
      <c r="X209" s="23">
        <f t="shared" si="119"/>
        <v>175.083366314481</v>
      </c>
      <c r="Y209" s="23">
        <f t="shared" si="120"/>
        <v>35.883248833103885</v>
      </c>
      <c r="Z209" s="23" cm="1">
        <f t="array" aca="1" ref="Z209" ca="1">(Y209 - $EV209) - AVERAGE(OFFSET(Y$62, 0, 0, ROW()-62, 1) - OFFSET($EV$62, 0, 0, ROW()-62, 1))</f>
        <v>4.7604164064178569</v>
      </c>
      <c r="AA209" s="21">
        <v>44012</v>
      </c>
      <c r="AB209" s="23">
        <v>3412.4</v>
      </c>
      <c r="AC209" s="23">
        <v>2.82</v>
      </c>
      <c r="AD209" s="23">
        <v>19.823399999999999</v>
      </c>
      <c r="AE209" s="23">
        <v>172.83840000000001</v>
      </c>
      <c r="AF209" s="23">
        <v>29.3994</v>
      </c>
      <c r="AG209" s="23">
        <v>8.3542000000000005</v>
      </c>
      <c r="AH209" s="23">
        <v>5.5486000000000004</v>
      </c>
      <c r="AI209" s="23">
        <f t="shared" si="155"/>
        <v>2.7809527846225865</v>
      </c>
      <c r="AJ209" s="23">
        <f t="shared" si="143"/>
        <v>171.80755467196821</v>
      </c>
      <c r="AK209" s="23">
        <f t="shared" si="121"/>
        <v>147.25808017746738</v>
      </c>
      <c r="AL209" s="23">
        <f t="shared" si="122"/>
        <v>23.172921960462627</v>
      </c>
      <c r="AM209" s="23" cm="1">
        <f t="array" aca="1" ref="AM209" ca="1">(AL209 - $EV209) - AVERAGE(OFFSET(AL$62, 0, 0, ROW()-62, 1) - OFFSET($EV$62, 0, 0, ROW()-62, 1))</f>
        <v>-4.4801149990298068</v>
      </c>
      <c r="AN209" s="21">
        <v>44012</v>
      </c>
      <c r="AO209" s="23">
        <v>1601.07</v>
      </c>
      <c r="AP209" s="23">
        <v>6.06</v>
      </c>
      <c r="AQ209" s="23">
        <v>16.029699999999998</v>
      </c>
      <c r="AR209" s="23">
        <v>108.5652</v>
      </c>
      <c r="AS209" s="23">
        <v>12.804600000000001</v>
      </c>
      <c r="AT209" s="23">
        <v>-3.9382000000000001</v>
      </c>
      <c r="AU209" s="23">
        <v>-3.9722</v>
      </c>
      <c r="AV209" s="23">
        <f t="shared" si="156"/>
        <v>4.643486700654349</v>
      </c>
      <c r="AW209" s="23">
        <f t="shared" si="144"/>
        <v>107.91769383697813</v>
      </c>
      <c r="AX209" s="23">
        <f t="shared" si="123"/>
        <v>96.305047945619847</v>
      </c>
      <c r="AY209" s="23">
        <f t="shared" si="124"/>
        <v>16.624985233422752</v>
      </c>
      <c r="AZ209" s="23" cm="1">
        <f t="array" aca="1" ref="AZ209" ca="1">(AY209 - $EV209) - AVERAGE(OFFSET(AY$62, 0, 0, ROW()-62, 1) - OFFSET($EV$62, 0, 0, ROW()-62, 1))</f>
        <v>-4.8519986547927783</v>
      </c>
      <c r="BA209" s="21">
        <v>44012</v>
      </c>
      <c r="BB209" s="23">
        <v>1299.04</v>
      </c>
      <c r="BC209" s="23">
        <v>3.03</v>
      </c>
      <c r="BD209" s="23">
        <v>11.446199999999999</v>
      </c>
      <c r="BE209" s="23">
        <v>123.8262</v>
      </c>
      <c r="BF209" s="23" t="s">
        <v>8</v>
      </c>
      <c r="BG209" s="23">
        <v>17.717600000000001</v>
      </c>
      <c r="BH209" s="23">
        <v>14.1724</v>
      </c>
      <c r="BI209" s="23">
        <f t="shared" si="157"/>
        <v>2.5926750284061275</v>
      </c>
      <c r="BJ209" s="23">
        <f t="shared" si="145"/>
        <v>123.08767395626242</v>
      </c>
      <c r="BK209" s="23">
        <f t="shared" si="125"/>
        <v>104.10082075063431</v>
      </c>
      <c r="BL209" s="23">
        <f t="shared" si="126"/>
        <v>12.478672028069333</v>
      </c>
      <c r="BM209" s="23" cm="1">
        <f t="array" aca="1" ref="BM209" ca="1">(BL209 - $EV209) - AVERAGE(OFFSET(BL$62, 0, 0, ROW()-62, 1) - OFFSET($EV$62, 0, 0, ROW()-62, 1))</f>
        <v>-7.9324288583751077</v>
      </c>
      <c r="BN209" s="21">
        <v>44012</v>
      </c>
      <c r="BO209" s="23">
        <v>3071.47</v>
      </c>
      <c r="BP209" s="23">
        <v>3.33</v>
      </c>
      <c r="BQ209" s="23">
        <v>46.977699999999999</v>
      </c>
      <c r="BR209" s="23">
        <v>145.869</v>
      </c>
      <c r="BS209" s="23" t="s">
        <v>8</v>
      </c>
      <c r="BT209" s="23">
        <v>22.1294</v>
      </c>
      <c r="BU209" s="23">
        <v>20.444299999999998</v>
      </c>
      <c r="BV209" s="23">
        <f t="shared" si="158"/>
        <v>3.173425424492653</v>
      </c>
      <c r="BW209" s="23">
        <f t="shared" si="146"/>
        <v>144.99900596421472</v>
      </c>
      <c r="BX209" s="23">
        <f t="shared" si="127"/>
        <v>142.19033906717996</v>
      </c>
      <c r="BY209" s="23">
        <f t="shared" si="128"/>
        <v>21.601115941842135</v>
      </c>
      <c r="BZ209" s="23" cm="1">
        <f t="array" aca="1" ref="BZ209" ca="1">(BY209 - $EV209) - AVERAGE(OFFSET(BY$62, 0, 0, ROW()-62, 1) - OFFSET($EV$62, 0, 0, ROW()-62, 1))</f>
        <v>-4.5127293981559893</v>
      </c>
      <c r="CA209" s="21">
        <v>44012</v>
      </c>
      <c r="CB209" s="23">
        <v>3914.49</v>
      </c>
      <c r="CC209" s="23">
        <v>1.71</v>
      </c>
      <c r="CD209" s="23">
        <v>21.413399999999999</v>
      </c>
      <c r="CE209" s="23">
        <v>227.52889999999999</v>
      </c>
      <c r="CF209" s="23">
        <v>28.2347</v>
      </c>
      <c r="CG209" s="23">
        <v>8.9581999999999997</v>
      </c>
      <c r="CH209" s="23">
        <v>6.7106000000000003</v>
      </c>
      <c r="CI209" s="23">
        <f t="shared" si="159"/>
        <v>1.8059768377269403</v>
      </c>
      <c r="CJ209" s="23">
        <f t="shared" si="147"/>
        <v>226.17186878727634</v>
      </c>
      <c r="CK209" s="23">
        <f t="shared" si="129"/>
        <v>185.44727278315636</v>
      </c>
      <c r="CL209" s="23">
        <f t="shared" si="130"/>
        <v>21.10837189057623</v>
      </c>
      <c r="CM209" s="23" cm="1">
        <f t="array" aca="1" ref="CM209" ca="1">(CL209 - $EV209) - AVERAGE(OFFSET(CL$62, 0, 0, ROW()-62, 1) - OFFSET($EV$62, 0, 0, ROW()-62, 1))</f>
        <v>-4.890183798651484</v>
      </c>
      <c r="CN209" s="21">
        <v>44012</v>
      </c>
      <c r="CO209" s="23">
        <v>4240.49</v>
      </c>
      <c r="CP209" s="23">
        <v>2.4500000000000002</v>
      </c>
      <c r="CQ209" s="23">
        <v>17.6358</v>
      </c>
      <c r="CR209" s="23">
        <v>190.09440000000001</v>
      </c>
      <c r="CS209" s="23">
        <v>25.6951</v>
      </c>
      <c r="CT209" s="23">
        <v>11.062099999999999</v>
      </c>
      <c r="CU209" s="23">
        <v>7.4389000000000003</v>
      </c>
      <c r="CV209" s="23">
        <f t="shared" si="160"/>
        <v>2.2857759998151881</v>
      </c>
      <c r="CW209" s="23">
        <f t="shared" si="148"/>
        <v>188.96063618290259</v>
      </c>
      <c r="CX209" s="23">
        <f t="shared" si="131"/>
        <v>180.42304098703642</v>
      </c>
      <c r="CY209" s="23">
        <f t="shared" si="132"/>
        <v>23.503040281339029</v>
      </c>
      <c r="CZ209" s="23" cm="1">
        <f t="array" aca="1" ref="CZ209" ca="1">(CY209 - $EV209) - AVERAGE(OFFSET(CY$62, 0, 0, ROW()-62, 1) - OFFSET($EV$62, 0, 0, ROW()-62, 1))</f>
        <v>-5.5667667406662558</v>
      </c>
      <c r="DA209" s="21">
        <v>44012</v>
      </c>
      <c r="DB209" s="23">
        <v>2875.82</v>
      </c>
      <c r="DC209" s="23">
        <v>2.2999999999999998</v>
      </c>
      <c r="DD209" s="23">
        <v>20.667400000000001</v>
      </c>
      <c r="DE209" s="23">
        <v>150.52619999999999</v>
      </c>
      <c r="DF209" s="23">
        <v>26.691199999999998</v>
      </c>
      <c r="DG209" s="23">
        <v>7.9560000000000004</v>
      </c>
      <c r="DH209" s="23">
        <v>4.8902000000000001</v>
      </c>
      <c r="DI209" s="23">
        <f t="shared" si="161"/>
        <v>2.3142179881986666</v>
      </c>
      <c r="DJ209" s="23">
        <f t="shared" si="149"/>
        <v>149.62842942345924</v>
      </c>
      <c r="DK209" s="23">
        <f t="shared" si="133"/>
        <v>154.21252833273013</v>
      </c>
      <c r="DL209" s="23">
        <f t="shared" si="134"/>
        <v>18.648420015493869</v>
      </c>
      <c r="DM209" s="23" cm="1">
        <f t="array" aca="1" ref="DM209" ca="1">(DL209 - $EV209) - AVERAGE(OFFSET(DL$62, 0, 0, ROW()-62, 1) - OFFSET($EV$62, 0, 0, ROW()-62, 1))</f>
        <v>-6.3126191000336984</v>
      </c>
      <c r="DN209" s="21">
        <v>44012</v>
      </c>
      <c r="DO209" s="23">
        <v>8389.56</v>
      </c>
      <c r="DP209" s="23">
        <v>1.1399999999999999</v>
      </c>
      <c r="DQ209" s="23">
        <v>31.2681</v>
      </c>
      <c r="DR209" s="23">
        <v>305.3639</v>
      </c>
      <c r="DS209" s="23">
        <v>53.311</v>
      </c>
      <c r="DT209" s="23">
        <v>22.224499999999999</v>
      </c>
      <c r="DU209" s="23">
        <v>19.290500000000002</v>
      </c>
      <c r="DV209" s="23">
        <f t="shared" si="162"/>
        <v>1.3592765191092406</v>
      </c>
      <c r="DW209" s="23">
        <f t="shared" si="150"/>
        <v>303.54264413518888</v>
      </c>
      <c r="DX209" s="23">
        <f t="shared" si="135"/>
        <v>244.77137921259273</v>
      </c>
      <c r="DY209" s="23">
        <f t="shared" si="136"/>
        <v>34.275085702374398</v>
      </c>
      <c r="DZ209" s="23" cm="1">
        <f t="array" aca="1" ref="DZ209" ca="1">(DY209 - $EV209) - AVERAGE(OFFSET(DY$62, 0, 0, ROW()-62, 1) - OFFSET($EV$62, 0, 0, ROW()-62, 1))</f>
        <v>6.0761922795218011</v>
      </c>
      <c r="EA209" s="21">
        <v>44012</v>
      </c>
      <c r="EB209" s="23">
        <v>5208.95</v>
      </c>
      <c r="EC209" s="23">
        <v>3.58</v>
      </c>
      <c r="ED209" s="23">
        <v>14.9755</v>
      </c>
      <c r="EE209" s="23">
        <v>156.10069999999999</v>
      </c>
      <c r="EF209" s="23">
        <v>66.427899999999994</v>
      </c>
      <c r="EG209" s="23">
        <v>20.107299999999999</v>
      </c>
      <c r="EH209" s="23">
        <v>12.6418</v>
      </c>
      <c r="EI209" s="23">
        <f t="shared" si="163"/>
        <v>3.341743205304343</v>
      </c>
      <c r="EJ209" s="23">
        <f t="shared" si="151"/>
        <v>155.16968190854868</v>
      </c>
      <c r="EK209" s="23">
        <f t="shared" si="137"/>
        <v>141.56731938460891</v>
      </c>
      <c r="EL209" s="23">
        <f t="shared" si="138"/>
        <v>36.794862137979514</v>
      </c>
      <c r="EM209" s="23" cm="1">
        <f t="array" aca="1" ref="EM209" ca="1">(EL209 - $EV209) - AVERAGE(OFFSET(EL$62, 0, 0, ROW()-62, 1) - OFFSET($EV$62, 0, 0, ROW()-62, 1))</f>
        <v>3.7438481307278568</v>
      </c>
      <c r="EP209" s="21">
        <v>44012</v>
      </c>
      <c r="EQ209" s="52">
        <v>3271.1201171875</v>
      </c>
      <c r="ER209" s="37">
        <v>33.293799999999997</v>
      </c>
      <c r="ES209" s="51">
        <v>123.74</v>
      </c>
      <c r="ET209" s="23">
        <f t="shared" si="152"/>
        <v>123.00198807157057</v>
      </c>
      <c r="EU209" s="23">
        <f t="shared" si="139"/>
        <v>140.51495779498117</v>
      </c>
      <c r="EV209" s="23">
        <f t="shared" si="140"/>
        <v>23.279515352096812</v>
      </c>
      <c r="EW209" s="37"/>
      <c r="EX209" s="37"/>
      <c r="EY209" s="37"/>
      <c r="FA209" s="21">
        <v>44012</v>
      </c>
      <c r="FB209" s="37">
        <f>VLOOKUP(FA209,'riskfree_rate and infl.'!$H:$I,2,0)</f>
        <v>0.6</v>
      </c>
    </row>
    <row r="210" spans="1:158" x14ac:dyDescent="0.35">
      <c r="A210" s="21">
        <v>44043</v>
      </c>
      <c r="B210" s="23">
        <v>6966.66</v>
      </c>
      <c r="C210" s="23">
        <v>1.04</v>
      </c>
      <c r="D210" s="23">
        <v>27.831600000000002</v>
      </c>
      <c r="E210" s="23">
        <v>196.01150000000001</v>
      </c>
      <c r="F210" s="23">
        <v>57.649000000000001</v>
      </c>
      <c r="G210" s="23">
        <v>17.1127</v>
      </c>
      <c r="H210" s="23">
        <v>11.0983</v>
      </c>
      <c r="I210" s="23">
        <f t="shared" si="153"/>
        <v>1.1518247969791597</v>
      </c>
      <c r="J210" s="23">
        <f t="shared" si="141"/>
        <v>194.07079207920793</v>
      </c>
      <c r="K210" s="23">
        <f t="shared" si="117"/>
        <v>179.2274747051984</v>
      </c>
      <c r="L210" s="23">
        <f t="shared" si="118"/>
        <v>38.870491320926561</v>
      </c>
      <c r="M210" s="23" cm="1">
        <f t="array" aca="1" ref="M210" ca="1">(L210 - $EV210) - AVERAGE(OFFSET(L$62, 0, 0, ROW()-62, 1) - OFFSET($EV$62, 0, 0, ROW()-62, 1))</f>
        <v>-1.5008648820715624</v>
      </c>
      <c r="N210" s="21">
        <v>44043</v>
      </c>
      <c r="O210" s="23">
        <v>6961.98</v>
      </c>
      <c r="P210" s="23">
        <v>0.86</v>
      </c>
      <c r="Q210" s="23">
        <v>41.5749</v>
      </c>
      <c r="R210" s="23">
        <v>171.60570000000001</v>
      </c>
      <c r="S210" s="23">
        <v>30.951499999999999</v>
      </c>
      <c r="T210" s="23">
        <v>7.8285999999999998</v>
      </c>
      <c r="U210" s="23">
        <v>5.7332000000000001</v>
      </c>
      <c r="V210" s="23">
        <f t="shared" si="154"/>
        <v>1.0773416360597596</v>
      </c>
      <c r="W210" s="23">
        <f t="shared" si="142"/>
        <v>169.90663366336634</v>
      </c>
      <c r="X210" s="23">
        <f t="shared" si="119"/>
        <v>175.61680854553043</v>
      </c>
      <c r="Y210" s="23">
        <f t="shared" si="120"/>
        <v>39.643016278792217</v>
      </c>
      <c r="Z210" s="23" cm="1">
        <f t="array" aca="1" ref="Z210" ca="1">(Y210 - $EV210) - AVERAGE(OFFSET(Y$62, 0, 0, ROW()-62, 1) - OFFSET($EV$62, 0, 0, ROW()-62, 1))</f>
        <v>6.8445507967525128</v>
      </c>
      <c r="AA210" s="21">
        <v>44043</v>
      </c>
      <c r="AB210" s="23">
        <v>3634.57</v>
      </c>
      <c r="AC210" s="23">
        <v>2.66</v>
      </c>
      <c r="AD210" s="23">
        <v>20.976700000000001</v>
      </c>
      <c r="AE210" s="23">
        <v>175.1181</v>
      </c>
      <c r="AF210" s="23">
        <v>29.289400000000001</v>
      </c>
      <c r="AG210" s="23">
        <v>8.2652000000000001</v>
      </c>
      <c r="AH210" s="23">
        <v>5.5339</v>
      </c>
      <c r="AI210" s="23">
        <f t="shared" si="155"/>
        <v>2.7787964530041251</v>
      </c>
      <c r="AJ210" s="23">
        <f t="shared" si="143"/>
        <v>173.38425742574256</v>
      </c>
      <c r="AK210" s="23">
        <f t="shared" si="121"/>
        <v>147.90213915851518</v>
      </c>
      <c r="AL210" s="23">
        <f t="shared" si="122"/>
        <v>24.574154374499098</v>
      </c>
      <c r="AM210" s="23" cm="1">
        <f t="array" aca="1" ref="AM210" ca="1">(AL210 - $EV210) - AVERAGE(OFFSET(AL$62, 0, 0, ROW()-62, 1) - OFFSET($EV$62, 0, 0, ROW()-62, 1))</f>
        <v>-4.6920796173372308</v>
      </c>
      <c r="AN210" s="21">
        <v>44043</v>
      </c>
      <c r="AO210" s="23">
        <v>1507.55</v>
      </c>
      <c r="AP210" s="23">
        <v>6.47</v>
      </c>
      <c r="AQ210" s="23">
        <v>32.246699999999997</v>
      </c>
      <c r="AR210" s="23">
        <v>52.050800000000002</v>
      </c>
      <c r="AS210" s="23">
        <v>13.749700000000001</v>
      </c>
      <c r="AT210" s="23">
        <v>-7.1670999999999996</v>
      </c>
      <c r="AU210" s="23">
        <v>-6.5437000000000003</v>
      </c>
      <c r="AV210" s="23">
        <f t="shared" si="156"/>
        <v>4.8781437859464871</v>
      </c>
      <c r="AW210" s="23">
        <f t="shared" si="144"/>
        <v>51.535445544554456</v>
      </c>
      <c r="AX210" s="23">
        <f t="shared" si="123"/>
        <v>94.525751811814857</v>
      </c>
      <c r="AY210" s="23">
        <f t="shared" si="124"/>
        <v>15.948563974410726</v>
      </c>
      <c r="AZ210" s="23" cm="1">
        <f t="array" aca="1" ref="AZ210" ca="1">(AY210 - $EV210) - AVERAGE(OFFSET(AY$62, 0, 0, ROW()-62, 1) - OFFSET($EV$62, 0, 0, ROW()-62, 1))</f>
        <v>-7.1391042187448956</v>
      </c>
      <c r="BA210" s="21">
        <v>44043</v>
      </c>
      <c r="BB210" s="23">
        <v>1340.83</v>
      </c>
      <c r="BC210" s="23">
        <v>2.94</v>
      </c>
      <c r="BD210" s="23">
        <v>14.005000000000001</v>
      </c>
      <c r="BE210" s="23">
        <v>103.68770000000001</v>
      </c>
      <c r="BF210" s="23" t="s">
        <v>8</v>
      </c>
      <c r="BG210" s="23">
        <v>17.3383</v>
      </c>
      <c r="BH210" s="23">
        <v>12.1515</v>
      </c>
      <c r="BI210" s="23">
        <f t="shared" si="157"/>
        <v>2.63824266186288</v>
      </c>
      <c r="BJ210" s="23">
        <f t="shared" si="145"/>
        <v>102.6610891089109</v>
      </c>
      <c r="BK210" s="23">
        <f t="shared" si="125"/>
        <v>104.25855214263579</v>
      </c>
      <c r="BL210" s="23">
        <f t="shared" si="126"/>
        <v>12.860623636568583</v>
      </c>
      <c r="BM210" s="23" cm="1">
        <f t="array" aca="1" ref="BM210" ca="1">(BL210 - $EV210) - AVERAGE(OFFSET(BL$62, 0, 0, ROW()-62, 1) - OFFSET($EV$62, 0, 0, ROW()-62, 1))</f>
        <v>-9.1403478372241764</v>
      </c>
      <c r="BN210" s="21">
        <v>44043</v>
      </c>
      <c r="BO210" s="23">
        <v>3207.84</v>
      </c>
      <c r="BP210" s="23">
        <v>3.16</v>
      </c>
      <c r="BQ210" s="23">
        <v>49.048099999999998</v>
      </c>
      <c r="BR210" s="23">
        <v>145.869</v>
      </c>
      <c r="BS210" s="23" t="s">
        <v>8</v>
      </c>
      <c r="BT210" s="23">
        <v>22.1294</v>
      </c>
      <c r="BU210" s="23">
        <v>20.444299999999998</v>
      </c>
      <c r="BV210" s="23">
        <f t="shared" si="158"/>
        <v>3.1480119987567505</v>
      </c>
      <c r="BW210" s="23">
        <f t="shared" si="146"/>
        <v>144.42475247524752</v>
      </c>
      <c r="BX210" s="23">
        <f t="shared" si="127"/>
        <v>142.37366245341082</v>
      </c>
      <c r="BY210" s="23">
        <f t="shared" si="128"/>
        <v>22.531133530751919</v>
      </c>
      <c r="BZ210" s="23" cm="1">
        <f t="array" aca="1" ref="BZ210" ca="1">(BY210 - $EV210) - AVERAGE(OFFSET(BY$62, 0, 0, ROW()-62, 1) - OFFSET($EV$62, 0, 0, ROW()-62, 1))</f>
        <v>-5.1956884740284366</v>
      </c>
      <c r="CA210" s="21">
        <v>44043</v>
      </c>
      <c r="CB210" s="23">
        <v>4110.97</v>
      </c>
      <c r="CC210" s="23">
        <v>1.63</v>
      </c>
      <c r="CD210" s="23">
        <v>22.488199999999999</v>
      </c>
      <c r="CE210" s="23">
        <v>227.52889999999999</v>
      </c>
      <c r="CF210" s="23">
        <v>28.2347</v>
      </c>
      <c r="CG210" s="23">
        <v>8.9581999999999997</v>
      </c>
      <c r="CH210" s="23">
        <v>6.7106000000000003</v>
      </c>
      <c r="CI210" s="23">
        <f t="shared" si="159"/>
        <v>1.7832511134983231</v>
      </c>
      <c r="CJ210" s="23">
        <f t="shared" si="147"/>
        <v>225.27613861386138</v>
      </c>
      <c r="CK210" s="23">
        <f t="shared" si="129"/>
        <v>186.76874302419245</v>
      </c>
      <c r="CL210" s="23">
        <f t="shared" si="130"/>
        <v>22.01101711900208</v>
      </c>
      <c r="CM210" s="23" cm="1">
        <f t="array" aca="1" ref="CM210" ca="1">(CL210 - $EV210) - AVERAGE(OFFSET(CL$62, 0, 0, ROW()-62, 1) - OFFSET($EV$62, 0, 0, ROW()-62, 1))</f>
        <v>-5.59796486743695</v>
      </c>
      <c r="CN210" s="21">
        <v>44043</v>
      </c>
      <c r="CO210" s="23">
        <v>4423.87</v>
      </c>
      <c r="CP210" s="23">
        <v>2.34</v>
      </c>
      <c r="CQ210" s="23">
        <v>18.463000000000001</v>
      </c>
      <c r="CR210" s="23">
        <v>189.5042</v>
      </c>
      <c r="CS210" s="23">
        <v>25.573799999999999</v>
      </c>
      <c r="CT210" s="23">
        <v>11.04</v>
      </c>
      <c r="CU210" s="23">
        <v>7.4950000000000001</v>
      </c>
      <c r="CV210" s="23">
        <f t="shared" si="160"/>
        <v>2.291914490383987</v>
      </c>
      <c r="CW210" s="23">
        <f t="shared" si="148"/>
        <v>187.62792079207921</v>
      </c>
      <c r="CX210" s="23">
        <f t="shared" si="131"/>
        <v>180.74864272745</v>
      </c>
      <c r="CY210" s="23">
        <f t="shared" si="132"/>
        <v>24.475259859465346</v>
      </c>
      <c r="CZ210" s="23" cm="1">
        <f t="array" aca="1" ref="CZ210" ca="1">(CY210 - $EV210) - AVERAGE(OFFSET(CY$62, 0, 0, ROW()-62, 1) - OFFSET($EV$62, 0, 0, ROW()-62, 1))</f>
        <v>-6.2004019533862893</v>
      </c>
      <c r="DA210" s="21">
        <v>44043</v>
      </c>
      <c r="DB210" s="23">
        <v>3033.17</v>
      </c>
      <c r="DC210" s="23">
        <v>2.1800000000000002</v>
      </c>
      <c r="DD210" s="23">
        <v>24.3156</v>
      </c>
      <c r="DE210" s="23">
        <v>132.45349999999999</v>
      </c>
      <c r="DF210" s="23">
        <v>26.808199999999999</v>
      </c>
      <c r="DG210" s="23">
        <v>7.3113000000000001</v>
      </c>
      <c r="DH210" s="23">
        <v>3.7690000000000001</v>
      </c>
      <c r="DI210" s="23">
        <f t="shared" si="161"/>
        <v>2.3109732053402925</v>
      </c>
      <c r="DJ210" s="23">
        <f t="shared" si="149"/>
        <v>131.14207920792077</v>
      </c>
      <c r="DK210" s="23">
        <f t="shared" si="133"/>
        <v>154.06224162891004</v>
      </c>
      <c r="DL210" s="23">
        <f t="shared" si="134"/>
        <v>19.687951881850463</v>
      </c>
      <c r="DM210" s="23" cm="1">
        <f t="array" aca="1" ref="DM210" ca="1">(DL210 - $EV210) - AVERAGE(OFFSET(DL$62, 0, 0, ROW()-62, 1) - OFFSET($EV$62, 0, 0, ROW()-62, 1))</f>
        <v>-6.8739024815547571</v>
      </c>
      <c r="DN210" s="21">
        <v>44043</v>
      </c>
      <c r="DO210" s="23">
        <v>8861.6200000000008</v>
      </c>
      <c r="DP210" s="23">
        <v>1.08</v>
      </c>
      <c r="DQ210" s="23">
        <v>32.376300000000001</v>
      </c>
      <c r="DR210" s="23">
        <v>310.29109999999997</v>
      </c>
      <c r="DS210" s="23">
        <v>53.212499999999999</v>
      </c>
      <c r="DT210" s="23">
        <v>22.1465</v>
      </c>
      <c r="DU210" s="23">
        <v>19.1417</v>
      </c>
      <c r="DV210" s="23">
        <f t="shared" si="162"/>
        <v>1.3222474844028318</v>
      </c>
      <c r="DW210" s="23">
        <f t="shared" si="150"/>
        <v>307.21891089108908</v>
      </c>
      <c r="DX210" s="23">
        <f t="shared" si="135"/>
        <v>246.60984476004566</v>
      </c>
      <c r="DY210" s="23">
        <f t="shared" si="136"/>
        <v>35.933764155370454</v>
      </c>
      <c r="DZ210" s="23" cm="1">
        <f t="array" aca="1" ref="DZ210" ca="1">(DY210 - $EV210) - AVERAGE(OFFSET(DY$62, 0, 0, ROW()-62, 1) - OFFSET($EV$62, 0, 0, ROW()-62, 1))</f>
        <v>6.0503472996432084</v>
      </c>
      <c r="EA210" s="21">
        <v>44043</v>
      </c>
      <c r="EB210" s="23">
        <v>5613.43</v>
      </c>
      <c r="EC210" s="23">
        <v>3.33</v>
      </c>
      <c r="ED210" s="23">
        <v>16.125699999999998</v>
      </c>
      <c r="EE210" s="23">
        <v>156.10069999999999</v>
      </c>
      <c r="EF210" s="23">
        <v>66.427899999999994</v>
      </c>
      <c r="EG210" s="23">
        <v>20.107299999999999</v>
      </c>
      <c r="EH210" s="23">
        <v>12.6418</v>
      </c>
      <c r="EI210" s="23">
        <f t="shared" si="163"/>
        <v>3.3361943384869646</v>
      </c>
      <c r="EJ210" s="23">
        <f t="shared" si="151"/>
        <v>154.55514851485148</v>
      </c>
      <c r="EK210" s="23">
        <f t="shared" si="137"/>
        <v>141.90518463430757</v>
      </c>
      <c r="EL210" s="23">
        <f t="shared" si="138"/>
        <v>39.557610347119585</v>
      </c>
      <c r="EM210" s="23" cm="1">
        <f t="array" aca="1" ref="EM210" ca="1">(EL210 - $EV210) - AVERAGE(OFFSET(EL$62, 0, 0, ROW()-62, 1) - OFFSET($EV$62, 0, 0, ROW()-62, 1))</f>
        <v>4.8378319890797243</v>
      </c>
      <c r="EP210" s="21">
        <v>44043</v>
      </c>
      <c r="EQ210" s="52">
        <v>3500.31005859375</v>
      </c>
      <c r="ER210" s="37">
        <v>35.626600000000003</v>
      </c>
      <c r="ES210" s="51">
        <v>122.7</v>
      </c>
      <c r="ET210" s="23">
        <f t="shared" si="152"/>
        <v>121.48514851485149</v>
      </c>
      <c r="EU210" s="23">
        <f t="shared" si="139"/>
        <v>140.44506622498591</v>
      </c>
      <c r="EV210" s="23">
        <f t="shared" si="140"/>
        <v>24.922983431731449</v>
      </c>
      <c r="EW210" s="37"/>
      <c r="EX210" s="37"/>
      <c r="EY210" s="37"/>
      <c r="FA210" s="21">
        <v>44043</v>
      </c>
      <c r="FB210" s="37">
        <f>VLOOKUP(FA210,'riskfree_rate and infl.'!$H:$I,2,0)</f>
        <v>1</v>
      </c>
    </row>
    <row r="211" spans="1:158" x14ac:dyDescent="0.35">
      <c r="A211" s="21">
        <v>44074</v>
      </c>
      <c r="B211" s="23">
        <v>7594.73</v>
      </c>
      <c r="C211" s="23">
        <v>0.96</v>
      </c>
      <c r="D211" s="23">
        <v>29.920500000000001</v>
      </c>
      <c r="E211" s="23">
        <v>201.83770000000001</v>
      </c>
      <c r="F211" s="23">
        <v>56.750799999999998</v>
      </c>
      <c r="G211" s="23">
        <v>17.1981</v>
      </c>
      <c r="H211" s="23">
        <v>10.6181</v>
      </c>
      <c r="I211" s="23">
        <f t="shared" si="153"/>
        <v>1.1351006720464982</v>
      </c>
      <c r="J211" s="23">
        <f t="shared" si="141"/>
        <v>199.24748272458049</v>
      </c>
      <c r="K211" s="23">
        <f t="shared" si="117"/>
        <v>180.41685058161272</v>
      </c>
      <c r="L211" s="23">
        <f t="shared" si="118"/>
        <v>42.095458243045179</v>
      </c>
      <c r="M211" s="23" cm="1">
        <f t="array" aca="1" ref="M211" ca="1">(L211 - $EV211) - AVERAGE(OFFSET(L$62, 0, 0, ROW()-62, 1) - OFFSET($EV$62, 0, 0, ROW()-62, 1))</f>
        <v>2.7015439988629364</v>
      </c>
      <c r="N211" s="21">
        <v>44074</v>
      </c>
      <c r="O211" s="23">
        <v>7919.62</v>
      </c>
      <c r="P211" s="23">
        <v>0.75</v>
      </c>
      <c r="Q211" s="23">
        <v>58.140700000000002</v>
      </c>
      <c r="R211" s="23">
        <v>139.29570000000001</v>
      </c>
      <c r="S211" s="23">
        <v>30.4847</v>
      </c>
      <c r="T211" s="23">
        <v>6.6752000000000002</v>
      </c>
      <c r="U211" s="23">
        <v>4.9306000000000001</v>
      </c>
      <c r="V211" s="23">
        <f t="shared" si="154"/>
        <v>1.0267472719234676</v>
      </c>
      <c r="W211" s="23">
        <f t="shared" si="142"/>
        <v>137.50809476801581</v>
      </c>
      <c r="X211" s="23">
        <f t="shared" si="119"/>
        <v>175.5668669446913</v>
      </c>
      <c r="Y211" s="23">
        <f t="shared" si="120"/>
        <v>45.108853041701266</v>
      </c>
      <c r="Z211" s="23" cm="1">
        <f t="array" aca="1" ref="Z211" ca="1">(Y211 - $EV211) - AVERAGE(OFFSET(Y$62, 0, 0, ROW()-62, 1) - OFFSET($EV$62, 0, 0, ROW()-62, 1))</f>
        <v>13.231820017277281</v>
      </c>
      <c r="AA211" s="21">
        <v>44074</v>
      </c>
      <c r="AB211" s="23">
        <v>3817.02</v>
      </c>
      <c r="AC211" s="23">
        <v>2.54</v>
      </c>
      <c r="AD211" s="23">
        <v>22.029699999999998</v>
      </c>
      <c r="AE211" s="23">
        <v>173.97989999999999</v>
      </c>
      <c r="AF211" s="23">
        <v>29.289400000000001</v>
      </c>
      <c r="AG211" s="23">
        <v>8.2652000000000001</v>
      </c>
      <c r="AH211" s="23">
        <v>5.5339</v>
      </c>
      <c r="AI211" s="23">
        <f t="shared" si="155"/>
        <v>2.7650224103129979</v>
      </c>
      <c r="AJ211" s="23">
        <f t="shared" si="143"/>
        <v>171.7471865745311</v>
      </c>
      <c r="AK211" s="23">
        <f t="shared" si="121"/>
        <v>148.5189186153961</v>
      </c>
      <c r="AL211" s="23">
        <f t="shared" si="122"/>
        <v>25.700564181217459</v>
      </c>
      <c r="AM211" s="23" cm="1">
        <f t="array" aca="1" ref="AM211" ca="1">(AL211 - $EV211) - AVERAGE(OFFSET(AL$62, 0, 0, ROW()-62, 1) - OFFSET($EV$62, 0, 0, ROW()-62, 1))</f>
        <v>-2.5668103032441598</v>
      </c>
      <c r="AN211" s="21">
        <v>44074</v>
      </c>
      <c r="AO211" s="23">
        <v>1474.66</v>
      </c>
      <c r="AP211" s="23">
        <v>6.66</v>
      </c>
      <c r="AQ211" s="23">
        <v>29.7667</v>
      </c>
      <c r="AR211" s="23">
        <v>52.396799999999999</v>
      </c>
      <c r="AS211" s="23">
        <v>10.264900000000001</v>
      </c>
      <c r="AT211" s="23">
        <v>-7.7064000000000004</v>
      </c>
      <c r="AU211" s="23">
        <v>-7.3559999999999999</v>
      </c>
      <c r="AV211" s="23">
        <f t="shared" si="156"/>
        <v>5.1013752242175761</v>
      </c>
      <c r="AW211" s="23">
        <f t="shared" si="144"/>
        <v>51.724383020730507</v>
      </c>
      <c r="AX211" s="23">
        <f t="shared" si="123"/>
        <v>92.751264649252832</v>
      </c>
      <c r="AY211" s="23">
        <f t="shared" si="124"/>
        <v>15.899082406871305</v>
      </c>
      <c r="AZ211" s="23" cm="1">
        <f t="array" aca="1" ref="AZ211" ca="1">(AY211 - $EV211) - AVERAGE(OFFSET(AY$62, 0, 0, ROW()-62, 1) - OFFSET($EV$62, 0, 0, ROW()-62, 1))</f>
        <v>-6.1733032950075417</v>
      </c>
      <c r="BA211" s="21">
        <v>44074</v>
      </c>
      <c r="BB211" s="23">
        <v>1393.79</v>
      </c>
      <c r="BC211" s="23">
        <v>2.77</v>
      </c>
      <c r="BD211" s="23">
        <v>13.9559</v>
      </c>
      <c r="BE211" s="23">
        <v>103.6657</v>
      </c>
      <c r="BF211" s="23" t="s">
        <v>8</v>
      </c>
      <c r="BG211" s="23">
        <v>14.511699999999999</v>
      </c>
      <c r="BH211" s="23">
        <v>11.5678</v>
      </c>
      <c r="BI211" s="23">
        <f t="shared" si="157"/>
        <v>2.6047828587652893</v>
      </c>
      <c r="BJ211" s="23">
        <f t="shared" si="145"/>
        <v>102.33534057255677</v>
      </c>
      <c r="BK211" s="23">
        <f t="shared" si="125"/>
        <v>104.41602405304334</v>
      </c>
      <c r="BL211" s="23">
        <f t="shared" si="126"/>
        <v>13.348430115400243</v>
      </c>
      <c r="BM211" s="23" cm="1">
        <f t="array" aca="1" ref="BM211" ca="1">(BL211 - $EV211) - AVERAGE(OFFSET(BL$62, 0, 0, ROW()-62, 1) - OFFSET($EV$62, 0, 0, ROW()-62, 1))</f>
        <v>-7.6238277018910487</v>
      </c>
      <c r="BN211" s="21">
        <v>44074</v>
      </c>
      <c r="BO211" s="23">
        <v>3198.11</v>
      </c>
      <c r="BP211" s="23">
        <v>3.16</v>
      </c>
      <c r="BQ211" s="23">
        <v>53.303899999999999</v>
      </c>
      <c r="BR211" s="23">
        <v>141.2612</v>
      </c>
      <c r="BS211" s="23" t="s">
        <v>8</v>
      </c>
      <c r="BT211" s="23">
        <v>21.4011</v>
      </c>
      <c r="BU211" s="23">
        <v>17.464200000000002</v>
      </c>
      <c r="BV211" s="23">
        <f t="shared" si="158"/>
        <v>3.1556608688660375</v>
      </c>
      <c r="BW211" s="23">
        <f t="shared" si="146"/>
        <v>139.44837117472855</v>
      </c>
      <c r="BX211" s="23">
        <f t="shared" si="127"/>
        <v>142.40925406879802</v>
      </c>
      <c r="BY211" s="23">
        <f t="shared" si="128"/>
        <v>22.457178228424613</v>
      </c>
      <c r="BZ211" s="23" cm="1">
        <f t="array" aca="1" ref="BZ211" ca="1">(BY211 - $EV211) - AVERAGE(OFFSET(BY$62, 0, 0, ROW()-62, 1) - OFFSET($EV$62, 0, 0, ROW()-62, 1))</f>
        <v>-4.2674043437683391</v>
      </c>
      <c r="CA211" s="21">
        <v>44074</v>
      </c>
      <c r="CB211" s="23">
        <v>4203.5200000000004</v>
      </c>
      <c r="CC211" s="23">
        <v>1.61</v>
      </c>
      <c r="CD211" s="23">
        <v>23.368400000000001</v>
      </c>
      <c r="CE211" s="23">
        <v>227.26300000000001</v>
      </c>
      <c r="CF211" s="23">
        <v>28.645299999999999</v>
      </c>
      <c r="CG211" s="23">
        <v>8.9544999999999995</v>
      </c>
      <c r="CH211" s="23">
        <v>6.6417000000000002</v>
      </c>
      <c r="CI211" s="23">
        <f t="shared" si="159"/>
        <v>1.7724437184998527</v>
      </c>
      <c r="CJ211" s="23">
        <f t="shared" si="147"/>
        <v>224.34649555774928</v>
      </c>
      <c r="CK211" s="23">
        <f t="shared" si="129"/>
        <v>188.07477576785283</v>
      </c>
      <c r="CL211" s="23">
        <f t="shared" si="130"/>
        <v>22.350259267029781</v>
      </c>
      <c r="CM211" s="23" cm="1">
        <f t="array" aca="1" ref="CM211" ca="1">(CL211 - $EV211) - AVERAGE(OFFSET(CL$62, 0, 0, ROW()-62, 1) - OFFSET($EV$62, 0, 0, ROW()-62, 1))</f>
        <v>-4.2537834452553458</v>
      </c>
      <c r="CN211" s="21">
        <v>44074</v>
      </c>
      <c r="CO211" s="23">
        <v>4813.83</v>
      </c>
      <c r="CP211" s="23">
        <v>2.08</v>
      </c>
      <c r="CQ211" s="23">
        <v>24.4419</v>
      </c>
      <c r="CR211" s="23">
        <v>157.054</v>
      </c>
      <c r="CS211" s="23">
        <v>26.7392</v>
      </c>
      <c r="CT211" s="23">
        <v>9.6560000000000006</v>
      </c>
      <c r="CU211" s="23">
        <v>5.7706</v>
      </c>
      <c r="CV211" s="23">
        <f t="shared" si="160"/>
        <v>2.2096899877316276</v>
      </c>
      <c r="CW211" s="23">
        <f t="shared" si="148"/>
        <v>155.0384995064166</v>
      </c>
      <c r="CX211" s="23">
        <f t="shared" si="131"/>
        <v>180.53973348768668</v>
      </c>
      <c r="CY211" s="23">
        <f t="shared" si="132"/>
        <v>26.66354883219276</v>
      </c>
      <c r="CZ211" s="23" cm="1">
        <f t="array" aca="1" ref="CZ211" ca="1">(CY211 - $EV211) - AVERAGE(OFFSET(CY$62, 0, 0, ROW()-62, 1) - OFFSET($EV$62, 0, 0, ROW()-62, 1))</f>
        <v>-3.0031305045858501</v>
      </c>
      <c r="DA211" s="21">
        <v>44074</v>
      </c>
      <c r="DB211" s="23">
        <v>3165.12</v>
      </c>
      <c r="DC211" s="23">
        <v>2.1</v>
      </c>
      <c r="DD211" s="23">
        <v>25.626799999999999</v>
      </c>
      <c r="DE211" s="23">
        <v>133.35230000000001</v>
      </c>
      <c r="DF211" s="23">
        <v>26.796299999999999</v>
      </c>
      <c r="DG211" s="23">
        <v>7.0308999999999999</v>
      </c>
      <c r="DH211" s="23">
        <v>3.6267</v>
      </c>
      <c r="DI211" s="23">
        <f t="shared" si="161"/>
        <v>2.305208588930459</v>
      </c>
      <c r="DJ211" s="23">
        <f t="shared" si="149"/>
        <v>131.6409674234946</v>
      </c>
      <c r="DK211" s="23">
        <f t="shared" si="133"/>
        <v>153.92026972868285</v>
      </c>
      <c r="DL211" s="23">
        <f t="shared" si="134"/>
        <v>20.563373528250668</v>
      </c>
      <c r="DM211" s="23" cm="1">
        <f t="array" aca="1" ref="DM211" ca="1">(DL211 - $EV211) - AVERAGE(OFFSET(DL$62, 0, 0, ROW()-62, 1) - OFFSET($EV$62, 0, 0, ROW()-62, 1))</f>
        <v>-4.984978221308582</v>
      </c>
      <c r="DN211" s="21">
        <v>44074</v>
      </c>
      <c r="DO211" s="23">
        <v>9864.74</v>
      </c>
      <c r="DP211" s="23">
        <v>0.97</v>
      </c>
      <c r="DQ211" s="23">
        <v>36.041200000000003</v>
      </c>
      <c r="DR211" s="23">
        <v>310.29109999999997</v>
      </c>
      <c r="DS211" s="23">
        <v>53.212499999999999</v>
      </c>
      <c r="DT211" s="23">
        <v>22.1465</v>
      </c>
      <c r="DU211" s="23">
        <v>19.1417</v>
      </c>
      <c r="DV211" s="23">
        <f t="shared" si="162"/>
        <v>1.2701792235225511</v>
      </c>
      <c r="DW211" s="23">
        <f t="shared" si="150"/>
        <v>306.30908193484697</v>
      </c>
      <c r="DX211" s="23">
        <f t="shared" si="135"/>
        <v>248.43308661132176</v>
      </c>
      <c r="DY211" s="23">
        <f t="shared" si="136"/>
        <v>39.707834952892455</v>
      </c>
      <c r="DZ211" s="23" cm="1">
        <f t="array" aca="1" ref="DZ211" ca="1">(DY211 - $EV211) - AVERAGE(OFFSET(DY$62, 0, 0, ROW()-62, 1) - OFFSET($EV$62, 0, 0, ROW()-62, 1))</f>
        <v>10.751180779593742</v>
      </c>
      <c r="EA211" s="21">
        <v>44074</v>
      </c>
      <c r="EB211" s="23">
        <v>5467.31</v>
      </c>
      <c r="EC211" s="23">
        <v>3.46</v>
      </c>
      <c r="ED211" s="23">
        <v>15.9391</v>
      </c>
      <c r="EE211" s="23">
        <v>159.08000000000001</v>
      </c>
      <c r="EF211" s="23">
        <v>67.544899999999998</v>
      </c>
      <c r="EG211" s="23">
        <v>20.2746</v>
      </c>
      <c r="EH211" s="23">
        <v>12.5877</v>
      </c>
      <c r="EI211" s="23">
        <f t="shared" si="163"/>
        <v>3.3825714298912328</v>
      </c>
      <c r="EJ211" s="23">
        <f t="shared" si="151"/>
        <v>157.0384995064166</v>
      </c>
      <c r="EK211" s="23">
        <f t="shared" si="137"/>
        <v>142.26088118296741</v>
      </c>
      <c r="EL211" s="23">
        <f t="shared" si="138"/>
        <v>38.431576934830552</v>
      </c>
      <c r="EM211" s="23" cm="1">
        <f t="array" aca="1" ref="EM211" ca="1">(EL211 - $EV211) - AVERAGE(OFFSET(EL$62, 0, 0, ROW()-62, 1) - OFFSET($EV$62, 0, 0, ROW()-62, 1))</f>
        <v>4.6466989458673016</v>
      </c>
      <c r="EP211" s="21">
        <v>44074</v>
      </c>
      <c r="EQ211" s="52">
        <v>3363</v>
      </c>
      <c r="ER211" s="37">
        <v>34.228999999999999</v>
      </c>
      <c r="ES211" s="51">
        <v>121.89</v>
      </c>
      <c r="ET211" s="23">
        <f t="shared" si="152"/>
        <v>120.32576505429419</v>
      </c>
      <c r="EU211" s="23">
        <f t="shared" si="139"/>
        <v>140.38462737908444</v>
      </c>
      <c r="EV211" s="23">
        <f t="shared" si="140"/>
        <v>23.95561439158719</v>
      </c>
      <c r="EW211" s="37"/>
      <c r="EX211" s="37"/>
      <c r="EY211" s="37"/>
      <c r="FA211" s="21">
        <v>44074</v>
      </c>
      <c r="FB211" s="37">
        <f>VLOOKUP(FA211,'riskfree_rate and infl.'!$H:$I,2,0)</f>
        <v>1.3</v>
      </c>
    </row>
    <row r="212" spans="1:158" x14ac:dyDescent="0.35">
      <c r="A212" s="21">
        <v>44104</v>
      </c>
      <c r="B212" s="23">
        <v>7129.33</v>
      </c>
      <c r="C212" s="23">
        <v>1.02</v>
      </c>
      <c r="D212" s="23">
        <v>28.0838</v>
      </c>
      <c r="E212" s="23">
        <v>201.83770000000001</v>
      </c>
      <c r="F212" s="23">
        <v>56.750799999999998</v>
      </c>
      <c r="G212" s="23">
        <v>17.1981</v>
      </c>
      <c r="H212" s="23">
        <v>10.6181</v>
      </c>
      <c r="I212" s="23">
        <f t="shared" si="153"/>
        <v>1.1158815743287007</v>
      </c>
      <c r="J212" s="23">
        <f t="shared" si="141"/>
        <v>199.05098619329391</v>
      </c>
      <c r="K212" s="23">
        <f t="shared" si="117"/>
        <v>181.59868201816761</v>
      </c>
      <c r="L212" s="23">
        <f t="shared" si="118"/>
        <v>39.258710034507644</v>
      </c>
      <c r="M212" s="23" cm="1">
        <f t="array" aca="1" ref="M212" ca="1">(L212 - $EV212) - AVERAGE(OFFSET(L$62, 0, 0, ROW()-62, 1) - OFFSET($EV$62, 0, 0, ROW()-62, 1))</f>
        <v>0.50166658906186967</v>
      </c>
      <c r="N212" s="21">
        <v>44104</v>
      </c>
      <c r="O212" s="23">
        <v>7509.83</v>
      </c>
      <c r="P212" s="23">
        <v>0.77</v>
      </c>
      <c r="Q212" s="23">
        <v>55.071300000000001</v>
      </c>
      <c r="R212" s="23">
        <v>139.48419999999999</v>
      </c>
      <c r="S212" s="23">
        <v>30.494399999999999</v>
      </c>
      <c r="T212" s="23">
        <v>6.6829999999999998</v>
      </c>
      <c r="U212" s="23">
        <v>4.9360999999999997</v>
      </c>
      <c r="V212" s="23">
        <f t="shared" si="154"/>
        <v>0.9674001504826697</v>
      </c>
      <c r="W212" s="23">
        <f t="shared" si="142"/>
        <v>137.55838264299803</v>
      </c>
      <c r="X212" s="23">
        <f t="shared" si="119"/>
        <v>175.51278665540792</v>
      </c>
      <c r="Y212" s="23">
        <f t="shared" si="120"/>
        <v>42.7879366689356</v>
      </c>
      <c r="Z212" s="23" cm="1">
        <f t="array" aca="1" ref="Z212" ca="1">(Y212 - $EV212) - AVERAGE(OFFSET(Y$62, 0, 0, ROW()-62, 1) - OFFSET($EV$62, 0, 0, ROW()-62, 1))</f>
        <v>11.477572603125321</v>
      </c>
      <c r="AA212" s="21">
        <v>44104</v>
      </c>
      <c r="AB212" s="23">
        <v>3757.12</v>
      </c>
      <c r="AC212" s="23">
        <v>2.59</v>
      </c>
      <c r="AD212" s="23">
        <v>21.683900000000001</v>
      </c>
      <c r="AE212" s="23">
        <v>173.97989999999999</v>
      </c>
      <c r="AF212" s="23">
        <v>29.289400000000001</v>
      </c>
      <c r="AG212" s="23">
        <v>8.2652000000000001</v>
      </c>
      <c r="AH212" s="23">
        <v>5.5339</v>
      </c>
      <c r="AI212" s="23">
        <f t="shared" si="155"/>
        <v>2.760957218994665</v>
      </c>
      <c r="AJ212" s="23">
        <f t="shared" si="143"/>
        <v>171.57781065088756</v>
      </c>
      <c r="AK212" s="23">
        <f t="shared" si="121"/>
        <v>149.17311712624422</v>
      </c>
      <c r="AL212" s="23">
        <f t="shared" si="122"/>
        <v>25.186307508881605</v>
      </c>
      <c r="AM212" s="23" cm="1">
        <f t="array" aca="1" ref="AM212" ca="1">(AL212 - $EV212) - AVERAGE(OFFSET(AL$62, 0, 0, ROW()-62, 1) - OFFSET($EV$62, 0, 0, ROW()-62, 1))</f>
        <v>-2.4090738148294966</v>
      </c>
      <c r="AN212" s="21">
        <v>44104</v>
      </c>
      <c r="AO212" s="23">
        <v>1271.83</v>
      </c>
      <c r="AP212" s="23">
        <v>7.51</v>
      </c>
      <c r="AQ212" s="23">
        <v>25.672499999999999</v>
      </c>
      <c r="AR212" s="23">
        <v>52.396799999999999</v>
      </c>
      <c r="AS212" s="23">
        <v>10.264900000000001</v>
      </c>
      <c r="AT212" s="23">
        <v>-7.7064000000000004</v>
      </c>
      <c r="AU212" s="23">
        <v>-7.3559999999999999</v>
      </c>
      <c r="AV212" s="23">
        <f t="shared" si="156"/>
        <v>5.2274852845265176</v>
      </c>
      <c r="AW212" s="23">
        <f t="shared" si="144"/>
        <v>51.67337278106509</v>
      </c>
      <c r="AX212" s="23">
        <f t="shared" si="123"/>
        <v>90.970654195603913</v>
      </c>
      <c r="AY212" s="23">
        <f t="shared" si="124"/>
        <v>13.98066234925966</v>
      </c>
      <c r="AZ212" s="23" cm="1">
        <f t="array" aca="1" ref="AZ212" ca="1">(AY212 - $EV212) - AVERAGE(OFFSET(AY$62, 0, 0, ROW()-62, 1) - OFFSET($EV$62, 0, 0, ROW()-62, 1))</f>
        <v>-7.3956869052569134</v>
      </c>
      <c r="BA212" s="21">
        <v>44104</v>
      </c>
      <c r="BB212" s="23">
        <v>1340.44</v>
      </c>
      <c r="BC212" s="23">
        <v>2.89</v>
      </c>
      <c r="BD212" s="23">
        <v>13.421799999999999</v>
      </c>
      <c r="BE212" s="23">
        <v>103.6657</v>
      </c>
      <c r="BF212" s="23" t="s">
        <v>8</v>
      </c>
      <c r="BG212" s="23">
        <v>14.511699999999999</v>
      </c>
      <c r="BH212" s="23">
        <v>11.5678</v>
      </c>
      <c r="BI212" s="23">
        <f t="shared" si="157"/>
        <v>2.6545836999914925</v>
      </c>
      <c r="BJ212" s="23">
        <f t="shared" si="145"/>
        <v>102.23441814595661</v>
      </c>
      <c r="BK212" s="23">
        <f t="shared" si="125"/>
        <v>104.56871768880929</v>
      </c>
      <c r="BL212" s="23">
        <f t="shared" si="126"/>
        <v>12.818747610438097</v>
      </c>
      <c r="BM212" s="23" cm="1">
        <f t="array" aca="1" ref="BM212" ca="1">(BL212 - $EV212) - AVERAGE(OFFSET(BL$62, 0, 0, ROW()-62, 1) - OFFSET($EV$62, 0, 0, ROW()-62, 1))</f>
        <v>-7.4478035967783649</v>
      </c>
      <c r="BN212" s="21">
        <v>44104</v>
      </c>
      <c r="BO212" s="23">
        <v>3113.89</v>
      </c>
      <c r="BP212" s="23">
        <v>3.26</v>
      </c>
      <c r="BQ212" s="23">
        <v>51.900199999999998</v>
      </c>
      <c r="BR212" s="23">
        <v>141.2612</v>
      </c>
      <c r="BS212" s="23" t="s">
        <v>8</v>
      </c>
      <c r="BT212" s="23">
        <v>21.4011</v>
      </c>
      <c r="BU212" s="23">
        <v>17.464200000000002</v>
      </c>
      <c r="BV212" s="23">
        <f t="shared" si="158"/>
        <v>3.1949370259835184</v>
      </c>
      <c r="BW212" s="23">
        <f t="shared" si="146"/>
        <v>139.31084812623274</v>
      </c>
      <c r="BX212" s="23">
        <f t="shared" si="127"/>
        <v>142.43797653756857</v>
      </c>
      <c r="BY212" s="23">
        <f t="shared" si="128"/>
        <v>21.861374864298913</v>
      </c>
      <c r="BZ212" s="23" cm="1">
        <f t="array" aca="1" ref="BZ212" ca="1">(BY212 - $EV212) - AVERAGE(OFFSET(BY$62, 0, 0, ROW()-62, 1) - OFFSET($EV$62, 0, 0, ROW()-62, 1))</f>
        <v>-4.1798772535400293</v>
      </c>
      <c r="CA212" s="21">
        <v>44104</v>
      </c>
      <c r="CB212" s="23">
        <v>4123.42</v>
      </c>
      <c r="CC212" s="23">
        <v>1.65</v>
      </c>
      <c r="CD212" s="23">
        <v>22.924900000000001</v>
      </c>
      <c r="CE212" s="23">
        <v>227.3038</v>
      </c>
      <c r="CF212" s="23">
        <v>28.4466</v>
      </c>
      <c r="CG212" s="23">
        <v>8.9535999999999998</v>
      </c>
      <c r="CH212" s="23">
        <v>6.6422999999999996</v>
      </c>
      <c r="CI212" s="23">
        <f t="shared" si="159"/>
        <v>1.7563401121304572</v>
      </c>
      <c r="CJ212" s="23">
        <f t="shared" si="147"/>
        <v>224.165483234714</v>
      </c>
      <c r="CK212" s="23">
        <f t="shared" si="129"/>
        <v>189.28259382176478</v>
      </c>
      <c r="CL212" s="23">
        <f t="shared" si="130"/>
        <v>21.784464787516377</v>
      </c>
      <c r="CM212" s="23" cm="1">
        <f t="array" aca="1" ref="CM212" ca="1">(CL212 - $EV212) - AVERAGE(OFFSET(CL$62, 0, 0, ROW()-62, 1) - OFFSET($EV$62, 0, 0, ROW()-62, 1))</f>
        <v>-4.1363382764048247</v>
      </c>
      <c r="CN212" s="21">
        <v>44104</v>
      </c>
      <c r="CO212" s="23">
        <v>4783.63</v>
      </c>
      <c r="CP212" s="23">
        <v>2.09</v>
      </c>
      <c r="CQ212" s="23">
        <v>24.273700000000002</v>
      </c>
      <c r="CR212" s="23">
        <v>157.054</v>
      </c>
      <c r="CS212" s="23">
        <v>26.7392</v>
      </c>
      <c r="CT212" s="23">
        <v>9.6560000000000006</v>
      </c>
      <c r="CU212" s="23">
        <v>5.7706</v>
      </c>
      <c r="CV212" s="23">
        <f t="shared" si="160"/>
        <v>2.2060612152020229</v>
      </c>
      <c r="CW212" s="23">
        <f t="shared" si="148"/>
        <v>154.88560157790928</v>
      </c>
      <c r="CX212" s="23">
        <f t="shared" si="131"/>
        <v>180.32269018065185</v>
      </c>
      <c r="CY212" s="23">
        <f t="shared" si="132"/>
        <v>26.52816456546671</v>
      </c>
      <c r="CZ212" s="23" cm="1">
        <f t="array" aca="1" ref="CZ212" ca="1">(CY212 - $EV212) - AVERAGE(OFFSET(CY$62, 0, 0, ROW()-62, 1) - OFFSET($EV$62, 0, 0, ROW()-62, 1))</f>
        <v>-2.4636128092191045</v>
      </c>
      <c r="DA212" s="21">
        <v>44104</v>
      </c>
      <c r="DB212" s="23">
        <v>3231.53</v>
      </c>
      <c r="DC212" s="23">
        <v>2.06</v>
      </c>
      <c r="DD212" s="23">
        <v>26.1645</v>
      </c>
      <c r="DE212" s="23">
        <v>133.35230000000001</v>
      </c>
      <c r="DF212" s="23">
        <v>26.796299999999999</v>
      </c>
      <c r="DG212" s="23">
        <v>7.0308999999999999</v>
      </c>
      <c r="DH212" s="23">
        <v>3.6267</v>
      </c>
      <c r="DI212" s="23">
        <f t="shared" si="161"/>
        <v>2.2925611356932576</v>
      </c>
      <c r="DJ212" s="23">
        <f t="shared" si="149"/>
        <v>131.51114398422092</v>
      </c>
      <c r="DK212" s="23">
        <f t="shared" si="133"/>
        <v>153.77146212841987</v>
      </c>
      <c r="DL212" s="23">
        <f t="shared" si="134"/>
        <v>21.015147773656711</v>
      </c>
      <c r="DM212" s="23" cm="1">
        <f t="array" aca="1" ref="DM212" ca="1">(DL212 - $EV212) - AVERAGE(OFFSET(DL$62, 0, 0, ROW()-62, 1) - OFFSET($EV$62, 0, 0, ROW()-62, 1))</f>
        <v>-3.8450896956982605</v>
      </c>
      <c r="DN212" s="21">
        <v>44104</v>
      </c>
      <c r="DO212" s="23">
        <v>9390.23</v>
      </c>
      <c r="DP212" s="23">
        <v>1.03</v>
      </c>
      <c r="DQ212" s="23">
        <v>34.307600000000001</v>
      </c>
      <c r="DR212" s="23">
        <v>310.1103</v>
      </c>
      <c r="DS212" s="23">
        <v>53.212499999999999</v>
      </c>
      <c r="DT212" s="23">
        <v>22.1465</v>
      </c>
      <c r="DU212" s="23">
        <v>19.1417</v>
      </c>
      <c r="DV212" s="23">
        <f t="shared" si="162"/>
        <v>1.2425706425996259</v>
      </c>
      <c r="DW212" s="23">
        <f t="shared" si="150"/>
        <v>305.82869822485208</v>
      </c>
      <c r="DX212" s="23">
        <f t="shared" si="135"/>
        <v>250.24199658173592</v>
      </c>
      <c r="DY212" s="23">
        <f t="shared" si="136"/>
        <v>37.524596703466969</v>
      </c>
      <c r="DZ212" s="23" cm="1">
        <f t="array" aca="1" ref="DZ212" ca="1">(DY212 - $EV212) - AVERAGE(OFFSET(DY$62, 0, 0, ROW()-62, 1) - OFFSET($EV$62, 0, 0, ROW()-62, 1))</f>
        <v>9.1511490836998526</v>
      </c>
      <c r="EA212" s="21">
        <v>44104</v>
      </c>
      <c r="EB212" s="23">
        <v>5528.57</v>
      </c>
      <c r="EC212" s="23">
        <v>3.44</v>
      </c>
      <c r="ED212" s="23">
        <v>16.0655</v>
      </c>
      <c r="EE212" s="23">
        <v>159.08000000000001</v>
      </c>
      <c r="EF212" s="23">
        <v>67.544899999999998</v>
      </c>
      <c r="EG212" s="23">
        <v>20.2746</v>
      </c>
      <c r="EH212" s="23">
        <v>12.5877</v>
      </c>
      <c r="EI212" s="23">
        <f t="shared" si="163"/>
        <v>3.4160945408497008</v>
      </c>
      <c r="EJ212" s="23">
        <f t="shared" si="151"/>
        <v>156.88362919132152</v>
      </c>
      <c r="EK212" s="23">
        <f t="shared" si="137"/>
        <v>142.6094733361561</v>
      </c>
      <c r="EL212" s="23">
        <f t="shared" si="138"/>
        <v>38.767200177285339</v>
      </c>
      <c r="EM212" s="23" cm="1">
        <f t="array" aca="1" ref="EM212" ca="1">(EL212 - $EV212) - AVERAGE(OFFSET(EL$62, 0, 0, ROW()-62, 1) - OFFSET($EV$62, 0, 0, ROW()-62, 1))</f>
        <v>5.6062252874118617</v>
      </c>
      <c r="EP212" s="21">
        <v>44104</v>
      </c>
      <c r="EQ212" s="52">
        <v>3269.9599609375</v>
      </c>
      <c r="ER212" s="37">
        <v>33.281999999999996</v>
      </c>
      <c r="ES212" s="51">
        <v>121.31</v>
      </c>
      <c r="ET212" s="23">
        <f t="shared" si="152"/>
        <v>119.63510848126232</v>
      </c>
      <c r="EU212" s="23">
        <f t="shared" si="139"/>
        <v>140.33721252043878</v>
      </c>
      <c r="EV212" s="23">
        <f t="shared" si="140"/>
        <v>23.300733299524968</v>
      </c>
      <c r="EW212" s="37"/>
      <c r="EX212" s="37"/>
      <c r="EY212" s="37"/>
      <c r="FA212" s="21">
        <v>44104</v>
      </c>
      <c r="FB212" s="37">
        <f>VLOOKUP(FA212,'riskfree_rate and infl.'!$H:$I,2,0)</f>
        <v>1.4</v>
      </c>
    </row>
    <row r="213" spans="1:158" x14ac:dyDescent="0.35">
      <c r="A213" s="21">
        <v>44135</v>
      </c>
      <c r="B213" s="23">
        <v>7204.82</v>
      </c>
      <c r="C213" s="23">
        <v>0.99</v>
      </c>
      <c r="D213" s="23">
        <v>28.924600000000002</v>
      </c>
      <c r="E213" s="23">
        <v>188.9128</v>
      </c>
      <c r="F213" s="23">
        <v>57.400199999999998</v>
      </c>
      <c r="G213" s="23">
        <v>16.950399999999998</v>
      </c>
      <c r="H213" s="23">
        <v>10.3268</v>
      </c>
      <c r="I213" s="23">
        <f t="shared" si="153"/>
        <v>1.0807255926497803</v>
      </c>
      <c r="J213" s="23">
        <f t="shared" si="141"/>
        <v>186.67272727272729</v>
      </c>
      <c r="K213" s="23">
        <f t="shared" si="117"/>
        <v>182.57873645474902</v>
      </c>
      <c r="L213" s="23">
        <f t="shared" si="118"/>
        <v>39.461440800285466</v>
      </c>
      <c r="M213" s="23" cm="1">
        <f t="array" aca="1" ref="M213" ca="1">(L213 - $EV213) - AVERAGE(OFFSET(L$62, 0, 0, ROW()-62, 1) - OFFSET($EV$62, 0, 0, ROW()-62, 1))</f>
        <v>-1.811797830487734</v>
      </c>
      <c r="N213" s="21">
        <v>44135</v>
      </c>
      <c r="O213" s="23">
        <v>7214.61</v>
      </c>
      <c r="P213" s="23">
        <v>0.77</v>
      </c>
      <c r="Q213" s="23">
        <v>52.691299999999998</v>
      </c>
      <c r="R213" s="23">
        <v>140.47620000000001</v>
      </c>
      <c r="S213" s="23">
        <v>30.5762</v>
      </c>
      <c r="T213" s="23">
        <v>6.7123999999999997</v>
      </c>
      <c r="U213" s="23">
        <v>4.9953000000000003</v>
      </c>
      <c r="V213" s="23">
        <f t="shared" si="154"/>
        <v>0.90428919024176646</v>
      </c>
      <c r="W213" s="23">
        <f t="shared" si="142"/>
        <v>138.8104743083004</v>
      </c>
      <c r="X213" s="23">
        <f t="shared" si="119"/>
        <v>175.48425863240254</v>
      </c>
      <c r="Y213" s="23">
        <f t="shared" si="120"/>
        <v>41.112576456859749</v>
      </c>
      <c r="Z213" s="23" cm="1">
        <f t="array" aca="1" ref="Z213" ca="1">(Y213 - $EV213) - AVERAGE(OFFSET(Y$62, 0, 0, ROW()-62, 1) - OFFSET($EV$62, 0, 0, ROW()-62, 1))</f>
        <v>7.2133290864236113</v>
      </c>
      <c r="AA213" s="21">
        <v>44135</v>
      </c>
      <c r="AB213" s="23">
        <v>3646.28</v>
      </c>
      <c r="AC213" s="23">
        <v>2.67</v>
      </c>
      <c r="AD213" s="23">
        <v>20.782499999999999</v>
      </c>
      <c r="AE213" s="23">
        <v>173.37790000000001</v>
      </c>
      <c r="AF213" s="23">
        <v>29.208200000000001</v>
      </c>
      <c r="AG213" s="23">
        <v>8.5511999999999997</v>
      </c>
      <c r="AH213" s="23">
        <v>5.8794000000000004</v>
      </c>
      <c r="AI213" s="23">
        <f t="shared" si="155"/>
        <v>2.754532056290846</v>
      </c>
      <c r="AJ213" s="23">
        <f t="shared" si="143"/>
        <v>171.32203557312255</v>
      </c>
      <c r="AK213" s="23">
        <f t="shared" si="121"/>
        <v>149.8274547783445</v>
      </c>
      <c r="AL213" s="23">
        <f t="shared" si="122"/>
        <v>24.336527677082451</v>
      </c>
      <c r="AM213" s="23" cm="1">
        <f t="array" aca="1" ref="AM213" ca="1">(AL213 - $EV213) - AVERAGE(OFFSET(AL$62, 0, 0, ROW()-62, 1) - OFFSET($EV$62, 0, 0, ROW()-62, 1))</f>
        <v>-5.7557724054402382</v>
      </c>
      <c r="AN213" s="21">
        <v>44135</v>
      </c>
      <c r="AO213" s="23">
        <v>1215</v>
      </c>
      <c r="AP213" s="23">
        <v>7.89</v>
      </c>
      <c r="AQ213" s="23">
        <v>69.863799999999998</v>
      </c>
      <c r="AR213" s="23">
        <v>25.048500000000001</v>
      </c>
      <c r="AS213" s="23">
        <v>12.074299999999999</v>
      </c>
      <c r="AT213" s="23">
        <v>-9.7277000000000005</v>
      </c>
      <c r="AU213" s="23">
        <v>-8.9201999999999995</v>
      </c>
      <c r="AV213" s="23">
        <f t="shared" si="156"/>
        <v>5.5442205230651345</v>
      </c>
      <c r="AW213" s="23">
        <f t="shared" si="144"/>
        <v>24.751482213438734</v>
      </c>
      <c r="AX213" s="23">
        <f t="shared" si="123"/>
        <v>89.239053815994239</v>
      </c>
      <c r="AY213" s="23">
        <f t="shared" si="124"/>
        <v>13.615115221921331</v>
      </c>
      <c r="AZ213" s="23" cm="1">
        <f t="array" aca="1" ref="AZ213" ca="1">(AY213 - $EV213) - AVERAGE(OFFSET(AY$62, 0, 0, ROW()-62, 1) - OFFSET($EV$62, 0, 0, ROW()-62, 1))</f>
        <v>-10.225128863655655</v>
      </c>
      <c r="BA213" s="21">
        <v>44135</v>
      </c>
      <c r="BB213" s="23">
        <v>1332.39</v>
      </c>
      <c r="BC213" s="23">
        <v>2.91</v>
      </c>
      <c r="BD213" s="23">
        <v>13.2849</v>
      </c>
      <c r="BE213" s="23">
        <v>100.90989999999999</v>
      </c>
      <c r="BF213" s="23" t="s">
        <v>8</v>
      </c>
      <c r="BG213" s="23">
        <v>15.1799</v>
      </c>
      <c r="BH213" s="23">
        <v>11.6127</v>
      </c>
      <c r="BI213" s="23">
        <f t="shared" si="157"/>
        <v>2.7055759321685002</v>
      </c>
      <c r="BJ213" s="23">
        <f t="shared" si="145"/>
        <v>99.713339920948613</v>
      </c>
      <c r="BK213" s="23">
        <f t="shared" si="125"/>
        <v>104.71135020046582</v>
      </c>
      <c r="BL213" s="23">
        <f t="shared" si="126"/>
        <v>12.724408552169285</v>
      </c>
      <c r="BM213" s="23" cm="1">
        <f t="array" aca="1" ref="BM213" ca="1">(BL213 - $EV213) - AVERAGE(OFFSET(BL$62, 0, 0, ROW()-62, 1) - OFFSET($EV$62, 0, 0, ROW()-62, 1))</f>
        <v>-10.005692342455129</v>
      </c>
      <c r="BN213" s="21">
        <v>44135</v>
      </c>
      <c r="BO213" s="23">
        <v>3013.28</v>
      </c>
      <c r="BP213" s="23">
        <v>3.13</v>
      </c>
      <c r="BQ213" s="23">
        <v>54.257100000000001</v>
      </c>
      <c r="BR213" s="23">
        <v>138.4076</v>
      </c>
      <c r="BS213" s="23" t="s">
        <v>8</v>
      </c>
      <c r="BT213" s="23">
        <v>20.956800000000001</v>
      </c>
      <c r="BU213" s="23">
        <v>15.636799999999999</v>
      </c>
      <c r="BV213" s="23">
        <f t="shared" si="158"/>
        <v>3.000538893818554</v>
      </c>
      <c r="BW213" s="23">
        <f t="shared" si="146"/>
        <v>136.76640316205533</v>
      </c>
      <c r="BX213" s="23">
        <f t="shared" si="127"/>
        <v>142.35707893225216</v>
      </c>
      <c r="BY213" s="23">
        <f t="shared" si="128"/>
        <v>21.167054161275832</v>
      </c>
      <c r="BZ213" s="23" cm="1">
        <f t="array" aca="1" ref="BZ213" ca="1">(BY213 - $EV213) - AVERAGE(OFFSET(BY$62, 0, 0, ROW()-62, 1) - OFFSET($EV$62, 0, 0, ROW()-62, 1))</f>
        <v>-7.3593895402838987</v>
      </c>
      <c r="CA213" s="21">
        <v>44135</v>
      </c>
      <c r="CB213" s="23">
        <v>3965.19</v>
      </c>
      <c r="CC213" s="23">
        <v>1.71</v>
      </c>
      <c r="CD213" s="23">
        <v>22.29</v>
      </c>
      <c r="CE213" s="23">
        <v>225.05600000000001</v>
      </c>
      <c r="CF213" s="23">
        <v>28.4925</v>
      </c>
      <c r="CG213" s="23">
        <v>8.9016000000000002</v>
      </c>
      <c r="CH213" s="23">
        <v>6.6150000000000002</v>
      </c>
      <c r="CI213" s="23">
        <f t="shared" si="159"/>
        <v>1.7379204470089931</v>
      </c>
      <c r="CJ213" s="23">
        <f t="shared" si="147"/>
        <v>222.38735177865613</v>
      </c>
      <c r="CK213" s="23">
        <f t="shared" si="129"/>
        <v>190.46497117509497</v>
      </c>
      <c r="CL213" s="23">
        <f t="shared" si="130"/>
        <v>20.818473735807252</v>
      </c>
      <c r="CM213" s="23" cm="1">
        <f t="array" aca="1" ref="CM213" ca="1">(CL213 - $EV213) - AVERAGE(OFFSET(CL$62, 0, 0, ROW()-62, 1) - OFFSET($EV$62, 0, 0, ROW()-62, 1))</f>
        <v>-7.5878092494316611</v>
      </c>
      <c r="CN213" s="21">
        <v>44135</v>
      </c>
      <c r="CO213" s="23">
        <v>4717.38</v>
      </c>
      <c r="CP213" s="23">
        <v>2.0699999999999998</v>
      </c>
      <c r="CQ213" s="23">
        <v>23.9316</v>
      </c>
      <c r="CR213" s="23">
        <v>157.054</v>
      </c>
      <c r="CS213" s="23">
        <v>26.7392</v>
      </c>
      <c r="CT213" s="23">
        <v>9.6560000000000006</v>
      </c>
      <c r="CU213" s="23">
        <v>5.7706</v>
      </c>
      <c r="CV213" s="23">
        <f t="shared" si="160"/>
        <v>2.1586829018382745</v>
      </c>
      <c r="CW213" s="23">
        <f t="shared" si="148"/>
        <v>155.19169960474309</v>
      </c>
      <c r="CX213" s="23">
        <f t="shared" si="131"/>
        <v>180.13093507426385</v>
      </c>
      <c r="CY213" s="23">
        <f t="shared" si="132"/>
        <v>26.188616619655768</v>
      </c>
      <c r="CZ213" s="23" cm="1">
        <f t="array" aca="1" ref="CZ213" ca="1">(CY213 - $EV213) - AVERAGE(OFFSET(CY$62, 0, 0, ROW()-62, 1) - OFFSET($EV$62, 0, 0, ROW()-62, 1))</f>
        <v>-5.2997183284483249</v>
      </c>
      <c r="DA213" s="21">
        <v>44135</v>
      </c>
      <c r="DB213" s="23">
        <v>3237.77</v>
      </c>
      <c r="DC213" s="23">
        <v>2.06</v>
      </c>
      <c r="DD213" s="23">
        <v>26.215</v>
      </c>
      <c r="DE213" s="23">
        <v>133.35230000000001</v>
      </c>
      <c r="DF213" s="23">
        <v>26.796299999999999</v>
      </c>
      <c r="DG213" s="23">
        <v>7.0308999999999999</v>
      </c>
      <c r="DH213" s="23">
        <v>3.6267</v>
      </c>
      <c r="DI213" s="23">
        <f t="shared" si="161"/>
        <v>2.2796157693385619</v>
      </c>
      <c r="DJ213" s="23">
        <f t="shared" si="149"/>
        <v>131.77104743083004</v>
      </c>
      <c r="DK213" s="23">
        <f t="shared" si="133"/>
        <v>153.58718051707078</v>
      </c>
      <c r="DL213" s="23">
        <f t="shared" si="134"/>
        <v>21.080991194054317</v>
      </c>
      <c r="DM213" s="23" cm="1">
        <f t="array" aca="1" ref="DM213" ca="1">(DL213 - $EV213) - AVERAGE(OFFSET(DL$62, 0, 0, ROW()-62, 1) - OFFSET($EV$62, 0, 0, ROW()-62, 1))</f>
        <v>-6.2666549951660908</v>
      </c>
      <c r="DN213" s="21">
        <v>44135</v>
      </c>
      <c r="DO213" s="23">
        <v>8912.2199999999993</v>
      </c>
      <c r="DP213" s="23">
        <v>1.0900000000000001</v>
      </c>
      <c r="DQ213" s="23">
        <v>33.115499999999997</v>
      </c>
      <c r="DR213" s="23">
        <v>310.65960000000001</v>
      </c>
      <c r="DS213" s="23">
        <v>52.321899999999999</v>
      </c>
      <c r="DT213" s="23">
        <v>21.534500000000001</v>
      </c>
      <c r="DU213" s="23">
        <v>18.5763</v>
      </c>
      <c r="DV213" s="23">
        <f t="shared" si="162"/>
        <v>1.2180046353869645</v>
      </c>
      <c r="DW213" s="23">
        <f t="shared" si="150"/>
        <v>306.97588932806326</v>
      </c>
      <c r="DX213" s="23">
        <f t="shared" si="135"/>
        <v>252.04749626747645</v>
      </c>
      <c r="DY213" s="23">
        <f t="shared" si="136"/>
        <v>35.359287959528956</v>
      </c>
      <c r="DZ213" s="23" cm="1">
        <f t="array" aca="1" ref="DZ213" ca="1">(DY213 - $EV213) - AVERAGE(OFFSET(DY$62, 0, 0, ROW()-62, 1) - OFFSET($EV$62, 0, 0, ROW()-62, 1))</f>
        <v>4.412363813410324</v>
      </c>
      <c r="EA213" s="21">
        <v>44135</v>
      </c>
      <c r="EB213" s="23">
        <v>5795.26</v>
      </c>
      <c r="EC213" s="23">
        <v>3.28</v>
      </c>
      <c r="ED213" s="23">
        <v>16.8367</v>
      </c>
      <c r="EE213" s="23">
        <v>159.08000000000001</v>
      </c>
      <c r="EF213" s="23">
        <v>67.544899999999998</v>
      </c>
      <c r="EG213" s="23">
        <v>20.2746</v>
      </c>
      <c r="EH213" s="23">
        <v>12.5877</v>
      </c>
      <c r="EI213" s="23">
        <f t="shared" si="163"/>
        <v>3.4140389548227148</v>
      </c>
      <c r="EJ213" s="23">
        <f t="shared" si="151"/>
        <v>157.19367588932806</v>
      </c>
      <c r="EK213" s="23">
        <f t="shared" si="137"/>
        <v>142.96775615786447</v>
      </c>
      <c r="EL213" s="23">
        <f t="shared" si="138"/>
        <v>40.535433693181105</v>
      </c>
      <c r="EM213" s="23" cm="1">
        <f t="array" aca="1" ref="EM213" ca="1">(EL213 - $EV213) - AVERAGE(OFFSET(EL$62, 0, 0, ROW()-62, 1) - OFFSET($EV$62, 0, 0, ROW()-62, 1))</f>
        <v>4.8244585934878188</v>
      </c>
      <c r="EP213" s="21">
        <v>44135</v>
      </c>
      <c r="EQ213" s="52">
        <v>3621.6298828125</v>
      </c>
      <c r="ER213" s="37">
        <v>36.861400000000003</v>
      </c>
      <c r="ES213" s="51">
        <v>119.58</v>
      </c>
      <c r="ET213" s="23">
        <f t="shared" si="152"/>
        <v>118.16205533596838</v>
      </c>
      <c r="EU213" s="23">
        <f t="shared" si="139"/>
        <v>140.29926141343014</v>
      </c>
      <c r="EV213" s="23">
        <f t="shared" si="140"/>
        <v>25.813606189560591</v>
      </c>
      <c r="EW213" s="37"/>
      <c r="EX213" s="37"/>
      <c r="EY213" s="37"/>
      <c r="FA213" s="21">
        <v>44135</v>
      </c>
      <c r="FB213" s="37">
        <f>VLOOKUP(FA213,'riskfree_rate and infl.'!$H:$I,2,0)</f>
        <v>1.2</v>
      </c>
    </row>
    <row r="214" spans="1:158" x14ac:dyDescent="0.35">
      <c r="A214" s="21">
        <v>44165</v>
      </c>
      <c r="B214" s="23">
        <v>8023.53</v>
      </c>
      <c r="C214" s="23">
        <v>0.89</v>
      </c>
      <c r="D214" s="23">
        <v>32.262900000000002</v>
      </c>
      <c r="E214" s="23">
        <v>195.0455</v>
      </c>
      <c r="F214" s="23">
        <v>56.571199999999997</v>
      </c>
      <c r="G214" s="23">
        <v>16.595500000000001</v>
      </c>
      <c r="H214" s="23">
        <v>10.528</v>
      </c>
      <c r="I214" s="23">
        <f t="shared" si="153"/>
        <v>1.0602169124611149</v>
      </c>
      <c r="J214" s="23">
        <f t="shared" si="141"/>
        <v>192.73270750988144</v>
      </c>
      <c r="K214" s="23">
        <f t="shared" si="117"/>
        <v>183.68207262468982</v>
      </c>
      <c r="L214" s="23">
        <f t="shared" si="118"/>
        <v>43.681617293126671</v>
      </c>
      <c r="M214" s="23" cm="1">
        <f t="array" aca="1" ref="M214" ca="1">(L214 - $EV214) - AVERAGE(OFFSET(L$62, 0, 0, ROW()-62, 1) - OFFSET($EV$62, 0, 0, ROW()-62, 1))</f>
        <v>1.4559636620202383</v>
      </c>
      <c r="N214" s="21">
        <v>44165</v>
      </c>
      <c r="O214" s="23">
        <v>8007.29</v>
      </c>
      <c r="P214" s="23">
        <v>0.67</v>
      </c>
      <c r="Q214" s="23">
        <v>57.139899999999997</v>
      </c>
      <c r="R214" s="23">
        <v>143.398</v>
      </c>
      <c r="S214" s="23">
        <v>30.851900000000001</v>
      </c>
      <c r="T214" s="23">
        <v>6.7126000000000001</v>
      </c>
      <c r="U214" s="23">
        <v>4.8441999999999998</v>
      </c>
      <c r="V214" s="23">
        <f t="shared" si="154"/>
        <v>0.84254038077678739</v>
      </c>
      <c r="W214" s="23">
        <f t="shared" si="142"/>
        <v>141.69762845849803</v>
      </c>
      <c r="X214" s="23">
        <f t="shared" si="119"/>
        <v>175.3964861050525</v>
      </c>
      <c r="Y214" s="23">
        <f t="shared" si="120"/>
        <v>45.652510935732714</v>
      </c>
      <c r="Z214" s="23" cm="1">
        <f t="array" aca="1" ref="Z214" ca="1">(Y214 - $EV214) - AVERAGE(OFFSET(Y$62, 0, 0, ROW()-62, 1) - OFFSET($EV$62, 0, 0, ROW()-62, 1))</f>
        <v>10.741472729983661</v>
      </c>
      <c r="AA214" s="21">
        <v>44165</v>
      </c>
      <c r="AB214" s="23">
        <v>3930.07</v>
      </c>
      <c r="AC214" s="23">
        <v>2.48</v>
      </c>
      <c r="AD214" s="23">
        <v>22.4</v>
      </c>
      <c r="AE214" s="23">
        <v>173.37790000000001</v>
      </c>
      <c r="AF214" s="23">
        <v>29.208200000000001</v>
      </c>
      <c r="AG214" s="23">
        <v>8.5511999999999997</v>
      </c>
      <c r="AH214" s="23">
        <v>5.8794000000000004</v>
      </c>
      <c r="AI214" s="23">
        <f t="shared" si="155"/>
        <v>2.7345939302003197</v>
      </c>
      <c r="AJ214" s="23">
        <f t="shared" si="143"/>
        <v>171.32203557312255</v>
      </c>
      <c r="AK214" s="23">
        <f t="shared" si="121"/>
        <v>150.49000114237418</v>
      </c>
      <c r="AL214" s="23">
        <f t="shared" si="122"/>
        <v>26.115156955058271</v>
      </c>
      <c r="AM214" s="23" cm="1">
        <f t="array" aca="1" ref="AM214" ca="1">(AL214 - $EV214) - AVERAGE(OFFSET(AL$62, 0, 0, ROW()-62, 1) - OFFSET($EV$62, 0, 0, ROW()-62, 1))</f>
        <v>-4.9036109266466488</v>
      </c>
      <c r="AN214" s="21">
        <v>44165</v>
      </c>
      <c r="AO214" s="23">
        <v>1525.98</v>
      </c>
      <c r="AP214" s="23">
        <v>6.32</v>
      </c>
      <c r="AQ214" s="23">
        <v>79.5822</v>
      </c>
      <c r="AR214" s="23">
        <v>25.832899999999999</v>
      </c>
      <c r="AS214" s="23">
        <v>8.4346999999999994</v>
      </c>
      <c r="AT214" s="23">
        <v>-10.143800000000001</v>
      </c>
      <c r="AU214" s="23">
        <v>-9.2927</v>
      </c>
      <c r="AV214" s="23">
        <f t="shared" si="156"/>
        <v>5.8292357139295321</v>
      </c>
      <c r="AW214" s="23">
        <f t="shared" si="144"/>
        <v>25.526581027667984</v>
      </c>
      <c r="AX214" s="23">
        <f t="shared" si="123"/>
        <v>87.601534975742254</v>
      </c>
      <c r="AY214" s="23">
        <f t="shared" si="124"/>
        <v>17.419557778554442</v>
      </c>
      <c r="AZ214" s="23" cm="1">
        <f t="array" aca="1" ref="AZ214" ca="1">(AY214 - $EV214) - AVERAGE(OFFSET(AY$62, 0, 0, ROW()-62, 1) - OFFSET($EV$62, 0, 0, ROW()-62, 1))</f>
        <v>-7.3177504452954647</v>
      </c>
      <c r="BA214" s="21">
        <v>44165</v>
      </c>
      <c r="BB214" s="23">
        <v>1561.85</v>
      </c>
      <c r="BC214" s="23">
        <v>2.42</v>
      </c>
      <c r="BD214" s="23">
        <v>15.5824</v>
      </c>
      <c r="BE214" s="23">
        <v>100.5234</v>
      </c>
      <c r="BF214" s="23" t="s">
        <v>8</v>
      </c>
      <c r="BG214" s="23">
        <v>15.1387</v>
      </c>
      <c r="BH214" s="23">
        <v>12.2386</v>
      </c>
      <c r="BI214" s="23">
        <f t="shared" si="157"/>
        <v>2.6631916170407153</v>
      </c>
      <c r="BJ214" s="23">
        <f t="shared" si="145"/>
        <v>99.331422924901176</v>
      </c>
      <c r="BK214" s="23">
        <f t="shared" si="125"/>
        <v>104.86557209166855</v>
      </c>
      <c r="BL214" s="23">
        <f t="shared" si="126"/>
        <v>14.893829965803306</v>
      </c>
      <c r="BM214" s="23" cm="1">
        <f t="array" aca="1" ref="BM214" ca="1">(BL214 - $EV214) - AVERAGE(OFFSET(BL$62, 0, 0, ROW()-62, 1) - OFFSET($EV$62, 0, 0, ROW()-62, 1))</f>
        <v>-8.7347787284177159</v>
      </c>
      <c r="BN214" s="21">
        <v>44165</v>
      </c>
      <c r="BO214" s="23">
        <v>3179.3</v>
      </c>
      <c r="BP214" s="23">
        <v>2.93</v>
      </c>
      <c r="BQ214" s="23">
        <v>59.062600000000003</v>
      </c>
      <c r="BR214" s="23">
        <v>138.5497</v>
      </c>
      <c r="BS214" s="23" t="s">
        <v>8</v>
      </c>
      <c r="BT214" s="23">
        <v>20.525400000000001</v>
      </c>
      <c r="BU214" s="23">
        <v>15.317399999999999</v>
      </c>
      <c r="BV214" s="23">
        <f t="shared" si="158"/>
        <v>2.9773285643171294</v>
      </c>
      <c r="BW214" s="23">
        <f t="shared" si="146"/>
        <v>136.90681818181818</v>
      </c>
      <c r="BX214" s="23">
        <f t="shared" si="127"/>
        <v>142.04738825684134</v>
      </c>
      <c r="BY214" s="23">
        <f t="shared" si="128"/>
        <v>22.381967306934119</v>
      </c>
      <c r="BZ214" s="23" cm="1">
        <f t="array" aca="1" ref="BZ214" ca="1">(BY214 - $EV214) - AVERAGE(OFFSET(BY$62, 0, 0, ROW()-62, 1) - OFFSET($EV$62, 0, 0, ROW()-62, 1))</f>
        <v>-7.0603940810786092</v>
      </c>
      <c r="CA214" s="21">
        <v>44165</v>
      </c>
      <c r="CB214" s="23">
        <v>4297.25</v>
      </c>
      <c r="CC214" s="23">
        <v>1.59</v>
      </c>
      <c r="CD214" s="23">
        <v>22.601600000000001</v>
      </c>
      <c r="CE214" s="23">
        <v>231.83009999999999</v>
      </c>
      <c r="CF214" s="23">
        <v>29.590299999999999</v>
      </c>
      <c r="CG214" s="23">
        <v>9.0447000000000006</v>
      </c>
      <c r="CH214" s="23">
        <v>7.0446</v>
      </c>
      <c r="CI214" s="23">
        <f t="shared" si="159"/>
        <v>1.7334134309444573</v>
      </c>
      <c r="CJ214" s="23">
        <f t="shared" si="147"/>
        <v>229.08112648221342</v>
      </c>
      <c r="CK214" s="23">
        <f t="shared" si="129"/>
        <v>191.76648580386157</v>
      </c>
      <c r="CL214" s="23">
        <f t="shared" si="130"/>
        <v>22.408764398984815</v>
      </c>
      <c r="CM214" s="23" cm="1">
        <f t="array" aca="1" ref="CM214" ca="1">(CL214 - $EV214) - AVERAGE(OFFSET(CL$62, 0, 0, ROW()-62, 1) - OFFSET($EV$62, 0, 0, ROW()-62, 1))</f>
        <v>-6.9119335114627027</v>
      </c>
      <c r="CN214" s="21">
        <v>44165</v>
      </c>
      <c r="CO214" s="23">
        <v>5468.2</v>
      </c>
      <c r="CP214" s="23">
        <v>1.79</v>
      </c>
      <c r="CQ214" s="23">
        <v>32.251800000000003</v>
      </c>
      <c r="CR214" s="23">
        <v>134.1199</v>
      </c>
      <c r="CS214" s="23">
        <v>26.5625</v>
      </c>
      <c r="CT214" s="23">
        <v>7.7877999999999998</v>
      </c>
      <c r="CU214" s="23">
        <v>5.0365000000000002</v>
      </c>
      <c r="CV214" s="23">
        <f t="shared" si="160"/>
        <v>2.1464561625238274</v>
      </c>
      <c r="CW214" s="23">
        <f t="shared" si="148"/>
        <v>132.52954545454546</v>
      </c>
      <c r="CX214" s="23">
        <f t="shared" si="131"/>
        <v>179.57606431442665</v>
      </c>
      <c r="CY214" s="23">
        <f t="shared" si="132"/>
        <v>30.450606103191557</v>
      </c>
      <c r="CZ214" s="23" cm="1">
        <f t="array" aca="1" ref="CZ214" ca="1">(CY214 - $EV214) - AVERAGE(OFFSET(CY$62, 0, 0, ROW()-62, 1) - OFFSET($EV$62, 0, 0, ROW()-62, 1))</f>
        <v>-1.9671969998644512</v>
      </c>
      <c r="DA214" s="21">
        <v>44165</v>
      </c>
      <c r="DB214" s="23">
        <v>3570.73</v>
      </c>
      <c r="DC214" s="23">
        <v>1.87</v>
      </c>
      <c r="DD214" s="23">
        <v>29.737100000000002</v>
      </c>
      <c r="DE214" s="23">
        <v>132.3964</v>
      </c>
      <c r="DF214" s="23">
        <v>27.281700000000001</v>
      </c>
      <c r="DG214" s="23">
        <v>6.9569999999999999</v>
      </c>
      <c r="DH214" s="23">
        <v>2.8006000000000002</v>
      </c>
      <c r="DI214" s="23">
        <f t="shared" si="161"/>
        <v>2.2491259509929851</v>
      </c>
      <c r="DJ214" s="23">
        <f t="shared" si="149"/>
        <v>130.82648221343874</v>
      </c>
      <c r="DK214" s="23">
        <f t="shared" si="133"/>
        <v>153.39426201996474</v>
      </c>
      <c r="DL214" s="23">
        <f t="shared" si="134"/>
        <v>23.278119748281448</v>
      </c>
      <c r="DM214" s="23" cm="1">
        <f t="array" aca="1" ref="DM214" ca="1">(DL214 - $EV214) - AVERAGE(OFFSET(DL$62, 0, 0, ROW()-62, 1) - OFFSET($EV$62, 0, 0, ROW()-62, 1))</f>
        <v>-4.9926331704519429</v>
      </c>
      <c r="DN214" s="21">
        <v>44165</v>
      </c>
      <c r="DO214" s="23">
        <v>9956.76</v>
      </c>
      <c r="DP214" s="23">
        <v>0.98</v>
      </c>
      <c r="DQ214" s="23">
        <v>36.9968</v>
      </c>
      <c r="DR214" s="23">
        <v>310.65960000000001</v>
      </c>
      <c r="DS214" s="23">
        <v>52.321899999999999</v>
      </c>
      <c r="DT214" s="23">
        <v>21.534500000000001</v>
      </c>
      <c r="DU214" s="23">
        <v>18.5763</v>
      </c>
      <c r="DV214" s="23">
        <f t="shared" si="162"/>
        <v>1.186256955835516</v>
      </c>
      <c r="DW214" s="23">
        <f t="shared" si="150"/>
        <v>306.97588932806326</v>
      </c>
      <c r="DX214" s="23">
        <f t="shared" si="135"/>
        <v>253.85755047601214</v>
      </c>
      <c r="DY214" s="23">
        <f t="shared" si="136"/>
        <v>39.221839103583598</v>
      </c>
      <c r="DZ214" s="23" cm="1">
        <f t="array" aca="1" ref="DZ214" ca="1">(DY214 - $EV214) - AVERAGE(OFFSET(DY$62, 0, 0, ROW()-62, 1) - OFFSET($EV$62, 0, 0, ROW()-62, 1))</f>
        <v>7.2815515252639802</v>
      </c>
      <c r="EA214" s="21">
        <v>44165</v>
      </c>
      <c r="EB214" s="23">
        <v>5835.45</v>
      </c>
      <c r="EC214" s="23">
        <v>3.29</v>
      </c>
      <c r="ED214" s="23">
        <v>16.687200000000001</v>
      </c>
      <c r="EE214" s="23">
        <v>160.5993</v>
      </c>
      <c r="EF214" s="23">
        <v>68.367699999999999</v>
      </c>
      <c r="EG214" s="23">
        <v>19.403300000000002</v>
      </c>
      <c r="EH214" s="23">
        <v>12.1493</v>
      </c>
      <c r="EI214" s="23">
        <f t="shared" si="163"/>
        <v>3.4403121648946953</v>
      </c>
      <c r="EJ214" s="23">
        <f t="shared" si="151"/>
        <v>158.69496047430829</v>
      </c>
      <c r="EK214" s="23">
        <f t="shared" si="137"/>
        <v>143.36194911436002</v>
      </c>
      <c r="EL214" s="23">
        <f t="shared" si="138"/>
        <v>40.704315448062538</v>
      </c>
      <c r="EM214" s="23" cm="1">
        <f t="array" aca="1" ref="EM214" ca="1">(EL214 - $EV214) - AVERAGE(OFFSET(EL$62, 0, 0, ROW()-62, 1) - OFFSET($EV$62, 0, 0, ROW()-62, 1))</f>
        <v>3.9972657662993356</v>
      </c>
      <c r="EP214" s="21">
        <v>44165</v>
      </c>
      <c r="EQ214" s="52">
        <v>3756.070068359375</v>
      </c>
      <c r="ER214" s="37">
        <v>38.229700000000001</v>
      </c>
      <c r="ES214" s="51">
        <v>117.96</v>
      </c>
      <c r="ET214" s="23">
        <f t="shared" si="152"/>
        <v>116.56126482213438</v>
      </c>
      <c r="EU214" s="23">
        <f t="shared" si="139"/>
        <v>140.26732229479407</v>
      </c>
      <c r="EV214" s="23">
        <f t="shared" si="140"/>
        <v>26.777940912462824</v>
      </c>
      <c r="EW214" s="37"/>
      <c r="EX214" s="37"/>
      <c r="EY214" s="37"/>
      <c r="FA214" s="21">
        <v>44165</v>
      </c>
      <c r="FB214" s="37">
        <f>VLOOKUP(FA214,'riskfree_rate and infl.'!$H:$I,2,0)</f>
        <v>1.2</v>
      </c>
    </row>
    <row r="215" spans="1:158" x14ac:dyDescent="0.35">
      <c r="A215" s="21">
        <v>44196</v>
      </c>
      <c r="B215" s="23">
        <v>8307.51</v>
      </c>
      <c r="C215" s="23">
        <v>0.82</v>
      </c>
      <c r="D215" s="23">
        <v>33.402099999999997</v>
      </c>
      <c r="E215" s="23">
        <v>195.0455</v>
      </c>
      <c r="F215" s="23">
        <v>56.571199999999997</v>
      </c>
      <c r="G215" s="23">
        <v>16.595500000000001</v>
      </c>
      <c r="H215" s="23">
        <v>10.528</v>
      </c>
      <c r="I215" s="23">
        <f t="shared" si="153"/>
        <v>0.98968566732495677</v>
      </c>
      <c r="J215" s="23">
        <f t="shared" si="141"/>
        <v>192.35256410256412</v>
      </c>
      <c r="K215" s="23">
        <f t="shared" si="117"/>
        <v>184.78323171193381</v>
      </c>
      <c r="L215" s="23">
        <f t="shared" si="118"/>
        <v>44.958137830119348</v>
      </c>
      <c r="M215" s="23" cm="1">
        <f t="array" aca="1" ref="M215" ca="1">(L215 - $EV215) - AVERAGE(OFFSET(L$62, 0, 0, ROW()-62, 1) - OFFSET($EV$62, 0, 0, ROW()-62, 1))</f>
        <v>3.0142094053987911</v>
      </c>
      <c r="N215" s="21">
        <v>44196</v>
      </c>
      <c r="O215" s="23">
        <v>8412.8799999999992</v>
      </c>
      <c r="P215" s="23">
        <v>0.62</v>
      </c>
      <c r="Q215" s="23">
        <v>59.9985</v>
      </c>
      <c r="R215" s="23">
        <v>143.52000000000001</v>
      </c>
      <c r="S215" s="23">
        <v>30.854399999999998</v>
      </c>
      <c r="T215" s="23">
        <v>6.7156000000000002</v>
      </c>
      <c r="U215" s="23">
        <v>4.8461999999999996</v>
      </c>
      <c r="V215" s="23">
        <f t="shared" si="154"/>
        <v>0.78882449173724489</v>
      </c>
      <c r="W215" s="23">
        <f t="shared" si="142"/>
        <v>141.53846153846155</v>
      </c>
      <c r="X215" s="23">
        <f t="shared" si="119"/>
        <v>175.31008476061737</v>
      </c>
      <c r="Y215" s="23">
        <f t="shared" si="120"/>
        <v>47.988568435681429</v>
      </c>
      <c r="Z215" s="23" cm="1">
        <f t="array" aca="1" ref="Z215" ca="1">(Y215 - $EV215) - AVERAGE(OFFSET(Y$62, 0, 0, ROW()-62, 1) - OFFSET($EV$62, 0, 0, ROW()-62, 1))</f>
        <v>13.298565834566858</v>
      </c>
      <c r="AA215" s="21">
        <v>44196</v>
      </c>
      <c r="AB215" s="23">
        <v>3975.58</v>
      </c>
      <c r="AC215" s="23">
        <v>2.67</v>
      </c>
      <c r="AD215" s="23">
        <v>22.659400000000002</v>
      </c>
      <c r="AE215" s="23">
        <v>173.37790000000001</v>
      </c>
      <c r="AF215" s="23">
        <v>29.208200000000001</v>
      </c>
      <c r="AG215" s="23">
        <v>8.5511999999999997</v>
      </c>
      <c r="AH215" s="23">
        <v>5.8794000000000004</v>
      </c>
      <c r="AI215" s="23">
        <f t="shared" si="155"/>
        <v>2.9551742096417812</v>
      </c>
      <c r="AJ215" s="23">
        <f t="shared" si="143"/>
        <v>170.98412228796846</v>
      </c>
      <c r="AK215" s="23">
        <f t="shared" si="121"/>
        <v>151.17452631854073</v>
      </c>
      <c r="AL215" s="23">
        <f t="shared" si="122"/>
        <v>26.297949110970137</v>
      </c>
      <c r="AM215" s="23" cm="1">
        <f t="array" aca="1" ref="AM215" ca="1">(AL215 - $EV215) - AVERAGE(OFFSET(AL$62, 0, 0, ROW()-62, 1) - OFFSET($EV$62, 0, 0, ROW()-62, 1))</f>
        <v>-4.3975277173641567</v>
      </c>
      <c r="AN215" s="21">
        <v>44196</v>
      </c>
      <c r="AO215" s="23">
        <v>1583.03</v>
      </c>
      <c r="AP215" s="23">
        <v>5.92</v>
      </c>
      <c r="AQ215" s="23">
        <v>82.557400000000001</v>
      </c>
      <c r="AR215" s="23">
        <v>25.832899999999999</v>
      </c>
      <c r="AS215" s="23">
        <v>8.4346999999999994</v>
      </c>
      <c r="AT215" s="23">
        <v>-10.143800000000001</v>
      </c>
      <c r="AU215" s="23">
        <v>-9.2927</v>
      </c>
      <c r="AV215" s="23">
        <f t="shared" si="156"/>
        <v>5.956514157111978</v>
      </c>
      <c r="AW215" s="23">
        <f t="shared" si="144"/>
        <v>25.476232741617356</v>
      </c>
      <c r="AX215" s="23">
        <f t="shared" si="123"/>
        <v>85.967176590618266</v>
      </c>
      <c r="AY215" s="23">
        <f t="shared" si="124"/>
        <v>18.414353742690654</v>
      </c>
      <c r="AZ215" s="23" cm="1">
        <f t="array" aca="1" ref="AZ215" ca="1">(AY215 - $EV215) - AVERAGE(OFFSET(AY$62, 0, 0, ROW()-62, 1) - OFFSET($EV$62, 0, 0, ROW()-62, 1))</f>
        <v>-5.9838847381242548</v>
      </c>
      <c r="BA215" s="21">
        <v>44196</v>
      </c>
      <c r="BB215" s="23">
        <v>1668.27</v>
      </c>
      <c r="BC215" s="23">
        <v>2.27</v>
      </c>
      <c r="BD215" s="23">
        <v>16.644100000000002</v>
      </c>
      <c r="BE215" s="23">
        <v>100.5234</v>
      </c>
      <c r="BF215" s="23" t="s">
        <v>8</v>
      </c>
      <c r="BG215" s="23">
        <v>15.1387</v>
      </c>
      <c r="BH215" s="23">
        <v>12.2386</v>
      </c>
      <c r="BI215" s="23">
        <f t="shared" si="157"/>
        <v>2.6844525701377626</v>
      </c>
      <c r="BJ215" s="23">
        <f t="shared" si="145"/>
        <v>99.135502958579877</v>
      </c>
      <c r="BK215" s="23">
        <f t="shared" si="125"/>
        <v>105.01950872654591</v>
      </c>
      <c r="BL215" s="23">
        <f t="shared" si="126"/>
        <v>15.885334260550671</v>
      </c>
      <c r="BM215" s="23" cm="1">
        <f t="array" aca="1" ref="BM215" ca="1">(BL215 - $EV215) - AVERAGE(OFFSET(BL$62, 0, 0, ROW()-62, 1) - OFFSET($EV$62, 0, 0, ROW()-62, 1))</f>
        <v>-7.394943067869848</v>
      </c>
      <c r="BN215" s="21">
        <v>44196</v>
      </c>
      <c r="BO215" s="23">
        <v>3213.21</v>
      </c>
      <c r="BP215" s="23">
        <v>2.9</v>
      </c>
      <c r="BQ215" s="23">
        <v>59.692599999999999</v>
      </c>
      <c r="BR215" s="23">
        <v>138.5497</v>
      </c>
      <c r="BS215" s="23" t="s">
        <v>8</v>
      </c>
      <c r="BT215" s="23">
        <v>20.525400000000001</v>
      </c>
      <c r="BU215" s="23">
        <v>15.317399999999999</v>
      </c>
      <c r="BV215" s="23">
        <f t="shared" si="158"/>
        <v>2.9907521806844826</v>
      </c>
      <c r="BW215" s="23">
        <f t="shared" si="146"/>
        <v>136.63678500986194</v>
      </c>
      <c r="BX215" s="23">
        <f t="shared" si="127"/>
        <v>141.73834394212653</v>
      </c>
      <c r="BY215" s="23">
        <f t="shared" si="128"/>
        <v>22.670012296122156</v>
      </c>
      <c r="BZ215" s="23" cm="1">
        <f t="array" aca="1" ref="BZ215" ca="1">(BY215 - $EV215) - AVERAGE(OFFSET(BY$62, 0, 0, ROW()-62, 1) - OFFSET($EV$62, 0, 0, ROW()-62, 1))</f>
        <v>-6.434961416595554</v>
      </c>
      <c r="CA215" s="21">
        <v>44196</v>
      </c>
      <c r="CB215" s="23">
        <v>4439.78</v>
      </c>
      <c r="CC215" s="23">
        <v>1.55</v>
      </c>
      <c r="CD215" s="23">
        <v>23.4</v>
      </c>
      <c r="CE215" s="23">
        <v>231.58760000000001</v>
      </c>
      <c r="CF215" s="23">
        <v>29.572299999999998</v>
      </c>
      <c r="CG215" s="23">
        <v>9.0351999999999997</v>
      </c>
      <c r="CH215" s="23">
        <v>7.0427999999999997</v>
      </c>
      <c r="CI215" s="23">
        <f t="shared" si="159"/>
        <v>1.7278386969344952</v>
      </c>
      <c r="CJ215" s="23">
        <f t="shared" si="147"/>
        <v>228.39013806706114</v>
      </c>
      <c r="CK215" s="23">
        <f t="shared" si="129"/>
        <v>192.95183285837217</v>
      </c>
      <c r="CL215" s="23">
        <f t="shared" si="130"/>
        <v>23.009784018267531</v>
      </c>
      <c r="CM215" s="23" cm="1">
        <f t="array" aca="1" ref="CM215" ca="1">(CL215 - $EV215) - AVERAGE(OFFSET(CL$62, 0, 0, ROW()-62, 1) - OFFSET($EV$62, 0, 0, ROW()-62, 1))</f>
        <v>-5.9744965474053329</v>
      </c>
      <c r="CN215" s="21">
        <v>44196</v>
      </c>
      <c r="CO215" s="23">
        <v>5522.67</v>
      </c>
      <c r="CP215" s="23">
        <v>1.69</v>
      </c>
      <c r="CQ215" s="23">
        <v>32.617100000000001</v>
      </c>
      <c r="CR215" s="23">
        <v>133.9649</v>
      </c>
      <c r="CS215" s="23">
        <v>26.553999999999998</v>
      </c>
      <c r="CT215" s="23">
        <v>7.7933000000000003</v>
      </c>
      <c r="CU215" s="23">
        <v>5.0400999999999998</v>
      </c>
      <c r="CV215" s="23">
        <f t="shared" si="160"/>
        <v>2.0278318300788971</v>
      </c>
      <c r="CW215" s="23">
        <f t="shared" si="148"/>
        <v>132.11528599605523</v>
      </c>
      <c r="CX215" s="23">
        <f t="shared" si="131"/>
        <v>179.02100627069981</v>
      </c>
      <c r="CY215" s="23">
        <f t="shared" si="132"/>
        <v>30.849284757393804</v>
      </c>
      <c r="CZ215" s="23" cm="1">
        <f t="array" aca="1" ref="CZ215" ca="1">(CY215 - $EV215) - AVERAGE(OFFSET(CY$62, 0, 0, ROW()-62, 1) - OFFSET($EV$62, 0, 0, ROW()-62, 1))</f>
        <v>-1.264419540179043</v>
      </c>
      <c r="DA215" s="21">
        <v>44196</v>
      </c>
      <c r="DB215" s="23">
        <v>3637.21</v>
      </c>
      <c r="DC215" s="23">
        <v>1.87</v>
      </c>
      <c r="DD215" s="23">
        <v>30.290800000000001</v>
      </c>
      <c r="DE215" s="23">
        <v>132.3964</v>
      </c>
      <c r="DF215" s="23">
        <v>27.281700000000001</v>
      </c>
      <c r="DG215" s="23">
        <v>6.9569999999999999</v>
      </c>
      <c r="DH215" s="23">
        <v>2.8006000000000002</v>
      </c>
      <c r="DI215" s="23">
        <f t="shared" si="161"/>
        <v>2.2588627943933459</v>
      </c>
      <c r="DJ215" s="23">
        <f t="shared" si="149"/>
        <v>130.56844181459567</v>
      </c>
      <c r="DK215" s="23">
        <f t="shared" si="133"/>
        <v>153.20175657321363</v>
      </c>
      <c r="DL215" s="23">
        <f t="shared" si="134"/>
        <v>23.741307419421219</v>
      </c>
      <c r="DM215" s="23" cm="1">
        <f t="array" aca="1" ref="DM215" ca="1">(DL215 - $EV215) - AVERAGE(OFFSET(DL$62, 0, 0, ROW()-62, 1) - OFFSET($EV$62, 0, 0, ROW()-62, 1))</f>
        <v>-4.2055726012107915</v>
      </c>
      <c r="DN215" s="21">
        <v>44196</v>
      </c>
      <c r="DO215" s="23">
        <v>10452.450000000001</v>
      </c>
      <c r="DP215" s="23">
        <v>0.94</v>
      </c>
      <c r="DQ215" s="23">
        <v>38.8386</v>
      </c>
      <c r="DR215" s="23">
        <v>310.6703</v>
      </c>
      <c r="DS215" s="23">
        <v>52.321899999999999</v>
      </c>
      <c r="DT215" s="23">
        <v>21.534500000000001</v>
      </c>
      <c r="DU215" s="23">
        <v>18.5763</v>
      </c>
      <c r="DV215" s="23">
        <f t="shared" si="162"/>
        <v>1.1568800251346267</v>
      </c>
      <c r="DW215" s="23">
        <f t="shared" si="150"/>
        <v>306.38096646942802</v>
      </c>
      <c r="DX215" s="23">
        <f t="shared" si="135"/>
        <v>255.66284728559032</v>
      </c>
      <c r="DY215" s="23">
        <f t="shared" si="136"/>
        <v>40.883726794781424</v>
      </c>
      <c r="DZ215" s="23" cm="1">
        <f t="array" aca="1" ref="DZ215" ca="1">(DY215 - $EV215) - AVERAGE(OFFSET(DY$62, 0, 0, ROW()-62, 1) - OFFSET($EV$62, 0, 0, ROW()-62, 1))</f>
        <v>9.1870886851794218</v>
      </c>
      <c r="EA215" s="21">
        <v>44196</v>
      </c>
      <c r="EB215" s="23">
        <v>5876.94</v>
      </c>
      <c r="EC215" s="23">
        <v>3.26</v>
      </c>
      <c r="ED215" s="23">
        <v>16.756799999999998</v>
      </c>
      <c r="EE215" s="23">
        <v>160.5993</v>
      </c>
      <c r="EF215" s="23">
        <v>68.367699999999999</v>
      </c>
      <c r="EG215" s="23">
        <v>19.403300000000002</v>
      </c>
      <c r="EH215" s="23">
        <v>12.1493</v>
      </c>
      <c r="EI215" s="23">
        <f t="shared" si="163"/>
        <v>3.4326808341125963</v>
      </c>
      <c r="EJ215" s="23">
        <f t="shared" si="151"/>
        <v>158.38195266272189</v>
      </c>
      <c r="EK215" s="23">
        <f t="shared" si="137"/>
        <v>143.75539542901345</v>
      </c>
      <c r="EL215" s="23">
        <f t="shared" si="138"/>
        <v>40.881526446094597</v>
      </c>
      <c r="EM215" s="23" cm="1">
        <f t="array" aca="1" ref="EM215" ca="1">(EL215 - $EV215) - AVERAGE(OFFSET(EL$62, 0, 0, ROW()-62, 1) - OFFSET($EV$62, 0, 0, ROW()-62, 1))</f>
        <v>4.4395921530422431</v>
      </c>
      <c r="EP215" s="21">
        <v>44196</v>
      </c>
      <c r="EQ215" s="52">
        <v>3714.239990234375</v>
      </c>
      <c r="ER215" s="37">
        <v>28.972200000000001</v>
      </c>
      <c r="ES215" s="51">
        <v>116.17</v>
      </c>
      <c r="ET215" s="23">
        <f t="shared" si="152"/>
        <v>114.56607495069034</v>
      </c>
      <c r="EU215" s="23">
        <f t="shared" si="139"/>
        <v>140.23038150491229</v>
      </c>
      <c r="EV215" s="23">
        <f t="shared" si="140"/>
        <v>26.486699603710804</v>
      </c>
      <c r="EW215" s="37"/>
      <c r="EX215" s="37"/>
      <c r="EY215" s="37"/>
      <c r="FA215" s="21">
        <v>44196</v>
      </c>
      <c r="FB215" s="37">
        <f>VLOOKUP(FA215,'riskfree_rate and infl.'!$H:$I,2,0)</f>
        <v>1.4</v>
      </c>
    </row>
    <row r="216" spans="1:158" x14ac:dyDescent="0.35">
      <c r="A216" s="21">
        <v>44227</v>
      </c>
      <c r="B216" s="23">
        <v>8194.64</v>
      </c>
      <c r="C216" s="23">
        <v>0.83</v>
      </c>
      <c r="D216" s="23">
        <v>32.886099999999999</v>
      </c>
      <c r="E216" s="23">
        <v>201.32810000000001</v>
      </c>
      <c r="F216" s="23">
        <v>56.571199999999997</v>
      </c>
      <c r="G216" s="23">
        <v>16.595500000000001</v>
      </c>
      <c r="H216" s="23">
        <v>10.528</v>
      </c>
      <c r="I216" s="23">
        <f t="shared" si="153"/>
        <v>0.96931458485743882</v>
      </c>
      <c r="J216" s="23">
        <f t="shared" si="141"/>
        <v>198.54842209072979</v>
      </c>
      <c r="K216" s="23">
        <f t="shared" si="117"/>
        <v>186.00085827340652</v>
      </c>
      <c r="L216" s="23">
        <f t="shared" si="118"/>
        <v>44.057001005632607</v>
      </c>
      <c r="M216" s="23" cm="1">
        <f t="array" aca="1" ref="M216" ca="1">(L216 - $EV216) - AVERAGE(OFFSET(L$62, 0, 0, ROW()-62, 1) - OFFSET($EV$62, 0, 0, ROW()-62, 1))</f>
        <v>1.4414537586220622</v>
      </c>
      <c r="N216" s="21">
        <v>44227</v>
      </c>
      <c r="O216" s="23">
        <v>8471.8799999999992</v>
      </c>
      <c r="P216" s="23">
        <v>0.6</v>
      </c>
      <c r="Q216" s="23">
        <v>60.2057</v>
      </c>
      <c r="R216" s="23">
        <v>143.99780000000001</v>
      </c>
      <c r="S216" s="23">
        <v>30.861599999999999</v>
      </c>
      <c r="T216" s="23">
        <v>6.7687999999999997</v>
      </c>
      <c r="U216" s="23">
        <v>4.9048999999999996</v>
      </c>
      <c r="V216" s="23">
        <f t="shared" si="154"/>
        <v>0.74241183077389705</v>
      </c>
      <c r="W216" s="23">
        <f t="shared" si="142"/>
        <v>142.00966469428008</v>
      </c>
      <c r="X216" s="23">
        <f t="shared" si="119"/>
        <v>175.2466297967778</v>
      </c>
      <c r="Y216" s="23">
        <f t="shared" si="120"/>
        <v>48.34261297820273</v>
      </c>
      <c r="Z216" s="23" cm="1">
        <f t="array" aca="1" ref="Z216" ca="1">(Y216 - $EV216) - AVERAGE(OFFSET(Y$62, 0, 0, ROW()-62, 1) - OFFSET($EV$62, 0, 0, ROW()-62, 1))</f>
        <v>12.914210019543836</v>
      </c>
      <c r="AA216" s="21">
        <v>44227</v>
      </c>
      <c r="AB216" s="23">
        <v>3772.49</v>
      </c>
      <c r="AC216" s="23">
        <v>2.82</v>
      </c>
      <c r="AD216" s="23">
        <v>20.881799999999998</v>
      </c>
      <c r="AE216" s="23">
        <v>177.01580000000001</v>
      </c>
      <c r="AF216" s="23">
        <v>29.4161</v>
      </c>
      <c r="AG216" s="23">
        <v>8.9293999999999993</v>
      </c>
      <c r="AH216" s="23">
        <v>6.2317</v>
      </c>
      <c r="AI216" s="23">
        <f t="shared" si="155"/>
        <v>2.95216227091217</v>
      </c>
      <c r="AJ216" s="23">
        <f t="shared" si="143"/>
        <v>174.57179487179488</v>
      </c>
      <c r="AK216" s="23">
        <f t="shared" si="121"/>
        <v>151.93259995430665</v>
      </c>
      <c r="AL216" s="23">
        <f t="shared" si="122"/>
        <v>24.830023320436606</v>
      </c>
      <c r="AM216" s="23" cm="1">
        <f t="array" aca="1" ref="AM216" ca="1">(AL216 - $EV216) - AVERAGE(OFFSET(AL$62, 0, 0, ROW()-62, 1) - OFFSET($EV$62, 0, 0, ROW()-62, 1))</f>
        <v>-6.488944167052848</v>
      </c>
      <c r="AN216" s="21">
        <v>44227</v>
      </c>
      <c r="AO216" s="23">
        <v>1637.95</v>
      </c>
      <c r="AP216" s="23">
        <v>5.75</v>
      </c>
      <c r="AQ216" s="23">
        <v>85.421599999999998</v>
      </c>
      <c r="AR216" s="23">
        <v>25.402100000000001</v>
      </c>
      <c r="AS216" s="23">
        <v>8.4346999999999994</v>
      </c>
      <c r="AT216" s="23">
        <v>-10.143800000000001</v>
      </c>
      <c r="AU216" s="23">
        <v>-9.2927</v>
      </c>
      <c r="AV216" s="23">
        <f t="shared" si="156"/>
        <v>6.196426838515273</v>
      </c>
      <c r="AW216" s="23">
        <f t="shared" si="144"/>
        <v>25.05138067061144</v>
      </c>
      <c r="AX216" s="23">
        <f t="shared" si="123"/>
        <v>84.324060219809567</v>
      </c>
      <c r="AY216" s="23">
        <f t="shared" si="124"/>
        <v>19.424467888883864</v>
      </c>
      <c r="AZ216" s="23" cm="1">
        <f t="array" aca="1" ref="AZ216" ca="1">(AY216 - $EV216) - AVERAGE(OFFSET(AY$62, 0, 0, ROW()-62, 1) - OFFSET($EV$62, 0, 0, ROW()-62, 1))</f>
        <v>-5.5869602314708793</v>
      </c>
      <c r="BA216" s="21">
        <v>44227</v>
      </c>
      <c r="BB216" s="23">
        <v>1640.8</v>
      </c>
      <c r="BC216" s="23">
        <v>2.36</v>
      </c>
      <c r="BD216" s="23">
        <v>16.340800000000002</v>
      </c>
      <c r="BE216" s="23">
        <v>103.8545</v>
      </c>
      <c r="BF216" s="23" t="s">
        <v>8</v>
      </c>
      <c r="BG216" s="23">
        <v>15.1561</v>
      </c>
      <c r="BH216" s="23">
        <v>12.2308</v>
      </c>
      <c r="BI216" s="23">
        <f t="shared" si="157"/>
        <v>2.7575832349699922</v>
      </c>
      <c r="BJ216" s="23">
        <f t="shared" si="145"/>
        <v>102.4206114398422</v>
      </c>
      <c r="BK216" s="23">
        <f t="shared" si="125"/>
        <v>105.23908630708505</v>
      </c>
      <c r="BL216" s="23">
        <f t="shared" si="126"/>
        <v>15.591165388990419</v>
      </c>
      <c r="BM216" s="23" cm="1">
        <f t="array" aca="1" ref="BM216" ca="1">(BL216 - $EV216) - AVERAGE(OFFSET(BL$62, 0, 0, ROW()-62, 1) - OFFSET($EV$62, 0, 0, ROW()-62, 1))</f>
        <v>-8.2931388625430174</v>
      </c>
      <c r="BN216" s="21">
        <v>44227</v>
      </c>
      <c r="BO216" s="23">
        <v>3209.35</v>
      </c>
      <c r="BP216" s="23">
        <v>2.91</v>
      </c>
      <c r="BQ216" s="23">
        <v>59.620899999999999</v>
      </c>
      <c r="BR216" s="23">
        <v>138.34299999999999</v>
      </c>
      <c r="BS216" s="23" t="s">
        <v>8</v>
      </c>
      <c r="BT216" s="23">
        <v>20.525400000000001</v>
      </c>
      <c r="BU216" s="23">
        <v>15.317399999999999</v>
      </c>
      <c r="BV216" s="23">
        <f t="shared" si="158"/>
        <v>3.0153641627175451</v>
      </c>
      <c r="BW216" s="23">
        <f t="shared" si="146"/>
        <v>136.43293885601577</v>
      </c>
      <c r="BX216" s="23">
        <f t="shared" si="127"/>
        <v>141.44375649965448</v>
      </c>
      <c r="BY216" s="23">
        <f t="shared" si="128"/>
        <v>22.689937537171105</v>
      </c>
      <c r="BZ216" s="23" cm="1">
        <f t="array" aca="1" ref="BZ216" ca="1">(BY216 - $EV216) - AVERAGE(OFFSET(BY$62, 0, 0, ROW()-62, 1) - OFFSET($EV$62, 0, 0, ROW()-62, 1))</f>
        <v>-7.0252967457457176</v>
      </c>
      <c r="CA216" s="21">
        <v>44227</v>
      </c>
      <c r="CB216" s="23">
        <v>4519.72</v>
      </c>
      <c r="CC216" s="23">
        <v>1.54</v>
      </c>
      <c r="CD216" s="23">
        <v>23.825800000000001</v>
      </c>
      <c r="CE216" s="23">
        <v>232.01490000000001</v>
      </c>
      <c r="CF216" s="23">
        <v>29.5976</v>
      </c>
      <c r="CG216" s="23">
        <v>9.0477000000000007</v>
      </c>
      <c r="CH216" s="23">
        <v>7.0495000000000001</v>
      </c>
      <c r="CI216" s="23">
        <f t="shared" si="159"/>
        <v>1.7228553907438144</v>
      </c>
      <c r="CJ216" s="23">
        <f t="shared" si="147"/>
        <v>228.81153846153848</v>
      </c>
      <c r="CK216" s="23">
        <f t="shared" si="129"/>
        <v>194.16718953161345</v>
      </c>
      <c r="CL216" s="23">
        <f t="shared" si="130"/>
        <v>23.277465213885272</v>
      </c>
      <c r="CM216" s="23" cm="1">
        <f t="array" aca="1" ref="CM216" ca="1">(CL216 - $EV216) - AVERAGE(OFFSET(CL$62, 0, 0, ROW()-62, 1) - OFFSET($EV$62, 0, 0, ROW()-62, 1))</f>
        <v>-6.3200659536048232</v>
      </c>
      <c r="CN216" s="21">
        <v>44227</v>
      </c>
      <c r="CO216" s="23">
        <v>5290.64</v>
      </c>
      <c r="CP216" s="23">
        <v>1.72</v>
      </c>
      <c r="CQ216" s="23">
        <v>31.238600000000002</v>
      </c>
      <c r="CR216" s="23">
        <v>132.7072</v>
      </c>
      <c r="CS216" s="23">
        <v>26.553999999999998</v>
      </c>
      <c r="CT216" s="23">
        <v>7.7933000000000003</v>
      </c>
      <c r="CU216" s="23">
        <v>5.0400999999999998</v>
      </c>
      <c r="CV216" s="23">
        <f t="shared" si="160"/>
        <v>1.9657687805872104</v>
      </c>
      <c r="CW216" s="23">
        <f t="shared" si="148"/>
        <v>130.87495069033531</v>
      </c>
      <c r="CX216" s="23">
        <f t="shared" si="131"/>
        <v>178.45287346333626</v>
      </c>
      <c r="CY216" s="23">
        <f t="shared" si="132"/>
        <v>29.647267075735712</v>
      </c>
      <c r="CZ216" s="23" cm="1">
        <f t="array" aca="1" ref="CZ216" ca="1">(CY216 - $EV216) - AVERAGE(OFFSET(CY$62, 0, 0, ROW()-62, 1) - OFFSET($EV$62, 0, 0, ROW()-62, 1))</f>
        <v>-3.1102727392857048</v>
      </c>
      <c r="DA216" s="21">
        <v>44227</v>
      </c>
      <c r="DB216" s="23">
        <v>3567.79</v>
      </c>
      <c r="DC216" s="23">
        <v>1.91</v>
      </c>
      <c r="DD216" s="23">
        <v>29.712599999999998</v>
      </c>
      <c r="DE216" s="23">
        <v>132.97819999999999</v>
      </c>
      <c r="DF216" s="23">
        <v>27.281700000000001</v>
      </c>
      <c r="DG216" s="23">
        <v>6.9569999999999999</v>
      </c>
      <c r="DH216" s="23">
        <v>2.8006000000000002</v>
      </c>
      <c r="DI216" s="23">
        <f t="shared" si="161"/>
        <v>2.2239571187843832</v>
      </c>
      <c r="DJ216" s="23">
        <f t="shared" si="149"/>
        <v>131.14220907297829</v>
      </c>
      <c r="DK216" s="23">
        <f t="shared" si="133"/>
        <v>153.15797123462059</v>
      </c>
      <c r="DL216" s="23">
        <f t="shared" si="134"/>
        <v>23.29483716217781</v>
      </c>
      <c r="DM216" s="23" cm="1">
        <f t="array" aca="1" ref="DM216" ca="1">(DL216 - $EV216) - AVERAGE(OFFSET(DL$62, 0, 0, ROW()-62, 1) - OFFSET($EV$62, 0, 0, ROW()-62, 1))</f>
        <v>-5.2767799794025647</v>
      </c>
      <c r="DN216" s="21">
        <v>44227</v>
      </c>
      <c r="DO216" s="23">
        <v>10362.52</v>
      </c>
      <c r="DP216" s="23">
        <v>0.94</v>
      </c>
      <c r="DQ216" s="23">
        <v>38.120899999999999</v>
      </c>
      <c r="DR216" s="23">
        <v>316.59519999999998</v>
      </c>
      <c r="DS216" s="23">
        <v>52.357799999999997</v>
      </c>
      <c r="DT216" s="23">
        <v>21.7181</v>
      </c>
      <c r="DU216" s="23">
        <v>18.692599999999999</v>
      </c>
      <c r="DV216" s="23">
        <f t="shared" si="162"/>
        <v>1.1162233680031102</v>
      </c>
      <c r="DW216" s="23">
        <f t="shared" si="150"/>
        <v>312.22406311637076</v>
      </c>
      <c r="DX216" s="23">
        <f t="shared" si="135"/>
        <v>257.51619212451209</v>
      </c>
      <c r="DY216" s="23">
        <f t="shared" si="136"/>
        <v>40.240265726628955</v>
      </c>
      <c r="DZ216" s="23" cm="1">
        <f t="array" aca="1" ref="DZ216" ca="1">(DY216 - $EV216) - AVERAGE(OFFSET(DY$62, 0, 0, ROW()-62, 1) - OFFSET($EV$62, 0, 0, ROW()-62, 1))</f>
        <v>7.831925163050081</v>
      </c>
      <c r="EA216" s="21">
        <v>44227</v>
      </c>
      <c r="EB216" s="23">
        <v>5821.76</v>
      </c>
      <c r="EC216" s="23">
        <v>3.29</v>
      </c>
      <c r="ED216" s="23">
        <v>16.595500000000001</v>
      </c>
      <c r="EE216" s="23">
        <v>160.3494</v>
      </c>
      <c r="EF216" s="23">
        <v>68.367699999999999</v>
      </c>
      <c r="EG216" s="23">
        <v>19.403300000000002</v>
      </c>
      <c r="EH216" s="23">
        <v>12.1493</v>
      </c>
      <c r="EI216" s="23">
        <f t="shared" si="163"/>
        <v>3.4539040553675147</v>
      </c>
      <c r="EJ216" s="23">
        <f t="shared" si="151"/>
        <v>158.13550295857988</v>
      </c>
      <c r="EK216" s="23">
        <f t="shared" si="137"/>
        <v>144.16024092539737</v>
      </c>
      <c r="EL216" s="23">
        <f t="shared" si="138"/>
        <v>40.383950266930732</v>
      </c>
      <c r="EM216" s="23" cm="1">
        <f t="array" aca="1" ref="EM216" ca="1">(EL216 - $EV216) - AVERAGE(OFFSET(EL$62, 0, 0, ROW()-62, 1) - OFFSET($EV$62, 0, 0, ROW()-62, 1))</f>
        <v>3.2611414194608379</v>
      </c>
      <c r="EP216" s="21">
        <v>44227</v>
      </c>
      <c r="EQ216" s="52">
        <v>3811.14990234375</v>
      </c>
      <c r="ER216" s="37">
        <v>29.728200000000001</v>
      </c>
      <c r="ES216" s="51">
        <v>129.63999999999999</v>
      </c>
      <c r="ET216" s="23">
        <f t="shared" si="152"/>
        <v>127.85009861932937</v>
      </c>
      <c r="EU216" s="23">
        <f t="shared" si="139"/>
        <v>140.43205803351188</v>
      </c>
      <c r="EV216" s="23">
        <f t="shared" si="140"/>
        <v>27.138745637654043</v>
      </c>
      <c r="EW216" s="37"/>
      <c r="EX216" s="37"/>
      <c r="EY216" s="37"/>
      <c r="FA216" s="21">
        <v>44227</v>
      </c>
      <c r="FB216" s="37">
        <f>VLOOKUP(FA216,'riskfree_rate and infl.'!$H:$I,2,0)</f>
        <v>1.4</v>
      </c>
    </row>
    <row r="217" spans="1:158" x14ac:dyDescent="0.35">
      <c r="A217" s="21">
        <v>44255</v>
      </c>
      <c r="B217" s="23">
        <v>8741.5499999999993</v>
      </c>
      <c r="C217" s="23">
        <v>0.78</v>
      </c>
      <c r="D217" s="23">
        <v>34.8812</v>
      </c>
      <c r="E217" s="23">
        <v>203.34610000000001</v>
      </c>
      <c r="F217" s="23">
        <v>57.4223</v>
      </c>
      <c r="G217" s="23">
        <v>14.8735</v>
      </c>
      <c r="H217" s="23">
        <v>8.7824000000000009</v>
      </c>
      <c r="I217" s="23">
        <f t="shared" si="153"/>
        <v>0.94285041651700729</v>
      </c>
      <c r="J217" s="23">
        <f t="shared" si="141"/>
        <v>199.9470009832842</v>
      </c>
      <c r="K217" s="23">
        <f t="shared" si="117"/>
        <v>187.15566637560318</v>
      </c>
      <c r="L217" s="23">
        <f t="shared" si="118"/>
        <v>46.707375572891074</v>
      </c>
      <c r="M217" s="23" cm="1">
        <f t="array" aca="1" ref="M217" ca="1">(L217 - $EV217) - AVERAGE(OFFSET(L$62, 0, 0, ROW()-62, 1) - OFFSET($EV$62, 0, 0, ROW()-62, 1))</f>
        <v>3.0123298788937571</v>
      </c>
      <c r="N217" s="21">
        <v>44255</v>
      </c>
      <c r="O217" s="23">
        <v>8276.44</v>
      </c>
      <c r="P217" s="23">
        <v>0.6</v>
      </c>
      <c r="Q217" s="23">
        <v>57.564700000000002</v>
      </c>
      <c r="R217" s="23">
        <v>154.58619999999999</v>
      </c>
      <c r="S217" s="23">
        <v>30.601500000000001</v>
      </c>
      <c r="T217" s="23">
        <v>6.3930999999999996</v>
      </c>
      <c r="U217" s="23">
        <v>4.8173000000000004</v>
      </c>
      <c r="V217" s="23">
        <f t="shared" si="154"/>
        <v>0.69949422853329568</v>
      </c>
      <c r="W217" s="23">
        <f t="shared" si="142"/>
        <v>152.00216322517207</v>
      </c>
      <c r="X217" s="23">
        <f t="shared" si="119"/>
        <v>175.25460149409503</v>
      </c>
      <c r="Y217" s="23">
        <f t="shared" si="120"/>
        <v>47.225236481330647</v>
      </c>
      <c r="Z217" s="23" cm="1">
        <f t="array" aca="1" ref="Z217" ca="1">(Y217 - $EV217) - AVERAGE(OFFSET(Y$62, 0, 0, ROW()-62, 1) - OFFSET($EV$62, 0, 0, ROW()-62, 1))</f>
        <v>10.643317293356452</v>
      </c>
      <c r="AA217" s="21">
        <v>44255</v>
      </c>
      <c r="AB217" s="23">
        <v>3716.98</v>
      </c>
      <c r="AC217" s="23">
        <v>2.86</v>
      </c>
      <c r="AD217" s="23">
        <v>20.5745</v>
      </c>
      <c r="AE217" s="23">
        <v>176.8587</v>
      </c>
      <c r="AF217" s="23">
        <v>29.4161</v>
      </c>
      <c r="AG217" s="23">
        <v>8.9293999999999993</v>
      </c>
      <c r="AH217" s="23">
        <v>6.2317</v>
      </c>
      <c r="AI217" s="23">
        <f t="shared" si="155"/>
        <v>2.9246328720868706</v>
      </c>
      <c r="AJ217" s="23">
        <f t="shared" si="143"/>
        <v>173.90235988200592</v>
      </c>
      <c r="AK217" s="23">
        <f t="shared" si="121"/>
        <v>152.6635270744523</v>
      </c>
      <c r="AL217" s="23">
        <f t="shared" si="122"/>
        <v>24.34753127501941</v>
      </c>
      <c r="AM217" s="23" cm="1">
        <f t="array" aca="1" ref="AM217" ca="1">(AL217 - $EV217) - AVERAGE(OFFSET(AL$62, 0, 0, ROW()-62, 1) - OFFSET($EV$62, 0, 0, ROW()-62, 1))</f>
        <v>-7.9997708018718185</v>
      </c>
      <c r="AN217" s="21">
        <v>44255</v>
      </c>
      <c r="AO217" s="23">
        <v>1974.49</v>
      </c>
      <c r="AP217" s="23">
        <v>4.71</v>
      </c>
      <c r="AQ217" s="23" t="s">
        <v>8</v>
      </c>
      <c r="AR217" s="23">
        <v>7.5800000000000006E-2</v>
      </c>
      <c r="AS217" s="23">
        <v>4.2366999999999999</v>
      </c>
      <c r="AT217" s="23">
        <v>-14.5671</v>
      </c>
      <c r="AU217" s="23">
        <v>-14.625999999999999</v>
      </c>
      <c r="AV217" s="23">
        <f t="shared" si="156"/>
        <v>6.1033637303319166</v>
      </c>
      <c r="AW217" s="23">
        <f t="shared" si="144"/>
        <v>7.4532940019665692E-2</v>
      </c>
      <c r="AX217" s="23">
        <f t="shared" si="123"/>
        <v>82.885533458578877</v>
      </c>
      <c r="AY217" s="23">
        <f t="shared" si="124"/>
        <v>23.821889268369485</v>
      </c>
      <c r="AZ217" s="23" cm="1">
        <f t="array" aca="1" ref="AZ217" ca="1">(AY217 - $EV217) - AVERAGE(OFFSET(AY$62, 0, 0, ROW()-62, 1) - OFFSET($EV$62, 0, 0, ROW()-62, 1))</f>
        <v>-2.223692692584335</v>
      </c>
      <c r="BA217" s="21">
        <v>44255</v>
      </c>
      <c r="BB217" s="23">
        <v>1837.4</v>
      </c>
      <c r="BC217" s="23">
        <v>2.06</v>
      </c>
      <c r="BD217" s="23">
        <v>17.184699999999999</v>
      </c>
      <c r="BE217" s="23">
        <v>106.71899999999999</v>
      </c>
      <c r="BF217" s="23" t="s">
        <v>8</v>
      </c>
      <c r="BG217" s="23">
        <v>16.603100000000001</v>
      </c>
      <c r="BH217" s="23">
        <v>13.406599999999999</v>
      </c>
      <c r="BI217" s="23">
        <f t="shared" si="157"/>
        <v>2.645331556598197</v>
      </c>
      <c r="BJ217" s="23">
        <f t="shared" si="145"/>
        <v>104.93510324483776</v>
      </c>
      <c r="BK217" s="23">
        <f t="shared" si="125"/>
        <v>105.46382647667721</v>
      </c>
      <c r="BL217" s="23">
        <f t="shared" si="126"/>
        <v>17.422087377100162</v>
      </c>
      <c r="BM217" s="23" cm="1">
        <f t="array" aca="1" ref="BM217" ca="1">(BL217 - $EV217) - AVERAGE(OFFSET(BL$62, 0, 0, ROW()-62, 1) - OFFSET($EV$62, 0, 0, ROW()-62, 1))</f>
        <v>-7.4789114980576912</v>
      </c>
      <c r="BN217" s="21">
        <v>44255</v>
      </c>
      <c r="BO217" s="23">
        <v>3234.54</v>
      </c>
      <c r="BP217" s="23">
        <v>2.84</v>
      </c>
      <c r="BQ217" s="23">
        <v>58.148699999999998</v>
      </c>
      <c r="BR217" s="23">
        <v>137.5342</v>
      </c>
      <c r="BS217" s="23" t="s">
        <v>8</v>
      </c>
      <c r="BT217" s="23">
        <v>22.2088</v>
      </c>
      <c r="BU217" s="23">
        <v>16.760200000000001</v>
      </c>
      <c r="BV217" s="23">
        <f t="shared" si="158"/>
        <v>2.9638686922108359</v>
      </c>
      <c r="BW217" s="23">
        <f t="shared" si="146"/>
        <v>135.23520157325467</v>
      </c>
      <c r="BX217" s="23">
        <f t="shared" si="127"/>
        <v>141.37543065128793</v>
      </c>
      <c r="BY217" s="23">
        <f t="shared" si="128"/>
        <v>22.879081500223414</v>
      </c>
      <c r="BZ217" s="23" cm="1">
        <f t="array" aca="1" ref="BZ217" ca="1">(BY217 - $EV217) - AVERAGE(OFFSET(BY$62, 0, 0, ROW()-62, 1) - OFFSET($EV$62, 0, 0, ROW()-62, 1))</f>
        <v>-7.8610270328778089</v>
      </c>
      <c r="CA217" s="21">
        <v>44255</v>
      </c>
      <c r="CB217" s="23">
        <v>4421.8100000000004</v>
      </c>
      <c r="CC217" s="23">
        <v>1.58</v>
      </c>
      <c r="CD217" s="23">
        <v>23.022600000000001</v>
      </c>
      <c r="CE217" s="23">
        <v>234.54159999999999</v>
      </c>
      <c r="CF217" s="23">
        <v>29.6755</v>
      </c>
      <c r="CG217" s="23">
        <v>7.7637999999999998</v>
      </c>
      <c r="CH217" s="23">
        <v>5.7563000000000004</v>
      </c>
      <c r="CI217" s="23">
        <f t="shared" si="159"/>
        <v>1.6998492636742162</v>
      </c>
      <c r="CJ217" s="23">
        <f t="shared" si="147"/>
        <v>230.62104228121927</v>
      </c>
      <c r="CK217" s="23">
        <f t="shared" si="129"/>
        <v>195.33447422969982</v>
      </c>
      <c r="CL217" s="23">
        <f t="shared" si="130"/>
        <v>22.637120341595502</v>
      </c>
      <c r="CM217" s="23" cm="1">
        <f t="array" aca="1" ref="CM217" ca="1">(CL217 - $EV217) - AVERAGE(OFFSET(CL$62, 0, 0, ROW()-62, 1) - OFFSET($EV$62, 0, 0, ROW()-62, 1))</f>
        <v>-7.989834952157322</v>
      </c>
      <c r="CN217" s="21">
        <v>44255</v>
      </c>
      <c r="CO217" s="23">
        <v>5650.77</v>
      </c>
      <c r="CP217" s="23">
        <v>1.6</v>
      </c>
      <c r="CQ217" s="23">
        <v>42.697499999999998</v>
      </c>
      <c r="CR217" s="23">
        <v>104.553</v>
      </c>
      <c r="CS217" s="23">
        <v>26.417100000000001</v>
      </c>
      <c r="CT217" s="23">
        <v>6.9090999999999996</v>
      </c>
      <c r="CU217" s="23">
        <v>4.2488000000000001</v>
      </c>
      <c r="CV217" s="23">
        <f t="shared" si="160"/>
        <v>1.9138203878768385</v>
      </c>
      <c r="CW217" s="23">
        <f t="shared" si="148"/>
        <v>102.80530973451329</v>
      </c>
      <c r="CX217" s="23">
        <f t="shared" si="131"/>
        <v>177.3689454572613</v>
      </c>
      <c r="CY217" s="23">
        <f t="shared" si="132"/>
        <v>31.858846459464381</v>
      </c>
      <c r="CZ217" s="23" cm="1">
        <f t="array" aca="1" ref="CZ217" ca="1">(CY217 - $EV217) - AVERAGE(OFFSET(CY$62, 0, 0, ROW()-62, 1) - OFFSET($EV$62, 0, 0, ROW()-62, 1))</f>
        <v>-1.9488258251379529</v>
      </c>
      <c r="DA217" s="21">
        <v>44255</v>
      </c>
      <c r="DB217" s="23">
        <v>3701.64</v>
      </c>
      <c r="DC217" s="23">
        <v>1.85</v>
      </c>
      <c r="DD217" s="23">
        <v>29.139299999999999</v>
      </c>
      <c r="DE217" s="23">
        <v>141.27070000000001</v>
      </c>
      <c r="DF217" s="23">
        <v>27.804600000000001</v>
      </c>
      <c r="DG217" s="23">
        <v>8.4329000000000001</v>
      </c>
      <c r="DH217" s="23">
        <v>5.3630000000000004</v>
      </c>
      <c r="DI217" s="23">
        <f t="shared" si="161"/>
        <v>2.1735506626339518</v>
      </c>
      <c r="DJ217" s="23">
        <f t="shared" si="149"/>
        <v>138.9092428711898</v>
      </c>
      <c r="DK217" s="23">
        <f t="shared" si="133"/>
        <v>153.27171934187973</v>
      </c>
      <c r="DL217" s="23">
        <f t="shared" si="134"/>
        <v>24.150834973954449</v>
      </c>
      <c r="DM217" s="23" cm="1">
        <f t="array" aca="1" ref="DM217" ca="1">(DL217 - $EV217) - AVERAGE(OFFSET(DL$62, 0, 0, ROW()-62, 1) - OFFSET($EV$62, 0, 0, ROW()-62, 1))</f>
        <v>-5.4569371711415728</v>
      </c>
      <c r="DN217" s="21">
        <v>44255</v>
      </c>
      <c r="DO217" s="23">
        <v>10455.219999999999</v>
      </c>
      <c r="DP217" s="23">
        <v>0.87</v>
      </c>
      <c r="DQ217" s="23">
        <v>38.457799999999999</v>
      </c>
      <c r="DR217" s="23">
        <v>316.41789999999997</v>
      </c>
      <c r="DS217" s="23">
        <v>52.357799999999997</v>
      </c>
      <c r="DT217" s="23">
        <v>21.7181</v>
      </c>
      <c r="DU217" s="23">
        <v>18.692599999999999</v>
      </c>
      <c r="DV217" s="23">
        <f t="shared" si="162"/>
        <v>1.0091593030848873</v>
      </c>
      <c r="DW217" s="23">
        <f t="shared" si="150"/>
        <v>311.12871189773847</v>
      </c>
      <c r="DX217" s="23">
        <f t="shared" si="135"/>
        <v>259.33699078815431</v>
      </c>
      <c r="DY217" s="23">
        <f t="shared" si="136"/>
        <v>40.315189777691984</v>
      </c>
      <c r="DZ217" s="23" cm="1">
        <f t="array" aca="1" ref="DZ217" ca="1">(DY217 - $EV217) - AVERAGE(OFFSET(DY$62, 0, 0, ROW()-62, 1) - OFFSET($EV$62, 0, 0, ROW()-62, 1))</f>
        <v>6.7861219193558329</v>
      </c>
      <c r="EA217" s="21">
        <v>44255</v>
      </c>
      <c r="EB217" s="23">
        <v>5462.73</v>
      </c>
      <c r="EC217" s="23">
        <v>3.53</v>
      </c>
      <c r="ED217" s="23">
        <v>19.464300000000001</v>
      </c>
      <c r="EE217" s="23">
        <v>157.0256</v>
      </c>
      <c r="EF217" s="23">
        <v>69.7988</v>
      </c>
      <c r="EG217" s="23">
        <v>19.3856</v>
      </c>
      <c r="EH217" s="23">
        <v>10.9269</v>
      </c>
      <c r="EI217" s="23">
        <f t="shared" si="163"/>
        <v>3.4861308449061252</v>
      </c>
      <c r="EJ217" s="23">
        <f t="shared" si="151"/>
        <v>154.40078662733532</v>
      </c>
      <c r="EK217" s="23">
        <f t="shared" si="137"/>
        <v>144.51425898634801</v>
      </c>
      <c r="EL217" s="23">
        <f t="shared" si="138"/>
        <v>37.800629767032561</v>
      </c>
      <c r="EM217" s="23" cm="1">
        <f t="array" aca="1" ref="EM217" ca="1">(EL217 - $EV217) - AVERAGE(OFFSET(EL$62, 0, 0, ROW()-62, 1) - OFFSET($EV$62, 0, 0, ROW()-62, 1))</f>
        <v>-0.41341744781661482</v>
      </c>
      <c r="EP217" s="21">
        <v>44255</v>
      </c>
      <c r="EQ217" s="52">
        <v>3972.889892578125</v>
      </c>
      <c r="ER217" s="37">
        <v>30.989799999999999</v>
      </c>
      <c r="ES217" s="51">
        <v>142.81</v>
      </c>
      <c r="ET217" s="23">
        <f t="shared" si="152"/>
        <v>140.42281219272371</v>
      </c>
      <c r="EU217" s="23">
        <f t="shared" si="139"/>
        <v>140.8379497878791</v>
      </c>
      <c r="EV217" s="23">
        <f t="shared" si="140"/>
        <v>28.208944382972287</v>
      </c>
      <c r="EW217" s="37"/>
      <c r="EX217" s="37"/>
      <c r="EY217" s="37"/>
      <c r="FA217" s="21">
        <v>44255</v>
      </c>
      <c r="FB217" s="37">
        <f>VLOOKUP(FA217,'riskfree_rate and infl.'!$H:$I,2,0)</f>
        <v>1.7</v>
      </c>
    </row>
    <row r="218" spans="1:158" x14ac:dyDescent="0.35">
      <c r="A218" s="21">
        <v>44286</v>
      </c>
      <c r="B218" s="23">
        <v>8880.5499999999993</v>
      </c>
      <c r="C218" s="23">
        <v>0.77</v>
      </c>
      <c r="D218" s="23">
        <v>35.4255</v>
      </c>
      <c r="E218" s="23">
        <v>203.34610000000001</v>
      </c>
      <c r="F218" s="23">
        <v>57.4223</v>
      </c>
      <c r="G218" s="23">
        <v>14.8735</v>
      </c>
      <c r="H218" s="23">
        <v>8.7824000000000009</v>
      </c>
      <c r="I218" s="23">
        <f t="shared" si="153"/>
        <v>0.90894358600805902</v>
      </c>
      <c r="J218" s="23">
        <f t="shared" si="141"/>
        <v>198.19307992202729</v>
      </c>
      <c r="K218" s="23">
        <f t="shared" si="117"/>
        <v>188.2790842421596</v>
      </c>
      <c r="L218" s="23">
        <f t="shared" si="118"/>
        <v>47.166949190054851</v>
      </c>
      <c r="M218" s="23" cm="1">
        <f t="array" aca="1" ref="M218" ca="1">(L218 - $EV218) - AVERAGE(OFFSET(L$62, 0, 0, ROW()-62, 1) - OFFSET($EV$62, 0, 0, ROW()-62, 1))</f>
        <v>2.0996637257739437</v>
      </c>
      <c r="N218" s="21">
        <v>44286</v>
      </c>
      <c r="O218" s="23">
        <v>8549.08</v>
      </c>
      <c r="P218" s="23">
        <v>0.56000000000000005</v>
      </c>
      <c r="Q218" s="23">
        <v>59.5137</v>
      </c>
      <c r="R218" s="23">
        <v>155.52950000000001</v>
      </c>
      <c r="S218" s="23">
        <v>30.606400000000001</v>
      </c>
      <c r="T218" s="23">
        <v>6.36</v>
      </c>
      <c r="U218" s="23">
        <v>4.8051000000000004</v>
      </c>
      <c r="V218" s="23">
        <f t="shared" si="154"/>
        <v>0.64455997618766858</v>
      </c>
      <c r="W218" s="23">
        <f t="shared" si="142"/>
        <v>151.58820662768031</v>
      </c>
      <c r="X218" s="23">
        <f t="shared" si="119"/>
        <v>175.2526821100073</v>
      </c>
      <c r="Y218" s="23">
        <f t="shared" si="120"/>
        <v>48.781450286927331</v>
      </c>
      <c r="Z218" s="23" cm="1">
        <f t="array" aca="1" ref="Z218" ca="1">(Y218 - $EV218) - AVERAGE(OFFSET(Y$62, 0, 0, ROW()-62, 1) - OFFSET($EV$62, 0, 0, ROW()-62, 1))</f>
        <v>10.7783747426794</v>
      </c>
      <c r="AA218" s="21">
        <v>44286</v>
      </c>
      <c r="AB218" s="23">
        <v>4005.81</v>
      </c>
      <c r="AC218" s="23">
        <v>2.67</v>
      </c>
      <c r="AD218" s="23">
        <v>21.724900000000002</v>
      </c>
      <c r="AE218" s="23">
        <v>183.59389999999999</v>
      </c>
      <c r="AF218" s="23">
        <v>29.392199999999999</v>
      </c>
      <c r="AG218" s="23">
        <v>9.08</v>
      </c>
      <c r="AH218" s="23">
        <v>6.2854000000000001</v>
      </c>
      <c r="AI218" s="23">
        <f t="shared" si="155"/>
        <v>2.8855351867110768</v>
      </c>
      <c r="AJ218" s="23">
        <f t="shared" si="143"/>
        <v>178.94142300194932</v>
      </c>
      <c r="AK218" s="23">
        <f t="shared" si="121"/>
        <v>153.47116658236388</v>
      </c>
      <c r="AL218" s="23">
        <f t="shared" si="122"/>
        <v>26.101384965039596</v>
      </c>
      <c r="AM218" s="23" cm="1">
        <f t="array" aca="1" ref="AM218" ca="1">(AL218 - $EV218) - AVERAGE(OFFSET(AL$62, 0, 0, ROW()-62, 1) - OFFSET($EV$62, 0, 0, ROW()-62, 1))</f>
        <v>-7.547566493155955</v>
      </c>
      <c r="AN218" s="21">
        <v>44286</v>
      </c>
      <c r="AO218" s="23">
        <v>2039.94</v>
      </c>
      <c r="AP218" s="23">
        <v>4.4800000000000004</v>
      </c>
      <c r="AQ218" s="23" t="s">
        <v>8</v>
      </c>
      <c r="AR218" s="23">
        <v>7.5800000000000006E-2</v>
      </c>
      <c r="AS218" s="23">
        <v>4.2366999999999999</v>
      </c>
      <c r="AT218" s="23">
        <v>-14.5671</v>
      </c>
      <c r="AU218" s="23">
        <v>-14.625999999999999</v>
      </c>
      <c r="AV218" s="23">
        <f t="shared" si="156"/>
        <v>5.7503714687813963</v>
      </c>
      <c r="AW218" s="23">
        <f t="shared" si="144"/>
        <v>7.3879142300194933E-2</v>
      </c>
      <c r="AX218" s="23">
        <f t="shared" si="123"/>
        <v>81.445568874082355</v>
      </c>
      <c r="AY218" s="23">
        <f t="shared" si="124"/>
        <v>25.046666481681985</v>
      </c>
      <c r="AZ218" s="23" cm="1">
        <f t="array" aca="1" ref="AZ218" ca="1">(AY218 - $EV218) - AVERAGE(OFFSET(AY$62, 0, 0, ROW()-62, 1) - OFFSET($EV$62, 0, 0, ROW()-62, 1))</f>
        <v>-2.3375910023023603</v>
      </c>
      <c r="BA218" s="21">
        <v>44286</v>
      </c>
      <c r="BB218" s="23">
        <v>1941.47</v>
      </c>
      <c r="BC218" s="23">
        <v>1.96</v>
      </c>
      <c r="BD218" s="23">
        <v>18.137</v>
      </c>
      <c r="BE218" s="23">
        <v>106.71899999999999</v>
      </c>
      <c r="BF218" s="23" t="s">
        <v>8</v>
      </c>
      <c r="BG218" s="23">
        <v>16.6038</v>
      </c>
      <c r="BH218" s="23">
        <v>13.406599999999999</v>
      </c>
      <c r="BI218" s="23">
        <f t="shared" si="157"/>
        <v>2.5454535238213092</v>
      </c>
      <c r="BJ218" s="23">
        <f t="shared" si="145"/>
        <v>104.01461988304092</v>
      </c>
      <c r="BK218" s="23">
        <f t="shared" si="125"/>
        <v>105.67171467393503</v>
      </c>
      <c r="BL218" s="23">
        <f t="shared" si="126"/>
        <v>18.372655407274117</v>
      </c>
      <c r="BM218" s="23" cm="1">
        <f t="array" aca="1" ref="BM218" ca="1">(BL218 - $EV218) - AVERAGE(OFFSET(BL$62, 0, 0, ROW()-62, 1) - OFFSET($EV$62, 0, 0, ROW()-62, 1))</f>
        <v>-7.8333316908791755</v>
      </c>
      <c r="BN218" s="21">
        <v>44286</v>
      </c>
      <c r="BO218" s="23">
        <v>3440.2</v>
      </c>
      <c r="BP218" s="23">
        <v>2.69</v>
      </c>
      <c r="BQ218" s="23">
        <v>61.8459</v>
      </c>
      <c r="BR218" s="23">
        <v>137.5342</v>
      </c>
      <c r="BS218" s="23" t="s">
        <v>8</v>
      </c>
      <c r="BT218" s="23">
        <v>22.2088</v>
      </c>
      <c r="BU218" s="23">
        <v>16.760100000000001</v>
      </c>
      <c r="BV218" s="23">
        <f t="shared" si="158"/>
        <v>2.9296990354783561</v>
      </c>
      <c r="BW218" s="23">
        <f t="shared" si="146"/>
        <v>134.04892787524366</v>
      </c>
      <c r="BX218" s="23">
        <f t="shared" si="127"/>
        <v>141.28503204253536</v>
      </c>
      <c r="BY218" s="23">
        <f t="shared" si="128"/>
        <v>24.349359236895605</v>
      </c>
      <c r="BZ218" s="23" cm="1">
        <f t="array" aca="1" ref="BZ218" ca="1">(BY218 - $EV218) - AVERAGE(OFFSET(BY$62, 0, 0, ROW()-62, 1) - OFFSET($EV$62, 0, 0, ROW()-62, 1))</f>
        <v>-7.6932880606445178</v>
      </c>
      <c r="CA218" s="21">
        <v>44286</v>
      </c>
      <c r="CB218" s="23">
        <v>4568.7700000000004</v>
      </c>
      <c r="CC218" s="23">
        <v>1.58</v>
      </c>
      <c r="CD218" s="23">
        <v>23.724299999999999</v>
      </c>
      <c r="CE218" s="23">
        <v>234.6583</v>
      </c>
      <c r="CF218" s="23">
        <v>29.4849</v>
      </c>
      <c r="CG218" s="23">
        <v>7.5605000000000002</v>
      </c>
      <c r="CH218" s="23">
        <v>5.7866999999999997</v>
      </c>
      <c r="CI218" s="23">
        <f t="shared" si="159"/>
        <v>1.7169773988342838</v>
      </c>
      <c r="CJ218" s="23">
        <f t="shared" si="147"/>
        <v>228.71179337231968</v>
      </c>
      <c r="CK218" s="23">
        <f t="shared" si="129"/>
        <v>196.4674590250859</v>
      </c>
      <c r="CL218" s="23">
        <f t="shared" si="130"/>
        <v>23.254588941452326</v>
      </c>
      <c r="CM218" s="23" cm="1">
        <f t="array" aca="1" ref="CM218" ca="1">(CL218 - $EV218) - AVERAGE(OFFSET(CL$62, 0, 0, ROW()-62, 1) - OFFSET($EV$62, 0, 0, ROW()-62, 1))</f>
        <v>-8.6740794249491451</v>
      </c>
      <c r="CN218" s="21">
        <v>44286</v>
      </c>
      <c r="CO218" s="23">
        <v>6130.04</v>
      </c>
      <c r="CP218" s="23">
        <v>1.48</v>
      </c>
      <c r="CQ218" s="23">
        <v>46.289099999999998</v>
      </c>
      <c r="CR218" s="23">
        <v>104.553</v>
      </c>
      <c r="CS218" s="23">
        <v>26.417100000000001</v>
      </c>
      <c r="CT218" s="23">
        <v>6.9090999999999996</v>
      </c>
      <c r="CU218" s="23">
        <v>4.2488000000000001</v>
      </c>
      <c r="CV218" s="23">
        <f t="shared" si="160"/>
        <v>1.839803861526887</v>
      </c>
      <c r="CW218" s="23">
        <f t="shared" si="148"/>
        <v>101.90350877192982</v>
      </c>
      <c r="CX218" s="23">
        <f t="shared" si="131"/>
        <v>176.26782785486415</v>
      </c>
      <c r="CY218" s="23">
        <f t="shared" si="132"/>
        <v>34.776851082815675</v>
      </c>
      <c r="CZ218" s="23" cm="1">
        <f t="array" aca="1" ref="CZ218" ca="1">(CY218 - $EV218) - AVERAGE(OFFSET(CY$62, 0, 0, ROW()-62, 1) - OFFSET($EV$62, 0, 0, ROW()-62, 1))</f>
        <v>-0.37125869191619909</v>
      </c>
      <c r="DA218" s="21">
        <v>44286</v>
      </c>
      <c r="DB218" s="23">
        <v>3944.17</v>
      </c>
      <c r="DC218" s="23">
        <v>1.78</v>
      </c>
      <c r="DD218" s="23">
        <v>31.048500000000001</v>
      </c>
      <c r="DE218" s="23">
        <v>141.27070000000001</v>
      </c>
      <c r="DF218" s="23">
        <v>27.804600000000001</v>
      </c>
      <c r="DG218" s="23">
        <v>8.4329000000000001</v>
      </c>
      <c r="DH218" s="23">
        <v>5.3630000000000004</v>
      </c>
      <c r="DI218" s="23">
        <f t="shared" si="161"/>
        <v>2.1337965064460325</v>
      </c>
      <c r="DJ218" s="23">
        <f t="shared" si="149"/>
        <v>137.69074074074075</v>
      </c>
      <c r="DK218" s="23">
        <f t="shared" si="133"/>
        <v>152.7612908220153</v>
      </c>
      <c r="DL218" s="23">
        <f t="shared" si="134"/>
        <v>25.81917172063843</v>
      </c>
      <c r="DM218" s="23" cm="1">
        <f t="array" aca="1" ref="DM218" ca="1">(DL218 - $EV218) - AVERAGE(OFFSET(DL$62, 0, 0, ROW()-62, 1) - OFFSET($EV$62, 0, 0, ROW()-62, 1))</f>
        <v>-5.1065500213435193</v>
      </c>
      <c r="DN218" s="21">
        <v>44286</v>
      </c>
      <c r="DO218" s="23">
        <v>10573.52</v>
      </c>
      <c r="DP218" s="23">
        <v>0.86</v>
      </c>
      <c r="DQ218" s="23">
        <v>38.893000000000001</v>
      </c>
      <c r="DR218" s="23">
        <v>316.27359999999999</v>
      </c>
      <c r="DS218" s="23">
        <v>52.357799999999997</v>
      </c>
      <c r="DT218" s="23">
        <v>21.7181</v>
      </c>
      <c r="DU218" s="23">
        <v>18.692599999999999</v>
      </c>
      <c r="DV218" s="23">
        <f t="shared" si="162"/>
        <v>0.97136588260062395</v>
      </c>
      <c r="DW218" s="23">
        <f t="shared" si="150"/>
        <v>308.25886939571149</v>
      </c>
      <c r="DX218" s="23">
        <f t="shared" si="135"/>
        <v>261.10662407557203</v>
      </c>
      <c r="DY218" s="23">
        <f t="shared" si="136"/>
        <v>40.495027797302107</v>
      </c>
      <c r="DZ218" s="23" cm="1">
        <f t="array" aca="1" ref="DZ218" ca="1">(DY218 - $EV218) - AVERAGE(OFFSET(DY$62, 0, 0, ROW()-62, 1) - OFFSET($EV$62, 0, 0, ROW()-62, 1))</f>
        <v>5.5695291940640201</v>
      </c>
      <c r="EA218" s="21">
        <v>44286</v>
      </c>
      <c r="EB218" s="23">
        <v>6033.41</v>
      </c>
      <c r="EC218" s="23">
        <v>3.19</v>
      </c>
      <c r="ED218" s="23">
        <v>20.537400000000002</v>
      </c>
      <c r="EE218" s="23">
        <v>157.0256</v>
      </c>
      <c r="EF218" s="23">
        <v>69.7988</v>
      </c>
      <c r="EG218" s="23">
        <v>19.3856</v>
      </c>
      <c r="EH218" s="23">
        <v>10.9269</v>
      </c>
      <c r="EI218" s="23">
        <f t="shared" si="163"/>
        <v>3.4294151332401337</v>
      </c>
      <c r="EJ218" s="23">
        <f t="shared" si="151"/>
        <v>153.04639376218324</v>
      </c>
      <c r="EK218" s="23">
        <f t="shared" si="137"/>
        <v>144.84350430028994</v>
      </c>
      <c r="EL218" s="23">
        <f t="shared" si="138"/>
        <v>41.654681230934031</v>
      </c>
      <c r="EM218" s="23" cm="1">
        <f t="array" aca="1" ref="EM218" ca="1">(EL218 - $EV218) - AVERAGE(OFFSET(EL$62, 0, 0, ROW()-62, 1) - OFFSET($EV$62, 0, 0, ROW()-62, 1))</f>
        <v>2.0903541645622301</v>
      </c>
      <c r="EP218" s="21">
        <v>44286</v>
      </c>
      <c r="EQ218" s="52">
        <v>4181.169921875</v>
      </c>
      <c r="ER218" s="37">
        <v>26.336400000000001</v>
      </c>
      <c r="ES218" s="51">
        <v>155.59</v>
      </c>
      <c r="ET218" s="23">
        <f t="shared" si="152"/>
        <v>151.64717348927874</v>
      </c>
      <c r="EU218" s="23">
        <f t="shared" si="139"/>
        <v>141.43791671967099</v>
      </c>
      <c r="EV218" s="23">
        <f t="shared" si="140"/>
        <v>29.561874346339891</v>
      </c>
      <c r="EW218" s="37"/>
      <c r="EX218" s="37"/>
      <c r="EY218" s="37"/>
      <c r="FA218" s="21">
        <v>44286</v>
      </c>
      <c r="FB218" s="37">
        <f>VLOOKUP(FA218,'riskfree_rate and infl.'!$H:$I,2,0)</f>
        <v>2.6</v>
      </c>
    </row>
    <row r="219" spans="1:158" x14ac:dyDescent="0.35">
      <c r="A219" s="21">
        <v>44316</v>
      </c>
      <c r="B219" s="23">
        <v>9543.85</v>
      </c>
      <c r="C219" s="23">
        <v>0.72</v>
      </c>
      <c r="D219" s="23">
        <v>34.500500000000002</v>
      </c>
      <c r="E219" s="23">
        <v>217.55969999999999</v>
      </c>
      <c r="F219" s="23">
        <v>59.626100000000001</v>
      </c>
      <c r="G219" s="23">
        <v>16.476800000000001</v>
      </c>
      <c r="H219" s="23">
        <v>11.0875</v>
      </c>
      <c r="I219" s="23">
        <f t="shared" si="153"/>
        <v>0.88033281010139763</v>
      </c>
      <c r="J219" s="23">
        <f t="shared" si="141"/>
        <v>208.79049904030708</v>
      </c>
      <c r="K219" s="23">
        <f t="shared" si="117"/>
        <v>189.48667564555146</v>
      </c>
      <c r="L219" s="23">
        <f t="shared" si="118"/>
        <v>50.366865994590896</v>
      </c>
      <c r="M219" s="23" cm="1">
        <f t="array" aca="1" ref="M219" ca="1">(L219 - $EV219) - AVERAGE(OFFSET(L$62, 0, 0, ROW()-62, 1) - OFFSET($EV$62, 0, 0, ROW()-62, 1))</f>
        <v>5.2800447549393681</v>
      </c>
      <c r="N219" s="21">
        <v>44316</v>
      </c>
      <c r="O219" s="23">
        <v>9144.42</v>
      </c>
      <c r="P219" s="23">
        <v>0.51</v>
      </c>
      <c r="Q219" s="23">
        <v>62.446399999999997</v>
      </c>
      <c r="R219" s="23">
        <v>158.3777</v>
      </c>
      <c r="S219" s="23">
        <v>30.682099999999998</v>
      </c>
      <c r="T219" s="23">
        <v>6.5029000000000003</v>
      </c>
      <c r="U219" s="23">
        <v>4.9627999999999997</v>
      </c>
      <c r="V219" s="23">
        <f t="shared" si="154"/>
        <v>0.60403338749400159</v>
      </c>
      <c r="W219" s="23">
        <f t="shared" si="142"/>
        <v>151.99395393474089</v>
      </c>
      <c r="X219" s="23">
        <f t="shared" si="119"/>
        <v>175.26252694067037</v>
      </c>
      <c r="Y219" s="23">
        <f t="shared" si="120"/>
        <v>52.175557203369301</v>
      </c>
      <c r="Z219" s="23" cm="1">
        <f t="array" aca="1" ref="Z219" ca="1">(Y219 - $EV219) - AVERAGE(OFFSET(Y$62, 0, 0, ROW()-62, 1) - OFFSET($EV$62, 0, 0, ROW()-62, 1))</f>
        <v>14.097667469630332</v>
      </c>
      <c r="AA219" s="21">
        <v>44316</v>
      </c>
      <c r="AB219" s="23">
        <v>4095.8</v>
      </c>
      <c r="AC219" s="23">
        <v>2.63</v>
      </c>
      <c r="AD219" s="23">
        <v>22.212900000000001</v>
      </c>
      <c r="AE219" s="23">
        <v>183.59389999999999</v>
      </c>
      <c r="AF219" s="23">
        <v>29.392199999999999</v>
      </c>
      <c r="AG219" s="23">
        <v>9.08</v>
      </c>
      <c r="AH219" s="23">
        <v>6.2854000000000001</v>
      </c>
      <c r="AI219" s="23">
        <f t="shared" si="155"/>
        <v>2.8594818295240372</v>
      </c>
      <c r="AJ219" s="23">
        <f t="shared" si="143"/>
        <v>176.19376199616121</v>
      </c>
      <c r="AK219" s="23">
        <f t="shared" si="121"/>
        <v>154.23731220350004</v>
      </c>
      <c r="AL219" s="23">
        <f t="shared" si="122"/>
        <v>26.555182669392082</v>
      </c>
      <c r="AM219" s="23" cm="1">
        <f t="array" aca="1" ref="AM219" ca="1">(AL219 - $EV219) - AVERAGE(OFFSET(AL$62, 0, 0, ROW()-62, 1) - OFFSET($EV$62, 0, 0, ROW()-62, 1))</f>
        <v>-7.0518572379388686</v>
      </c>
      <c r="AN219" s="21">
        <v>44316</v>
      </c>
      <c r="AO219" s="23">
        <v>2038.66</v>
      </c>
      <c r="AP219" s="23">
        <v>4.3099999999999996</v>
      </c>
      <c r="AQ219" s="23" t="s">
        <v>8</v>
      </c>
      <c r="AR219" s="23">
        <v>6.6199999999999995E-2</v>
      </c>
      <c r="AS219" s="23">
        <v>4.2342000000000004</v>
      </c>
      <c r="AT219" s="23">
        <v>-14.5603</v>
      </c>
      <c r="AU219" s="23">
        <v>-14.6235</v>
      </c>
      <c r="AV219" s="23">
        <f t="shared" si="156"/>
        <v>5.4068208725616875</v>
      </c>
      <c r="AW219" s="23">
        <f t="shared" si="144"/>
        <v>6.3531669865642987E-2</v>
      </c>
      <c r="AX219" s="23">
        <f t="shared" si="123"/>
        <v>80.008282862183805</v>
      </c>
      <c r="AY219" s="23">
        <f t="shared" si="124"/>
        <v>25.480611845046607</v>
      </c>
      <c r="AZ219" s="23" cm="1">
        <f t="array" aca="1" ref="AZ219" ca="1">(AY219 - $EV219) - AVERAGE(OFFSET(AY$62, 0, 0, ROW()-62, 1) - OFFSET($EV$62, 0, 0, ROW()-62, 1))</f>
        <v>-1.8949186453397209</v>
      </c>
      <c r="BA219" s="21">
        <v>44316</v>
      </c>
      <c r="BB219" s="23">
        <v>2066.6999999999998</v>
      </c>
      <c r="BC219" s="23">
        <v>1.83</v>
      </c>
      <c r="BD219" s="23">
        <v>14.801399999999999</v>
      </c>
      <c r="BE219" s="23">
        <v>134.73140000000001</v>
      </c>
      <c r="BF219" s="23" t="s">
        <v>8</v>
      </c>
      <c r="BG219" s="23">
        <v>20.776700000000002</v>
      </c>
      <c r="BH219" s="23">
        <v>19.287400000000002</v>
      </c>
      <c r="BI219" s="23">
        <f t="shared" si="157"/>
        <v>2.4231890712646571</v>
      </c>
      <c r="BJ219" s="23">
        <f t="shared" si="145"/>
        <v>129.30076775431863</v>
      </c>
      <c r="BK219" s="23">
        <f t="shared" si="125"/>
        <v>106.38304135048656</v>
      </c>
      <c r="BL219" s="23">
        <f t="shared" si="126"/>
        <v>19.426968563449023</v>
      </c>
      <c r="BM219" s="23" cm="1">
        <f t="array" aca="1" ref="BM219" ca="1">(BL219 - $EV219) - AVERAGE(OFFSET(BL$62, 0, 0, ROW()-62, 1) - OFFSET($EV$62, 0, 0, ROW()-62, 1))</f>
        <v>-6.7352868233446159</v>
      </c>
      <c r="BN219" s="21">
        <v>44316</v>
      </c>
      <c r="BO219" s="23">
        <v>3720.64</v>
      </c>
      <c r="BP219" s="23">
        <v>2.4300000000000002</v>
      </c>
      <c r="BQ219" s="23">
        <v>63.404400000000003</v>
      </c>
      <c r="BR219" s="23">
        <v>141.0889</v>
      </c>
      <c r="BS219" s="23" t="s">
        <v>8</v>
      </c>
      <c r="BT219" s="23">
        <v>22.5959</v>
      </c>
      <c r="BU219" s="23">
        <v>15.825200000000001</v>
      </c>
      <c r="BV219" s="23">
        <f t="shared" si="158"/>
        <v>2.8075222667224593</v>
      </c>
      <c r="BW219" s="23">
        <f t="shared" si="146"/>
        <v>135.40201535508638</v>
      </c>
      <c r="BX219" s="23">
        <f t="shared" si="127"/>
        <v>141.22178340297043</v>
      </c>
      <c r="BY219" s="23">
        <f t="shared" si="128"/>
        <v>26.346077144368795</v>
      </c>
      <c r="BZ219" s="23" cm="1">
        <f t="array" aca="1" ref="BZ219" ca="1">(BY219 - $EV219) - AVERAGE(OFFSET(BY$62, 0, 0, ROW()-62, 1) - OFFSET($EV$62, 0, 0, ROW()-62, 1))</f>
        <v>-5.6537304394564805</v>
      </c>
      <c r="CA219" s="21">
        <v>44316</v>
      </c>
      <c r="CB219" s="23">
        <v>4757.9399999999996</v>
      </c>
      <c r="CC219" s="23">
        <v>1.52</v>
      </c>
      <c r="CD219" s="23">
        <v>24.706600000000002</v>
      </c>
      <c r="CE219" s="23">
        <v>234.6583</v>
      </c>
      <c r="CF219" s="23">
        <v>29.4849</v>
      </c>
      <c r="CG219" s="23">
        <v>7.5605000000000002</v>
      </c>
      <c r="CH219" s="23">
        <v>5.7866999999999997</v>
      </c>
      <c r="CI219" s="23">
        <f t="shared" si="159"/>
        <v>1.6906560814649099</v>
      </c>
      <c r="CJ219" s="23">
        <f t="shared" si="147"/>
        <v>225.19990403071017</v>
      </c>
      <c r="CK219" s="23">
        <f t="shared" si="129"/>
        <v>197.54716398675828</v>
      </c>
      <c r="CL219" s="23">
        <f t="shared" si="130"/>
        <v>24.085083804690445</v>
      </c>
      <c r="CM219" s="23" cm="1">
        <f t="array" aca="1" ref="CM219" ca="1">(CL219 - $EV219) - AVERAGE(OFFSET(CL$62, 0, 0, ROW()-62, 1) - OFFSET($EV$62, 0, 0, ROW()-62, 1))</f>
        <v>-7.7944977692426463</v>
      </c>
      <c r="CN219" s="21">
        <v>44316</v>
      </c>
      <c r="CO219" s="23">
        <v>6318.65</v>
      </c>
      <c r="CP219" s="23">
        <v>1.39</v>
      </c>
      <c r="CQ219" s="23">
        <v>47.699199999999998</v>
      </c>
      <c r="CR219" s="23">
        <v>104.553</v>
      </c>
      <c r="CS219" s="23">
        <v>26.417100000000001</v>
      </c>
      <c r="CT219" s="23">
        <v>6.9090999999999996</v>
      </c>
      <c r="CU219" s="23">
        <v>4.2488000000000001</v>
      </c>
      <c r="CV219" s="23">
        <f t="shared" si="160"/>
        <v>1.7127903632032559</v>
      </c>
      <c r="CW219" s="23">
        <f t="shared" si="148"/>
        <v>100.3387715930902</v>
      </c>
      <c r="CX219" s="23">
        <f t="shared" si="131"/>
        <v>175.17965934316967</v>
      </c>
      <c r="CY219" s="23">
        <f t="shared" si="132"/>
        <v>36.069541542046423</v>
      </c>
      <c r="CZ219" s="23" cm="1">
        <f t="array" aca="1" ref="CZ219" ca="1">(CY219 - $EV219) - AVERAGE(OFFSET(CY$62, 0, 0, ROW()-62, 1) - OFFSET($EV$62, 0, 0, ROW()-62, 1))</f>
        <v>0.91763435129227222</v>
      </c>
      <c r="DA219" s="21">
        <v>44316</v>
      </c>
      <c r="DB219" s="23">
        <v>4153.7700000000004</v>
      </c>
      <c r="DC219" s="23">
        <v>1.73</v>
      </c>
      <c r="DD219" s="23">
        <v>32.685899999999997</v>
      </c>
      <c r="DE219" s="23">
        <v>141.3194</v>
      </c>
      <c r="DF219" s="23">
        <v>27.805700000000002</v>
      </c>
      <c r="DG219" s="23">
        <v>8.4335000000000004</v>
      </c>
      <c r="DH219" s="23">
        <v>5.3708</v>
      </c>
      <c r="DI219" s="23">
        <f t="shared" si="161"/>
        <v>2.1053210316607749</v>
      </c>
      <c r="DJ219" s="23">
        <f t="shared" si="149"/>
        <v>135.6232245681382</v>
      </c>
      <c r="DK219" s="23">
        <f t="shared" si="133"/>
        <v>152.22195320312952</v>
      </c>
      <c r="DL219" s="23">
        <f t="shared" si="134"/>
        <v>27.287588370759412</v>
      </c>
      <c r="DM219" s="23" cm="1">
        <f t="array" aca="1" ref="DM219" ca="1">(DL219 - $EV219) - AVERAGE(OFFSET(DL$62, 0, 0, ROW()-62, 1) - OFFSET($EV$62, 0, 0, ROW()-62, 1))</f>
        <v>-3.6117696959745755</v>
      </c>
      <c r="DN219" s="21">
        <v>44316</v>
      </c>
      <c r="DO219" s="23">
        <v>11172.58</v>
      </c>
      <c r="DP219" s="23">
        <v>0.8</v>
      </c>
      <c r="DQ219" s="23">
        <v>38.456699999999998</v>
      </c>
      <c r="DR219" s="23">
        <v>332.6712</v>
      </c>
      <c r="DS219" s="23">
        <v>52.5319</v>
      </c>
      <c r="DT219" s="23">
        <v>22.0489</v>
      </c>
      <c r="DU219" s="23">
        <v>18.8247</v>
      </c>
      <c r="DV219" s="23">
        <f t="shared" si="162"/>
        <v>0.92279619630632936</v>
      </c>
      <c r="DW219" s="23">
        <f t="shared" si="150"/>
        <v>319.26218809980804</v>
      </c>
      <c r="DX219" s="23">
        <f t="shared" si="135"/>
        <v>262.99467010539246</v>
      </c>
      <c r="DY219" s="23">
        <f t="shared" si="136"/>
        <v>42.482153708752733</v>
      </c>
      <c r="DZ219" s="23" cm="1">
        <f t="array" aca="1" ref="DZ219" ca="1">(DY219 - $EV219) - AVERAGE(OFFSET(DY$62, 0, 0, ROW()-62, 1) - OFFSET($EV$62, 0, 0, ROW()-62, 1))</f>
        <v>7.5150182762058719</v>
      </c>
      <c r="EA219" s="21">
        <v>44316</v>
      </c>
      <c r="EB219" s="23">
        <v>6280.13</v>
      </c>
      <c r="EC219" s="23">
        <v>3.03</v>
      </c>
      <c r="ED219" s="23">
        <v>21.372199999999999</v>
      </c>
      <c r="EE219" s="23">
        <v>157.0256</v>
      </c>
      <c r="EF219" s="23">
        <v>69.7988</v>
      </c>
      <c r="EG219" s="23">
        <v>19.3856</v>
      </c>
      <c r="EH219" s="23">
        <v>10.9269</v>
      </c>
      <c r="EI219" s="23">
        <f t="shared" si="163"/>
        <v>3.3388500883237096</v>
      </c>
      <c r="EJ219" s="23">
        <f t="shared" si="151"/>
        <v>150.69635316698657</v>
      </c>
      <c r="EK219" s="23">
        <f t="shared" si="137"/>
        <v>145.13797698495566</v>
      </c>
      <c r="EL219" s="23">
        <f t="shared" si="138"/>
        <v>43.270067080037705</v>
      </c>
      <c r="EM219" s="23" cm="1">
        <f t="array" aca="1" ref="EM219" ca="1">(EL219 - $EV219) - AVERAGE(OFFSET(EL$62, 0, 0, ROW()-62, 1) - OFFSET($EV$62, 0, 0, ROW()-62, 1))</f>
        <v>3.6862635348635102</v>
      </c>
      <c r="EP219" s="21">
        <v>44316</v>
      </c>
      <c r="EQ219" s="52">
        <v>4204.10986328125</v>
      </c>
      <c r="ER219" s="37">
        <v>26.480899999999998</v>
      </c>
      <c r="ES219" s="51">
        <v>166.58</v>
      </c>
      <c r="ET219" s="23">
        <f t="shared" si="152"/>
        <v>159.86564299424185</v>
      </c>
      <c r="EU219" s="23">
        <f t="shared" si="139"/>
        <v>142.18427618335676</v>
      </c>
      <c r="EV219" s="23">
        <f t="shared" si="140"/>
        <v>29.56803646740622</v>
      </c>
      <c r="EW219" s="37"/>
      <c r="EX219" s="37"/>
      <c r="EY219" s="37"/>
      <c r="FA219" s="21">
        <v>44316</v>
      </c>
      <c r="FB219" s="37">
        <f>VLOOKUP(FA219,'riskfree_rate and infl.'!$H:$I,2,0)</f>
        <v>4.2</v>
      </c>
    </row>
    <row r="220" spans="1:158" x14ac:dyDescent="0.35">
      <c r="A220" s="21">
        <v>44347</v>
      </c>
      <c r="B220" s="23">
        <v>9479.1</v>
      </c>
      <c r="C220" s="23">
        <v>0.72</v>
      </c>
      <c r="D220" s="23">
        <v>34.165799999999997</v>
      </c>
      <c r="E220" s="23">
        <v>212.92160000000001</v>
      </c>
      <c r="F220" s="23">
        <v>57.473300000000002</v>
      </c>
      <c r="G220" s="23">
        <v>16.1783</v>
      </c>
      <c r="H220" s="23">
        <v>11.1267</v>
      </c>
      <c r="I220" s="23">
        <f t="shared" si="153"/>
        <v>0.8478035367631005</v>
      </c>
      <c r="J220" s="23">
        <f t="shared" si="141"/>
        <v>202.78247619047619</v>
      </c>
      <c r="K220" s="23">
        <f t="shared" si="117"/>
        <v>190.59425981968315</v>
      </c>
      <c r="L220" s="23">
        <f t="shared" si="118"/>
        <v>49.734446404461288</v>
      </c>
      <c r="M220" s="23" cm="1">
        <f t="array" aca="1" ref="M220" ca="1">(L220 - $EV220) - AVERAGE(OFFSET(L$62, 0, 0, ROW()-62, 1) - OFFSET($EV$62, 0, 0, ROW()-62, 1))</f>
        <v>4.147570106535678</v>
      </c>
      <c r="N220" s="21">
        <v>44347</v>
      </c>
      <c r="O220" s="23">
        <v>8747.36</v>
      </c>
      <c r="P220" s="23">
        <v>0.52</v>
      </c>
      <c r="Q220" s="23">
        <v>46.683399999999999</v>
      </c>
      <c r="R220" s="23">
        <v>193.82409999999999</v>
      </c>
      <c r="S220" s="23">
        <v>31.606999999999999</v>
      </c>
      <c r="T220" s="23">
        <v>7.7361000000000004</v>
      </c>
      <c r="U220" s="23">
        <v>5.8003999999999998</v>
      </c>
      <c r="V220" s="23">
        <f t="shared" si="154"/>
        <v>0.57156751951219908</v>
      </c>
      <c r="W220" s="23">
        <f t="shared" si="142"/>
        <v>184.59438095238093</v>
      </c>
      <c r="X220" s="23">
        <f t="shared" si="119"/>
        <v>175.54879632618037</v>
      </c>
      <c r="Y220" s="23">
        <f t="shared" si="120"/>
        <v>49.828652676984881</v>
      </c>
      <c r="Z220" s="23" cm="1">
        <f t="array" aca="1" ref="Z220" ca="1">(Y220 - $EV220) - AVERAGE(OFFSET(Y$62, 0, 0, ROW()-62, 1) - OFFSET($EV$62, 0, 0, ROW()-62, 1))</f>
        <v>11.194900146271255</v>
      </c>
      <c r="AA220" s="21">
        <v>44347</v>
      </c>
      <c r="AB220" s="23">
        <v>4163.96</v>
      </c>
      <c r="AC220" s="23">
        <v>2.59</v>
      </c>
      <c r="AD220" s="23">
        <v>22.1737</v>
      </c>
      <c r="AE220" s="23">
        <v>187.5668</v>
      </c>
      <c r="AF220" s="23">
        <v>29.517900000000001</v>
      </c>
      <c r="AG220" s="23">
        <v>9.4075000000000006</v>
      </c>
      <c r="AH220" s="23">
        <v>6.3933</v>
      </c>
      <c r="AI220" s="23">
        <f t="shared" si="155"/>
        <v>2.8177941860404352</v>
      </c>
      <c r="AJ220" s="23">
        <f t="shared" si="143"/>
        <v>178.63504761904761</v>
      </c>
      <c r="AK220" s="23">
        <f t="shared" si="121"/>
        <v>155.02426761761288</v>
      </c>
      <c r="AL220" s="23">
        <f t="shared" si="122"/>
        <v>26.860052712978707</v>
      </c>
      <c r="AM220" s="23" cm="1">
        <f t="array" aca="1" ref="AM220" ca="1">(AL220 - $EV220) - AVERAGE(OFFSET(AL$62, 0, 0, ROW()-62, 1) - OFFSET($EV$62, 0, 0, ROW()-62, 1))</f>
        <v>-7.1689922400131705</v>
      </c>
      <c r="AN220" s="21">
        <v>44347</v>
      </c>
      <c r="AO220" s="23">
        <v>2141.5100000000002</v>
      </c>
      <c r="AP220" s="23">
        <v>4.12</v>
      </c>
      <c r="AQ220" s="23">
        <v>742.99959999999999</v>
      </c>
      <c r="AR220" s="23">
        <v>-0.9194</v>
      </c>
      <c r="AS220" s="23">
        <v>3.9485000000000001</v>
      </c>
      <c r="AT220" s="23">
        <v>-7.1150000000000002</v>
      </c>
      <c r="AU220" s="23">
        <v>-6.9097</v>
      </c>
      <c r="AV220" s="23">
        <f t="shared" si="156"/>
        <v>5.290725581623124</v>
      </c>
      <c r="AW220" s="23">
        <f t="shared" si="144"/>
        <v>-0.87561904761904763</v>
      </c>
      <c r="AX220" s="23">
        <f t="shared" si="123"/>
        <v>79.010128155284548</v>
      </c>
      <c r="AY220" s="23">
        <f t="shared" si="124"/>
        <v>27.104246632673846</v>
      </c>
      <c r="AZ220" s="23" cm="1">
        <f t="array" aca="1" ref="AZ220" ca="1">(AY220 - $EV220) - AVERAGE(OFFSET(AY$62, 0, 0, ROW()-62, 1) - OFFSET($EV$62, 0, 0, ROW()-62, 1))</f>
        <v>-0.72592775522530228</v>
      </c>
      <c r="BA220" s="21">
        <v>44347</v>
      </c>
      <c r="BB220" s="23">
        <v>2168.38</v>
      </c>
      <c r="BC220" s="23">
        <v>1.71</v>
      </c>
      <c r="BD220" s="23">
        <v>15.474500000000001</v>
      </c>
      <c r="BE220" s="23">
        <v>135.93190000000001</v>
      </c>
      <c r="BF220" s="23" t="s">
        <v>8</v>
      </c>
      <c r="BG220" s="23">
        <v>24.4649</v>
      </c>
      <c r="BH220" s="23">
        <v>19.5002</v>
      </c>
      <c r="BI220" s="23">
        <f t="shared" si="157"/>
        <v>2.2711622674485077</v>
      </c>
      <c r="BJ220" s="23">
        <f t="shared" si="145"/>
        <v>129.45895238095238</v>
      </c>
      <c r="BK220" s="23">
        <f t="shared" si="125"/>
        <v>107.08100078785887</v>
      </c>
      <c r="BL220" s="23">
        <f t="shared" si="126"/>
        <v>20.249904129079233</v>
      </c>
      <c r="BM220" s="23" cm="1">
        <f t="array" aca="1" ref="BM220" ca="1">(BL220 - $EV220) - AVERAGE(OFFSET(BL$62, 0, 0, ROW()-62, 1) - OFFSET($EV$62, 0, 0, ROW()-62, 1))</f>
        <v>-6.3363599135942836</v>
      </c>
      <c r="BN220" s="21">
        <v>44347</v>
      </c>
      <c r="BO220" s="23">
        <v>3761.6</v>
      </c>
      <c r="BP220" s="23">
        <v>2.38</v>
      </c>
      <c r="BQ220" s="23">
        <v>65.378299999999996</v>
      </c>
      <c r="BR220" s="23">
        <v>140.88489999999999</v>
      </c>
      <c r="BS220" s="23" t="s">
        <v>8</v>
      </c>
      <c r="BT220" s="23">
        <v>22.712599999999998</v>
      </c>
      <c r="BU220" s="23">
        <v>15.914099999999999</v>
      </c>
      <c r="BV220" s="23">
        <f t="shared" si="158"/>
        <v>2.7292158229097416</v>
      </c>
      <c r="BW220" s="23">
        <f t="shared" si="146"/>
        <v>134.17609523809523</v>
      </c>
      <c r="BX220" s="23">
        <f t="shared" si="127"/>
        <v>140.89905165693875</v>
      </c>
      <c r="BY220" s="23">
        <f t="shared" si="128"/>
        <v>26.697127878182954</v>
      </c>
      <c r="BZ220" s="23" cm="1">
        <f t="array" aca="1" ref="BZ220" ca="1">(BY220 - $EV220) - AVERAGE(OFFSET(BY$62, 0, 0, ROW()-62, 1) - OFFSET($EV$62, 0, 0, ROW()-62, 1))</f>
        <v>-5.7335336550911116</v>
      </c>
      <c r="CA220" s="21">
        <v>44347</v>
      </c>
      <c r="CB220" s="23">
        <v>4830.66</v>
      </c>
      <c r="CC220" s="23">
        <v>1.51</v>
      </c>
      <c r="CD220" s="23">
        <v>23.0992</v>
      </c>
      <c r="CE220" s="23">
        <v>250.23570000000001</v>
      </c>
      <c r="CF220" s="23">
        <v>30.138200000000001</v>
      </c>
      <c r="CG220" s="23">
        <v>8.2202000000000002</v>
      </c>
      <c r="CH220" s="23">
        <v>6.3407999999999998</v>
      </c>
      <c r="CI220" s="23">
        <f t="shared" si="159"/>
        <v>1.6783442268134536</v>
      </c>
      <c r="CJ220" s="23">
        <f t="shared" si="147"/>
        <v>238.3197142857143</v>
      </c>
      <c r="CK220" s="23">
        <f t="shared" si="129"/>
        <v>198.74406846577762</v>
      </c>
      <c r="CL220" s="23">
        <f t="shared" si="130"/>
        <v>24.305932938229081</v>
      </c>
      <c r="CM220" s="23" cm="1">
        <f t="array" aca="1" ref="CM220" ca="1">(CL220 - $EV220) - AVERAGE(OFFSET(CL$62, 0, 0, ROW()-62, 1) - OFFSET($EV$62, 0, 0, ROW()-62, 1))</f>
        <v>-7.9909534248376985</v>
      </c>
      <c r="CN220" s="21">
        <v>44347</v>
      </c>
      <c r="CO220" s="23">
        <v>6519.28</v>
      </c>
      <c r="CP220" s="23">
        <v>1.36</v>
      </c>
      <c r="CQ220" s="23">
        <v>46.615000000000002</v>
      </c>
      <c r="CR220" s="23">
        <v>106.97880000000001</v>
      </c>
      <c r="CS220" s="23">
        <v>26.928799999999999</v>
      </c>
      <c r="CT220" s="23">
        <v>7.5814000000000004</v>
      </c>
      <c r="CU220" s="23">
        <v>4.2492000000000001</v>
      </c>
      <c r="CV220" s="23">
        <f t="shared" si="160"/>
        <v>1.6655536264009791</v>
      </c>
      <c r="CW220" s="23">
        <f t="shared" si="148"/>
        <v>101.88457142857143</v>
      </c>
      <c r="CX220" s="23">
        <f t="shared" si="131"/>
        <v>174.10897975806833</v>
      </c>
      <c r="CY220" s="23">
        <f t="shared" si="132"/>
        <v>37.443674697645179</v>
      </c>
      <c r="CZ220" s="23" cm="1">
        <f t="array" aca="1" ref="CZ220" ca="1">(CY220 - $EV220) - AVERAGE(OFFSET(CY$62, 0, 0, ROW()-62, 1) - OFFSET($EV$62, 0, 0, ROW()-62, 1))</f>
        <v>1.8193226410450931</v>
      </c>
      <c r="DA220" s="21">
        <v>44347</v>
      </c>
      <c r="DB220" s="23">
        <v>4365.28</v>
      </c>
      <c r="DC220" s="23">
        <v>1.65</v>
      </c>
      <c r="DD220" s="23">
        <v>28.8354</v>
      </c>
      <c r="DE220" s="23">
        <v>163.12620000000001</v>
      </c>
      <c r="DF220" s="23">
        <v>28.455300000000001</v>
      </c>
      <c r="DG220" s="23">
        <v>11.1509</v>
      </c>
      <c r="DH220" s="23">
        <v>9.4578000000000007</v>
      </c>
      <c r="DI220" s="23">
        <f t="shared" si="161"/>
        <v>2.0344728368326899</v>
      </c>
      <c r="DJ220" s="23">
        <f t="shared" si="149"/>
        <v>155.35828571428573</v>
      </c>
      <c r="DK220" s="23">
        <f t="shared" si="133"/>
        <v>152.00876126536431</v>
      </c>
      <c r="DL220" s="23">
        <f t="shared" si="134"/>
        <v>28.717292106469149</v>
      </c>
      <c r="DM220" s="23" cm="1">
        <f t="array" aca="1" ref="DM220" ca="1">(DL220 - $EV220) - AVERAGE(OFFSET(DL$62, 0, 0, ROW()-62, 1) - OFFSET($EV$62, 0, 0, ROW()-62, 1))</f>
        <v>-2.625843711887565</v>
      </c>
      <c r="DN220" s="21">
        <v>44347</v>
      </c>
      <c r="DO220" s="23">
        <v>11032.78</v>
      </c>
      <c r="DP220" s="23">
        <v>0.82</v>
      </c>
      <c r="DQ220" s="23">
        <v>37.975499999999997</v>
      </c>
      <c r="DR220" s="23">
        <v>332.75990000000002</v>
      </c>
      <c r="DS220" s="23">
        <v>52.5319</v>
      </c>
      <c r="DT220" s="23">
        <v>22.0489</v>
      </c>
      <c r="DU220" s="23">
        <v>18.8247</v>
      </c>
      <c r="DV220" s="23">
        <f t="shared" si="162"/>
        <v>0.90904988436179601</v>
      </c>
      <c r="DW220" s="23">
        <f t="shared" si="150"/>
        <v>316.91419047619047</v>
      </c>
      <c r="DX220" s="23">
        <f t="shared" si="135"/>
        <v>264.84002707537519</v>
      </c>
      <c r="DY220" s="23">
        <f t="shared" si="136"/>
        <v>41.658279988243621</v>
      </c>
      <c r="DZ220" s="23" cm="1">
        <f t="array" aca="1" ref="DZ220" ca="1">(DY220 - $EV220) - AVERAGE(OFFSET(DY$62, 0, 0, ROW()-62, 1) - OFFSET($EV$62, 0, 0, ROW()-62, 1))</f>
        <v>6.1769440953893469</v>
      </c>
      <c r="EA220" s="21">
        <v>44347</v>
      </c>
      <c r="EB220" s="23">
        <v>6120.78</v>
      </c>
      <c r="EC220" s="23">
        <v>3.13</v>
      </c>
      <c r="ED220" s="23">
        <v>20.897099999999998</v>
      </c>
      <c r="EE220" s="23">
        <v>150.50989999999999</v>
      </c>
      <c r="EF220" s="23">
        <v>66.998699999999999</v>
      </c>
      <c r="EG220" s="23">
        <v>17.446100000000001</v>
      </c>
      <c r="EH220" s="23">
        <v>10.731299999999999</v>
      </c>
      <c r="EI220" s="23">
        <f t="shared" si="163"/>
        <v>3.3296752713313911</v>
      </c>
      <c r="EJ220" s="23">
        <f t="shared" si="151"/>
        <v>143.34276190476189</v>
      </c>
      <c r="EK220" s="23">
        <f t="shared" si="137"/>
        <v>145.3428035447545</v>
      </c>
      <c r="EL220" s="23">
        <f t="shared" si="138"/>
        <v>42.112714566671109</v>
      </c>
      <c r="EM220" s="23" cm="1">
        <f t="array" aca="1" ref="EM220" ca="1">(EL220 - $EV220) - AVERAGE(OFFSET(EL$62, 0, 0, ROW()-62, 1) - OFFSET($EV$62, 0, 0, ROW()-62, 1))</f>
        <v>2.0389431861347056</v>
      </c>
      <c r="EP220" s="21">
        <v>44347</v>
      </c>
      <c r="EQ220" s="52">
        <v>4297.5</v>
      </c>
      <c r="ER220" s="37">
        <v>27.069199999999999</v>
      </c>
      <c r="ES220" s="51">
        <v>177.42</v>
      </c>
      <c r="ET220" s="23">
        <f t="shared" si="152"/>
        <v>168.97142857142856</v>
      </c>
      <c r="EU220" s="23">
        <f t="shared" si="139"/>
        <v>143.08462507538883</v>
      </c>
      <c r="EV220" s="23">
        <f t="shared" si="140"/>
        <v>30.034673520902203</v>
      </c>
      <c r="EW220" s="37"/>
      <c r="EX220" s="37"/>
      <c r="EY220" s="37"/>
      <c r="FA220" s="21">
        <v>44347</v>
      </c>
      <c r="FB220" s="37">
        <f>VLOOKUP(FA220,'riskfree_rate and infl.'!$H:$I,2,0)</f>
        <v>5</v>
      </c>
    </row>
    <row r="221" spans="1:158" x14ac:dyDescent="0.35">
      <c r="A221" s="21">
        <v>44377</v>
      </c>
      <c r="B221" s="23">
        <v>9796.7000000000007</v>
      </c>
      <c r="C221" s="23">
        <v>0.7</v>
      </c>
      <c r="D221" s="23">
        <v>35.307899999999997</v>
      </c>
      <c r="E221" s="23">
        <v>212.92160000000001</v>
      </c>
      <c r="F221" s="23">
        <v>57.473300000000002</v>
      </c>
      <c r="G221" s="23">
        <v>16.1783</v>
      </c>
      <c r="H221" s="23">
        <v>11.1267</v>
      </c>
      <c r="I221" s="23">
        <f t="shared" si="153"/>
        <v>0.82405199845348076</v>
      </c>
      <c r="J221" s="23">
        <f t="shared" si="141"/>
        <v>202.01290322580644</v>
      </c>
      <c r="K221" s="23">
        <f t="shared" si="117"/>
        <v>191.68894847080634</v>
      </c>
      <c r="L221" s="23">
        <f t="shared" si="118"/>
        <v>51.107276022707218</v>
      </c>
      <c r="M221" s="23" cm="1">
        <f t="array" aca="1" ref="M221" ca="1">(L221 - $EV221) - AVERAGE(OFFSET(L$62, 0, 0, ROW()-62, 1) - OFFSET($EV$62, 0, 0, ROW()-62, 1))</f>
        <v>5.0363902407306771</v>
      </c>
      <c r="N221" s="21">
        <v>44377</v>
      </c>
      <c r="O221" s="23">
        <v>9146.15</v>
      </c>
      <c r="P221" s="23">
        <v>0.51</v>
      </c>
      <c r="Q221" s="23">
        <v>48.775199999999998</v>
      </c>
      <c r="R221" s="23">
        <v>194.24799999999999</v>
      </c>
      <c r="S221" s="23">
        <v>31.621400000000001</v>
      </c>
      <c r="T221" s="23">
        <v>7.7371999999999996</v>
      </c>
      <c r="U221" s="23">
        <v>5.8019999999999996</v>
      </c>
      <c r="V221" s="23">
        <f t="shared" si="154"/>
        <v>0.56906833707564974</v>
      </c>
      <c r="W221" s="23">
        <f t="shared" si="142"/>
        <v>184.29601518026564</v>
      </c>
      <c r="X221" s="23">
        <f t="shared" si="119"/>
        <v>175.82856489601647</v>
      </c>
      <c r="Y221" s="23">
        <f t="shared" si="120"/>
        <v>52.017429621910154</v>
      </c>
      <c r="Z221" s="23" cm="1">
        <f t="array" aca="1" ref="Z221" ca="1">(Y221 - $EV221) - AVERAGE(OFFSET(Y$62, 0, 0, ROW()-62, 1) - OFFSET($EV$62, 0, 0, ROW()-62, 1))</f>
        <v>12.855344776707007</v>
      </c>
      <c r="AA221" s="21">
        <v>44377</v>
      </c>
      <c r="AB221" s="23">
        <v>4161.82</v>
      </c>
      <c r="AC221" s="23">
        <v>2.61</v>
      </c>
      <c r="AD221" s="23">
        <v>22.0749</v>
      </c>
      <c r="AE221" s="23">
        <v>188.76249999999999</v>
      </c>
      <c r="AF221" s="23">
        <v>29.5426</v>
      </c>
      <c r="AG221" s="23">
        <v>9.375</v>
      </c>
      <c r="AH221" s="23">
        <v>6.3493000000000004</v>
      </c>
      <c r="AI221" s="23">
        <f t="shared" si="155"/>
        <v>2.7925275004016923</v>
      </c>
      <c r="AJ221" s="23">
        <f t="shared" si="143"/>
        <v>179.09155597722958</v>
      </c>
      <c r="AK221" s="23">
        <f t="shared" si="121"/>
        <v>155.8188348046921</v>
      </c>
      <c r="AL221" s="23">
        <f t="shared" si="122"/>
        <v>26.709351313123005</v>
      </c>
      <c r="AM221" s="23" cm="1">
        <f t="array" aca="1" ref="AM221" ca="1">(AL221 - $EV221) - AVERAGE(OFFSET(AL$62, 0, 0, ROW()-62, 1) - OFFSET($EV$62, 0, 0, ROW()-62, 1))</f>
        <v>-7.7325297758283025</v>
      </c>
      <c r="AN221" s="21">
        <v>44377</v>
      </c>
      <c r="AO221" s="23">
        <v>2242.77</v>
      </c>
      <c r="AP221" s="23">
        <v>3.94</v>
      </c>
      <c r="AQ221" s="23">
        <v>778.13189999999997</v>
      </c>
      <c r="AR221" s="23">
        <v>-0.9194</v>
      </c>
      <c r="AS221" s="23">
        <v>3.9485000000000001</v>
      </c>
      <c r="AT221" s="23">
        <v>-7.1150000000000002</v>
      </c>
      <c r="AU221" s="23">
        <v>-6.9097</v>
      </c>
      <c r="AV221" s="23">
        <f t="shared" si="156"/>
        <v>5.1341822472555325</v>
      </c>
      <c r="AW221" s="23">
        <f t="shared" si="144"/>
        <v>-0.87229601518026556</v>
      </c>
      <c r="AX221" s="23">
        <f t="shared" si="123"/>
        <v>78.012028832259276</v>
      </c>
      <c r="AY221" s="23">
        <f t="shared" si="124"/>
        <v>28.749027984163607</v>
      </c>
      <c r="AZ221" s="23" cm="1">
        <f t="array" aca="1" ref="AZ221" ca="1">(AY221 - $EV221) - AVERAGE(OFFSET(AY$62, 0, 0, ROW()-62, 1) - OFFSET($EV$62, 0, 0, ROW()-62, 1))</f>
        <v>0.46549504216170945</v>
      </c>
      <c r="BA221" s="21">
        <v>44377</v>
      </c>
      <c r="BB221" s="23">
        <v>2095.14</v>
      </c>
      <c r="BC221" s="23">
        <v>1.8</v>
      </c>
      <c r="BD221" s="23">
        <v>14.9518</v>
      </c>
      <c r="BE221" s="23">
        <v>135.93190000000001</v>
      </c>
      <c r="BF221" s="23" t="s">
        <v>8</v>
      </c>
      <c r="BG221" s="23">
        <v>24.4649</v>
      </c>
      <c r="BH221" s="23">
        <v>19.5002</v>
      </c>
      <c r="BI221" s="23">
        <f t="shared" si="157"/>
        <v>2.2197480215779701</v>
      </c>
      <c r="BJ221" s="23">
        <f t="shared" si="145"/>
        <v>128.96764705882353</v>
      </c>
      <c r="BK221" s="23">
        <f t="shared" si="125"/>
        <v>107.77077180319571</v>
      </c>
      <c r="BL221" s="23">
        <f t="shared" si="126"/>
        <v>19.440707020508441</v>
      </c>
      <c r="BM221" s="23" cm="1">
        <f t="array" aca="1" ref="BM221" ca="1">(BL221 - $EV221) - AVERAGE(OFFSET(BL$62, 0, 0, ROW()-62, 1) - OFFSET($EV$62, 0, 0, ROW()-62, 1))</f>
        <v>-7.5636298394227381</v>
      </c>
      <c r="BN221" s="21">
        <v>44377</v>
      </c>
      <c r="BO221" s="23">
        <v>3873.47</v>
      </c>
      <c r="BP221" s="23">
        <v>2.34</v>
      </c>
      <c r="BQ221" s="23">
        <v>67.322599999999994</v>
      </c>
      <c r="BR221" s="23">
        <v>140.88489999999999</v>
      </c>
      <c r="BS221" s="23" t="s">
        <v>8</v>
      </c>
      <c r="BT221" s="23">
        <v>22.712599999999998</v>
      </c>
      <c r="BU221" s="23">
        <v>15.914099999999999</v>
      </c>
      <c r="BV221" s="23">
        <f t="shared" si="158"/>
        <v>2.7079764264941266</v>
      </c>
      <c r="BW221" s="23">
        <f t="shared" si="146"/>
        <v>133.66688804554079</v>
      </c>
      <c r="BX221" s="23">
        <f t="shared" si="127"/>
        <v>140.5678331243644</v>
      </c>
      <c r="BY221" s="23">
        <f t="shared" si="128"/>
        <v>27.555877571030276</v>
      </c>
      <c r="BZ221" s="23" cm="1">
        <f t="array" aca="1" ref="BZ221" ca="1">(BY221 - $EV221) - AVERAGE(OFFSET(BY$62, 0, 0, ROW()-62, 1) - OFFSET($EV$62, 0, 0, ROW()-62, 1))</f>
        <v>-5.2966481396178242</v>
      </c>
      <c r="CA221" s="21">
        <v>44377</v>
      </c>
      <c r="CB221" s="23">
        <v>4962.79</v>
      </c>
      <c r="CC221" s="23">
        <v>1.48</v>
      </c>
      <c r="CD221" s="23">
        <v>23.734200000000001</v>
      </c>
      <c r="CE221" s="23">
        <v>250.2517</v>
      </c>
      <c r="CF221" s="23">
        <v>30.136600000000001</v>
      </c>
      <c r="CG221" s="23">
        <v>8.2185000000000006</v>
      </c>
      <c r="CH221" s="23">
        <v>6.3404999999999996</v>
      </c>
      <c r="CI221" s="23">
        <f t="shared" si="159"/>
        <v>1.656694270985466</v>
      </c>
      <c r="CJ221" s="23">
        <f t="shared" si="147"/>
        <v>237.43045540796962</v>
      </c>
      <c r="CK221" s="23">
        <f t="shared" si="129"/>
        <v>199.92615196350121</v>
      </c>
      <c r="CL221" s="23">
        <f t="shared" si="130"/>
        <v>24.823115691768095</v>
      </c>
      <c r="CM221" s="23" cm="1">
        <f t="array" aca="1" ref="CM221" ca="1">(CL221 - $EV221) - AVERAGE(OFFSET(CL$62, 0, 0, ROW()-62, 1) - OFFSET($EV$62, 0, 0, ROW()-62, 1))</f>
        <v>-7.8814372400579593</v>
      </c>
      <c r="CN221" s="21">
        <v>44377</v>
      </c>
      <c r="CO221" s="23">
        <v>6358.38</v>
      </c>
      <c r="CP221" s="23">
        <v>1.4</v>
      </c>
      <c r="CQ221" s="23">
        <v>45.441800000000001</v>
      </c>
      <c r="CR221" s="23">
        <v>106.97880000000001</v>
      </c>
      <c r="CS221" s="23">
        <v>26.928799999999999</v>
      </c>
      <c r="CT221" s="23">
        <v>7.5814000000000004</v>
      </c>
      <c r="CU221" s="23">
        <v>4.2492000000000001</v>
      </c>
      <c r="CV221" s="23">
        <f t="shared" si="160"/>
        <v>1.6185619602244576</v>
      </c>
      <c r="CW221" s="23">
        <f t="shared" si="148"/>
        <v>101.49791271347249</v>
      </c>
      <c r="CX221" s="23">
        <f t="shared" si="131"/>
        <v>173.03186906236877</v>
      </c>
      <c r="CY221" s="23">
        <f t="shared" si="132"/>
        <v>36.746872321584547</v>
      </c>
      <c r="CZ221" s="23" cm="1">
        <f t="array" aca="1" ref="CZ221" ca="1">(CY221 - $EV221) - AVERAGE(OFFSET(CY$62, 0, 0, ROW()-62, 1) - OFFSET($EV$62, 0, 0, ROW()-62, 1))</f>
        <v>0.6531538467542255</v>
      </c>
      <c r="DA221" s="21">
        <v>44377</v>
      </c>
      <c r="DB221" s="23">
        <v>4104.12</v>
      </c>
      <c r="DC221" s="23">
        <v>1.8</v>
      </c>
      <c r="DD221" s="23">
        <v>27.110299999999999</v>
      </c>
      <c r="DE221" s="23">
        <v>163.12620000000001</v>
      </c>
      <c r="DF221" s="23">
        <v>28.455300000000001</v>
      </c>
      <c r="DG221" s="23">
        <v>11.1509</v>
      </c>
      <c r="DH221" s="23">
        <v>9.4578000000000007</v>
      </c>
      <c r="DI221" s="23">
        <f t="shared" si="161"/>
        <v>2.0280102396808219</v>
      </c>
      <c r="DJ221" s="23">
        <f t="shared" si="149"/>
        <v>154.7686907020873</v>
      </c>
      <c r="DK221" s="23">
        <f t="shared" si="133"/>
        <v>152.39220314010208</v>
      </c>
      <c r="DL221" s="23">
        <f t="shared" si="134"/>
        <v>26.931299078515643</v>
      </c>
      <c r="DM221" s="23" cm="1">
        <f t="array" aca="1" ref="DM221" ca="1">(DL221 - $EV221) - AVERAGE(OFFSET(DL$62, 0, 0, ROW()-62, 1) - OFFSET($EV$62, 0, 0, ROW()-62, 1))</f>
        <v>-4.8532461369836808</v>
      </c>
      <c r="DN221" s="21">
        <v>44377</v>
      </c>
      <c r="DO221" s="23">
        <v>11838.1</v>
      </c>
      <c r="DP221" s="23">
        <v>0.76</v>
      </c>
      <c r="DQ221" s="23">
        <v>40.747500000000002</v>
      </c>
      <c r="DR221" s="23">
        <v>332.75990000000002</v>
      </c>
      <c r="DS221" s="23">
        <v>52.5319</v>
      </c>
      <c r="DT221" s="23">
        <v>22.0489</v>
      </c>
      <c r="DU221" s="23">
        <v>18.8247</v>
      </c>
      <c r="DV221" s="23">
        <f t="shared" si="162"/>
        <v>0.87866089744560083</v>
      </c>
      <c r="DW221" s="23">
        <f t="shared" si="150"/>
        <v>315.71148007590131</v>
      </c>
      <c r="DX221" s="23">
        <f t="shared" si="135"/>
        <v>266.77899728786133</v>
      </c>
      <c r="DY221" s="23">
        <f t="shared" si="136"/>
        <v>44.374182826792726</v>
      </c>
      <c r="DZ221" s="23" cm="1">
        <f t="array" aca="1" ref="DZ221" ca="1">(DY221 - $EV221) - AVERAGE(OFFSET(DY$62, 0, 0, ROW()-62, 1) - OFFSET($EV$62, 0, 0, ROW()-62, 1))</f>
        <v>8.3960740914670566</v>
      </c>
      <c r="EA221" s="21">
        <v>44377</v>
      </c>
      <c r="EB221" s="23">
        <v>5979.04</v>
      </c>
      <c r="EC221" s="23">
        <v>3.2</v>
      </c>
      <c r="ED221" s="23">
        <v>20.355799999999999</v>
      </c>
      <c r="EE221" s="23">
        <v>150.50989999999999</v>
      </c>
      <c r="EF221" s="23">
        <v>66.998699999999999</v>
      </c>
      <c r="EG221" s="23">
        <v>17.446100000000001</v>
      </c>
      <c r="EH221" s="23">
        <v>10.731299999999999</v>
      </c>
      <c r="EI221" s="23">
        <f t="shared" si="163"/>
        <v>3.2886308220275895</v>
      </c>
      <c r="EJ221" s="23">
        <f t="shared" si="151"/>
        <v>142.79876660341554</v>
      </c>
      <c r="EK221" s="23">
        <f t="shared" si="137"/>
        <v>145.53856351619754</v>
      </c>
      <c r="EL221" s="23">
        <f t="shared" si="138"/>
        <v>41.082169945524917</v>
      </c>
      <c r="EM221" s="23" cm="1">
        <f t="array" aca="1" ref="EM221" ca="1">(EL221 - $EV221) - AVERAGE(OFFSET(EL$62, 0, 0, ROW()-62, 1) - OFFSET($EV$62, 0, 0, ROW()-62, 1))</f>
        <v>0.53765088546840545</v>
      </c>
      <c r="EP221" s="21">
        <v>44377</v>
      </c>
      <c r="EQ221" s="52">
        <v>4395.259765625</v>
      </c>
      <c r="ER221" s="37">
        <v>25.062799999999999</v>
      </c>
      <c r="ES221" s="51">
        <v>187.84</v>
      </c>
      <c r="ET221" s="23">
        <f t="shared" si="152"/>
        <v>178.21631878557875</v>
      </c>
      <c r="EU221" s="23">
        <f t="shared" si="139"/>
        <v>144.14186075151807</v>
      </c>
      <c r="EV221" s="23">
        <f t="shared" si="140"/>
        <v>30.49259765837115</v>
      </c>
      <c r="EW221" s="37"/>
      <c r="EX221" s="37"/>
      <c r="EY221" s="37"/>
      <c r="FA221" s="21">
        <v>44377</v>
      </c>
      <c r="FB221" s="37">
        <f>VLOOKUP(FA221,'riskfree_rate and infl.'!$H:$I,2,0)</f>
        <v>5.4</v>
      </c>
    </row>
    <row r="222" spans="1:158" x14ac:dyDescent="0.35">
      <c r="A222" s="21">
        <v>44408</v>
      </c>
      <c r="B222" s="23">
        <v>10040.59</v>
      </c>
      <c r="C222" s="23">
        <v>0.69</v>
      </c>
      <c r="D222" s="23">
        <v>31.3401</v>
      </c>
      <c r="E222" s="23">
        <v>243.75790000000001</v>
      </c>
      <c r="F222" s="23">
        <v>58.182099999999998</v>
      </c>
      <c r="G222" s="23">
        <v>17.773299999999999</v>
      </c>
      <c r="H222" s="23">
        <v>13.420400000000001</v>
      </c>
      <c r="I222" s="23">
        <f t="shared" si="153"/>
        <v>0.80764123652451147</v>
      </c>
      <c r="J222" s="23">
        <f t="shared" si="141"/>
        <v>231.26935483870966</v>
      </c>
      <c r="K222" s="23">
        <f t="shared" si="117"/>
        <v>192.54960835303882</v>
      </c>
      <c r="L222" s="23">
        <f t="shared" si="118"/>
        <v>52.145470904259774</v>
      </c>
      <c r="M222" s="23" cm="1">
        <f t="array" aca="1" ref="M222" ca="1">(L222 - $EV222) - AVERAGE(OFFSET(L$62, 0, 0, ROW()-62, 1) - OFFSET($EV$62, 0, 0, ROW()-62, 1))</f>
        <v>5.4017052058853299</v>
      </c>
      <c r="N222" s="21">
        <v>44408</v>
      </c>
      <c r="O222" s="23">
        <v>9179.2999999999993</v>
      </c>
      <c r="P222" s="23">
        <v>0.51</v>
      </c>
      <c r="Q222" s="23">
        <v>48.522399999999998</v>
      </c>
      <c r="R222" s="23">
        <v>195.952</v>
      </c>
      <c r="S222" s="23">
        <v>31.623899999999999</v>
      </c>
      <c r="T222" s="23">
        <v>7.7934000000000001</v>
      </c>
      <c r="U222" s="23">
        <v>5.8628999999999998</v>
      </c>
      <c r="V222" s="23">
        <f t="shared" si="154"/>
        <v>0.55853999538272758</v>
      </c>
      <c r="W222" s="23">
        <f t="shared" si="142"/>
        <v>185.91271347248576</v>
      </c>
      <c r="X222" s="23">
        <f t="shared" si="119"/>
        <v>176.12973908881185</v>
      </c>
      <c r="Y222" s="23">
        <f t="shared" si="120"/>
        <v>52.11669561022525</v>
      </c>
      <c r="Z222" s="23" cm="1">
        <f t="array" aca="1" ref="Z222" ca="1">(Y222 - $EV222) - AVERAGE(OFFSET(Y$62, 0, 0, ROW()-62, 1) - OFFSET($EV$62, 0, 0, ROW()-62, 1))</f>
        <v>12.23286238277435</v>
      </c>
      <c r="AA222" s="21">
        <v>44408</v>
      </c>
      <c r="AB222" s="23">
        <v>4279.8500000000004</v>
      </c>
      <c r="AC222" s="23">
        <v>2.5499999999999998</v>
      </c>
      <c r="AD222" s="23">
        <v>22.700900000000001</v>
      </c>
      <c r="AE222" s="23">
        <v>188.76249999999999</v>
      </c>
      <c r="AF222" s="23">
        <v>29.5426</v>
      </c>
      <c r="AG222" s="23">
        <v>9.375</v>
      </c>
      <c r="AH222" s="23">
        <v>6.3493000000000004</v>
      </c>
      <c r="AI222" s="23">
        <f t="shared" si="155"/>
        <v>2.7674496299667939</v>
      </c>
      <c r="AJ222" s="23">
        <f t="shared" si="143"/>
        <v>179.09155597722958</v>
      </c>
      <c r="AK222" s="23">
        <f t="shared" si="121"/>
        <v>156.60578236463007</v>
      </c>
      <c r="AL222" s="23">
        <f t="shared" si="122"/>
        <v>27.32881209989484</v>
      </c>
      <c r="AM222" s="23" cm="1">
        <f t="array" aca="1" ref="AM222" ca="1">(AL222 - $EV222) - AVERAGE(OFFSET(AL$62, 0, 0, ROW()-62, 1) - OFFSET($EV$62, 0, 0, ROW()-62, 1))</f>
        <v>-7.7061431553508752</v>
      </c>
      <c r="AN222" s="21">
        <v>44408</v>
      </c>
      <c r="AO222" s="23">
        <v>2064.31</v>
      </c>
      <c r="AP222" s="23">
        <v>4.3499999999999996</v>
      </c>
      <c r="AQ222" s="23">
        <v>716.21500000000003</v>
      </c>
      <c r="AR222" s="23">
        <v>-0.9194</v>
      </c>
      <c r="AS222" s="23">
        <v>3.9485000000000001</v>
      </c>
      <c r="AT222" s="23">
        <v>-7.1150000000000002</v>
      </c>
      <c r="AU222" s="23">
        <v>-6.9097</v>
      </c>
      <c r="AV222" s="23">
        <f t="shared" si="156"/>
        <v>5.0804489175691039</v>
      </c>
      <c r="AW222" s="23">
        <f t="shared" si="144"/>
        <v>-0.87229601518026556</v>
      </c>
      <c r="AX222" s="23">
        <f t="shared" si="123"/>
        <v>77.27439863412269</v>
      </c>
      <c r="AY222" s="23">
        <f t="shared" si="124"/>
        <v>26.714022192188832</v>
      </c>
      <c r="AZ222" s="23" cm="1">
        <f t="array" aca="1" ref="AZ222" ca="1">(AY222 - $EV222) - AVERAGE(OFFSET(AY$62, 0, 0, ROW()-62, 1) - OFFSET($EV$62, 0, 0, ROW()-62, 1))</f>
        <v>-2.2138225712199118</v>
      </c>
      <c r="BA222" s="21">
        <v>44408</v>
      </c>
      <c r="BB222" s="23">
        <v>2083.96</v>
      </c>
      <c r="BC222" s="23">
        <v>1.83</v>
      </c>
      <c r="BD222" s="23">
        <v>12.476599999999999</v>
      </c>
      <c r="BE222" s="23">
        <v>166.68219999999999</v>
      </c>
      <c r="BF222" s="23" t="s">
        <v>8</v>
      </c>
      <c r="BG222" s="23">
        <v>26.910799999999998</v>
      </c>
      <c r="BH222" s="23">
        <v>23.267900000000001</v>
      </c>
      <c r="BI222" s="23">
        <f t="shared" si="157"/>
        <v>2.1657588169568389</v>
      </c>
      <c r="BJ222" s="23">
        <f t="shared" si="145"/>
        <v>158.142504743833</v>
      </c>
      <c r="BK222" s="23">
        <f t="shared" si="125"/>
        <v>108.97456883993155</v>
      </c>
      <c r="BL222" s="23">
        <f t="shared" si="126"/>
        <v>19.123360818807612</v>
      </c>
      <c r="BM222" s="23" cm="1">
        <f t="array" aca="1" ref="BM222" ca="1">(BL222 - $EV222) - AVERAGE(OFFSET(BL$62, 0, 0, ROW()-62, 1) - OFFSET($EV$62, 0, 0, ROW()-62, 1))</f>
        <v>-8.4751058320205104</v>
      </c>
      <c r="BN222" s="21">
        <v>44408</v>
      </c>
      <c r="BO222" s="23">
        <v>4075.43</v>
      </c>
      <c r="BP222" s="23">
        <v>2.23</v>
      </c>
      <c r="BQ222" s="23">
        <v>60.698099999999997</v>
      </c>
      <c r="BR222" s="23">
        <v>147.71629999999999</v>
      </c>
      <c r="BS222" s="23" t="s">
        <v>8</v>
      </c>
      <c r="BT222" s="23">
        <v>23.8626</v>
      </c>
      <c r="BU222" s="23">
        <v>17.756</v>
      </c>
      <c r="BV222" s="23">
        <f t="shared" si="158"/>
        <v>2.6578230605497715</v>
      </c>
      <c r="BW222" s="23">
        <f t="shared" si="146"/>
        <v>140.14829222011383</v>
      </c>
      <c r="BX222" s="23">
        <f t="shared" si="127"/>
        <v>140.33956061374727</v>
      </c>
      <c r="BY222" s="23">
        <f t="shared" si="128"/>
        <v>29.039780245690626</v>
      </c>
      <c r="BZ222" s="23" cm="1">
        <f t="array" aca="1" ref="BZ222" ca="1">(BY222 - $EV222) - AVERAGE(OFFSET(BY$62, 0, 0, ROW()-62, 1) - OFFSET($EV$62, 0, 0, ROW()-62, 1))</f>
        <v>-4.421043891478198</v>
      </c>
      <c r="CA222" s="21">
        <v>44408</v>
      </c>
      <c r="CB222" s="23">
        <v>5210.5</v>
      </c>
      <c r="CC222" s="23">
        <v>1.42</v>
      </c>
      <c r="CD222" s="23">
        <v>24.925899999999999</v>
      </c>
      <c r="CE222" s="23">
        <v>251.00360000000001</v>
      </c>
      <c r="CF222" s="23">
        <v>30.0443</v>
      </c>
      <c r="CG222" s="23">
        <v>8.1853999999999996</v>
      </c>
      <c r="CH222" s="23">
        <v>6.3330000000000002</v>
      </c>
      <c r="CI222" s="23">
        <f t="shared" si="159"/>
        <v>1.6350775809441198</v>
      </c>
      <c r="CJ222" s="23">
        <f t="shared" si="147"/>
        <v>238.14383301707778</v>
      </c>
      <c r="CK222" s="23">
        <f t="shared" si="129"/>
        <v>201.11444865135203</v>
      </c>
      <c r="CL222" s="23">
        <f t="shared" si="130"/>
        <v>25.908133577378212</v>
      </c>
      <c r="CM222" s="23" cm="1">
        <f t="array" aca="1" ref="CM222" ca="1">(CL222 - $EV222) - AVERAGE(OFFSET(CL$62, 0, 0, ROW()-62, 1) - OFFSET($EV$62, 0, 0, ROW()-62, 1))</f>
        <v>-7.3885628490908148</v>
      </c>
      <c r="CN222" s="21">
        <v>44408</v>
      </c>
      <c r="CO222" s="23">
        <v>6410.47</v>
      </c>
      <c r="CP222" s="23">
        <v>1.39</v>
      </c>
      <c r="CQ222" s="23">
        <v>44.883600000000001</v>
      </c>
      <c r="CR222" s="23">
        <v>109.2898</v>
      </c>
      <c r="CS222" s="23">
        <v>26.991700000000002</v>
      </c>
      <c r="CT222" s="23">
        <v>7.6965000000000003</v>
      </c>
      <c r="CU222" s="23">
        <v>4.3567</v>
      </c>
      <c r="CV222" s="23">
        <f t="shared" si="160"/>
        <v>1.5728220459126079</v>
      </c>
      <c r="CW222" s="23">
        <f t="shared" si="148"/>
        <v>103.69051233396584</v>
      </c>
      <c r="CX222" s="23">
        <f t="shared" si="131"/>
        <v>171.97137032613591</v>
      </c>
      <c r="CY222" s="23">
        <f t="shared" si="132"/>
        <v>37.276379131263738</v>
      </c>
      <c r="CZ222" s="23" cm="1">
        <f t="array" aca="1" ref="CZ222" ca="1">(CY222 - $EV222) - AVERAGE(OFFSET(CY$62, 0, 0, ROW()-62, 1) - OFFSET($EV$62, 0, 0, ROW()-62, 1))</f>
        <v>0.53717596749786711</v>
      </c>
      <c r="DA222" s="21">
        <v>44408</v>
      </c>
      <c r="DB222" s="23">
        <v>4149.3100000000004</v>
      </c>
      <c r="DC222" s="23">
        <v>1.8</v>
      </c>
      <c r="DD222" s="23">
        <v>27.095300000000002</v>
      </c>
      <c r="DE222" s="23">
        <v>167.17099999999999</v>
      </c>
      <c r="DF222" s="23">
        <v>28.4817</v>
      </c>
      <c r="DG222" s="23">
        <v>10.8261</v>
      </c>
      <c r="DH222" s="23">
        <v>9.8577999999999992</v>
      </c>
      <c r="DI222" s="23">
        <f t="shared" si="161"/>
        <v>1.9992909858116854</v>
      </c>
      <c r="DJ222" s="23">
        <f t="shared" si="149"/>
        <v>158.60626185958253</v>
      </c>
      <c r="DK222" s="23">
        <f t="shared" si="133"/>
        <v>152.83524731924325</v>
      </c>
      <c r="DL222" s="23">
        <f t="shared" si="134"/>
        <v>27.148907550971504</v>
      </c>
      <c r="DM222" s="23" cm="1">
        <f t="array" aca="1" ref="DM222" ca="1">(DL222 - $EV222) - AVERAGE(OFFSET(DL$62, 0, 0, ROW()-62, 1) - OFFSET($EV$62, 0, 0, ROW()-62, 1))</f>
        <v>-5.2467073535650055</v>
      </c>
      <c r="DN222" s="21">
        <v>44408</v>
      </c>
      <c r="DO222" s="23">
        <v>12287.54</v>
      </c>
      <c r="DP222" s="23">
        <v>0.74</v>
      </c>
      <c r="DQ222" s="23">
        <v>39.034300000000002</v>
      </c>
      <c r="DR222" s="23">
        <v>361.44839999999999</v>
      </c>
      <c r="DS222" s="23">
        <v>52.475999999999999</v>
      </c>
      <c r="DT222" s="23">
        <v>22.946200000000001</v>
      </c>
      <c r="DU222" s="23">
        <v>19.794699999999999</v>
      </c>
      <c r="DV222" s="23">
        <f t="shared" si="162"/>
        <v>0.86393121827262453</v>
      </c>
      <c r="DW222" s="23">
        <f t="shared" si="150"/>
        <v>342.93017077798856</v>
      </c>
      <c r="DX222" s="23">
        <f t="shared" si="135"/>
        <v>269.16453816326168</v>
      </c>
      <c r="DY222" s="23">
        <f t="shared" si="136"/>
        <v>45.650664399732321</v>
      </c>
      <c r="DZ222" s="23" cm="1">
        <f t="array" aca="1" ref="DZ222" ca="1">(DY222 - $EV222) - AVERAGE(OFFSET(DY$62, 0, 0, ROW()-62, 1) - OFFSET($EV$62, 0, 0, ROW()-62, 1))</f>
        <v>8.9786777239416473</v>
      </c>
      <c r="EA222" s="21">
        <v>44408</v>
      </c>
      <c r="EB222" s="23">
        <v>6223.12</v>
      </c>
      <c r="EC222" s="23">
        <v>3.08</v>
      </c>
      <c r="ED222" s="23">
        <v>21.1676</v>
      </c>
      <c r="EE222" s="23">
        <v>150.50989999999999</v>
      </c>
      <c r="EF222" s="23">
        <v>66.998699999999999</v>
      </c>
      <c r="EG222" s="23">
        <v>17.446100000000001</v>
      </c>
      <c r="EH222" s="23">
        <v>10.731299999999999</v>
      </c>
      <c r="EI222" s="23">
        <f t="shared" si="163"/>
        <v>3.2660013944010959</v>
      </c>
      <c r="EJ222" s="23">
        <f t="shared" si="151"/>
        <v>142.79876660341554</v>
      </c>
      <c r="EK222" s="23">
        <f t="shared" si="137"/>
        <v>145.72998971884712</v>
      </c>
      <c r="EL222" s="23">
        <f t="shared" si="138"/>
        <v>42.703084052953649</v>
      </c>
      <c r="EM222" s="23" cm="1">
        <f t="array" aca="1" ref="EM222" ca="1">(EL222 - $EV222) - AVERAGE(OFFSET(EL$62, 0, 0, ROW()-62, 1) - OFFSET($EV$62, 0, 0, ROW()-62, 1))</f>
        <v>1.5138021974696247</v>
      </c>
      <c r="EP222" s="21">
        <v>44408</v>
      </c>
      <c r="EQ222" s="52">
        <v>4522.68017578125</v>
      </c>
      <c r="ER222" s="37">
        <v>25.789400000000001</v>
      </c>
      <c r="ES222" s="51">
        <v>193.46</v>
      </c>
      <c r="ET222" s="23">
        <f t="shared" si="152"/>
        <v>183.54838709677421</v>
      </c>
      <c r="EU222" s="23">
        <f t="shared" si="139"/>
        <v>145.26498863170244</v>
      </c>
      <c r="EV222" s="23">
        <f t="shared" si="140"/>
        <v>31.134000135764484</v>
      </c>
      <c r="EW222" s="37"/>
      <c r="EX222" s="37"/>
      <c r="EY222" s="37"/>
      <c r="FA222" s="21">
        <v>44408</v>
      </c>
      <c r="FB222" s="37">
        <f>VLOOKUP(FA222,'riskfree_rate and infl.'!$H:$I,2,0)</f>
        <v>5.4</v>
      </c>
    </row>
    <row r="223" spans="1:158" x14ac:dyDescent="0.35">
      <c r="A223" s="21">
        <v>44439</v>
      </c>
      <c r="B223" s="23">
        <v>10443.11</v>
      </c>
      <c r="C223" s="23">
        <v>0.66</v>
      </c>
      <c r="D223" s="23">
        <v>32.119</v>
      </c>
      <c r="E223" s="23">
        <v>249.46719999999999</v>
      </c>
      <c r="F223" s="23">
        <v>57.238900000000001</v>
      </c>
      <c r="G223" s="23">
        <v>17.616499999999998</v>
      </c>
      <c r="H223" s="23">
        <v>13.473800000000001</v>
      </c>
      <c r="I223" s="23">
        <f t="shared" si="153"/>
        <v>0.78186143856687818</v>
      </c>
      <c r="J223" s="23">
        <f t="shared" si="141"/>
        <v>236.91092117758785</v>
      </c>
      <c r="K223" s="23">
        <f t="shared" si="117"/>
        <v>193.46262420055842</v>
      </c>
      <c r="L223" s="23">
        <f t="shared" si="118"/>
        <v>53.979987313590144</v>
      </c>
      <c r="M223" s="23" cm="1">
        <f t="array" aca="1" ref="M223" ca="1">(L223 - $EV223) - AVERAGE(OFFSET(L$62, 0, 0, ROW()-62, 1) - OFFSET($EV$62, 0, 0, ROW()-62, 1))</f>
        <v>8.9295444511411421</v>
      </c>
      <c r="N223" s="21">
        <v>44439</v>
      </c>
      <c r="O223" s="23">
        <v>9379.0400000000009</v>
      </c>
      <c r="P223" s="23">
        <v>0.51</v>
      </c>
      <c r="Q223" s="23">
        <v>40.947499999999998</v>
      </c>
      <c r="R223" s="23">
        <v>235.47470000000001</v>
      </c>
      <c r="S223" s="23">
        <v>32.295000000000002</v>
      </c>
      <c r="T223" s="23">
        <v>9.1686999999999994</v>
      </c>
      <c r="U223" s="23">
        <v>7.6334</v>
      </c>
      <c r="V223" s="23">
        <f t="shared" si="154"/>
        <v>0.56253128531762786</v>
      </c>
      <c r="W223" s="23">
        <f t="shared" si="142"/>
        <v>223.6226970560304</v>
      </c>
      <c r="X223" s="23">
        <f t="shared" si="119"/>
        <v>176.9928292095446</v>
      </c>
      <c r="Y223" s="23">
        <f t="shared" si="120"/>
        <v>52.991073377871189</v>
      </c>
      <c r="Z223" s="23" cm="1">
        <f t="array" aca="1" ref="Z223" ca="1">(Y223 - $EV223) - AVERAGE(OFFSET(Y$62, 0, 0, ROW()-62, 1) - OFFSET($EV$62, 0, 0, ROW()-62, 1))</f>
        <v>14.75813343866319</v>
      </c>
      <c r="AA223" s="21">
        <v>44439</v>
      </c>
      <c r="AB223" s="23">
        <v>4310.24</v>
      </c>
      <c r="AC223" s="23">
        <v>2.54</v>
      </c>
      <c r="AD223" s="23">
        <v>22.862100000000002</v>
      </c>
      <c r="AE223" s="23">
        <v>189.0284</v>
      </c>
      <c r="AF223" s="23">
        <v>29.5426</v>
      </c>
      <c r="AG223" s="23">
        <v>9.375</v>
      </c>
      <c r="AH223" s="23">
        <v>6.3493000000000004</v>
      </c>
      <c r="AI223" s="23">
        <f t="shared" si="155"/>
        <v>2.7475346160281076</v>
      </c>
      <c r="AJ223" s="23">
        <f t="shared" si="143"/>
        <v>179.51415004748338</v>
      </c>
      <c r="AK223" s="23">
        <f t="shared" si="121"/>
        <v>157.36851242888997</v>
      </c>
      <c r="AL223" s="23">
        <f t="shared" si="122"/>
        <v>27.389469046088021</v>
      </c>
      <c r="AM223" s="23" cm="1">
        <f t="array" aca="1" ref="AM223" ca="1">(AL223 - $EV223) - AVERAGE(OFFSET(AL$62, 0, 0, ROW()-62, 1) - OFFSET($EV$62, 0, 0, ROW()-62, 1))</f>
        <v>-5.8707481660196059</v>
      </c>
      <c r="AN223" s="21">
        <v>44439</v>
      </c>
      <c r="AO223" s="23">
        <v>1995.48</v>
      </c>
      <c r="AP223" s="23">
        <v>4.51</v>
      </c>
      <c r="AQ223" s="23">
        <v>43.882300000000001</v>
      </c>
      <c r="AR223" s="23">
        <v>47.343200000000003</v>
      </c>
      <c r="AS223" s="23">
        <v>7.2679</v>
      </c>
      <c r="AT223" s="23">
        <v>-1.1231</v>
      </c>
      <c r="AU223" s="23">
        <v>-0.2112</v>
      </c>
      <c r="AV223" s="23">
        <f t="shared" si="156"/>
        <v>4.9696574516990735</v>
      </c>
      <c r="AW223" s="23">
        <f t="shared" si="144"/>
        <v>44.960303893637231</v>
      </c>
      <c r="AX223" s="23">
        <f t="shared" si="123"/>
        <v>77.354371717480205</v>
      </c>
      <c r="AY223" s="23">
        <f t="shared" si="124"/>
        <v>25.79660277363574</v>
      </c>
      <c r="AZ223" s="23" cm="1">
        <f t="array" aca="1" ref="AZ223" ca="1">(AY223 - $EV223) - AVERAGE(OFFSET(AY$62, 0, 0, ROW()-62, 1) - OFFSET($EV$62, 0, 0, ROW()-62, 1))</f>
        <v>-1.390617739082932</v>
      </c>
      <c r="BA223" s="21">
        <v>44439</v>
      </c>
      <c r="BB223" s="23">
        <v>2192.7800000000002</v>
      </c>
      <c r="BC223" s="23">
        <v>1.78</v>
      </c>
      <c r="BD223" s="23">
        <v>12.985799999999999</v>
      </c>
      <c r="BE223" s="23">
        <v>168.72739999999999</v>
      </c>
      <c r="BF223" s="23" t="s">
        <v>8</v>
      </c>
      <c r="BG223" s="23">
        <v>30.6296</v>
      </c>
      <c r="BH223" s="23">
        <v>23.5412</v>
      </c>
      <c r="BI223" s="23">
        <f t="shared" si="157"/>
        <v>2.1358266232185024</v>
      </c>
      <c r="BJ223" s="23">
        <f t="shared" si="145"/>
        <v>160.2349477682811</v>
      </c>
      <c r="BK223" s="23">
        <f t="shared" si="125"/>
        <v>110.22141572739828</v>
      </c>
      <c r="BL223" s="23">
        <f t="shared" si="126"/>
        <v>19.894318953616288</v>
      </c>
      <c r="BM223" s="23" cm="1">
        <f t="array" aca="1" ref="BM223" ca="1">(BL223 - $EV223) - AVERAGE(OFFSET(BL$62, 0, 0, ROW()-62, 1) - OFFSET($EV$62, 0, 0, ROW()-62, 1))</f>
        <v>-5.9246334883801444</v>
      </c>
      <c r="BN223" s="21">
        <v>44439</v>
      </c>
      <c r="BO223" s="23">
        <v>4180.2700000000004</v>
      </c>
      <c r="BP223" s="23">
        <v>2.1800000000000002</v>
      </c>
      <c r="BQ223" s="23">
        <v>61.250500000000002</v>
      </c>
      <c r="BR223" s="23">
        <v>149.49189999999999</v>
      </c>
      <c r="BS223" s="23" t="s">
        <v>8</v>
      </c>
      <c r="BT223" s="23">
        <v>23.669</v>
      </c>
      <c r="BU223" s="23">
        <v>18.3415</v>
      </c>
      <c r="BV223" s="23">
        <f t="shared" si="158"/>
        <v>2.6027703130154394</v>
      </c>
      <c r="BW223" s="23">
        <f t="shared" si="146"/>
        <v>141.96761633428301</v>
      </c>
      <c r="BX223" s="23">
        <f t="shared" si="127"/>
        <v>140.17589032218709</v>
      </c>
      <c r="BY223" s="23">
        <f t="shared" si="128"/>
        <v>29.821604773772897</v>
      </c>
      <c r="BZ223" s="23" cm="1">
        <f t="array" aca="1" ref="BZ223" ca="1">(BY223 - $EV223) - AVERAGE(OFFSET(BY$62, 0, 0, ROW()-62, 1) - OFFSET($EV$62, 0, 0, ROW()-62, 1))</f>
        <v>-1.8848856635117044</v>
      </c>
      <c r="CA223" s="21">
        <v>44439</v>
      </c>
      <c r="CB223" s="23">
        <v>5330.65</v>
      </c>
      <c r="CC223" s="23">
        <v>1.39</v>
      </c>
      <c r="CD223" s="23">
        <v>23.7316</v>
      </c>
      <c r="CE223" s="23">
        <v>266.04570000000001</v>
      </c>
      <c r="CF223" s="23">
        <v>30.0974</v>
      </c>
      <c r="CG223" s="23">
        <v>8.5776000000000003</v>
      </c>
      <c r="CH223" s="23">
        <v>6.6855000000000002</v>
      </c>
      <c r="CI223" s="23">
        <f t="shared" si="159"/>
        <v>1.6041436099276039</v>
      </c>
      <c r="CJ223" s="23">
        <f t="shared" si="147"/>
        <v>252.65498575498577</v>
      </c>
      <c r="CK223" s="23">
        <f t="shared" si="129"/>
        <v>202.5031428583795</v>
      </c>
      <c r="CL223" s="23">
        <f t="shared" si="130"/>
        <v>26.323788978070269</v>
      </c>
      <c r="CM223" s="23" cm="1">
        <f t="array" aca="1" ref="CM223" ca="1">(CL223 - $EV223) - AVERAGE(OFFSET(CL$62, 0, 0, ROW()-62, 1) - OFFSET($EV$62, 0, 0, ROW()-62, 1))</f>
        <v>-5.2001419537467566</v>
      </c>
      <c r="CN223" s="21">
        <v>44439</v>
      </c>
      <c r="CO223" s="23">
        <v>6481.91</v>
      </c>
      <c r="CP223" s="23">
        <v>1.39</v>
      </c>
      <c r="CQ223" s="23">
        <v>34.735100000000003</v>
      </c>
      <c r="CR223" s="23">
        <v>140.8674</v>
      </c>
      <c r="CS223" s="23">
        <v>27.226600000000001</v>
      </c>
      <c r="CT223" s="23">
        <v>10.267899999999999</v>
      </c>
      <c r="CU223" s="23">
        <v>6.6280000000000001</v>
      </c>
      <c r="CV223" s="23">
        <f t="shared" si="160"/>
        <v>1.552263075787321</v>
      </c>
      <c r="CW223" s="23">
        <f t="shared" si="148"/>
        <v>133.77720797720798</v>
      </c>
      <c r="CX223" s="23">
        <f t="shared" si="131"/>
        <v>171.41137456723314</v>
      </c>
      <c r="CY223" s="23">
        <f t="shared" si="132"/>
        <v>37.814935072803955</v>
      </c>
      <c r="CZ223" s="23" cm="1">
        <f t="array" aca="1" ref="CZ223" ca="1">(CY223 - $EV223) - AVERAGE(OFFSET(CY$62, 0, 0, ROW()-62, 1) - OFFSET($EV$62, 0, 0, ROW()-62, 1))</f>
        <v>2.7992692122827032</v>
      </c>
      <c r="DA223" s="21">
        <v>44439</v>
      </c>
      <c r="DB223" s="23">
        <v>4184.47</v>
      </c>
      <c r="DC223" s="23">
        <v>1.79</v>
      </c>
      <c r="DD223" s="23">
        <v>21.077100000000002</v>
      </c>
      <c r="DE223" s="23">
        <v>208.89779999999999</v>
      </c>
      <c r="DF223" s="23">
        <v>29.760400000000001</v>
      </c>
      <c r="DG223" s="23">
        <v>14.5047</v>
      </c>
      <c r="DH223" s="23">
        <v>12.878500000000001</v>
      </c>
      <c r="DI223" s="23">
        <f t="shared" si="161"/>
        <v>1.9604525234476953</v>
      </c>
      <c r="DJ223" s="23">
        <f t="shared" si="149"/>
        <v>198.38347578347577</v>
      </c>
      <c r="DK223" s="23">
        <f t="shared" si="133"/>
        <v>153.9477744214044</v>
      </c>
      <c r="DL223" s="23">
        <f t="shared" si="134"/>
        <v>27.181100965745465</v>
      </c>
      <c r="DM223" s="23" cm="1">
        <f t="array" aca="1" ref="DM223" ca="1">(DL223 - $EV223) - AVERAGE(OFFSET(DL$62, 0, 0, ROW()-62, 1) - OFFSET($EV$62, 0, 0, ROW()-62, 1))</f>
        <v>-3.4550518944218123</v>
      </c>
      <c r="DN223" s="21">
        <v>44439</v>
      </c>
      <c r="DO223" s="23">
        <v>12726.2</v>
      </c>
      <c r="DP223" s="23">
        <v>0.72</v>
      </c>
      <c r="DQ223" s="23">
        <v>40.427799999999998</v>
      </c>
      <c r="DR223" s="23">
        <v>361.62869999999998</v>
      </c>
      <c r="DS223" s="23">
        <v>52.475999999999999</v>
      </c>
      <c r="DT223" s="23">
        <v>22.946200000000001</v>
      </c>
      <c r="DU223" s="23">
        <v>19.794699999999999</v>
      </c>
      <c r="DV223" s="23">
        <f t="shared" si="162"/>
        <v>0.85130277054558301</v>
      </c>
      <c r="DW223" s="23">
        <f t="shared" si="150"/>
        <v>343.42706552706551</v>
      </c>
      <c r="DX223" s="23">
        <f t="shared" si="135"/>
        <v>271.56780659794453</v>
      </c>
      <c r="DY223" s="23">
        <f t="shared" si="136"/>
        <v>46.861961141222856</v>
      </c>
      <c r="DZ223" s="23" cm="1">
        <f t="array" aca="1" ref="DZ223" ca="1">(DY223 - $EV223) - AVERAGE(OFFSET(DY$62, 0, 0, ROW()-62, 1) - OFFSET($EV$62, 0, 0, ROW()-62, 1))</f>
        <v>11.861080080748579</v>
      </c>
      <c r="EA223" s="21">
        <v>44439</v>
      </c>
      <c r="EB223" s="23">
        <v>6488.26</v>
      </c>
      <c r="EC223" s="23">
        <v>2.99</v>
      </c>
      <c r="ED223" s="23">
        <v>20.406099999999999</v>
      </c>
      <c r="EE223" s="23">
        <v>157.0325</v>
      </c>
      <c r="EF223" s="23">
        <v>68.248400000000004</v>
      </c>
      <c r="EG223" s="23">
        <v>16.932099999999998</v>
      </c>
      <c r="EH223" s="23">
        <v>10.586399999999999</v>
      </c>
      <c r="EI223" s="23">
        <f t="shared" si="163"/>
        <v>3.2584128002553001</v>
      </c>
      <c r="EJ223" s="23">
        <f t="shared" si="151"/>
        <v>149.12867996201331</v>
      </c>
      <c r="EK223" s="23">
        <f t="shared" si="137"/>
        <v>146.04556003605111</v>
      </c>
      <c r="EL223" s="23">
        <f t="shared" si="138"/>
        <v>44.42627354366941</v>
      </c>
      <c r="EM223" s="23" cm="1">
        <f t="array" aca="1" ref="EM223" ca="1">(EL223 - $EV223) - AVERAGE(OFFSET(EL$62, 0, 0, ROW()-62, 1) - OFFSET($EV$62, 0, 0, ROW()-62, 1))</f>
        <v>4.9544629900016091</v>
      </c>
      <c r="EP223" s="21">
        <v>44439</v>
      </c>
      <c r="EQ223" s="52">
        <v>4307.5400390625</v>
      </c>
      <c r="ER223" s="37">
        <v>24.5626</v>
      </c>
      <c r="ES223" s="51">
        <v>199.57</v>
      </c>
      <c r="ET223" s="23">
        <f t="shared" si="152"/>
        <v>189.52516619183285</v>
      </c>
      <c r="EU223" s="23">
        <f t="shared" si="139"/>
        <v>146.47946181040246</v>
      </c>
      <c r="EV223" s="23">
        <f t="shared" si="140"/>
        <v>29.407126335827332</v>
      </c>
      <c r="EW223" s="37"/>
      <c r="EX223" s="37"/>
      <c r="EY223" s="37"/>
      <c r="FA223" s="21">
        <v>44439</v>
      </c>
      <c r="FB223" s="37">
        <f>VLOOKUP(FA223,'riskfree_rate and infl.'!$H:$I,2,0)</f>
        <v>5.3</v>
      </c>
    </row>
    <row r="224" spans="1:158" x14ac:dyDescent="0.35">
      <c r="A224" s="21">
        <v>44469</v>
      </c>
      <c r="B224" s="23">
        <v>9828.2999999999993</v>
      </c>
      <c r="C224" s="23">
        <v>0.7</v>
      </c>
      <c r="D224" s="23">
        <v>30.226400000000002</v>
      </c>
      <c r="E224" s="23">
        <v>249.46639999999999</v>
      </c>
      <c r="F224" s="23">
        <v>57.238900000000001</v>
      </c>
      <c r="G224" s="23">
        <v>17.616499999999998</v>
      </c>
      <c r="H224" s="23">
        <v>13.473800000000001</v>
      </c>
      <c r="I224" s="23">
        <f t="shared" si="153"/>
        <v>0.7610111145166234</v>
      </c>
      <c r="J224" s="23">
        <f t="shared" si="141"/>
        <v>236.68538899430737</v>
      </c>
      <c r="K224" s="23">
        <f t="shared" si="117"/>
        <v>194.38380925522549</v>
      </c>
      <c r="L224" s="23">
        <f t="shared" si="118"/>
        <v>50.561309800732758</v>
      </c>
      <c r="M224" s="23" cm="1">
        <f t="array" aca="1" ref="M224" ca="1">(L224 - $EV224) - AVERAGE(OFFSET(L$62, 0, 0, ROW()-62, 1) - OFFSET($EV$62, 0, 0, ROW()-62, 1))</f>
        <v>3.6994371106982964</v>
      </c>
      <c r="N224" s="21">
        <v>44469</v>
      </c>
      <c r="O224" s="23">
        <v>9137.39</v>
      </c>
      <c r="P224" s="23">
        <v>0.66</v>
      </c>
      <c r="Q224" s="23">
        <v>39.803100000000001</v>
      </c>
      <c r="R224" s="23">
        <v>235.99600000000001</v>
      </c>
      <c r="S224" s="23">
        <v>32.310499999999998</v>
      </c>
      <c r="T224" s="23">
        <v>9.1830999999999996</v>
      </c>
      <c r="U224" s="23">
        <v>7.6481000000000003</v>
      </c>
      <c r="V224" s="23">
        <f t="shared" si="154"/>
        <v>0.69809041049587783</v>
      </c>
      <c r="W224" s="23">
        <f t="shared" si="142"/>
        <v>223.90512333965845</v>
      </c>
      <c r="X224" s="23">
        <f t="shared" si="119"/>
        <v>177.87186697949127</v>
      </c>
      <c r="Y224" s="23">
        <f t="shared" si="120"/>
        <v>51.370630753280089</v>
      </c>
      <c r="Z224" s="23" cm="1">
        <f t="array" aca="1" ref="Z224" ca="1">(Y224 - $EV224) - AVERAGE(OFFSET(Y$62, 0, 0, ROW()-62, 1) - OFFSET($EV$62, 0, 0, ROW()-62, 1))</f>
        <v>11.290282042119211</v>
      </c>
      <c r="AA224" s="21">
        <v>44469</v>
      </c>
      <c r="AB224" s="23">
        <v>4114.63</v>
      </c>
      <c r="AC224" s="23">
        <v>2.68</v>
      </c>
      <c r="AD224" s="23">
        <v>20.742899999999999</v>
      </c>
      <c r="AE224" s="23">
        <v>198.55420000000001</v>
      </c>
      <c r="AF224" s="23">
        <v>29.456900000000001</v>
      </c>
      <c r="AG224" s="23">
        <v>9.7154000000000007</v>
      </c>
      <c r="AH224" s="23">
        <v>6.5759999999999996</v>
      </c>
      <c r="AI224" s="23">
        <f t="shared" si="155"/>
        <v>2.7468727273557612</v>
      </c>
      <c r="AJ224" s="23">
        <f t="shared" si="143"/>
        <v>188.38159392789373</v>
      </c>
      <c r="AK224" s="23">
        <f t="shared" si="121"/>
        <v>158.2871432636488</v>
      </c>
      <c r="AL224" s="23">
        <f t="shared" si="122"/>
        <v>25.994720197499067</v>
      </c>
      <c r="AM224" s="23" cm="1">
        <f t="array" aca="1" ref="AM224" ca="1">(AL224 - $EV224) - AVERAGE(OFFSET(AL$62, 0, 0, ROW()-62, 1) - OFFSET($EV$62, 0, 0, ROW()-62, 1))</f>
        <v>-8.9855670112238926</v>
      </c>
      <c r="AN224" s="21">
        <v>44469</v>
      </c>
      <c r="AO224" s="23">
        <v>2154.9299999999998</v>
      </c>
      <c r="AP224" s="23">
        <v>4.2</v>
      </c>
      <c r="AQ224" s="23">
        <v>47.3887</v>
      </c>
      <c r="AR224" s="23">
        <v>47.343200000000003</v>
      </c>
      <c r="AS224" s="23">
        <v>7.2679</v>
      </c>
      <c r="AT224" s="23">
        <v>-1.1231</v>
      </c>
      <c r="AU224" s="23">
        <v>-0.2112</v>
      </c>
      <c r="AV224" s="23">
        <f t="shared" si="156"/>
        <v>4.8026988531466062</v>
      </c>
      <c r="AW224" s="23">
        <f t="shared" si="144"/>
        <v>44.917647058823533</v>
      </c>
      <c r="AX224" s="23">
        <f t="shared" si="123"/>
        <v>77.436271746457322</v>
      </c>
      <c r="AY224" s="23">
        <f t="shared" si="124"/>
        <v>27.828431707762157</v>
      </c>
      <c r="AZ224" s="23" cm="1">
        <f t="array" aca="1" ref="AZ224" ca="1">(AY224 - $EV224) - AVERAGE(OFFSET(AY$62, 0, 0, ROW()-62, 1) - OFFSET($EV$62, 0, 0, ROW()-62, 1))</f>
        <v>-1.1065139276640501</v>
      </c>
      <c r="BA224" s="21">
        <v>44469</v>
      </c>
      <c r="BB224" s="23">
        <v>2149.19</v>
      </c>
      <c r="BC224" s="23">
        <v>1.82</v>
      </c>
      <c r="BD224" s="23">
        <v>12.727600000000001</v>
      </c>
      <c r="BE224" s="23">
        <v>168.72739999999999</v>
      </c>
      <c r="BF224" s="23" t="s">
        <v>8</v>
      </c>
      <c r="BG224" s="23">
        <v>30.6296</v>
      </c>
      <c r="BH224" s="23">
        <v>23.5412</v>
      </c>
      <c r="BI224" s="23">
        <f t="shared" si="157"/>
        <v>2.0642813082579066</v>
      </c>
      <c r="BJ224" s="23">
        <f t="shared" si="145"/>
        <v>160.0829222011385</v>
      </c>
      <c r="BK224" s="23">
        <f t="shared" si="125"/>
        <v>111.47133963600511</v>
      </c>
      <c r="BL224" s="23">
        <f t="shared" si="126"/>
        <v>19.280202489876729</v>
      </c>
      <c r="BM224" s="23" cm="1">
        <f t="array" aca="1" ref="BM224" ca="1">(BL224 - $EV224) - AVERAGE(OFFSET(BL$62, 0, 0, ROW()-62, 1) - OFFSET($EV$62, 0, 0, ROW()-62, 1))</f>
        <v>-8.2584873232883673</v>
      </c>
      <c r="BN224" s="21">
        <v>44469</v>
      </c>
      <c r="BO224" s="23">
        <v>3892.87</v>
      </c>
      <c r="BP224" s="23">
        <v>2.38</v>
      </c>
      <c r="BQ224" s="23">
        <v>57.039400000000001</v>
      </c>
      <c r="BR224" s="23">
        <v>149.49189999999999</v>
      </c>
      <c r="BS224" s="23" t="s">
        <v>8</v>
      </c>
      <c r="BT224" s="23">
        <v>23.669</v>
      </c>
      <c r="BU224" s="23">
        <v>18.3415</v>
      </c>
      <c r="BV224" s="23">
        <f t="shared" si="158"/>
        <v>2.5980266279324091</v>
      </c>
      <c r="BW224" s="23">
        <f t="shared" si="146"/>
        <v>141.8329222011385</v>
      </c>
      <c r="BX224" s="23">
        <f t="shared" si="127"/>
        <v>140.01994477266587</v>
      </c>
      <c r="BY224" s="23">
        <f t="shared" si="128"/>
        <v>27.802253502673501</v>
      </c>
      <c r="BZ224" s="23" cm="1">
        <f t="array" aca="1" ref="BZ224" ca="1">(BY224 - $EV224) - AVERAGE(OFFSET(BY$62, 0, 0, ROW()-62, 1) - OFFSET($EV$62, 0, 0, ROW()-62, 1))</f>
        <v>-5.6489110207480859</v>
      </c>
      <c r="CA224" s="21">
        <v>44469</v>
      </c>
      <c r="CB224" s="23">
        <v>5029.13</v>
      </c>
      <c r="CC224" s="23">
        <v>1.5</v>
      </c>
      <c r="CD224" s="23">
        <v>22.369299999999999</v>
      </c>
      <c r="CE224" s="23">
        <v>266.07330000000002</v>
      </c>
      <c r="CF224" s="23">
        <v>30.096299999999999</v>
      </c>
      <c r="CG224" s="23">
        <v>8.5747</v>
      </c>
      <c r="CH224" s="23">
        <v>6.7061000000000002</v>
      </c>
      <c r="CI224" s="23">
        <f t="shared" si="159"/>
        <v>1.6069165102045486</v>
      </c>
      <c r="CJ224" s="23">
        <f t="shared" si="147"/>
        <v>252.44146110056926</v>
      </c>
      <c r="CK224" s="23">
        <f t="shared" si="129"/>
        <v>203.89939545307701</v>
      </c>
      <c r="CL224" s="23">
        <f t="shared" si="130"/>
        <v>24.664761701843027</v>
      </c>
      <c r="CM224" s="23" cm="1">
        <f t="array" aca="1" ref="CM224" ca="1">(CL224 - $EV224) - AVERAGE(OFFSET(CL$62, 0, 0, ROW()-62, 1) - OFFSET($EV$62, 0, 0, ROW()-62, 1))</f>
        <v>-8.5833787711095333</v>
      </c>
      <c r="CN224" s="21">
        <v>44469</v>
      </c>
      <c r="CO224" s="23">
        <v>6067.12</v>
      </c>
      <c r="CP224" s="23">
        <v>1.48</v>
      </c>
      <c r="CQ224" s="23">
        <v>32.494500000000002</v>
      </c>
      <c r="CR224" s="23">
        <v>140.8674</v>
      </c>
      <c r="CS224" s="23">
        <v>27.226600000000001</v>
      </c>
      <c r="CT224" s="23">
        <v>10.267899999999999</v>
      </c>
      <c r="CU224" s="23">
        <v>6.6280000000000001</v>
      </c>
      <c r="CV224" s="23">
        <f t="shared" si="160"/>
        <v>1.5190142595718279</v>
      </c>
      <c r="CW224" s="23">
        <f t="shared" si="148"/>
        <v>133.65028462998103</v>
      </c>
      <c r="CX224" s="23">
        <f t="shared" si="131"/>
        <v>170.86140640466223</v>
      </c>
      <c r="CY224" s="23">
        <f t="shared" si="132"/>
        <v>35.509013578120992</v>
      </c>
      <c r="CZ224" s="23" cm="1">
        <f t="array" aca="1" ref="CZ224" ca="1">(CY224 - $EV224) - AVERAGE(OFFSET(CY$62, 0, 0, ROW()-62, 1) - OFFSET($EV$62, 0, 0, ROW()-62, 1))</f>
        <v>-1.2802409048075818</v>
      </c>
      <c r="DA224" s="21">
        <v>44469</v>
      </c>
      <c r="DB224" s="23">
        <v>3841.12</v>
      </c>
      <c r="DC224" s="23">
        <v>2</v>
      </c>
      <c r="DD224" s="23">
        <v>19.3477</v>
      </c>
      <c r="DE224" s="23">
        <v>208.89779999999999</v>
      </c>
      <c r="DF224" s="23">
        <v>29.760400000000001</v>
      </c>
      <c r="DG224" s="23">
        <v>14.5047</v>
      </c>
      <c r="DH224" s="23">
        <v>12.878500000000001</v>
      </c>
      <c r="DI224" s="23">
        <f t="shared" si="161"/>
        <v>1.9843323062988052</v>
      </c>
      <c r="DJ224" s="23">
        <f t="shared" si="149"/>
        <v>198.19525616698292</v>
      </c>
      <c r="DK224" s="23">
        <f t="shared" si="133"/>
        <v>155.06581030004952</v>
      </c>
      <c r="DL224" s="23">
        <f t="shared" si="134"/>
        <v>24.770902061308696</v>
      </c>
      <c r="DM224" s="23" cm="1">
        <f t="array" aca="1" ref="DM224" ca="1">(DL224 - $EV224) - AVERAGE(OFFSET(DL$62, 0, 0, ROW()-62, 1) - OFFSET($EV$62, 0, 0, ROW()-62, 1))</f>
        <v>-7.6002325008541467</v>
      </c>
      <c r="DN224" s="21">
        <v>44469</v>
      </c>
      <c r="DO224" s="23">
        <v>11994.97</v>
      </c>
      <c r="DP224" s="23">
        <v>0.77</v>
      </c>
      <c r="DQ224" s="23">
        <v>38.113399999999999</v>
      </c>
      <c r="DR224" s="23">
        <v>361.80900000000003</v>
      </c>
      <c r="DS224" s="23">
        <v>52.482700000000001</v>
      </c>
      <c r="DT224" s="23">
        <v>22.942900000000002</v>
      </c>
      <c r="DU224" s="23">
        <v>19.7913</v>
      </c>
      <c r="DV224" s="23">
        <f t="shared" si="162"/>
        <v>0.84114628740925301</v>
      </c>
      <c r="DW224" s="23">
        <f t="shared" si="150"/>
        <v>343.2722960151803</v>
      </c>
      <c r="DX224" s="23">
        <f t="shared" si="135"/>
        <v>274.01851727865727</v>
      </c>
      <c r="DY224" s="23">
        <f t="shared" si="136"/>
        <v>43.774304448928795</v>
      </c>
      <c r="DZ224" s="23" cm="1">
        <f t="array" aca="1" ref="DZ224" ca="1">(DY224 - $EV224) - AVERAGE(OFFSET(DY$62, 0, 0, ROW()-62, 1) - OFFSET($EV$62, 0, 0, ROW()-62, 1))</f>
        <v>6.9438976619208637</v>
      </c>
      <c r="EA224" s="21">
        <v>44469</v>
      </c>
      <c r="EB224" s="23">
        <v>6094.95</v>
      </c>
      <c r="EC224" s="23">
        <v>3.18</v>
      </c>
      <c r="ED224" s="23">
        <v>19.1175</v>
      </c>
      <c r="EE224" s="23">
        <v>157.0325</v>
      </c>
      <c r="EF224" s="23">
        <v>68.248400000000004</v>
      </c>
      <c r="EG224" s="23">
        <v>16.932099999999998</v>
      </c>
      <c r="EH224" s="23">
        <v>10.586399999999999</v>
      </c>
      <c r="EI224" s="23">
        <f t="shared" si="163"/>
        <v>3.2297928270952148</v>
      </c>
      <c r="EJ224" s="23">
        <f t="shared" si="151"/>
        <v>148.98719165085387</v>
      </c>
      <c r="EK224" s="23">
        <f t="shared" si="137"/>
        <v>146.36732357505963</v>
      </c>
      <c r="EL224" s="23">
        <f t="shared" si="138"/>
        <v>41.641466490807332</v>
      </c>
      <c r="EM224" s="23" cm="1">
        <f t="array" aca="1" ref="EM224" ca="1">(EL224 - $EV224) - AVERAGE(OFFSET(EL$62, 0, 0, ROW()-62, 1) - OFFSET($EV$62, 0, 0, ROW()-62, 1))</f>
        <v>0.38276364943764918</v>
      </c>
      <c r="EP224" s="21">
        <v>44469</v>
      </c>
      <c r="EQ224" s="52">
        <v>4605.3798828125</v>
      </c>
      <c r="ER224" s="37">
        <v>23.274799999999999</v>
      </c>
      <c r="ES224" s="51">
        <v>205.52</v>
      </c>
      <c r="ET224" s="23">
        <f t="shared" si="152"/>
        <v>194.99051233396585</v>
      </c>
      <c r="EU224" s="23">
        <f t="shared" si="139"/>
        <v>147.78152043140369</v>
      </c>
      <c r="EV224" s="23">
        <f t="shared" si="140"/>
        <v>31.163435518652662</v>
      </c>
      <c r="EW224" s="37"/>
      <c r="EX224" s="37"/>
      <c r="EY224" s="37"/>
      <c r="FA224" s="21">
        <v>44469</v>
      </c>
      <c r="FB224" s="37">
        <f>VLOOKUP(FA224,'riskfree_rate and infl.'!$H:$I,2,0)</f>
        <v>5.4</v>
      </c>
    </row>
    <row r="225" spans="1:158" x14ac:dyDescent="0.35">
      <c r="A225" s="21">
        <v>44500</v>
      </c>
      <c r="B225" s="23">
        <v>10032.35</v>
      </c>
      <c r="C225" s="23">
        <v>0.69</v>
      </c>
      <c r="D225" s="23">
        <v>28.319099999999999</v>
      </c>
      <c r="E225" s="23">
        <v>267.08530000000002</v>
      </c>
      <c r="F225" s="23">
        <v>56.497700000000002</v>
      </c>
      <c r="G225" s="23">
        <v>19.071300000000001</v>
      </c>
      <c r="H225" s="23">
        <v>14.617000000000001</v>
      </c>
      <c r="I225" s="23">
        <f t="shared" si="153"/>
        <v>0.74626295617588723</v>
      </c>
      <c r="J225" s="23">
        <f t="shared" si="141"/>
        <v>251.49274952919021</v>
      </c>
      <c r="K225" s="23">
        <f t="shared" si="117"/>
        <v>195.55475796785106</v>
      </c>
      <c r="L225" s="23">
        <f t="shared" si="118"/>
        <v>51.301999011700374</v>
      </c>
      <c r="M225" s="23" cm="1">
        <f t="array" aca="1" ref="M225" ca="1">(L225 - $EV225) - AVERAGE(OFFSET(L$62, 0, 0, ROW()-62, 1) - OFFSET($EV$62, 0, 0, ROW()-62, 1))</f>
        <v>4.9573552362867801</v>
      </c>
      <c r="N225" s="21">
        <v>44500</v>
      </c>
      <c r="O225" s="23">
        <v>10183.06</v>
      </c>
      <c r="P225" s="23">
        <v>0.59</v>
      </c>
      <c r="Q225" s="23">
        <v>44.333500000000001</v>
      </c>
      <c r="R225" s="23">
        <v>236.12370000000001</v>
      </c>
      <c r="S225" s="23">
        <v>32.314900000000002</v>
      </c>
      <c r="T225" s="23">
        <v>9.1859000000000002</v>
      </c>
      <c r="U225" s="23">
        <v>7.6498999999999997</v>
      </c>
      <c r="V225" s="23">
        <f t="shared" si="154"/>
        <v>0.6761058267467247</v>
      </c>
      <c r="W225" s="23">
        <f t="shared" si="142"/>
        <v>222.33870056497176</v>
      </c>
      <c r="X225" s="23">
        <f t="shared" si="119"/>
        <v>178.7276432225033</v>
      </c>
      <c r="Y225" s="23">
        <f t="shared" si="120"/>
        <v>56.975293896326988</v>
      </c>
      <c r="Z225" s="23" cm="1">
        <f t="array" aca="1" ref="Z225" ca="1">(Y225 - $EV225) - AVERAGE(OFFSET(Y$62, 0, 0, ROW()-62, 1) - OFFSET($EV$62, 0, 0, ROW()-62, 1))</f>
        <v>17.365604498980712</v>
      </c>
      <c r="AA225" s="21">
        <v>44500</v>
      </c>
      <c r="AB225" s="23">
        <v>4294.95</v>
      </c>
      <c r="AC225" s="23">
        <v>2.58</v>
      </c>
      <c r="AD225" s="23">
        <v>21.651900000000001</v>
      </c>
      <c r="AE225" s="23">
        <v>198.55420000000001</v>
      </c>
      <c r="AF225" s="23">
        <v>29.456900000000001</v>
      </c>
      <c r="AG225" s="23">
        <v>9.7154000000000007</v>
      </c>
      <c r="AH225" s="23">
        <v>6.5759999999999996</v>
      </c>
      <c r="AI225" s="23">
        <f t="shared" si="155"/>
        <v>2.7235910399740448</v>
      </c>
      <c r="AJ225" s="23">
        <f t="shared" si="143"/>
        <v>186.96252354048963</v>
      </c>
      <c r="AK225" s="23">
        <f t="shared" si="121"/>
        <v>159.18430901032099</v>
      </c>
      <c r="AL225" s="23">
        <f t="shared" si="122"/>
        <v>26.980988432230021</v>
      </c>
      <c r="AM225" s="23" cm="1">
        <f t="array" aca="1" ref="AM225" ca="1">(AL225 - $EV225) - AVERAGE(OFFSET(AL$62, 0, 0, ROW()-62, 1) - OFFSET($EV$62, 0, 0, ROW()-62, 1))</f>
        <v>-7.4042477506946334</v>
      </c>
      <c r="AN225" s="21">
        <v>44500</v>
      </c>
      <c r="AO225" s="23">
        <v>2399.04</v>
      </c>
      <c r="AP225" s="23">
        <v>3.78</v>
      </c>
      <c r="AQ225" s="23">
        <v>52.756900000000002</v>
      </c>
      <c r="AR225" s="23">
        <v>47.343200000000003</v>
      </c>
      <c r="AS225" s="23">
        <v>7.2679</v>
      </c>
      <c r="AT225" s="23">
        <v>-1.1231</v>
      </c>
      <c r="AU225" s="23">
        <v>-0.2112</v>
      </c>
      <c r="AV225" s="23">
        <f t="shared" si="156"/>
        <v>4.5726549651673727</v>
      </c>
      <c r="AW225" s="23">
        <f t="shared" si="144"/>
        <v>44.57928436911488</v>
      </c>
      <c r="AX225" s="23">
        <f t="shared" si="123"/>
        <v>77.779891380955689</v>
      </c>
      <c r="AY225" s="23">
        <f t="shared" si="124"/>
        <v>30.843961818483614</v>
      </c>
      <c r="AZ225" s="23" cm="1">
        <f t="array" aca="1" ref="AZ225" ca="1">(AY225 - $EV225) - AVERAGE(OFFSET(AY$62, 0, 0, ROW()-62, 1) - OFFSET($EV$62, 0, 0, ROW()-62, 1))</f>
        <v>2.4557294598768165</v>
      </c>
      <c r="BA225" s="21">
        <v>44500</v>
      </c>
      <c r="BB225" s="23">
        <v>2316.1</v>
      </c>
      <c r="BC225" s="23">
        <v>1.72</v>
      </c>
      <c r="BD225" s="23">
        <v>12.8264</v>
      </c>
      <c r="BE225" s="23">
        <v>180.93899999999999</v>
      </c>
      <c r="BF225" s="23" t="s">
        <v>8</v>
      </c>
      <c r="BG225" s="23">
        <v>30.9651</v>
      </c>
      <c r="BH225" s="23">
        <v>23.828800000000001</v>
      </c>
      <c r="BI225" s="23">
        <f t="shared" si="157"/>
        <v>2.0151852032961757</v>
      </c>
      <c r="BJ225" s="23">
        <f t="shared" si="145"/>
        <v>170.37570621468925</v>
      </c>
      <c r="BK225" s="23">
        <f t="shared" si="125"/>
        <v>112.85390061884837</v>
      </c>
      <c r="BL225" s="23">
        <f t="shared" si="126"/>
        <v>20.52299466211959</v>
      </c>
      <c r="BM225" s="23" cm="1">
        <f t="array" aca="1" ref="BM225" ca="1">(BL225 - $EV225) - AVERAGE(OFFSET(BL$62, 0, 0, ROW()-62, 1) - OFFSET($EV$62, 0, 0, ROW()-62, 1))</f>
        <v>-6.4251047368296277</v>
      </c>
      <c r="BN225" s="21">
        <v>44500</v>
      </c>
      <c r="BO225" s="23">
        <v>4190.8100000000004</v>
      </c>
      <c r="BP225" s="23">
        <v>2.25</v>
      </c>
      <c r="BQ225" s="23">
        <v>61.404899999999998</v>
      </c>
      <c r="BR225" s="23">
        <v>149.49189999999999</v>
      </c>
      <c r="BS225" s="23" t="s">
        <v>8</v>
      </c>
      <c r="BT225" s="23">
        <v>23.669</v>
      </c>
      <c r="BU225" s="23">
        <v>18.3415</v>
      </c>
      <c r="BV225" s="23">
        <f t="shared" si="158"/>
        <v>2.5732890866828186</v>
      </c>
      <c r="BW225" s="23">
        <f t="shared" si="146"/>
        <v>140.76450094161956</v>
      </c>
      <c r="BX225" s="23">
        <f t="shared" si="127"/>
        <v>140.08271762300518</v>
      </c>
      <c r="BY225" s="23">
        <f t="shared" si="128"/>
        <v>29.916681166041013</v>
      </c>
      <c r="BZ225" s="23" cm="1">
        <f t="array" aca="1" ref="BZ225" ca="1">(BY225 - $EV225) - AVERAGE(OFFSET(BY$62, 0, 0, ROW()-62, 1) - OFFSET($EV$62, 0, 0, ROW()-62, 1))</f>
        <v>-2.9599026137324294</v>
      </c>
      <c r="CA225" s="21">
        <v>44500</v>
      </c>
      <c r="CB225" s="23">
        <v>5285.46</v>
      </c>
      <c r="CC225" s="23">
        <v>1.44</v>
      </c>
      <c r="CD225" s="23">
        <v>23.504100000000001</v>
      </c>
      <c r="CE225" s="23">
        <v>266.1277</v>
      </c>
      <c r="CF225" s="23">
        <v>30.019100000000002</v>
      </c>
      <c r="CG225" s="23">
        <v>8.5408000000000008</v>
      </c>
      <c r="CH225" s="23">
        <v>6.6790000000000003</v>
      </c>
      <c r="CI225" s="23">
        <f t="shared" si="159"/>
        <v>1.584140217426371</v>
      </c>
      <c r="CJ225" s="23">
        <f t="shared" si="147"/>
        <v>250.59105461393597</v>
      </c>
      <c r="CK225" s="23">
        <f t="shared" si="129"/>
        <v>205.26671683575017</v>
      </c>
      <c r="CL225" s="23">
        <f t="shared" si="130"/>
        <v>25.749230471831957</v>
      </c>
      <c r="CM225" s="23" cm="1">
        <f t="array" aca="1" ref="CM225" ca="1">(CL225 - $EV225) - AVERAGE(OFFSET(CL$62, 0, 0, ROW()-62, 1) - OFFSET($EV$62, 0, 0, ROW()-62, 1))</f>
        <v>-6.9063263878383374</v>
      </c>
      <c r="CN225" s="21">
        <v>44500</v>
      </c>
      <c r="CO225" s="23">
        <v>6476.75</v>
      </c>
      <c r="CP225" s="23">
        <v>1.39</v>
      </c>
      <c r="CQ225" s="23">
        <v>34.667900000000003</v>
      </c>
      <c r="CR225" s="23">
        <v>140.9093</v>
      </c>
      <c r="CS225" s="23">
        <v>27.2288</v>
      </c>
      <c r="CT225" s="23">
        <v>10.269500000000001</v>
      </c>
      <c r="CU225" s="23">
        <v>6.6291000000000002</v>
      </c>
      <c r="CV225" s="23">
        <f t="shared" si="160"/>
        <v>1.4861045234547468</v>
      </c>
      <c r="CW225" s="23">
        <f t="shared" si="148"/>
        <v>132.68295668549905</v>
      </c>
      <c r="CX225" s="23">
        <f t="shared" si="131"/>
        <v>170.3435091604442</v>
      </c>
      <c r="CY225" s="23">
        <f t="shared" si="132"/>
        <v>38.021701160915022</v>
      </c>
      <c r="CZ225" s="23" cm="1">
        <f t="array" aca="1" ref="CZ225" ca="1">(CY225 - $EV225) - AVERAGE(OFFSET(CY$62, 0, 0, ROW()-62, 1) - OFFSET($EV$62, 0, 0, ROW()-62, 1))</f>
        <v>1.7802257644815835</v>
      </c>
      <c r="DA225" s="21">
        <v>44500</v>
      </c>
      <c r="DB225" s="23">
        <v>4128.16</v>
      </c>
      <c r="DC225" s="23">
        <v>1.88</v>
      </c>
      <c r="DD225" s="23">
        <v>20.789100000000001</v>
      </c>
      <c r="DE225" s="23">
        <v>208.96360000000001</v>
      </c>
      <c r="DF225" s="23">
        <v>29.761700000000001</v>
      </c>
      <c r="DG225" s="23">
        <v>14.5039</v>
      </c>
      <c r="DH225" s="23">
        <v>12.885199999999999</v>
      </c>
      <c r="DI225" s="23">
        <f t="shared" si="161"/>
        <v>1.9669625327655347</v>
      </c>
      <c r="DJ225" s="23">
        <f t="shared" si="149"/>
        <v>196.76421845574387</v>
      </c>
      <c r="DK225" s="23">
        <f t="shared" si="133"/>
        <v>156.20385075200218</v>
      </c>
      <c r="DL225" s="23">
        <f t="shared" si="134"/>
        <v>26.428029655645901</v>
      </c>
      <c r="DM225" s="23" cm="1">
        <f t="array" aca="1" ref="DM225" ca="1">(DL225 - $EV225) - AVERAGE(OFFSET(DL$62, 0, 0, ROW()-62, 1) - OFFSET($EV$62, 0, 0, ROW()-62, 1))</f>
        <v>-5.3565528654448329</v>
      </c>
      <c r="DN225" s="21">
        <v>44500</v>
      </c>
      <c r="DO225" s="23">
        <v>13005.46</v>
      </c>
      <c r="DP225" s="23">
        <v>0.71</v>
      </c>
      <c r="DQ225" s="23">
        <v>38.552500000000002</v>
      </c>
      <c r="DR225" s="23">
        <v>389.67309999999998</v>
      </c>
      <c r="DS225" s="23">
        <v>52.701999999999998</v>
      </c>
      <c r="DT225" s="23">
        <v>24.002300000000002</v>
      </c>
      <c r="DU225" s="23">
        <v>20.587299999999999</v>
      </c>
      <c r="DV225" s="23">
        <f t="shared" si="162"/>
        <v>0.81560480530789103</v>
      </c>
      <c r="DW225" s="23">
        <f t="shared" si="150"/>
        <v>366.92382297551785</v>
      </c>
      <c r="DX225" s="23">
        <f t="shared" si="135"/>
        <v>276.86272666420723</v>
      </c>
      <c r="DY225" s="23">
        <f t="shared" si="136"/>
        <v>46.974398311744082</v>
      </c>
      <c r="DZ225" s="23" cm="1">
        <f t="array" aca="1" ref="DZ225" ca="1">(DY225 - $EV225) - AVERAGE(OFFSET(DY$62, 0, 0, ROW()-62, 1) - OFFSET($EV$62, 0, 0, ROW()-62, 1))</f>
        <v>10.641315773398595</v>
      </c>
      <c r="EA225" s="21">
        <v>44500</v>
      </c>
      <c r="EB225" s="23">
        <v>6414.37</v>
      </c>
      <c r="EC225" s="23">
        <v>3.02</v>
      </c>
      <c r="ED225" s="23">
        <v>20.1172</v>
      </c>
      <c r="EE225" s="23">
        <v>157.0325</v>
      </c>
      <c r="EF225" s="23">
        <v>68.248400000000004</v>
      </c>
      <c r="EG225" s="23">
        <v>16.932099999999998</v>
      </c>
      <c r="EH225" s="23">
        <v>10.586399999999999</v>
      </c>
      <c r="EI225" s="23">
        <f t="shared" si="163"/>
        <v>3.200519899646074</v>
      </c>
      <c r="EJ225" s="23">
        <f t="shared" si="151"/>
        <v>147.86487758945384</v>
      </c>
      <c r="EK225" s="23">
        <f t="shared" si="137"/>
        <v>146.67250919892587</v>
      </c>
      <c r="EL225" s="23">
        <f t="shared" si="138"/>
        <v>43.732598801459481</v>
      </c>
      <c r="EM225" s="23" cm="1">
        <f t="array" aca="1" ref="EM225" ca="1">(EL225 - $EV225) - AVERAGE(OFFSET(EL$62, 0, 0, ROW()-62, 1) - OFFSET($EV$62, 0, 0, ROW()-62, 1))</f>
        <v>3.0114725646570495</v>
      </c>
      <c r="EP225" s="21">
        <v>44500</v>
      </c>
      <c r="EQ225" s="52">
        <v>4567</v>
      </c>
      <c r="ER225" s="37">
        <v>23.0808</v>
      </c>
      <c r="ES225" s="51">
        <v>212.54</v>
      </c>
      <c r="ET225" s="23">
        <f t="shared" si="152"/>
        <v>200.13182674199621</v>
      </c>
      <c r="EU225" s="23">
        <f t="shared" si="139"/>
        <v>149.13378316056819</v>
      </c>
      <c r="EV225" s="23">
        <f t="shared" si="140"/>
        <v>30.623510670837327</v>
      </c>
      <c r="EW225" s="37"/>
      <c r="EX225" s="37"/>
      <c r="EY225" s="37"/>
      <c r="FA225" s="21">
        <v>44500</v>
      </c>
      <c r="FB225" s="37">
        <f>VLOOKUP(FA225,'riskfree_rate and infl.'!$H:$I,2,0)</f>
        <v>6.2</v>
      </c>
    </row>
    <row r="226" spans="1:158" x14ac:dyDescent="0.35">
      <c r="A226" s="21">
        <v>44530</v>
      </c>
      <c r="B226" s="23">
        <v>9499.1200000000008</v>
      </c>
      <c r="C226" s="23">
        <v>0.73</v>
      </c>
      <c r="D226" s="23">
        <v>27.171500000000002</v>
      </c>
      <c r="E226" s="23">
        <v>269.0616</v>
      </c>
      <c r="F226" s="23">
        <v>57.424399999999999</v>
      </c>
      <c r="G226" s="23">
        <v>18.57</v>
      </c>
      <c r="H226" s="23">
        <v>14.271599999999999</v>
      </c>
      <c r="I226" s="23">
        <f t="shared" si="153"/>
        <v>0.73778022486028361</v>
      </c>
      <c r="J226" s="23">
        <f t="shared" si="141"/>
        <v>251.93033707865166</v>
      </c>
      <c r="K226" s="23">
        <f t="shared" si="117"/>
        <v>196.72224818104328</v>
      </c>
      <c r="L226" s="23">
        <f t="shared" si="118"/>
        <v>48.286963410757537</v>
      </c>
      <c r="M226" s="23" cm="1">
        <f t="array" aca="1" ref="M226" ca="1">(L226 - $EV226) - AVERAGE(OFFSET(L$62, 0, 0, ROW()-62, 1) - OFFSET($EV$62, 0, 0, ROW()-62, 1))</f>
        <v>0.87624690878562284</v>
      </c>
      <c r="N226" s="21">
        <v>44530</v>
      </c>
      <c r="O226" s="23">
        <v>10407.94</v>
      </c>
      <c r="P226" s="23">
        <v>0.6</v>
      </c>
      <c r="Q226" s="23">
        <v>44.148600000000002</v>
      </c>
      <c r="R226" s="23">
        <v>249.55420000000001</v>
      </c>
      <c r="S226" s="23">
        <v>30.704799999999999</v>
      </c>
      <c r="T226" s="23">
        <v>9.2276000000000007</v>
      </c>
      <c r="U226" s="23">
        <v>7.6210000000000004</v>
      </c>
      <c r="V226" s="23">
        <f t="shared" si="154"/>
        <v>0.68727664728388904</v>
      </c>
      <c r="W226" s="23">
        <f t="shared" si="142"/>
        <v>233.66498127340824</v>
      </c>
      <c r="X226" s="23">
        <f t="shared" si="119"/>
        <v>179.94045846267136</v>
      </c>
      <c r="Y226" s="23">
        <f t="shared" si="120"/>
        <v>57.841021907583546</v>
      </c>
      <c r="Z226" s="23" cm="1">
        <f t="array" aca="1" ref="Z226" ca="1">(Y226 - $EV226) - AVERAGE(OFFSET(Y$62, 0, 0, ROW()-62, 1) - OFFSET($EV$62, 0, 0, ROW()-62, 1))</f>
        <v>17.089599727199108</v>
      </c>
      <c r="AA226" s="21">
        <v>44530</v>
      </c>
      <c r="AB226" s="23">
        <v>4241.18</v>
      </c>
      <c r="AC226" s="23">
        <v>2.62</v>
      </c>
      <c r="AD226" s="23">
        <v>21.380800000000001</v>
      </c>
      <c r="AE226" s="23">
        <v>198.55420000000001</v>
      </c>
      <c r="AF226" s="23">
        <v>29.456900000000001</v>
      </c>
      <c r="AG226" s="23">
        <v>9.7154000000000007</v>
      </c>
      <c r="AH226" s="23">
        <v>6.5759999999999996</v>
      </c>
      <c r="AI226" s="23">
        <f t="shared" si="155"/>
        <v>2.7138972212119326</v>
      </c>
      <c r="AJ226" s="23">
        <f t="shared" si="143"/>
        <v>185.91217228464419</v>
      </c>
      <c r="AK226" s="23">
        <f t="shared" si="121"/>
        <v>160.03320083617291</v>
      </c>
      <c r="AL226" s="23">
        <f t="shared" si="122"/>
        <v>26.501875722286687</v>
      </c>
      <c r="AM226" s="23" cm="1">
        <f t="array" aca="1" ref="AM226" ca="1">(AL226 - $EV226) - AVERAGE(OFFSET(AL$62, 0, 0, ROW()-62, 1) - OFFSET($EV$62, 0, 0, ROW()-62, 1))</f>
        <v>-8.8740575592268875</v>
      </c>
      <c r="AN226" s="21">
        <v>44530</v>
      </c>
      <c r="AO226" s="23">
        <v>2268.0100000000002</v>
      </c>
      <c r="AP226" s="23">
        <v>4.09</v>
      </c>
      <c r="AQ226" s="23">
        <v>23.520800000000001</v>
      </c>
      <c r="AR226" s="23">
        <v>96.986699999999999</v>
      </c>
      <c r="AS226" s="23">
        <v>9.3783999999999992</v>
      </c>
      <c r="AT226" s="23">
        <v>2.5994999999999999</v>
      </c>
      <c r="AU226" s="23">
        <v>2.9723000000000002</v>
      </c>
      <c r="AV226" s="23">
        <f t="shared" si="156"/>
        <v>4.5359978190815688</v>
      </c>
      <c r="AW226" s="23">
        <f t="shared" si="144"/>
        <v>90.811516853932574</v>
      </c>
      <c r="AX226" s="23">
        <f t="shared" si="123"/>
        <v>78.91132554418823</v>
      </c>
      <c r="AY226" s="23">
        <f t="shared" si="124"/>
        <v>28.741248285456507</v>
      </c>
      <c r="AZ226" s="23" cm="1">
        <f t="array" aca="1" ref="AZ226" ca="1">(AY226 - $EV226) - AVERAGE(OFFSET(AY$62, 0, 0, ROW()-62, 1) - OFFSET($EV$62, 0, 0, ROW()-62, 1))</f>
        <v>-0.69780298399879248</v>
      </c>
      <c r="BA226" s="21">
        <v>44530</v>
      </c>
      <c r="BB226" s="23">
        <v>2183.88</v>
      </c>
      <c r="BC226" s="23">
        <v>1.84</v>
      </c>
      <c r="BD226" s="23">
        <v>12.123799999999999</v>
      </c>
      <c r="BE226" s="23">
        <v>181.46850000000001</v>
      </c>
      <c r="BF226" s="23" t="s">
        <v>8</v>
      </c>
      <c r="BG226" s="23">
        <v>31.0991</v>
      </c>
      <c r="BH226" s="23">
        <v>23.809699999999999</v>
      </c>
      <c r="BI226" s="23">
        <f t="shared" si="157"/>
        <v>1.9807727467099796</v>
      </c>
      <c r="BJ226" s="23">
        <f t="shared" si="145"/>
        <v>169.91432584269663</v>
      </c>
      <c r="BK226" s="23">
        <f t="shared" si="125"/>
        <v>114.22416560380448</v>
      </c>
      <c r="BL226" s="23">
        <f t="shared" si="126"/>
        <v>19.11924668878703</v>
      </c>
      <c r="BM226" s="23" cm="1">
        <f t="array" aca="1" ref="BM226" ca="1">(BL226 - $EV226) - AVERAGE(OFFSET(BL$62, 0, 0, ROW()-62, 1) - OFFSET($EV$62, 0, 0, ROW()-62, 1))</f>
        <v>-8.8255201929819922</v>
      </c>
      <c r="BN226" s="21">
        <v>44530</v>
      </c>
      <c r="BO226" s="23">
        <v>4149.45</v>
      </c>
      <c r="BP226" s="23">
        <v>2.2999999999999998</v>
      </c>
      <c r="BQ226" s="23">
        <v>54.6402</v>
      </c>
      <c r="BR226" s="23">
        <v>156.3699</v>
      </c>
      <c r="BS226" s="23" t="s">
        <v>8</v>
      </c>
      <c r="BT226" s="23">
        <v>24.114999999999998</v>
      </c>
      <c r="BU226" s="23">
        <v>21.006699999999999</v>
      </c>
      <c r="BV226" s="23">
        <f t="shared" si="158"/>
        <v>2.5482895226363667</v>
      </c>
      <c r="BW226" s="23">
        <f t="shared" si="146"/>
        <v>146.4137640449438</v>
      </c>
      <c r="BX226" s="23">
        <f t="shared" si="127"/>
        <v>140.21055928203023</v>
      </c>
      <c r="BY226" s="23">
        <f t="shared" si="128"/>
        <v>29.594418717448228</v>
      </c>
      <c r="BZ226" s="23" cm="1">
        <f t="array" aca="1" ref="BZ226" ca="1">(BY226 - $EV226) - AVERAGE(OFFSET(BY$62, 0, 0, ROW()-62, 1) - OFFSET($EV$62, 0, 0, ROW()-62, 1))</f>
        <v>-4.2999618263834156</v>
      </c>
      <c r="CA226" s="21">
        <v>44530</v>
      </c>
      <c r="CB226" s="23">
        <v>5124.3900000000003</v>
      </c>
      <c r="CC226" s="23">
        <v>1.49</v>
      </c>
      <c r="CD226" s="23">
        <v>21.572800000000001</v>
      </c>
      <c r="CE226" s="23">
        <v>280.93329999999997</v>
      </c>
      <c r="CF226" s="23">
        <v>29.802099999999999</v>
      </c>
      <c r="CG226" s="23">
        <v>9.0631000000000004</v>
      </c>
      <c r="CH226" s="23">
        <v>7.4233000000000002</v>
      </c>
      <c r="CI226" s="23">
        <f t="shared" si="159"/>
        <v>1.5667165946212145</v>
      </c>
      <c r="CJ226" s="23">
        <f t="shared" si="147"/>
        <v>263.0461610486891</v>
      </c>
      <c r="CK226" s="23">
        <f t="shared" si="129"/>
        <v>206.80125544254332</v>
      </c>
      <c r="CL226" s="23">
        <f t="shared" si="130"/>
        <v>24.779298312450219</v>
      </c>
      <c r="CM226" s="23" cm="1">
        <f t="array" aca="1" ref="CM226" ca="1">(CL226 - $EV226) - AVERAGE(OFFSET(CL$62, 0, 0, ROW()-62, 1) - OFFSET($EV$62, 0, 0, ROW()-62, 1))</f>
        <v>-8.8699917516800717</v>
      </c>
      <c r="CN226" s="21">
        <v>44530</v>
      </c>
      <c r="CO226" s="23">
        <v>6263.09</v>
      </c>
      <c r="CP226" s="23">
        <v>1.45</v>
      </c>
      <c r="CQ226" s="23">
        <v>30.017299999999999</v>
      </c>
      <c r="CR226" s="23">
        <v>157.7543</v>
      </c>
      <c r="CS226" s="23">
        <v>27.419</v>
      </c>
      <c r="CT226" s="23">
        <v>11.9373</v>
      </c>
      <c r="CU226" s="23">
        <v>8.0376999999999992</v>
      </c>
      <c r="CV226" s="23">
        <f t="shared" si="160"/>
        <v>1.4828970889417672</v>
      </c>
      <c r="CW226" s="23">
        <f t="shared" si="148"/>
        <v>147.71001872659176</v>
      </c>
      <c r="CX226" s="23">
        <f t="shared" si="131"/>
        <v>170.0388760736684</v>
      </c>
      <c r="CY226" s="23">
        <f t="shared" si="132"/>
        <v>36.833282744626885</v>
      </c>
      <c r="CZ226" s="23" cm="1">
        <f t="array" aca="1" ref="CZ226" ca="1">(CY226 - $EV226) - AVERAGE(OFFSET(CY$62, 0, 0, ROW()-62, 1) - OFFSET($EV$62, 0, 0, ROW()-62, 1))</f>
        <v>-0.45489263768313304</v>
      </c>
      <c r="DA226" s="21">
        <v>44530</v>
      </c>
      <c r="DB226" s="23">
        <v>4105.21</v>
      </c>
      <c r="DC226" s="23">
        <v>1.9</v>
      </c>
      <c r="DD226" s="23">
        <v>17.2042</v>
      </c>
      <c r="DE226" s="23">
        <v>247.5342</v>
      </c>
      <c r="DF226" s="23">
        <v>30.1861</v>
      </c>
      <c r="DG226" s="23">
        <v>16.306100000000001</v>
      </c>
      <c r="DH226" s="23">
        <v>14.0695</v>
      </c>
      <c r="DI226" s="23">
        <f t="shared" si="161"/>
        <v>1.9547700452672963</v>
      </c>
      <c r="DJ226" s="23">
        <f t="shared" si="149"/>
        <v>231.77359550561798</v>
      </c>
      <c r="DK226" s="23">
        <f t="shared" si="133"/>
        <v>157.92819435457858</v>
      </c>
      <c r="DL226" s="23">
        <f t="shared" si="134"/>
        <v>25.994155234770997</v>
      </c>
      <c r="DM226" s="23" cm="1">
        <f t="array" aca="1" ref="DM226" ca="1">(DL226 - $EV226) - AVERAGE(OFFSET(DL$62, 0, 0, ROW()-62, 1) - OFFSET($EV$62, 0, 0, ROW()-62, 1))</f>
        <v>-6.793610329330912</v>
      </c>
      <c r="DN226" s="21">
        <v>44530</v>
      </c>
      <c r="DO226" s="23">
        <v>13355.52</v>
      </c>
      <c r="DP226" s="23">
        <v>0.75</v>
      </c>
      <c r="DQ226" s="23">
        <v>39.590200000000003</v>
      </c>
      <c r="DR226" s="23">
        <v>389.55509999999998</v>
      </c>
      <c r="DS226" s="23">
        <v>52.701999999999998</v>
      </c>
      <c r="DT226" s="23">
        <v>24.002300000000002</v>
      </c>
      <c r="DU226" s="23">
        <v>20.587299999999999</v>
      </c>
      <c r="DV226" s="23">
        <f t="shared" si="162"/>
        <v>0.86315087098761223</v>
      </c>
      <c r="DW226" s="23">
        <f t="shared" si="150"/>
        <v>364.7519662921348</v>
      </c>
      <c r="DX226" s="23">
        <f t="shared" si="135"/>
        <v>279.67197362781098</v>
      </c>
      <c r="DY226" s="23">
        <f t="shared" si="136"/>
        <v>47.754230882546707</v>
      </c>
      <c r="DZ226" s="23" cm="1">
        <f t="array" aca="1" ref="DZ226" ca="1">(DY226 - $EV226) - AVERAGE(OFFSET(DY$62, 0, 0, ROW()-62, 1) - OFFSET($EV$62, 0, 0, ROW()-62, 1))</f>
        <v>10.320417321684904</v>
      </c>
      <c r="EA226" s="21">
        <v>44530</v>
      </c>
      <c r="EB226" s="23">
        <v>6314.11</v>
      </c>
      <c r="EC226" s="23">
        <v>3.1</v>
      </c>
      <c r="ED226" s="23">
        <v>19.6799</v>
      </c>
      <c r="EE226" s="23">
        <v>157.47139999999999</v>
      </c>
      <c r="EF226" s="23">
        <v>67.735399999999998</v>
      </c>
      <c r="EG226" s="23">
        <v>15.6012</v>
      </c>
      <c r="EH226" s="23">
        <v>9.2952999999999992</v>
      </c>
      <c r="EI226" s="23">
        <f t="shared" si="163"/>
        <v>3.2127776926696359</v>
      </c>
      <c r="EJ226" s="23">
        <f t="shared" si="151"/>
        <v>147.44513108614231</v>
      </c>
      <c r="EK226" s="23">
        <f t="shared" si="137"/>
        <v>146.90444951873258</v>
      </c>
      <c r="EL226" s="23">
        <f t="shared" si="138"/>
        <v>42.981067086023515</v>
      </c>
      <c r="EM226" s="23" cm="1">
        <f t="array" aca="1" ref="EM226" ca="1">(EL226 - $EV226) - AVERAGE(OFFSET(EL$62, 0, 0, ROW()-62, 1) - OFFSET($EV$62, 0, 0, ROW()-62, 1))</f>
        <v>1.2057332609044096</v>
      </c>
      <c r="EP226" s="21">
        <v>44530</v>
      </c>
      <c r="EQ226" s="52">
        <v>4766.18017578125</v>
      </c>
      <c r="ER226" s="37">
        <v>24.087399999999999</v>
      </c>
      <c r="ES226" s="51">
        <v>220.18</v>
      </c>
      <c r="ET226" s="23">
        <f t="shared" si="152"/>
        <v>206.16104868913857</v>
      </c>
      <c r="EU226" s="23">
        <f t="shared" si="139"/>
        <v>150.54571017657693</v>
      </c>
      <c r="EV226" s="23">
        <f t="shared" si="140"/>
        <v>31.659355621564629</v>
      </c>
      <c r="EW226" s="37"/>
      <c r="EX226" s="37"/>
      <c r="EY226" s="37"/>
      <c r="FA226" s="21">
        <v>44530</v>
      </c>
      <c r="FB226" s="37">
        <f>VLOOKUP(FA226,'riskfree_rate and infl.'!$H:$I,2,0)</f>
        <v>6.8</v>
      </c>
    </row>
    <row r="227" spans="1:158" x14ac:dyDescent="0.35">
      <c r="A227" s="21">
        <v>44561</v>
      </c>
      <c r="B227" s="23">
        <v>9709.3799999999992</v>
      </c>
      <c r="C227" s="23">
        <v>0.69</v>
      </c>
      <c r="D227" s="23">
        <v>27.770900000000001</v>
      </c>
      <c r="E227" s="23">
        <v>269.0616</v>
      </c>
      <c r="F227" s="23">
        <v>57.424399999999999</v>
      </c>
      <c r="G227" s="23">
        <v>18.57</v>
      </c>
      <c r="H227" s="23">
        <v>14.271599999999999</v>
      </c>
      <c r="I227" s="23">
        <f t="shared" si="153"/>
        <v>0.70403889543358023</v>
      </c>
      <c r="J227" s="23">
        <f t="shared" si="141"/>
        <v>251.45943925233644</v>
      </c>
      <c r="K227" s="23">
        <f t="shared" si="117"/>
        <v>197.89376609610423</v>
      </c>
      <c r="L227" s="23">
        <f t="shared" si="118"/>
        <v>49.063597057851638</v>
      </c>
      <c r="M227" s="23" cm="1">
        <f t="array" aca="1" ref="M227" ca="1">(L227 - $EV227) - AVERAGE(OFFSET(L$62, 0, 0, ROW()-62, 1) - OFFSET($EV$62, 0, 0, ROW()-62, 1))</f>
        <v>3.6080435279024492</v>
      </c>
      <c r="N227" s="21">
        <v>44561</v>
      </c>
      <c r="O227" s="23">
        <v>10274.48</v>
      </c>
      <c r="P227" s="23">
        <v>0.61</v>
      </c>
      <c r="Q227" s="23">
        <v>43.531999999999996</v>
      </c>
      <c r="R227" s="23">
        <v>249.4984</v>
      </c>
      <c r="S227" s="23">
        <v>30.727900000000002</v>
      </c>
      <c r="T227" s="23">
        <v>9.2350999999999992</v>
      </c>
      <c r="U227" s="23">
        <v>7.6271000000000004</v>
      </c>
      <c r="V227" s="23">
        <f t="shared" si="154"/>
        <v>0.67819242692332871</v>
      </c>
      <c r="W227" s="23">
        <f t="shared" si="142"/>
        <v>233.17607476635513</v>
      </c>
      <c r="X227" s="23">
        <f t="shared" si="119"/>
        <v>181.15548902643971</v>
      </c>
      <c r="Y227" s="23">
        <f t="shared" si="120"/>
        <v>56.716360377578376</v>
      </c>
      <c r="Z227" s="23" cm="1">
        <f t="array" aca="1" ref="Z227" ca="1">(Y227 - $EV227) - AVERAGE(OFFSET(Y$62, 0, 0, ROW()-62, 1) - OFFSET($EV$62, 0, 0, ROW()-62, 1))</f>
        <v>17.821838424862644</v>
      </c>
      <c r="AA227" s="21">
        <v>44561</v>
      </c>
      <c r="AB227" s="23">
        <v>4622.1400000000003</v>
      </c>
      <c r="AC227" s="23">
        <v>2.2599999999999998</v>
      </c>
      <c r="AD227" s="23">
        <v>22.933299999999999</v>
      </c>
      <c r="AE227" s="23">
        <v>201.39429999999999</v>
      </c>
      <c r="AF227" s="23">
        <v>29.212599999999998</v>
      </c>
      <c r="AG227" s="23">
        <v>9.6252999999999993</v>
      </c>
      <c r="AH227" s="23">
        <v>6.3552999999999997</v>
      </c>
      <c r="AI227" s="23">
        <f t="shared" si="155"/>
        <v>2.5181360892007514</v>
      </c>
      <c r="AJ227" s="23">
        <f t="shared" si="143"/>
        <v>188.21897196261679</v>
      </c>
      <c r="AK227" s="23">
        <f t="shared" si="121"/>
        <v>160.92896430946433</v>
      </c>
      <c r="AL227" s="23">
        <f t="shared" si="122"/>
        <v>28.721616520887341</v>
      </c>
      <c r="AM227" s="23" cm="1">
        <f t="array" aca="1" ref="AM227" ca="1">(AL227 - $EV227) - AVERAGE(OFFSET(AL$62, 0, 0, ROW()-62, 1) - OFFSET($EV$62, 0, 0, ROW()-62, 1))</f>
        <v>-4.6400610342519162</v>
      </c>
      <c r="AN227" s="21">
        <v>44561</v>
      </c>
      <c r="AO227" s="23">
        <v>2296.94</v>
      </c>
      <c r="AP227" s="23">
        <v>4.12</v>
      </c>
      <c r="AQ227" s="23">
        <v>23.820799999999998</v>
      </c>
      <c r="AR227" s="23">
        <v>96.986699999999999</v>
      </c>
      <c r="AS227" s="23">
        <v>9.3783999999999992</v>
      </c>
      <c r="AT227" s="23">
        <v>2.5994999999999999</v>
      </c>
      <c r="AU227" s="23">
        <v>2.9723000000000002</v>
      </c>
      <c r="AV227" s="23">
        <f t="shared" si="156"/>
        <v>4.4967363070369357</v>
      </c>
      <c r="AW227" s="23">
        <f t="shared" si="144"/>
        <v>90.641775700934573</v>
      </c>
      <c r="AX227" s="23">
        <f t="shared" si="123"/>
        <v>80.04142761716659</v>
      </c>
      <c r="AY227" s="23">
        <f t="shared" si="124"/>
        <v>28.696889453123301</v>
      </c>
      <c r="AZ227" s="23" cm="1">
        <f t="array" aca="1" ref="AZ227" ca="1">(AY227 - $EV227) - AVERAGE(OFFSET(AY$62, 0, 0, ROW()-62, 1) - OFFSET($EV$62, 0, 0, ROW()-62, 1))</f>
        <v>1.2225408520106331</v>
      </c>
      <c r="BA227" s="21">
        <v>44561</v>
      </c>
      <c r="BB227" s="23">
        <v>2237.4</v>
      </c>
      <c r="BC227" s="23">
        <v>1.84</v>
      </c>
      <c r="BD227" s="23">
        <v>12.4209</v>
      </c>
      <c r="BE227" s="23">
        <v>181.46850000000001</v>
      </c>
      <c r="BF227" s="23" t="s">
        <v>8</v>
      </c>
      <c r="BG227" s="23">
        <v>31.0991</v>
      </c>
      <c r="BH227" s="23">
        <v>23.809699999999999</v>
      </c>
      <c r="BI227" s="23">
        <f t="shared" si="157"/>
        <v>1.9829565049853095</v>
      </c>
      <c r="BJ227" s="23">
        <f t="shared" si="145"/>
        <v>169.59672897196262</v>
      </c>
      <c r="BK227" s="23">
        <f t="shared" si="125"/>
        <v>115.59486361686967</v>
      </c>
      <c r="BL227" s="23">
        <f t="shared" si="126"/>
        <v>19.355531292598702</v>
      </c>
      <c r="BM227" s="23" cm="1">
        <f t="array" aca="1" ref="BM227" ca="1">(BL227 - $EV227) - AVERAGE(OFFSET(BL$62, 0, 0, ROW()-62, 1) - OFFSET($EV$62, 0, 0, ROW()-62, 1))</f>
        <v>-6.5752740286520339</v>
      </c>
      <c r="BN227" s="21">
        <v>44561</v>
      </c>
      <c r="BO227" s="23">
        <v>4554.16</v>
      </c>
      <c r="BP227" s="23">
        <v>2.13</v>
      </c>
      <c r="BQ227" s="23">
        <v>59.9694</v>
      </c>
      <c r="BR227" s="23">
        <v>156.3699</v>
      </c>
      <c r="BS227" s="23" t="s">
        <v>8</v>
      </c>
      <c r="BT227" s="23">
        <v>24.114999999999998</v>
      </c>
      <c r="BU227" s="23">
        <v>21.006699999999999</v>
      </c>
      <c r="BV227" s="23">
        <f t="shared" si="158"/>
        <v>2.5150672550207105</v>
      </c>
      <c r="BW227" s="23">
        <f t="shared" si="146"/>
        <v>146.14009345794392</v>
      </c>
      <c r="BX227" s="23">
        <f t="shared" si="127"/>
        <v>140.3428990701556</v>
      </c>
      <c r="BY227" s="23">
        <f t="shared" si="128"/>
        <v>32.450234605196762</v>
      </c>
      <c r="BZ227" s="23" cm="1">
        <f t="array" aca="1" ref="BZ227" ca="1">(BY227 - $EV227) - AVERAGE(OFFSET(BY$62, 0, 0, ROW()-62, 1) - OFFSET($EV$62, 0, 0, ROW()-62, 1))</f>
        <v>0.54238799541917126</v>
      </c>
      <c r="CA227" s="21">
        <v>44561</v>
      </c>
      <c r="CB227" s="23">
        <v>5555.87</v>
      </c>
      <c r="CC227" s="23">
        <v>1.39</v>
      </c>
      <c r="CD227" s="23">
        <v>23.407900000000001</v>
      </c>
      <c r="CE227" s="23">
        <v>280.96629999999999</v>
      </c>
      <c r="CF227" s="23">
        <v>29.759699999999999</v>
      </c>
      <c r="CG227" s="23">
        <v>9.0389999999999997</v>
      </c>
      <c r="CH227" s="23">
        <v>7.4111000000000002</v>
      </c>
      <c r="CI227" s="23">
        <f t="shared" si="159"/>
        <v>1.5549581133094252</v>
      </c>
      <c r="CJ227" s="23">
        <f t="shared" si="147"/>
        <v>262.58532710280372</v>
      </c>
      <c r="CK227" s="23">
        <f t="shared" si="129"/>
        <v>208.33907651619603</v>
      </c>
      <c r="CL227" s="23">
        <f t="shared" si="130"/>
        <v>26.667440851251413</v>
      </c>
      <c r="CM227" s="23" cm="1">
        <f t="array" aca="1" ref="CM227" ca="1">(CL227 - $EV227) - AVERAGE(OFFSET(CL$62, 0, 0, ROW()-62, 1) - OFFSET($EV$62, 0, 0, ROW()-62, 1))</f>
        <v>-4.9676181277624201</v>
      </c>
      <c r="CN227" s="21">
        <v>44561</v>
      </c>
      <c r="CO227" s="23">
        <v>6600.7</v>
      </c>
      <c r="CP227" s="23">
        <v>1.4</v>
      </c>
      <c r="CQ227" s="23">
        <v>31.614599999999999</v>
      </c>
      <c r="CR227" s="23">
        <v>157.76140000000001</v>
      </c>
      <c r="CS227" s="23">
        <v>27.419499999999999</v>
      </c>
      <c r="CT227" s="23">
        <v>11.9374</v>
      </c>
      <c r="CU227" s="23">
        <v>8.0373000000000001</v>
      </c>
      <c r="CV227" s="23">
        <f t="shared" si="160"/>
        <v>1.4871266149732192</v>
      </c>
      <c r="CW227" s="23">
        <f t="shared" si="148"/>
        <v>147.44056074766354</v>
      </c>
      <c r="CX227" s="23">
        <f t="shared" si="131"/>
        <v>169.74056906294965</v>
      </c>
      <c r="CY227" s="23">
        <f t="shared" si="132"/>
        <v>38.886991109073506</v>
      </c>
      <c r="CZ227" s="23" cm="1">
        <f t="array" aca="1" ref="CZ227" ca="1">(CY227 - $EV227) - AVERAGE(OFFSET(CY$62, 0, 0, ROW()-62, 1) - OFFSET($EV$62, 0, 0, ROW()-62, 1))</f>
        <v>3.5620462111890543</v>
      </c>
      <c r="DA227" s="21">
        <v>44561</v>
      </c>
      <c r="DB227" s="23">
        <v>4413.04</v>
      </c>
      <c r="DC227" s="23">
        <v>1.79</v>
      </c>
      <c r="DD227" s="23">
        <v>18.494199999999999</v>
      </c>
      <c r="DE227" s="23">
        <v>247.5342</v>
      </c>
      <c r="DF227" s="23">
        <v>30.1861</v>
      </c>
      <c r="DG227" s="23">
        <v>16.306100000000001</v>
      </c>
      <c r="DH227" s="23">
        <v>14.0695</v>
      </c>
      <c r="DI227" s="23">
        <f t="shared" si="161"/>
        <v>1.9481265845261466</v>
      </c>
      <c r="DJ227" s="23">
        <f t="shared" si="149"/>
        <v>231.34037383177568</v>
      </c>
      <c r="DK227" s="23">
        <f t="shared" si="133"/>
        <v>159.65362892333869</v>
      </c>
      <c r="DL227" s="23">
        <f t="shared" si="134"/>
        <v>27.641338501106173</v>
      </c>
      <c r="DM227" s="23" cm="1">
        <f t="array" aca="1" ref="DM227" ca="1">(DL227 - $EV227) - AVERAGE(OFFSET(DL$62, 0, 0, ROW()-62, 1) - OFFSET($EV$62, 0, 0, ROW()-62, 1))</f>
        <v>-3.1447801077116981</v>
      </c>
      <c r="DN227" s="21">
        <v>44561</v>
      </c>
      <c r="DO227" s="23">
        <v>13704.2</v>
      </c>
      <c r="DP227" s="23">
        <v>0.73</v>
      </c>
      <c r="DQ227" s="23">
        <v>40.623800000000003</v>
      </c>
      <c r="DR227" s="23">
        <v>389.53899999999999</v>
      </c>
      <c r="DS227" s="23">
        <v>52.701999999999998</v>
      </c>
      <c r="DT227" s="23">
        <v>24.002300000000002</v>
      </c>
      <c r="DU227" s="23">
        <v>20.587299999999999</v>
      </c>
      <c r="DV227" s="23">
        <f t="shared" si="162"/>
        <v>0.84239676465864066</v>
      </c>
      <c r="DW227" s="23">
        <f t="shared" si="150"/>
        <v>364.05514018691588</v>
      </c>
      <c r="DX227" s="23">
        <f t="shared" si="135"/>
        <v>282.46540160905232</v>
      </c>
      <c r="DY227" s="23">
        <f t="shared" si="136"/>
        <v>48.516384385254263</v>
      </c>
      <c r="DZ227" s="23" cm="1">
        <f t="array" aca="1" ref="DZ227" ca="1">(DY227 - $EV227) - AVERAGE(OFFSET(DY$62, 0, 0, ROW()-62, 1) - OFFSET($EV$62, 0, 0, ROW()-62, 1))</f>
        <v>12.980496399973372</v>
      </c>
      <c r="EA227" s="21">
        <v>44561</v>
      </c>
      <c r="EB227" s="23">
        <v>6899.72</v>
      </c>
      <c r="EC227" s="23">
        <v>2.85</v>
      </c>
      <c r="ED227" s="23">
        <v>21.447800000000001</v>
      </c>
      <c r="EE227" s="23">
        <v>157.47139999999999</v>
      </c>
      <c r="EF227" s="23">
        <v>67.735399999999998</v>
      </c>
      <c r="EG227" s="23">
        <v>15.6012</v>
      </c>
      <c r="EH227" s="23">
        <v>9.2952999999999992</v>
      </c>
      <c r="EI227" s="23">
        <f t="shared" si="163"/>
        <v>3.1830952142639966</v>
      </c>
      <c r="EJ227" s="23">
        <f t="shared" si="151"/>
        <v>147.16953271028035</v>
      </c>
      <c r="EK227" s="23">
        <f t="shared" si="137"/>
        <v>147.14051535120396</v>
      </c>
      <c r="EL227" s="23">
        <f t="shared" si="138"/>
        <v>46.892047261974909</v>
      </c>
      <c r="EM227" s="23" cm="1">
        <f t="array" aca="1" ref="EM227" ca="1">(EL227 - $EV227) - AVERAGE(OFFSET(EL$62, 0, 0, ROW()-62, 1) - OFFSET($EV$62, 0, 0, ROW()-62, 1))</f>
        <v>7.0698795218959898</v>
      </c>
      <c r="EP227" s="21">
        <v>44561</v>
      </c>
      <c r="EQ227" s="52">
        <v>4515.5498046875</v>
      </c>
      <c r="ER227" s="37">
        <v>22.816199999999998</v>
      </c>
      <c r="ES227" s="51">
        <v>228.15</v>
      </c>
      <c r="ET227" s="23">
        <f t="shared" si="152"/>
        <v>213.22429906542055</v>
      </c>
      <c r="EU227" s="23">
        <f t="shared" si="139"/>
        <v>152.04443706762814</v>
      </c>
      <c r="EV227" s="23">
        <f t="shared" si="140"/>
        <v>29.69888206221593</v>
      </c>
      <c r="EW227" s="37"/>
      <c r="EX227" s="37"/>
      <c r="EY227" s="37"/>
      <c r="FA227" s="21">
        <v>44561</v>
      </c>
      <c r="FB227" s="37">
        <f>VLOOKUP(FA227,'riskfree_rate and infl.'!$H:$I,2,0)</f>
        <v>7</v>
      </c>
    </row>
    <row r="228" spans="1:158" x14ac:dyDescent="0.35">
      <c r="A228" s="21">
        <v>44592</v>
      </c>
      <c r="B228" s="23">
        <v>9002.83</v>
      </c>
      <c r="C228" s="23">
        <v>0.75</v>
      </c>
      <c r="D228" s="23">
        <v>25.708400000000001</v>
      </c>
      <c r="E228" s="23">
        <v>256.02519999999998</v>
      </c>
      <c r="F228" s="23">
        <v>57.424399999999999</v>
      </c>
      <c r="G228" s="23">
        <v>18.57</v>
      </c>
      <c r="H228" s="23">
        <v>14.271599999999999</v>
      </c>
      <c r="I228" s="23">
        <f t="shared" si="153"/>
        <v>0.70458505029199336</v>
      </c>
      <c r="J228" s="23">
        <f t="shared" si="141"/>
        <v>238.16297674418604</v>
      </c>
      <c r="K228" s="23">
        <f t="shared" si="117"/>
        <v>199.48471164346671</v>
      </c>
      <c r="L228" s="23">
        <f t="shared" si="118"/>
        <v>45.130425914996934</v>
      </c>
      <c r="M228" s="23" cm="1">
        <f t="array" aca="1" ref="M228" ca="1">(L228 - $EV228) - AVERAGE(OFFSET(L$62, 0, 0, ROW()-62, 1) - OFFSET($EV$62, 0, 0, ROW()-62, 1))</f>
        <v>0.85282598472239535</v>
      </c>
      <c r="N228" s="21">
        <v>44592</v>
      </c>
      <c r="O228" s="23">
        <v>9199.36</v>
      </c>
      <c r="P228" s="23">
        <v>0.57999999999999996</v>
      </c>
      <c r="Q228" s="23">
        <v>38.8842</v>
      </c>
      <c r="R228" s="23">
        <v>249.95949999999999</v>
      </c>
      <c r="S228" s="23">
        <v>30.689699999999998</v>
      </c>
      <c r="T228" s="23">
        <v>9.2551000000000005</v>
      </c>
      <c r="U228" s="23">
        <v>7.6265999999999998</v>
      </c>
      <c r="V228" s="23">
        <f t="shared" si="154"/>
        <v>0.57360006923241091</v>
      </c>
      <c r="W228" s="23">
        <f t="shared" si="142"/>
        <v>232.52046511627907</v>
      </c>
      <c r="X228" s="23">
        <f t="shared" si="119"/>
        <v>182.37053255073542</v>
      </c>
      <c r="Y228" s="23">
        <f t="shared" si="120"/>
        <v>50.44323702591997</v>
      </c>
      <c r="Z228" s="23" cm="1">
        <f t="array" aca="1" ref="Z228" ca="1">(Y228 - $EV228) - AVERAGE(OFFSET(Y$62, 0, 0, ROW()-62, 1) - OFFSET($EV$62, 0, 0, ROW()-62, 1))</f>
        <v>12.641043402415272</v>
      </c>
      <c r="AA228" s="21">
        <v>44592</v>
      </c>
      <c r="AB228" s="23">
        <v>4533.84</v>
      </c>
      <c r="AC228" s="23">
        <v>2.31</v>
      </c>
      <c r="AD228" s="23">
        <v>22.495200000000001</v>
      </c>
      <c r="AE228" s="23">
        <v>201.39429999999999</v>
      </c>
      <c r="AF228" s="23">
        <v>29.212599999999998</v>
      </c>
      <c r="AG228" s="23">
        <v>9.6252999999999993</v>
      </c>
      <c r="AH228" s="23">
        <v>6.3552999999999997</v>
      </c>
      <c r="AI228" s="23">
        <f t="shared" si="155"/>
        <v>2.4866454456957898</v>
      </c>
      <c r="AJ228" s="23">
        <f t="shared" si="143"/>
        <v>187.34353488372093</v>
      </c>
      <c r="AK228" s="23">
        <f t="shared" si="121"/>
        <v>161.81888338679465</v>
      </c>
      <c r="AL228" s="23">
        <f t="shared" si="122"/>
        <v>28.017990886532019</v>
      </c>
      <c r="AM228" s="23" cm="1">
        <f t="array" aca="1" ref="AM228" ca="1">(AL228 - $EV228) - AVERAGE(OFFSET(AL$62, 0, 0, ROW()-62, 1) - OFFSET($EV$62, 0, 0, ROW()-62, 1))</f>
        <v>-4.1160456920521415</v>
      </c>
      <c r="AN228" s="21">
        <v>44592</v>
      </c>
      <c r="AO228" s="23">
        <v>2696.4</v>
      </c>
      <c r="AP228" s="23">
        <v>3.58</v>
      </c>
      <c r="AQ228" s="23">
        <v>28.468299999999999</v>
      </c>
      <c r="AR228" s="23">
        <v>96.625</v>
      </c>
      <c r="AS228" s="23">
        <v>9.7157</v>
      </c>
      <c r="AT228" s="23">
        <v>2.6673</v>
      </c>
      <c r="AU228" s="23">
        <v>2.9129</v>
      </c>
      <c r="AV228" s="23">
        <f t="shared" si="156"/>
        <v>4.4023727143925626</v>
      </c>
      <c r="AW228" s="23">
        <f t="shared" si="144"/>
        <v>89.883720930232556</v>
      </c>
      <c r="AX228" s="23">
        <f t="shared" si="123"/>
        <v>81.143203453808681</v>
      </c>
      <c r="AY228" s="23">
        <f t="shared" si="124"/>
        <v>33.230139866673419</v>
      </c>
      <c r="AZ228" s="23" cm="1">
        <f t="array" aca="1" ref="AZ228" ca="1">(AY228 - $EV228) - AVERAGE(OFFSET(AY$62, 0, 0, ROW()-62, 1) - OFFSET($EV$62, 0, 0, ROW()-62, 1))</f>
        <v>6.9481153632829411</v>
      </c>
      <c r="BA228" s="21">
        <v>44592</v>
      </c>
      <c r="BB228" s="23">
        <v>2242.0500000000002</v>
      </c>
      <c r="BC228" s="23">
        <v>1.8</v>
      </c>
      <c r="BD228" s="23">
        <v>12.4496</v>
      </c>
      <c r="BE228" s="23">
        <v>177.3295</v>
      </c>
      <c r="BF228" s="23" t="s">
        <v>8</v>
      </c>
      <c r="BG228" s="23">
        <v>31.099499999999999</v>
      </c>
      <c r="BH228" s="23">
        <v>23.810099999999998</v>
      </c>
      <c r="BI228" s="23">
        <f t="shared" si="157"/>
        <v>1.8980726607863392</v>
      </c>
      <c r="BJ228" s="23">
        <f t="shared" si="145"/>
        <v>164.95767441860465</v>
      </c>
      <c r="BK228" s="23">
        <f t="shared" si="125"/>
        <v>116.89168827181389</v>
      </c>
      <c r="BL228" s="23">
        <f t="shared" si="126"/>
        <v>19.18057676424737</v>
      </c>
      <c r="BM228" s="23" cm="1">
        <f t="array" aca="1" ref="BM228" ca="1">(BL228 - $EV228) - AVERAGE(OFFSET(BL$62, 0, 0, ROW()-62, 1) - OFFSET($EV$62, 0, 0, ROW()-62, 1))</f>
        <v>-5.5109296708434474</v>
      </c>
      <c r="BN228" s="21">
        <v>44592</v>
      </c>
      <c r="BO228" s="23">
        <v>4153.28</v>
      </c>
      <c r="BP228" s="23">
        <v>2.34</v>
      </c>
      <c r="BQ228" s="23">
        <v>54.690600000000003</v>
      </c>
      <c r="BR228" s="23">
        <v>156.3699</v>
      </c>
      <c r="BS228" s="23" t="s">
        <v>8</v>
      </c>
      <c r="BT228" s="23">
        <v>24.114999999999998</v>
      </c>
      <c r="BU228" s="23">
        <v>21.006699999999999</v>
      </c>
      <c r="BV228" s="23">
        <f t="shared" si="158"/>
        <v>2.4694516663448147</v>
      </c>
      <c r="BW228" s="23">
        <f t="shared" si="146"/>
        <v>145.46037209302327</v>
      </c>
      <c r="BX228" s="23">
        <f t="shared" si="127"/>
        <v>140.47289876764091</v>
      </c>
      <c r="BY228" s="23">
        <f t="shared" si="128"/>
        <v>29.566414848959763</v>
      </c>
      <c r="BZ228" s="23" cm="1">
        <f t="array" aca="1" ref="BZ228" ca="1">(BY228 - $EV228) - AVERAGE(OFFSET(BY$62, 0, 0, ROW()-62, 1) - OFFSET($EV$62, 0, 0, ROW()-62, 1))</f>
        <v>-1.1450103567306278</v>
      </c>
      <c r="CA228" s="21">
        <v>44592</v>
      </c>
      <c r="CB228" s="23">
        <v>5170.8999999999996</v>
      </c>
      <c r="CC228" s="23">
        <v>1.51</v>
      </c>
      <c r="CD228" s="23">
        <v>21.786000000000001</v>
      </c>
      <c r="CE228" s="23">
        <v>279.97730000000001</v>
      </c>
      <c r="CF228" s="23">
        <v>29.759699999999999</v>
      </c>
      <c r="CG228" s="23">
        <v>9.0389999999999997</v>
      </c>
      <c r="CH228" s="23">
        <v>7.4111000000000002</v>
      </c>
      <c r="CI228" s="23">
        <f t="shared" si="159"/>
        <v>1.5551612503271846</v>
      </c>
      <c r="CJ228" s="23">
        <f t="shared" si="147"/>
        <v>260.44400000000002</v>
      </c>
      <c r="CK228" s="23">
        <f t="shared" si="129"/>
        <v>209.86315293896021</v>
      </c>
      <c r="CL228" s="23">
        <f t="shared" si="130"/>
        <v>24.639389657430634</v>
      </c>
      <c r="CM228" s="23" cm="1">
        <f t="array" aca="1" ref="CM228" ca="1">(CL228 - $EV228) - AVERAGE(OFFSET(CL$62, 0, 0, ROW()-62, 1) - OFFSET($EV$62, 0, 0, ROW()-62, 1))</f>
        <v>-5.7660551095250261</v>
      </c>
      <c r="CN228" s="21">
        <v>44592</v>
      </c>
      <c r="CO228" s="23">
        <v>6309.8</v>
      </c>
      <c r="CP228" s="23">
        <v>1.46</v>
      </c>
      <c r="CQ228" s="23">
        <v>30.212</v>
      </c>
      <c r="CR228" s="23">
        <v>157.77340000000001</v>
      </c>
      <c r="CS228" s="23">
        <v>27.417899999999999</v>
      </c>
      <c r="CT228" s="23">
        <v>11.936500000000001</v>
      </c>
      <c r="CU228" s="23">
        <v>8.0367999999999995</v>
      </c>
      <c r="CV228" s="23">
        <f t="shared" si="160"/>
        <v>1.4625233770481045</v>
      </c>
      <c r="CW228" s="23">
        <f t="shared" si="148"/>
        <v>146.76595348837211</v>
      </c>
      <c r="CX228" s="23">
        <f t="shared" si="131"/>
        <v>169.4435040601135</v>
      </c>
      <c r="CY228" s="23">
        <f t="shared" si="132"/>
        <v>37.238370600276724</v>
      </c>
      <c r="CZ228" s="23" cm="1">
        <f t="array" aca="1" ref="CZ228" ca="1">(CY228 - $EV228) - AVERAGE(OFFSET(CY$62, 0, 0, ROW()-62, 1) - OFFSET($EV$62, 0, 0, ROW()-62, 1))</f>
        <v>3.0916563943362805</v>
      </c>
      <c r="DA228" s="21">
        <v>44592</v>
      </c>
      <c r="DB228" s="23">
        <v>4077.91</v>
      </c>
      <c r="DC228" s="23">
        <v>1.97</v>
      </c>
      <c r="DD228" s="23">
        <v>17.0898</v>
      </c>
      <c r="DE228" s="23">
        <v>247.5342</v>
      </c>
      <c r="DF228" s="23">
        <v>30.1861</v>
      </c>
      <c r="DG228" s="23">
        <v>16.306100000000001</v>
      </c>
      <c r="DH228" s="23">
        <v>14.0695</v>
      </c>
      <c r="DI228" s="23">
        <f t="shared" si="161"/>
        <v>1.9606532758978366</v>
      </c>
      <c r="DJ228" s="23">
        <f t="shared" si="149"/>
        <v>230.26437209302327</v>
      </c>
      <c r="DK228" s="23">
        <f t="shared" si="133"/>
        <v>161.36831642570209</v>
      </c>
      <c r="DL228" s="23">
        <f t="shared" si="134"/>
        <v>25.270821994834215</v>
      </c>
      <c r="DM228" s="23" cm="1">
        <f t="array" aca="1" ref="DM228" ca="1">(DL228 - $EV228) - AVERAGE(OFFSET(DL$62, 0, 0, ROW()-62, 1) - OFFSET($EV$62, 0, 0, ROW()-62, 1))</f>
        <v>-4.2966633538534991</v>
      </c>
      <c r="DN228" s="21">
        <v>44592</v>
      </c>
      <c r="DO228" s="23">
        <v>12678.1</v>
      </c>
      <c r="DP228" s="23">
        <v>0.79</v>
      </c>
      <c r="DQ228" s="23">
        <v>34.900399999999998</v>
      </c>
      <c r="DR228" s="23">
        <v>416.76119999999997</v>
      </c>
      <c r="DS228" s="23">
        <v>52.718499999999999</v>
      </c>
      <c r="DT228" s="23">
        <v>24.5334</v>
      </c>
      <c r="DU228" s="23">
        <v>21.772099999999998</v>
      </c>
      <c r="DV228" s="23">
        <f t="shared" si="162"/>
        <v>0.82989166381665935</v>
      </c>
      <c r="DW228" s="23">
        <f t="shared" si="150"/>
        <v>387.68483720930232</v>
      </c>
      <c r="DX228" s="23">
        <f t="shared" si="135"/>
        <v>285.63928548123982</v>
      </c>
      <c r="DY228" s="23">
        <f t="shared" si="136"/>
        <v>44.385001098991587</v>
      </c>
      <c r="DZ228" s="23" cm="1">
        <f t="array" aca="1" ref="DZ228" ca="1">(DY228 - $EV228) - AVERAGE(OFFSET(DY$62, 0, 0, ROW()-62, 1) - OFFSET($EV$62, 0, 0, ROW()-62, 1))</f>
        <v>9.970606153915039</v>
      </c>
      <c r="EA228" s="21">
        <v>44592</v>
      </c>
      <c r="EB228" s="23">
        <v>6665.42</v>
      </c>
      <c r="EC228" s="23">
        <v>2.95</v>
      </c>
      <c r="ED228" s="23">
        <v>20.714700000000001</v>
      </c>
      <c r="EE228" s="23">
        <v>157.4571</v>
      </c>
      <c r="EF228" s="23">
        <v>67.735399999999998</v>
      </c>
      <c r="EG228" s="23">
        <v>15.6012</v>
      </c>
      <c r="EH228" s="23">
        <v>9.2952999999999992</v>
      </c>
      <c r="EI228" s="23">
        <f t="shared" si="163"/>
        <v>3.14708362831646</v>
      </c>
      <c r="EJ228" s="23">
        <f t="shared" si="151"/>
        <v>146.47172093023255</v>
      </c>
      <c r="EK228" s="23">
        <f t="shared" si="137"/>
        <v>147.37360175695173</v>
      </c>
      <c r="EL228" s="23">
        <f t="shared" si="138"/>
        <v>45.228045732319131</v>
      </c>
      <c r="EM228" s="23" cm="1">
        <f t="array" aca="1" ref="EM228" ca="1">(EL228 - $EV228) - AVERAGE(OFFSET(EL$62, 0, 0, ROW()-62, 1) - OFFSET($EV$62, 0, 0, ROW()-62, 1))</f>
        <v>6.5629771582161052</v>
      </c>
      <c r="EP228" s="21">
        <v>44592</v>
      </c>
      <c r="EQ228" s="52">
        <v>4373.93994140625</v>
      </c>
      <c r="ER228" s="37">
        <v>22.1007</v>
      </c>
      <c r="ES228" s="51">
        <v>226.26</v>
      </c>
      <c r="ET228" s="23">
        <f t="shared" si="152"/>
        <v>210.47441860465116</v>
      </c>
      <c r="EU228" s="23">
        <f t="shared" si="139"/>
        <v>153.47592128014463</v>
      </c>
      <c r="EV228" s="23">
        <f t="shared" si="140"/>
        <v>28.499193260565963</v>
      </c>
      <c r="EW228" s="37"/>
      <c r="EX228" s="37"/>
      <c r="EY228" s="37"/>
      <c r="FA228" s="21">
        <v>44592</v>
      </c>
      <c r="FB228" s="37">
        <f>VLOOKUP(FA228,'riskfree_rate and infl.'!$H:$I,2,0)</f>
        <v>7.5</v>
      </c>
    </row>
    <row r="229" spans="1:158" x14ac:dyDescent="0.35">
      <c r="A229" s="21">
        <v>44620</v>
      </c>
      <c r="B229" s="23">
        <v>8405.75</v>
      </c>
      <c r="C229" s="23">
        <v>0.81</v>
      </c>
      <c r="D229" s="23">
        <v>21.4557</v>
      </c>
      <c r="E229" s="23">
        <v>296.10579999999999</v>
      </c>
      <c r="F229" s="23">
        <v>57.525500000000001</v>
      </c>
      <c r="G229" s="23">
        <v>20.715399999999999</v>
      </c>
      <c r="H229" s="23">
        <v>16.573</v>
      </c>
      <c r="I229" s="23">
        <f t="shared" si="153"/>
        <v>0.71256522343176176</v>
      </c>
      <c r="J229" s="23">
        <f t="shared" si="141"/>
        <v>274.42613531047266</v>
      </c>
      <c r="K229" s="23">
        <f t="shared" si="117"/>
        <v>201.52345946826151</v>
      </c>
      <c r="L229" s="23">
        <f t="shared" si="118"/>
        <v>41.711024722279767</v>
      </c>
      <c r="M229" s="23" cm="1">
        <f t="array" aca="1" ref="M229" ca="1">(L229 - $EV229) - AVERAGE(OFFSET(L$62, 0, 0, ROW()-62, 1) - OFFSET($EV$62, 0, 0, ROW()-62, 1))</f>
        <v>-3.3325262448745825</v>
      </c>
      <c r="N229" s="21">
        <v>44620</v>
      </c>
      <c r="O229" s="23">
        <v>8841.59</v>
      </c>
      <c r="P229" s="23">
        <v>0.61</v>
      </c>
      <c r="Q229" s="23">
        <v>34.997599999999998</v>
      </c>
      <c r="R229" s="23">
        <v>262.64350000000002</v>
      </c>
      <c r="S229" s="23">
        <v>32.325099999999999</v>
      </c>
      <c r="T229" s="23">
        <v>9.4148999999999994</v>
      </c>
      <c r="U229" s="23">
        <v>9.2993000000000006</v>
      </c>
      <c r="V229" s="23">
        <f t="shared" si="154"/>
        <v>0.57688668879536242</v>
      </c>
      <c r="W229" s="23">
        <f t="shared" si="142"/>
        <v>243.41380908248379</v>
      </c>
      <c r="X229" s="23">
        <f t="shared" si="119"/>
        <v>183.78795679493714</v>
      </c>
      <c r="Y229" s="23">
        <f t="shared" si="120"/>
        <v>48.107559136016043</v>
      </c>
      <c r="Z229" s="23" cm="1">
        <f t="array" aca="1" ref="Z229" ca="1">(Y229 - $EV229) - AVERAGE(OFFSET(Y$62, 0, 0, ROW()-62, 1) - OFFSET($EV$62, 0, 0, ROW()-62, 1))</f>
        <v>9.4688263473818761</v>
      </c>
      <c r="AA229" s="21">
        <v>44620</v>
      </c>
      <c r="AB229" s="23">
        <v>4451.4399999999996</v>
      </c>
      <c r="AC229" s="23">
        <v>2.37</v>
      </c>
      <c r="AD229" s="23">
        <v>22.086400000000001</v>
      </c>
      <c r="AE229" s="23">
        <v>200.59620000000001</v>
      </c>
      <c r="AF229" s="23">
        <v>29.212599999999998</v>
      </c>
      <c r="AG229" s="23">
        <v>9.6252999999999993</v>
      </c>
      <c r="AH229" s="23">
        <v>6.3552999999999997</v>
      </c>
      <c r="AI229" s="23">
        <f t="shared" si="155"/>
        <v>2.4689873050878339</v>
      </c>
      <c r="AJ229" s="23">
        <f t="shared" si="143"/>
        <v>185.90936051899908</v>
      </c>
      <c r="AK229" s="23">
        <f t="shared" si="121"/>
        <v>162.50739220297464</v>
      </c>
      <c r="AL229" s="23">
        <f t="shared" si="122"/>
        <v>27.392230837352134</v>
      </c>
      <c r="AM229" s="23" cm="1">
        <f t="array" aca="1" ref="AM229" ca="1">(AL229 - $EV229) - AVERAGE(OFFSET(AL$62, 0, 0, ROW()-62, 1) - OFFSET($EV$62, 0, 0, ROW()-62, 1))</f>
        <v>-5.4780030554964192</v>
      </c>
      <c r="AN229" s="21">
        <v>44620</v>
      </c>
      <c r="AO229" s="23">
        <v>2869.24</v>
      </c>
      <c r="AP229" s="23">
        <v>3.45</v>
      </c>
      <c r="AQ229" s="23">
        <v>16.981000000000002</v>
      </c>
      <c r="AR229" s="23">
        <v>149.4187</v>
      </c>
      <c r="AS229" s="23">
        <v>14.389699999999999</v>
      </c>
      <c r="AT229" s="23">
        <v>8.4245999999999999</v>
      </c>
      <c r="AU229" s="23">
        <v>7.3406000000000002</v>
      </c>
      <c r="AV229" s="23">
        <f t="shared" si="156"/>
        <v>4.3659915397488103</v>
      </c>
      <c r="AW229" s="23">
        <f t="shared" si="144"/>
        <v>138.47886932344764</v>
      </c>
      <c r="AX229" s="23">
        <f t="shared" si="123"/>
        <v>83.065515995113145</v>
      </c>
      <c r="AY229" s="23">
        <f t="shared" si="124"/>
        <v>34.541891007681222</v>
      </c>
      <c r="AZ229" s="23" cm="1">
        <f t="array" aca="1" ref="AZ229" ca="1">(AY229 - $EV229) - AVERAGE(OFFSET(AY$62, 0, 0, ROW()-62, 1) - OFFSET($EV$62, 0, 0, ROW()-62, 1))</f>
        <v>7.4574167286171598</v>
      </c>
      <c r="BA229" s="21">
        <v>44620</v>
      </c>
      <c r="BB229" s="23">
        <v>2203.0100000000002</v>
      </c>
      <c r="BC229" s="23">
        <v>1.86</v>
      </c>
      <c r="BD229" s="23">
        <v>11.8689</v>
      </c>
      <c r="BE229" s="23">
        <v>186.70660000000001</v>
      </c>
      <c r="BF229" s="23" t="s">
        <v>8</v>
      </c>
      <c r="BG229" s="23">
        <v>31.1721</v>
      </c>
      <c r="BH229" s="23">
        <v>24.149799999999999</v>
      </c>
      <c r="BI229" s="23">
        <f t="shared" si="157"/>
        <v>1.8999640340864745</v>
      </c>
      <c r="BJ229" s="23">
        <f t="shared" si="145"/>
        <v>173.03670064874885</v>
      </c>
      <c r="BK229" s="23">
        <f t="shared" si="125"/>
        <v>118.30482185776432</v>
      </c>
      <c r="BL229" s="23">
        <f t="shared" si="126"/>
        <v>18.621472611223219</v>
      </c>
      <c r="BM229" s="23" cm="1">
        <f t="array" aca="1" ref="BM229" ca="1">(BL229 - $EV229) - AVERAGE(OFFSET(BL$62, 0, 0, ROW()-62, 1) - OFFSET($EV$62, 0, 0, ROW()-62, 1))</f>
        <v>-6.7978785394565957</v>
      </c>
      <c r="BN229" s="21">
        <v>44620</v>
      </c>
      <c r="BO229" s="23">
        <v>3928.85</v>
      </c>
      <c r="BP229" s="23">
        <v>2.59</v>
      </c>
      <c r="BQ229" s="23">
        <v>51.046999999999997</v>
      </c>
      <c r="BR229" s="23">
        <v>159.60769999999999</v>
      </c>
      <c r="BS229" s="23" t="s">
        <v>8</v>
      </c>
      <c r="BT229" s="23">
        <v>23.6265</v>
      </c>
      <c r="BU229" s="23">
        <v>22.6374</v>
      </c>
      <c r="BV229" s="23">
        <f t="shared" si="158"/>
        <v>2.5481225674823769</v>
      </c>
      <c r="BW229" s="23">
        <f t="shared" si="146"/>
        <v>147.92187210379981</v>
      </c>
      <c r="BX229" s="23">
        <f t="shared" si="127"/>
        <v>140.67052555521968</v>
      </c>
      <c r="BY229" s="23">
        <f t="shared" si="128"/>
        <v>27.929447085613855</v>
      </c>
      <c r="BZ229" s="23" cm="1">
        <f t="array" aca="1" ref="BZ229" ca="1">(BY229 - $EV229) - AVERAGE(OFFSET(BY$62, 0, 0, ROW()-62, 1) - OFFSET($EV$62, 0, 0, ROW()-62, 1))</f>
        <v>-3.5359660650913578</v>
      </c>
      <c r="CA229" s="21">
        <v>44620</v>
      </c>
      <c r="CB229" s="23">
        <v>5110.9399999999996</v>
      </c>
      <c r="CC229" s="23">
        <v>1.53</v>
      </c>
      <c r="CD229" s="23">
        <v>19.988099999999999</v>
      </c>
      <c r="CE229" s="23">
        <v>298.49470000000002</v>
      </c>
      <c r="CF229" s="23">
        <v>29.948499999999999</v>
      </c>
      <c r="CG229" s="23">
        <v>10.3651</v>
      </c>
      <c r="CH229" s="23">
        <v>8.5412999999999997</v>
      </c>
      <c r="CI229" s="23">
        <f t="shared" si="159"/>
        <v>1.5398742722110996</v>
      </c>
      <c r="CJ229" s="23">
        <f t="shared" si="147"/>
        <v>276.64012974976833</v>
      </c>
      <c r="CK229" s="23">
        <f t="shared" si="129"/>
        <v>211.62253647114156</v>
      </c>
      <c r="CL229" s="23">
        <f t="shared" si="130"/>
        <v>24.151208492376075</v>
      </c>
      <c r="CM229" s="23" cm="1">
        <f t="array" aca="1" ref="CM229" ca="1">(CL229 - $EV229) - AVERAGE(OFFSET(CL$62, 0, 0, ROW()-62, 1) - OFFSET($EV$62, 0, 0, ROW()-62, 1))</f>
        <v>-6.9805532929309679</v>
      </c>
      <c r="CN229" s="21">
        <v>44620</v>
      </c>
      <c r="CO229" s="23">
        <v>6258.87</v>
      </c>
      <c r="CP229" s="23">
        <v>1.51</v>
      </c>
      <c r="CQ229" s="23">
        <v>27.055700000000002</v>
      </c>
      <c r="CR229" s="23">
        <v>182.20849999999999</v>
      </c>
      <c r="CS229" s="23">
        <v>27.6997</v>
      </c>
      <c r="CT229" s="23">
        <v>12.678000000000001</v>
      </c>
      <c r="CU229" s="23">
        <v>8.7399000000000004</v>
      </c>
      <c r="CV229" s="23">
        <f t="shared" si="160"/>
        <v>1.4884262103081225</v>
      </c>
      <c r="CW229" s="23">
        <f t="shared" si="148"/>
        <v>168.86793327154771</v>
      </c>
      <c r="CX229" s="23">
        <f t="shared" si="131"/>
        <v>169.56758013070552</v>
      </c>
      <c r="CY229" s="23">
        <f t="shared" si="132"/>
        <v>36.910770296866644</v>
      </c>
      <c r="CZ229" s="23" cm="1">
        <f t="array" aca="1" ref="CZ229" ca="1">(CY229 - $EV229) - AVERAGE(OFFSET(CY$62, 0, 0, ROW()-62, 1) - OFFSET($EV$62, 0, 0, ROW()-62, 1))</f>
        <v>1.9846988839289423</v>
      </c>
      <c r="DA229" s="21">
        <v>44620</v>
      </c>
      <c r="DB229" s="23">
        <v>4068.57</v>
      </c>
      <c r="DC229" s="23">
        <v>1.99</v>
      </c>
      <c r="DD229" s="23">
        <v>15.4801</v>
      </c>
      <c r="DE229" s="23">
        <v>272.17270000000002</v>
      </c>
      <c r="DF229" s="23">
        <v>30.114899999999999</v>
      </c>
      <c r="DG229" s="23">
        <v>16.101299999999998</v>
      </c>
      <c r="DH229" s="23">
        <v>13.5266</v>
      </c>
      <c r="DI229" s="23">
        <f t="shared" si="161"/>
        <v>1.9613848111431218</v>
      </c>
      <c r="DJ229" s="23">
        <f t="shared" si="149"/>
        <v>252.24531974050049</v>
      </c>
      <c r="DK229" s="23">
        <f t="shared" si="133"/>
        <v>163.45064591894283</v>
      </c>
      <c r="DL229" s="23">
        <f t="shared" si="134"/>
        <v>24.891733997904502</v>
      </c>
      <c r="DM229" s="23" cm="1">
        <f t="array" aca="1" ref="DM229" ca="1">(DL229 - $EV229) - AVERAGE(OFFSET(DL$62, 0, 0, ROW()-62, 1) - OFFSET($EV$62, 0, 0, ROW()-62, 1))</f>
        <v>-5.4108671221625677</v>
      </c>
      <c r="DN229" s="21">
        <v>44620</v>
      </c>
      <c r="DO229" s="23">
        <v>12030.38</v>
      </c>
      <c r="DP229" s="23">
        <v>0.84</v>
      </c>
      <c r="DQ229" s="23">
        <v>33.117400000000004</v>
      </c>
      <c r="DR229" s="23">
        <v>416.70209999999997</v>
      </c>
      <c r="DS229" s="23">
        <v>52.718499999999999</v>
      </c>
      <c r="DT229" s="23">
        <v>24.5334</v>
      </c>
      <c r="DU229" s="23">
        <v>21.772099999999998</v>
      </c>
      <c r="DV229" s="23">
        <f t="shared" si="162"/>
        <v>0.82832492357377263</v>
      </c>
      <c r="DW229" s="23">
        <f t="shared" si="150"/>
        <v>386.19286376274329</v>
      </c>
      <c r="DX229" s="23">
        <f t="shared" si="135"/>
        <v>288.69282931577953</v>
      </c>
      <c r="DY229" s="23">
        <f t="shared" si="136"/>
        <v>41.671904454685517</v>
      </c>
      <c r="DZ229" s="23" cm="1">
        <f t="array" aca="1" ref="DZ229" ca="1">(DY229 - $EV229) - AVERAGE(OFFSET(DY$62, 0, 0, ROW()-62, 1) - OFFSET($EV$62, 0, 0, ROW()-62, 1))</f>
        <v>6.4369609866860893</v>
      </c>
      <c r="EA229" s="21">
        <v>44620</v>
      </c>
      <c r="EB229" s="23">
        <v>6523.11</v>
      </c>
      <c r="EC229" s="23">
        <v>3.05</v>
      </c>
      <c r="ED229" s="23">
        <v>20.263500000000001</v>
      </c>
      <c r="EE229" s="23">
        <v>161.4256</v>
      </c>
      <c r="EF229" s="23">
        <v>66.245999999999995</v>
      </c>
      <c r="EG229" s="23">
        <v>15.403499999999999</v>
      </c>
      <c r="EH229" s="23">
        <v>9.9261999999999997</v>
      </c>
      <c r="EI229" s="23">
        <f t="shared" si="163"/>
        <v>3.1398877800927503</v>
      </c>
      <c r="EJ229" s="23">
        <f t="shared" si="151"/>
        <v>149.60667284522708</v>
      </c>
      <c r="EK229" s="23">
        <f t="shared" si="137"/>
        <v>147.58495445107778</v>
      </c>
      <c r="EL229" s="23">
        <f t="shared" si="138"/>
        <v>44.199017604889484</v>
      </c>
      <c r="EM229" s="23" cm="1">
        <f t="array" aca="1" ref="EM229" ca="1">(EL229 - $EV229) - AVERAGE(OFFSET(EL$62, 0, 0, ROW()-62, 1) - OFFSET($EV$62, 0, 0, ROW()-62, 1))</f>
        <v>4.7338054719096796</v>
      </c>
      <c r="EP229" s="21">
        <v>44620</v>
      </c>
      <c r="EQ229" s="52">
        <v>4530.41015625</v>
      </c>
      <c r="ER229" s="37">
        <v>22.891300000000001</v>
      </c>
      <c r="ES229" s="51">
        <v>224.23</v>
      </c>
      <c r="ET229" s="23">
        <f t="shared" si="152"/>
        <v>207.81278962001852</v>
      </c>
      <c r="EU229" s="23">
        <f t="shared" si="139"/>
        <v>154.83268426196486</v>
      </c>
      <c r="EV229" s="23">
        <f t="shared" si="140"/>
        <v>29.260037555022286</v>
      </c>
      <c r="EW229" s="37"/>
      <c r="EX229" s="37"/>
      <c r="EY229" s="37"/>
      <c r="FA229" s="21">
        <v>44620</v>
      </c>
      <c r="FB229" s="37">
        <f>VLOOKUP(FA229,'riskfree_rate and infl.'!$H:$I,2,0)</f>
        <v>7.9</v>
      </c>
    </row>
    <row r="230" spans="1:158" x14ac:dyDescent="0.35">
      <c r="A230" s="21">
        <v>44651</v>
      </c>
      <c r="B230" s="23">
        <v>8474.08</v>
      </c>
      <c r="C230" s="23">
        <v>0.8</v>
      </c>
      <c r="D230" s="23">
        <v>21.626000000000001</v>
      </c>
      <c r="E230" s="23">
        <v>296.10579999999999</v>
      </c>
      <c r="F230" s="23">
        <v>57.525500000000001</v>
      </c>
      <c r="G230" s="23">
        <v>20.715399999999999</v>
      </c>
      <c r="H230" s="23">
        <v>16.573</v>
      </c>
      <c r="I230" s="23">
        <f t="shared" si="153"/>
        <v>0.71201307669605463</v>
      </c>
      <c r="J230" s="23">
        <f t="shared" si="141"/>
        <v>272.90857142857141</v>
      </c>
      <c r="K230" s="23">
        <f t="shared" si="117"/>
        <v>203.52948774207104</v>
      </c>
      <c r="L230" s="23">
        <f t="shared" si="118"/>
        <v>41.635637636640823</v>
      </c>
      <c r="M230" s="23" cm="1">
        <f t="array" aca="1" ref="M230" ca="1">(L230 - $EV230) - AVERAGE(OFFSET(L$62, 0, 0, ROW()-62, 1) - OFFSET($EV$62, 0, 0, ROW()-62, 1))</f>
        <v>-0.60126774433887675</v>
      </c>
      <c r="N230" s="21">
        <v>44651</v>
      </c>
      <c r="O230" s="23">
        <v>9245.6</v>
      </c>
      <c r="P230" s="23">
        <v>0.56999999999999995</v>
      </c>
      <c r="Q230" s="23">
        <v>36.510100000000001</v>
      </c>
      <c r="R230" s="23">
        <v>263.00940000000003</v>
      </c>
      <c r="S230" s="23">
        <v>32.194000000000003</v>
      </c>
      <c r="T230" s="23">
        <v>9.3963999999999999</v>
      </c>
      <c r="U230" s="23">
        <v>9.2835999999999999</v>
      </c>
      <c r="V230" s="23">
        <f t="shared" si="154"/>
        <v>0.56021187450774323</v>
      </c>
      <c r="W230" s="23">
        <f t="shared" si="142"/>
        <v>242.40497695852537</v>
      </c>
      <c r="X230" s="23">
        <f t="shared" si="119"/>
        <v>184.97430927549593</v>
      </c>
      <c r="Y230" s="23">
        <f t="shared" si="120"/>
        <v>49.983157316348425</v>
      </c>
      <c r="Z230" s="23" cm="1">
        <f t="array" aca="1" ref="Z230" ca="1">(Y230 - $EV230) - AVERAGE(OFFSET(Y$62, 0, 0, ROW()-62, 1) - OFFSET($EV$62, 0, 0, ROW()-62, 1))</f>
        <v>14.07487158655405</v>
      </c>
      <c r="AA230" s="21">
        <v>44651</v>
      </c>
      <c r="AB230" s="23">
        <v>4540.2</v>
      </c>
      <c r="AC230" s="23">
        <v>2.34</v>
      </c>
      <c r="AD230" s="23">
        <v>22.027699999999999</v>
      </c>
      <c r="AE230" s="23">
        <v>201.6737</v>
      </c>
      <c r="AF230" s="23">
        <v>28.896999999999998</v>
      </c>
      <c r="AG230" s="23">
        <v>9.4117999999999995</v>
      </c>
      <c r="AH230" s="23">
        <v>6.6024000000000003</v>
      </c>
      <c r="AI230" s="23">
        <f t="shared" si="155"/>
        <v>2.460696640902682</v>
      </c>
      <c r="AJ230" s="23">
        <f t="shared" si="143"/>
        <v>185.87437788018434</v>
      </c>
      <c r="AK230" s="23">
        <f t="shared" si="121"/>
        <v>163.18655989420685</v>
      </c>
      <c r="AL230" s="23">
        <f t="shared" si="122"/>
        <v>27.822144194616225</v>
      </c>
      <c r="AM230" s="23" cm="1">
        <f t="array" aca="1" ref="AM230" ca="1">(AL230 - $EV230) - AVERAGE(OFFSET(AL$62, 0, 0, ROW()-62, 1) - OFFSET($EV$62, 0, 0, ROW()-62, 1))</f>
        <v>-2.2286734167563567</v>
      </c>
      <c r="AN230" s="21">
        <v>44651</v>
      </c>
      <c r="AO230" s="23">
        <v>3129.43</v>
      </c>
      <c r="AP230" s="23">
        <v>3.29</v>
      </c>
      <c r="AQ230" s="23">
        <v>18.546299999999999</v>
      </c>
      <c r="AR230" s="23">
        <v>149.1326</v>
      </c>
      <c r="AS230" s="23">
        <v>14.3811</v>
      </c>
      <c r="AT230" s="23">
        <v>8.4101999999999997</v>
      </c>
      <c r="AU230" s="23">
        <v>7.3273999999999999</v>
      </c>
      <c r="AV230" s="23">
        <f t="shared" si="156"/>
        <v>4.3662267711593428</v>
      </c>
      <c r="AW230" s="23">
        <f t="shared" si="144"/>
        <v>137.44940092165899</v>
      </c>
      <c r="AX230" s="23">
        <f t="shared" si="123"/>
        <v>84.969540841203283</v>
      </c>
      <c r="AY230" s="23">
        <f t="shared" si="124"/>
        <v>36.830021311383646</v>
      </c>
      <c r="AZ230" s="23" cm="1">
        <f t="array" aca="1" ref="AZ230" ca="1">(AY230 - $EV230) - AVERAGE(OFFSET(AY$62, 0, 0, ROW()-62, 1) - OFFSET($EV$62, 0, 0, ROW()-62, 1))</f>
        <v>12.487966767461545</v>
      </c>
      <c r="BA230" s="21">
        <v>44651</v>
      </c>
      <c r="BB230" s="23">
        <v>2180.19</v>
      </c>
      <c r="BC230" s="23">
        <v>1.91</v>
      </c>
      <c r="BD230" s="23">
        <v>11.755000000000001</v>
      </c>
      <c r="BE230" s="23">
        <v>186.5958</v>
      </c>
      <c r="BF230" s="23" t="s">
        <v>8</v>
      </c>
      <c r="BG230" s="23">
        <v>31.183299999999999</v>
      </c>
      <c r="BH230" s="23">
        <v>24.157699999999998</v>
      </c>
      <c r="BI230" s="23">
        <f t="shared" si="157"/>
        <v>1.913181044443883</v>
      </c>
      <c r="BJ230" s="23">
        <f t="shared" si="145"/>
        <v>171.97769585253457</v>
      </c>
      <c r="BK230" s="23">
        <f t="shared" si="125"/>
        <v>119.69599634593155</v>
      </c>
      <c r="BL230" s="23">
        <f t="shared" si="126"/>
        <v>18.214393685308124</v>
      </c>
      <c r="BM230" s="23" cm="1">
        <f t="array" aca="1" ref="BM230" ca="1">(BL230 - $EV230) - AVERAGE(OFFSET(BL$62, 0, 0, ROW()-62, 1) - OFFSET($EV$62, 0, 0, ROW()-62, 1))</f>
        <v>-4.3776847822054794</v>
      </c>
      <c r="BN230" s="21">
        <v>44651</v>
      </c>
      <c r="BO230" s="23">
        <v>4204.8100000000004</v>
      </c>
      <c r="BP230" s="23">
        <v>2.4700000000000002</v>
      </c>
      <c r="BQ230" s="23">
        <v>54.643500000000003</v>
      </c>
      <c r="BR230" s="23">
        <v>159.6934</v>
      </c>
      <c r="BS230" s="23" t="s">
        <v>8</v>
      </c>
      <c r="BT230" s="23">
        <v>23.5761</v>
      </c>
      <c r="BU230" s="23">
        <v>22.580500000000001</v>
      </c>
      <c r="BV230" s="23">
        <f t="shared" si="158"/>
        <v>2.5599040784921394</v>
      </c>
      <c r="BW230" s="23">
        <f t="shared" si="146"/>
        <v>147.18285714285713</v>
      </c>
      <c r="BX230" s="23">
        <f t="shared" si="127"/>
        <v>140.82221412478819</v>
      </c>
      <c r="BY230" s="23">
        <f t="shared" si="128"/>
        <v>29.858996509413991</v>
      </c>
      <c r="BZ230" s="23" cm="1">
        <f t="array" aca="1" ref="BZ230" ca="1">(BY230 - $EV230) - AVERAGE(OFFSET(BY$62, 0, 0, ROW()-62, 1) - OFFSET($EV$62, 0, 0, ROW()-62, 1))</f>
        <v>1.2014398961942439</v>
      </c>
      <c r="CA230" s="21">
        <v>44651</v>
      </c>
      <c r="CB230" s="23">
        <v>5387.18</v>
      </c>
      <c r="CC230" s="23">
        <v>1.47</v>
      </c>
      <c r="CD230" s="23">
        <v>21.070599999999999</v>
      </c>
      <c r="CE230" s="23">
        <v>298.48700000000002</v>
      </c>
      <c r="CF230" s="23">
        <v>29.947800000000001</v>
      </c>
      <c r="CG230" s="23">
        <v>10.3629</v>
      </c>
      <c r="CH230" s="23">
        <v>8.5403000000000002</v>
      </c>
      <c r="CI230" s="23">
        <f t="shared" si="159"/>
        <v>1.5387852888469391</v>
      </c>
      <c r="CJ230" s="23">
        <f t="shared" si="147"/>
        <v>275.10322580645163</v>
      </c>
      <c r="CK230" s="23">
        <f t="shared" si="129"/>
        <v>213.34682688822824</v>
      </c>
      <c r="CL230" s="23">
        <f t="shared" si="130"/>
        <v>25.250809110099059</v>
      </c>
      <c r="CM230" s="23" cm="1">
        <f t="array" aca="1" ref="CM230" ca="1">(CL230 - $EV230) - AVERAGE(OFFSET(CL$62, 0, 0, ROW()-62, 1) - OFFSET($EV$62, 0, 0, ROW()-62, 1))</f>
        <v>-3.0525926423187109</v>
      </c>
      <c r="CN230" s="21">
        <v>44651</v>
      </c>
      <c r="CO230" s="23">
        <v>6421.51</v>
      </c>
      <c r="CP230" s="23">
        <v>1.51</v>
      </c>
      <c r="CQ230" s="23">
        <v>27.768699999999999</v>
      </c>
      <c r="CR230" s="23">
        <v>182.20849999999999</v>
      </c>
      <c r="CS230" s="23">
        <v>27.6997</v>
      </c>
      <c r="CT230" s="23">
        <v>12.678000000000001</v>
      </c>
      <c r="CU230" s="23">
        <v>8.7399000000000004</v>
      </c>
      <c r="CV230" s="23">
        <f t="shared" si="160"/>
        <v>1.5212843516368177</v>
      </c>
      <c r="CW230" s="23">
        <f t="shared" si="148"/>
        <v>167.93410138248848</v>
      </c>
      <c r="CX230" s="23">
        <f t="shared" si="131"/>
        <v>169.66821033603867</v>
      </c>
      <c r="CY230" s="23">
        <f t="shared" si="132"/>
        <v>37.847455261547182</v>
      </c>
      <c r="CZ230" s="23" cm="1">
        <f t="array" aca="1" ref="CZ230" ca="1">(CY230 - $EV230) - AVERAGE(OFFSET(CY$62, 0, 0, ROW()-62, 1) - OFFSET($EV$62, 0, 0, ROW()-62, 1))</f>
        <v>5.6963792852079198</v>
      </c>
      <c r="DA230" s="21">
        <v>44651</v>
      </c>
      <c r="DB230" s="23">
        <v>4258.3</v>
      </c>
      <c r="DC230" s="23">
        <v>1.88</v>
      </c>
      <c r="DD230" s="23">
        <v>16.202000000000002</v>
      </c>
      <c r="DE230" s="23">
        <v>272.17270000000002</v>
      </c>
      <c r="DF230" s="23">
        <v>30.1189</v>
      </c>
      <c r="DG230" s="23">
        <v>16.101299999999998</v>
      </c>
      <c r="DH230" s="23">
        <v>13.5266</v>
      </c>
      <c r="DI230" s="23">
        <f t="shared" si="161"/>
        <v>1.9271549467334117</v>
      </c>
      <c r="DJ230" s="23">
        <f t="shared" si="149"/>
        <v>250.85041474654381</v>
      </c>
      <c r="DK230" s="23">
        <f t="shared" si="133"/>
        <v>165.50351090430189</v>
      </c>
      <c r="DL230" s="23">
        <f t="shared" si="134"/>
        <v>25.729363544814777</v>
      </c>
      <c r="DM230" s="23" cm="1">
        <f t="array" aca="1" ref="DM230" ca="1">(DL230 - $EV230) - AVERAGE(OFFSET(DL$62, 0, 0, ROW()-62, 1) - OFFSET($EV$62, 0, 0, ROW()-62, 1))</f>
        <v>-1.7542209124271171</v>
      </c>
      <c r="DN230" s="21">
        <v>44651</v>
      </c>
      <c r="DO230" s="23">
        <v>12438.93</v>
      </c>
      <c r="DP230" s="23">
        <v>0.82</v>
      </c>
      <c r="DQ230" s="23">
        <v>34.241900000000001</v>
      </c>
      <c r="DR230" s="23">
        <v>416.70209999999997</v>
      </c>
      <c r="DS230" s="23">
        <v>52.718499999999999</v>
      </c>
      <c r="DT230" s="23">
        <v>24.5334</v>
      </c>
      <c r="DU230" s="23">
        <v>21.772099999999998</v>
      </c>
      <c r="DV230" s="23">
        <f t="shared" si="162"/>
        <v>0.82554392021408185</v>
      </c>
      <c r="DW230" s="23">
        <f t="shared" si="150"/>
        <v>384.05723502304147</v>
      </c>
      <c r="DX230" s="23">
        <f t="shared" si="135"/>
        <v>291.6994700817886</v>
      </c>
      <c r="DY230" s="23">
        <f t="shared" si="136"/>
        <v>42.642963994800169</v>
      </c>
      <c r="DZ230" s="23" cm="1">
        <f t="array" aca="1" ref="DZ230" ca="1">(DY230 - $EV230) - AVERAGE(OFFSET(DY$62, 0, 0, ROW()-62, 1) - OFFSET($EV$62, 0, 0, ROW()-62, 1))</f>
        <v>10.156514403263721</v>
      </c>
      <c r="EA230" s="21">
        <v>44651</v>
      </c>
      <c r="EB230" s="23">
        <v>7196.47</v>
      </c>
      <c r="EC230" s="23">
        <v>2.77</v>
      </c>
      <c r="ED230" s="23">
        <v>22.2956</v>
      </c>
      <c r="EE230" s="23">
        <v>161.4256</v>
      </c>
      <c r="EF230" s="23">
        <v>66.245999999999995</v>
      </c>
      <c r="EG230" s="23">
        <v>15.403499999999999</v>
      </c>
      <c r="EH230" s="23">
        <v>9.9261999999999997</v>
      </c>
      <c r="EI230" s="23">
        <f t="shared" si="163"/>
        <v>3.0986045864557634</v>
      </c>
      <c r="EJ230" s="23">
        <f t="shared" si="151"/>
        <v>148.77935483870968</v>
      </c>
      <c r="EK230" s="23">
        <f t="shared" si="137"/>
        <v>147.77583269578543</v>
      </c>
      <c r="EL230" s="23">
        <f t="shared" si="138"/>
        <v>48.698558273833662</v>
      </c>
      <c r="EM230" s="23" cm="1">
        <f t="array" aca="1" ref="EM230" ca="1">(EL230 - $EV230) - AVERAGE(OFFSET(EL$62, 0, 0, ROW()-62, 1) - OFFSET($EV$62, 0, 0, ROW()-62, 1))</f>
        <v>11.991977847761934</v>
      </c>
      <c r="EP230" s="21">
        <v>44651</v>
      </c>
      <c r="EQ230" s="52">
        <v>4131.93017578125</v>
      </c>
      <c r="ER230" s="37">
        <v>21.491399999999999</v>
      </c>
      <c r="ES230" s="51">
        <v>221.29</v>
      </c>
      <c r="ET230" s="23">
        <f t="shared" si="152"/>
        <v>203.95391705069125</v>
      </c>
      <c r="EU230" s="23">
        <f t="shared" si="139"/>
        <v>156.07957246280969</v>
      </c>
      <c r="EV230" s="23">
        <f t="shared" si="140"/>
        <v>26.473228434590936</v>
      </c>
      <c r="EW230" s="37"/>
      <c r="EX230" s="37"/>
      <c r="EY230" s="37"/>
      <c r="FA230" s="21">
        <v>44651</v>
      </c>
      <c r="FB230" s="37">
        <f>VLOOKUP(FA230,'riskfree_rate and infl.'!$H:$I,2,0)</f>
        <v>8.5</v>
      </c>
    </row>
    <row r="231" spans="1:158" x14ac:dyDescent="0.35">
      <c r="A231" s="21">
        <v>44681</v>
      </c>
      <c r="B231" s="23">
        <v>7146.16</v>
      </c>
      <c r="C231" s="23">
        <v>0.91</v>
      </c>
      <c r="D231" s="23">
        <v>18.6843</v>
      </c>
      <c r="E231" s="23">
        <v>294.60899999999998</v>
      </c>
      <c r="F231" s="23">
        <v>53.439900000000002</v>
      </c>
      <c r="G231" s="23">
        <v>20.458200000000001</v>
      </c>
      <c r="H231" s="23">
        <v>15.723599999999999</v>
      </c>
      <c r="I231" s="23">
        <f t="shared" si="153"/>
        <v>0.69763840716225733</v>
      </c>
      <c r="J231" s="23">
        <f t="shared" si="141"/>
        <v>272.03047091412742</v>
      </c>
      <c r="K231" s="23">
        <f t="shared" si="117"/>
        <v>205.51590557107031</v>
      </c>
      <c r="L231" s="23">
        <f t="shared" si="118"/>
        <v>34.771809900274391</v>
      </c>
      <c r="M231" s="23" cm="1">
        <f t="array" aca="1" ref="M231" ca="1">(L231 - $EV231) - AVERAGE(OFFSET(L$62, 0, 0, ROW()-62, 1) - OFFSET($EV$62, 0, 0, ROW()-62, 1))</f>
        <v>-7.2646870320017563</v>
      </c>
      <c r="N231" s="21">
        <v>44681</v>
      </c>
      <c r="O231" s="23">
        <v>7907.53</v>
      </c>
      <c r="P231" s="23">
        <v>0.69</v>
      </c>
      <c r="Q231" s="23">
        <v>31.2118</v>
      </c>
      <c r="R231" s="23">
        <v>263.12049999999999</v>
      </c>
      <c r="S231" s="23">
        <v>32.1965</v>
      </c>
      <c r="T231" s="23">
        <v>9.3987999999999996</v>
      </c>
      <c r="U231" s="23">
        <v>9.2850999999999999</v>
      </c>
      <c r="V231" s="23">
        <f t="shared" si="154"/>
        <v>0.58643127736258693</v>
      </c>
      <c r="W231" s="23">
        <f t="shared" si="142"/>
        <v>242.95521698984302</v>
      </c>
      <c r="X231" s="23">
        <f t="shared" si="119"/>
        <v>186.16498494026467</v>
      </c>
      <c r="Y231" s="23">
        <f t="shared" si="120"/>
        <v>42.475925333312887</v>
      </c>
      <c r="Z231" s="23" cm="1">
        <f t="array" aca="1" ref="Z231" ca="1">(Y231 - $EV231) - AVERAGE(OFFSET(Y$62, 0, 0, ROW()-62, 1) - OFFSET($EV$62, 0, 0, ROW()-62, 1))</f>
        <v>6.6812069910925178</v>
      </c>
      <c r="AA231" s="21">
        <v>44681</v>
      </c>
      <c r="AB231" s="23">
        <v>4659.3599999999997</v>
      </c>
      <c r="AC231" s="23">
        <v>2.29</v>
      </c>
      <c r="AD231" s="23">
        <v>22.605799999999999</v>
      </c>
      <c r="AE231" s="23">
        <v>201.6737</v>
      </c>
      <c r="AF231" s="23">
        <v>28.896999999999998</v>
      </c>
      <c r="AG231" s="23">
        <v>9.4117999999999995</v>
      </c>
      <c r="AH231" s="23">
        <v>6.6024000000000003</v>
      </c>
      <c r="AI231" s="23">
        <f t="shared" si="155"/>
        <v>2.4447276557793134</v>
      </c>
      <c r="AJ231" s="23">
        <f t="shared" si="143"/>
        <v>186.21763619575253</v>
      </c>
      <c r="AK231" s="23">
        <f t="shared" si="121"/>
        <v>163.86695330895012</v>
      </c>
      <c r="AL231" s="23">
        <f t="shared" si="122"/>
        <v>28.433798919879681</v>
      </c>
      <c r="AM231" s="23" cm="1">
        <f t="array" aca="1" ref="AM231" ca="1">(AL231 - $EV231) - AVERAGE(OFFSET(AL$62, 0, 0, ROW()-62, 1) - OFFSET($EV$62, 0, 0, ROW()-62, 1))</f>
        <v>-1.4069806234259321</v>
      </c>
      <c r="AN231" s="21">
        <v>44681</v>
      </c>
      <c r="AO231" s="23">
        <v>3064.72</v>
      </c>
      <c r="AP231" s="23">
        <v>3.37</v>
      </c>
      <c r="AQ231" s="23">
        <v>18.162800000000001</v>
      </c>
      <c r="AR231" s="23">
        <v>149.1326</v>
      </c>
      <c r="AS231" s="23">
        <v>14.3811</v>
      </c>
      <c r="AT231" s="23">
        <v>8.4101999999999997</v>
      </c>
      <c r="AU231" s="23">
        <v>7.3273999999999999</v>
      </c>
      <c r="AV231" s="23">
        <f t="shared" si="156"/>
        <v>4.2266550715859816</v>
      </c>
      <c r="AW231" s="23">
        <f t="shared" si="144"/>
        <v>137.70323176361958</v>
      </c>
      <c r="AX231" s="23">
        <f t="shared" si="123"/>
        <v>86.877039257094026</v>
      </c>
      <c r="AY231" s="23">
        <f t="shared" si="124"/>
        <v>35.276524455795695</v>
      </c>
      <c r="AZ231" s="23" cm="1">
        <f t="array" aca="1" ref="AZ231" ca="1">(AY231 - $EV231) - AVERAGE(OFFSET(AY$62, 0, 0, ROW()-62, 1) - OFFSET($EV$62, 0, 0, ROW()-62, 1))</f>
        <v>11.057427268791344</v>
      </c>
      <c r="BA231" s="21">
        <v>44681</v>
      </c>
      <c r="BB231" s="23">
        <v>1946.8</v>
      </c>
      <c r="BC231" s="23">
        <v>2.19</v>
      </c>
      <c r="BD231" s="23">
        <v>11.2577</v>
      </c>
      <c r="BE231" s="23">
        <v>176.49080000000001</v>
      </c>
      <c r="BF231" s="23" t="s">
        <v>8</v>
      </c>
      <c r="BG231" s="23">
        <v>28.860800000000001</v>
      </c>
      <c r="BH231" s="23">
        <v>22.6493</v>
      </c>
      <c r="BI231" s="23">
        <f t="shared" si="157"/>
        <v>1.9678503073978573</v>
      </c>
      <c r="BJ231" s="23">
        <f t="shared" si="145"/>
        <v>162.96472760849494</v>
      </c>
      <c r="BK231" s="23">
        <f t="shared" si="125"/>
        <v>120.92727735727992</v>
      </c>
      <c r="BL231" s="23">
        <f t="shared" si="126"/>
        <v>16.098931874966265</v>
      </c>
      <c r="BM231" s="23" cm="1">
        <f t="array" aca="1" ref="BM231" ca="1">(BL231 - $EV231) - AVERAGE(OFFSET(BL$62, 0, 0, ROW()-62, 1) - OFFSET($EV$62, 0, 0, ROW()-62, 1))</f>
        <v>-6.2703924808978302</v>
      </c>
      <c r="BN231" s="21">
        <v>44681</v>
      </c>
      <c r="BO231" s="23">
        <v>4052.94</v>
      </c>
      <c r="BP231" s="23">
        <v>2.57</v>
      </c>
      <c r="BQ231" s="23">
        <v>52.669899999999998</v>
      </c>
      <c r="BR231" s="23">
        <v>159.6934</v>
      </c>
      <c r="BS231" s="23" t="s">
        <v>8</v>
      </c>
      <c r="BT231" s="23">
        <v>23.5761</v>
      </c>
      <c r="BU231" s="23">
        <v>22.580500000000001</v>
      </c>
      <c r="BV231" s="23">
        <f t="shared" si="158"/>
        <v>2.5499372189039362</v>
      </c>
      <c r="BW231" s="23">
        <f t="shared" si="146"/>
        <v>147.45466297322253</v>
      </c>
      <c r="BX231" s="23">
        <f t="shared" si="127"/>
        <v>140.99895361530727</v>
      </c>
      <c r="BY231" s="23">
        <f t="shared" si="128"/>
        <v>28.744468636680725</v>
      </c>
      <c r="BZ231" s="23" cm="1">
        <f t="array" aca="1" ref="BZ231" ca="1">(BY231 - $EV231) - AVERAGE(OFFSET(BY$62, 0, 0, ROW()-62, 1) - OFFSET($EV$62, 0, 0, ROW()-62, 1))</f>
        <v>0.27665356304894884</v>
      </c>
      <c r="CA231" s="21">
        <v>44681</v>
      </c>
      <c r="CB231" s="23">
        <v>5138.6499999999996</v>
      </c>
      <c r="CC231" s="23">
        <v>1.54</v>
      </c>
      <c r="CD231" s="23">
        <v>20.098600000000001</v>
      </c>
      <c r="CE231" s="23">
        <v>298.48700000000002</v>
      </c>
      <c r="CF231" s="23">
        <v>29.947800000000001</v>
      </c>
      <c r="CG231" s="23">
        <v>10.3629</v>
      </c>
      <c r="CH231" s="23">
        <v>8.5403000000000002</v>
      </c>
      <c r="CI231" s="23">
        <f t="shared" si="159"/>
        <v>1.5282692857345173</v>
      </c>
      <c r="CJ231" s="23">
        <f t="shared" si="147"/>
        <v>275.61126500461683</v>
      </c>
      <c r="CK231" s="23">
        <f t="shared" si="129"/>
        <v>215.073984631782</v>
      </c>
      <c r="CL231" s="23">
        <f t="shared" si="130"/>
        <v>23.892475925424637</v>
      </c>
      <c r="CM231" s="23" cm="1">
        <f t="array" aca="1" ref="CM231" ca="1">(CL231 - $EV231) - AVERAGE(OFFSET(CL$62, 0, 0, ROW()-62, 1) - OFFSET($EV$62, 0, 0, ROW()-62, 1))</f>
        <v>-4.1960124972364463</v>
      </c>
      <c r="CN231" s="21">
        <v>44681</v>
      </c>
      <c r="CO231" s="23">
        <v>5899.41</v>
      </c>
      <c r="CP231" s="23">
        <v>1.64</v>
      </c>
      <c r="CQ231" s="23">
        <v>25.5029</v>
      </c>
      <c r="CR231" s="23">
        <v>182.20849999999999</v>
      </c>
      <c r="CS231" s="23">
        <v>27.6997</v>
      </c>
      <c r="CT231" s="23">
        <v>12.678000000000001</v>
      </c>
      <c r="CU231" s="23">
        <v>8.7399000000000004</v>
      </c>
      <c r="CV231" s="23">
        <f t="shared" si="160"/>
        <v>1.526285329738972</v>
      </c>
      <c r="CW231" s="23">
        <f t="shared" si="148"/>
        <v>168.24422899353647</v>
      </c>
      <c r="CX231" s="23">
        <f t="shared" si="131"/>
        <v>169.72238029741172</v>
      </c>
      <c r="CY231" s="23">
        <f t="shared" si="132"/>
        <v>34.759175482115047</v>
      </c>
      <c r="CZ231" s="23" cm="1">
        <f t="array" aca="1" ref="CZ231" ca="1">(CY231 - $EV231) - AVERAGE(OFFSET(CY$62, 0, 0, ROW()-62, 1) - OFFSET($EV$62, 0, 0, ROW()-62, 1))</f>
        <v>2.7712437708725499</v>
      </c>
      <c r="DA231" s="21">
        <v>44681</v>
      </c>
      <c r="DB231" s="23">
        <v>4090.98</v>
      </c>
      <c r="DC231" s="23">
        <v>1.97</v>
      </c>
      <c r="DD231" s="23">
        <v>15.5654</v>
      </c>
      <c r="DE231" s="23">
        <v>272.17270000000002</v>
      </c>
      <c r="DF231" s="23">
        <v>30.1189</v>
      </c>
      <c r="DG231" s="23">
        <v>16.101299999999998</v>
      </c>
      <c r="DH231" s="23">
        <v>13.5266</v>
      </c>
      <c r="DI231" s="23">
        <f t="shared" si="161"/>
        <v>1.9425110316116003</v>
      </c>
      <c r="DJ231" s="23">
        <f t="shared" si="149"/>
        <v>251.31366574330565</v>
      </c>
      <c r="DK231" s="23">
        <f t="shared" si="133"/>
        <v>167.52340598567272</v>
      </c>
      <c r="DL231" s="23">
        <f t="shared" si="134"/>
        <v>24.420348762189548</v>
      </c>
      <c r="DM231" s="23" cm="1">
        <f t="array" aca="1" ref="DM231" ca="1">(DL231 - $EV231) - AVERAGE(OFFSET(DL$62, 0, 0, ROW()-62, 1) - OFFSET($EV$62, 0, 0, ROW()-62, 1))</f>
        <v>-2.8560050382535991</v>
      </c>
      <c r="DN231" s="21">
        <v>44681</v>
      </c>
      <c r="DO231" s="23">
        <v>10979.93</v>
      </c>
      <c r="DP231" s="23">
        <v>0.93</v>
      </c>
      <c r="DQ231" s="23">
        <v>28.6416</v>
      </c>
      <c r="DR231" s="23">
        <v>434.48090000000002</v>
      </c>
      <c r="DS231" s="23">
        <v>52.389400000000002</v>
      </c>
      <c r="DT231" s="23">
        <v>24.833400000000001</v>
      </c>
      <c r="DU231" s="23">
        <v>21.790500000000002</v>
      </c>
      <c r="DV231" s="23">
        <f t="shared" si="162"/>
        <v>0.82754286948433442</v>
      </c>
      <c r="DW231" s="23">
        <f t="shared" si="150"/>
        <v>401.18273314866116</v>
      </c>
      <c r="DX231" s="23">
        <f t="shared" si="135"/>
        <v>294.98442202696037</v>
      </c>
      <c r="DY231" s="23">
        <f t="shared" si="136"/>
        <v>37.222067269018289</v>
      </c>
      <c r="DZ231" s="23" cm="1">
        <f t="array" aca="1" ref="DZ231" ca="1">(DY231 - $EV231) - AVERAGE(OFFSET(DY$62, 0, 0, ROW()-62, 1) - OFFSET($EV$62, 0, 0, ROW()-62, 1))</f>
        <v>4.8723706105191065</v>
      </c>
      <c r="EA231" s="21">
        <v>44681</v>
      </c>
      <c r="EB231" s="23">
        <v>6904.3</v>
      </c>
      <c r="EC231" s="23">
        <v>2.89</v>
      </c>
      <c r="ED231" s="23">
        <v>21.385899999999999</v>
      </c>
      <c r="EE231" s="23">
        <v>161.4256</v>
      </c>
      <c r="EF231" s="23">
        <v>66.245999999999995</v>
      </c>
      <c r="EG231" s="23">
        <v>15.403499999999999</v>
      </c>
      <c r="EH231" s="23">
        <v>9.9261999999999997</v>
      </c>
      <c r="EI231" s="23">
        <f t="shared" si="163"/>
        <v>3.076714135099035</v>
      </c>
      <c r="EJ231" s="23">
        <f t="shared" si="151"/>
        <v>149.05410895660205</v>
      </c>
      <c r="EK231" s="23">
        <f t="shared" si="137"/>
        <v>147.96681115882595</v>
      </c>
      <c r="EL231" s="23">
        <f t="shared" si="138"/>
        <v>46.661139386108687</v>
      </c>
      <c r="EM231" s="23" cm="1">
        <f t="array" aca="1" ref="EM231" ca="1">(EL231 - $EV231) - AVERAGE(OFFSET(EL$62, 0, 0, ROW()-62, 1) - OFFSET($EV$62, 0, 0, ROW()-62, 1))</f>
        <v>10.080451162633405</v>
      </c>
      <c r="EP231" s="21">
        <v>44681</v>
      </c>
      <c r="EQ231" s="52">
        <v>4132.14990234375</v>
      </c>
      <c r="ER231" s="37">
        <v>21.4925</v>
      </c>
      <c r="ES231" s="51">
        <v>217.97</v>
      </c>
      <c r="ET231" s="23">
        <f t="shared" si="152"/>
        <v>201.26500461680519</v>
      </c>
      <c r="EU231" s="23">
        <f t="shared" si="139"/>
        <v>157.2572116460839</v>
      </c>
      <c r="EV231" s="23">
        <f t="shared" si="140"/>
        <v>26.276377783191165</v>
      </c>
      <c r="EW231" s="37"/>
      <c r="EX231" s="37"/>
      <c r="EY231" s="37"/>
      <c r="FA231" s="21">
        <v>44681</v>
      </c>
      <c r="FB231" s="37">
        <f>VLOOKUP(FA231,'riskfree_rate and infl.'!$H:$I,2,0)</f>
        <v>8.3000000000000007</v>
      </c>
    </row>
    <row r="232" spans="1:158" x14ac:dyDescent="0.35">
      <c r="A232" s="21">
        <v>44712</v>
      </c>
      <c r="B232" s="23">
        <v>7151.46</v>
      </c>
      <c r="C232" s="23">
        <v>0.9</v>
      </c>
      <c r="D232" s="23">
        <v>18.935600000000001</v>
      </c>
      <c r="E232" s="23">
        <v>288.67970000000003</v>
      </c>
      <c r="F232" s="23">
        <v>57.253900000000002</v>
      </c>
      <c r="G232" s="23">
        <v>20.144400000000001</v>
      </c>
      <c r="H232" s="23">
        <v>15.130599999999999</v>
      </c>
      <c r="I232" s="23">
        <f t="shared" si="153"/>
        <v>0.70515738041408438</v>
      </c>
      <c r="J232" s="23">
        <f t="shared" si="141"/>
        <v>265.81924493554328</v>
      </c>
      <c r="K232" s="23">
        <f t="shared" si="117"/>
        <v>207.28735324181483</v>
      </c>
      <c r="L232" s="23">
        <f t="shared" si="118"/>
        <v>34.500223424905883</v>
      </c>
      <c r="M232" s="23" cm="1">
        <f t="array" aca="1" ref="M232" ca="1">(L232 - $EV232) - AVERAGE(OFFSET(L$62, 0, 0, ROW()-62, 1) - OFFSET($EV$62, 0, 0, ROW()-62, 1))</f>
        <v>-5.1259287943607585</v>
      </c>
      <c r="N232" s="21">
        <v>44712</v>
      </c>
      <c r="O232" s="23">
        <v>7571.61</v>
      </c>
      <c r="P232" s="23">
        <v>0.73</v>
      </c>
      <c r="Q232" s="23">
        <v>34.943199999999997</v>
      </c>
      <c r="R232" s="23">
        <v>235.93600000000001</v>
      </c>
      <c r="S232" s="23">
        <v>33.031799999999997</v>
      </c>
      <c r="T232" s="23">
        <v>9.1191999999999993</v>
      </c>
      <c r="U232" s="23">
        <v>8.2766000000000002</v>
      </c>
      <c r="V232" s="23">
        <f t="shared" si="154"/>
        <v>0.60039352222103037</v>
      </c>
      <c r="W232" s="23">
        <f t="shared" si="142"/>
        <v>217.25230202578268</v>
      </c>
      <c r="X232" s="23">
        <f t="shared" si="119"/>
        <v>186.82647652947423</v>
      </c>
      <c r="Y232" s="23">
        <f t="shared" si="120"/>
        <v>40.527499852546235</v>
      </c>
      <c r="Z232" s="23" cm="1">
        <f t="array" aca="1" ref="Z232" ca="1">(Y232 - $EV232) - AVERAGE(OFFSET(Y$62, 0, 0, ROW()-62, 1) - OFFSET($EV$62, 0, 0, ROW()-62, 1))</f>
        <v>7.0610915526112876</v>
      </c>
      <c r="AA232" s="21">
        <v>44712</v>
      </c>
      <c r="AB232" s="23">
        <v>4386.24</v>
      </c>
      <c r="AC232" s="23">
        <v>2.44</v>
      </c>
      <c r="AD232" s="23">
        <v>20.8017</v>
      </c>
      <c r="AE232" s="23">
        <v>204.50049999999999</v>
      </c>
      <c r="AF232" s="23">
        <v>28.47</v>
      </c>
      <c r="AG232" s="23">
        <v>9.5055999999999994</v>
      </c>
      <c r="AH232" s="23">
        <v>6.7286999999999999</v>
      </c>
      <c r="AI232" s="23">
        <f t="shared" si="155"/>
        <v>2.4418088029311793</v>
      </c>
      <c r="AJ232" s="23">
        <f t="shared" si="143"/>
        <v>188.30616942909759</v>
      </c>
      <c r="AK232" s="23">
        <f t="shared" si="121"/>
        <v>164.68492332282401</v>
      </c>
      <c r="AL232" s="23">
        <f t="shared" si="122"/>
        <v>26.63413208385726</v>
      </c>
      <c r="AM232" s="23" cm="1">
        <f t="array" aca="1" ref="AM232" ca="1">(AL232 - $EV232) - AVERAGE(OFFSET(AL$62, 0, 0, ROW()-62, 1) - OFFSET($EV$62, 0, 0, ROW()-62, 1))</f>
        <v>-0.8307598429598837</v>
      </c>
      <c r="AN232" s="21">
        <v>44712</v>
      </c>
      <c r="AO232" s="23">
        <v>3507.86</v>
      </c>
      <c r="AP232" s="23">
        <v>3.1</v>
      </c>
      <c r="AQ232" s="23">
        <v>16.545999999999999</v>
      </c>
      <c r="AR232" s="23">
        <v>206.90190000000001</v>
      </c>
      <c r="AS232" s="23">
        <v>15.2714</v>
      </c>
      <c r="AT232" s="23">
        <v>9.9685000000000006</v>
      </c>
      <c r="AU232" s="23">
        <v>8.8285</v>
      </c>
      <c r="AV232" s="23">
        <f t="shared" si="156"/>
        <v>4.2520720528734435</v>
      </c>
      <c r="AW232" s="23">
        <f t="shared" si="144"/>
        <v>190.51740331491712</v>
      </c>
      <c r="AX232" s="23">
        <f t="shared" si="123"/>
        <v>89.35906303821767</v>
      </c>
      <c r="AY232" s="23">
        <f t="shared" si="124"/>
        <v>39.255783137517184</v>
      </c>
      <c r="AZ232" s="23" cm="1">
        <f t="array" aca="1" ref="AZ232" ca="1">(AY232 - $EV232) - AVERAGE(OFFSET(AY$62, 0, 0, ROW()-62, 1) - OFFSET($EV$62, 0, 0, ROW()-62, 1))</f>
        <v>17.339253520576495</v>
      </c>
      <c r="BA232" s="21">
        <v>44712</v>
      </c>
      <c r="BB232" s="23">
        <v>2018.71</v>
      </c>
      <c r="BC232" s="23">
        <v>2.14</v>
      </c>
      <c r="BD232" s="23">
        <v>11.691800000000001</v>
      </c>
      <c r="BE232" s="23">
        <v>177.09870000000001</v>
      </c>
      <c r="BF232" s="23" t="s">
        <v>8</v>
      </c>
      <c r="BG232" s="23">
        <v>28.789300000000001</v>
      </c>
      <c r="BH232" s="23">
        <v>22.454799999999999</v>
      </c>
      <c r="BI232" s="23">
        <f t="shared" si="157"/>
        <v>2.0054954406730419</v>
      </c>
      <c r="BJ232" s="23">
        <f t="shared" si="145"/>
        <v>163.07430939226518</v>
      </c>
      <c r="BK232" s="23">
        <f t="shared" si="125"/>
        <v>122.10860089785432</v>
      </c>
      <c r="BL232" s="23">
        <f t="shared" si="126"/>
        <v>16.532086889511422</v>
      </c>
      <c r="BM232" s="23" cm="1">
        <f t="array" aca="1" ref="BM232" ca="1">(BL232 - $EV232) - AVERAGE(OFFSET(BL$62, 0, 0, ROW()-62, 1) - OFFSET($EV$62, 0, 0, ROW()-62, 1))</f>
        <v>-3.4327415448202512</v>
      </c>
      <c r="BN232" s="21">
        <v>44712</v>
      </c>
      <c r="BO232" s="23">
        <v>3838.95</v>
      </c>
      <c r="BP232" s="23">
        <v>2.72</v>
      </c>
      <c r="BQ232" s="23">
        <v>44.629199999999997</v>
      </c>
      <c r="BR232" s="23">
        <v>168.44489999999999</v>
      </c>
      <c r="BS232" s="23" t="s">
        <v>8</v>
      </c>
      <c r="BT232" s="23">
        <v>23.526700000000002</v>
      </c>
      <c r="BU232" s="23">
        <v>23.070599999999999</v>
      </c>
      <c r="BV232" s="23">
        <f t="shared" si="158"/>
        <v>2.5522474355482978</v>
      </c>
      <c r="BW232" s="23">
        <f t="shared" si="146"/>
        <v>155.10580110497236</v>
      </c>
      <c r="BX232" s="23">
        <f t="shared" si="127"/>
        <v>141.31491225655634</v>
      </c>
      <c r="BY232" s="23">
        <f t="shared" si="128"/>
        <v>27.165922822287929</v>
      </c>
      <c r="BZ232" s="23" cm="1">
        <f t="array" aca="1" ref="BZ232" ca="1">(BY232 - $EV232) - AVERAGE(OFFSET(BY$62, 0, 0, ROW()-62, 1) - OFFSET($EV$62, 0, 0, ROW()-62, 1))</f>
        <v>1.0640916346359459</v>
      </c>
      <c r="CA232" s="21">
        <v>44712</v>
      </c>
      <c r="CB232" s="23">
        <v>5198.47</v>
      </c>
      <c r="CC232" s="23">
        <v>1.54</v>
      </c>
      <c r="CD232" s="23">
        <v>19.177399999999999</v>
      </c>
      <c r="CE232" s="23">
        <v>312.57650000000001</v>
      </c>
      <c r="CF232" s="23">
        <v>29.724</v>
      </c>
      <c r="CG232" s="23">
        <v>10.420400000000001</v>
      </c>
      <c r="CH232" s="23">
        <v>8.2607999999999997</v>
      </c>
      <c r="CI232" s="23">
        <f t="shared" si="159"/>
        <v>1.5369623740079381</v>
      </c>
      <c r="CJ232" s="23">
        <f t="shared" si="147"/>
        <v>287.82366482504602</v>
      </c>
      <c r="CK232" s="23">
        <f t="shared" si="129"/>
        <v>216.93726422708329</v>
      </c>
      <c r="CL232" s="23">
        <f t="shared" si="130"/>
        <v>23.963010774204292</v>
      </c>
      <c r="CM232" s="23" cm="1">
        <f t="array" aca="1" ref="CM232" ca="1">(CL232 - $EV232) - AVERAGE(OFFSET(CL$62, 0, 0, ROW()-62, 1) - OFFSET($EV$62, 0, 0, ROW()-62, 1))</f>
        <v>-1.733183962122377</v>
      </c>
      <c r="CN232" s="21">
        <v>44712</v>
      </c>
      <c r="CO232" s="23">
        <v>5877.81</v>
      </c>
      <c r="CP232" s="23">
        <v>1.69</v>
      </c>
      <c r="CQ232" s="23">
        <v>22.154399999999999</v>
      </c>
      <c r="CR232" s="23">
        <v>202.29079999999999</v>
      </c>
      <c r="CS232" s="23">
        <v>28.5626</v>
      </c>
      <c r="CT232" s="23">
        <v>12.8163</v>
      </c>
      <c r="CU232" s="23">
        <v>9.0762999999999998</v>
      </c>
      <c r="CV232" s="23">
        <f t="shared" si="160"/>
        <v>1.5803870186628397</v>
      </c>
      <c r="CW232" s="23">
        <f t="shared" si="148"/>
        <v>186.27145488029464</v>
      </c>
      <c r="CX232" s="23">
        <f t="shared" si="131"/>
        <v>170.05892777080098</v>
      </c>
      <c r="CY232" s="23">
        <f t="shared" si="132"/>
        <v>34.563372103121168</v>
      </c>
      <c r="CZ232" s="23" cm="1">
        <f t="array" aca="1" ref="CZ232" ca="1">(CY232 - $EV232) - AVERAGE(OFFSET(CY$62, 0, 0, ROW()-62, 1) - OFFSET($EV$62, 0, 0, ROW()-62, 1))</f>
        <v>4.9267502178124438</v>
      </c>
      <c r="DA232" s="21">
        <v>44712</v>
      </c>
      <c r="DB232" s="23">
        <v>4106.18</v>
      </c>
      <c r="DC232" s="23">
        <v>1.97</v>
      </c>
      <c r="DD232" s="23">
        <v>14.6751</v>
      </c>
      <c r="DE232" s="23">
        <v>289.07409999999999</v>
      </c>
      <c r="DF232" s="23">
        <v>30.209199999999999</v>
      </c>
      <c r="DG232" s="23">
        <v>16.7729</v>
      </c>
      <c r="DH232" s="23">
        <v>12.2362</v>
      </c>
      <c r="DI232" s="23">
        <f t="shared" si="161"/>
        <v>1.9599283224608934</v>
      </c>
      <c r="DJ232" s="23">
        <f t="shared" si="149"/>
        <v>266.18241252302022</v>
      </c>
      <c r="DK232" s="23">
        <f t="shared" si="133"/>
        <v>169.78472882441918</v>
      </c>
      <c r="DL232" s="23">
        <f t="shared" si="134"/>
        <v>24.18462501563587</v>
      </c>
      <c r="DM232" s="23" cm="1">
        <f t="array" aca="1" ref="DM232" ca="1">(DL232 - $EV232) - AVERAGE(OFFSET(DL$62, 0, 0, ROW()-62, 1) - OFFSET($EV$62, 0, 0, ROW()-62, 1))</f>
        <v>-0.70731749529040877</v>
      </c>
      <c r="DN232" s="21">
        <v>44712</v>
      </c>
      <c r="DO232" s="23">
        <v>10754.6</v>
      </c>
      <c r="DP232" s="23">
        <v>0.96</v>
      </c>
      <c r="DQ232" s="23">
        <v>28.055499999999999</v>
      </c>
      <c r="DR232" s="23">
        <v>434.48090000000002</v>
      </c>
      <c r="DS232" s="23">
        <v>52.389400000000002</v>
      </c>
      <c r="DT232" s="23">
        <v>24.833400000000001</v>
      </c>
      <c r="DU232" s="23">
        <v>21.790500000000002</v>
      </c>
      <c r="DV232" s="23">
        <f t="shared" si="162"/>
        <v>0.83828200522172991</v>
      </c>
      <c r="DW232" s="23">
        <f t="shared" si="150"/>
        <v>400.07449355432777</v>
      </c>
      <c r="DX232" s="23">
        <f t="shared" si="135"/>
        <v>298.12190990612066</v>
      </c>
      <c r="DY232" s="23">
        <f t="shared" si="136"/>
        <v>36.074503894687417</v>
      </c>
      <c r="DZ232" s="23" cm="1">
        <f t="array" aca="1" ref="DZ232" ca="1">(DY232 - $EV232) - AVERAGE(OFFSET(DY$62, 0, 0, ROW()-62, 1) - OFFSET($EV$62, 0, 0, ROW()-62, 1))</f>
        <v>6.063757492477027</v>
      </c>
      <c r="EA232" s="21">
        <v>44712</v>
      </c>
      <c r="EB232" s="23">
        <v>7172.27</v>
      </c>
      <c r="EC232" s="23">
        <v>2.81</v>
      </c>
      <c r="ED232" s="23">
        <v>21.5518</v>
      </c>
      <c r="EE232" s="23">
        <v>167.90350000000001</v>
      </c>
      <c r="EF232" s="23">
        <v>65.658000000000001</v>
      </c>
      <c r="EG232" s="23">
        <v>14.902799999999999</v>
      </c>
      <c r="EH232" s="23">
        <v>9.9106000000000005</v>
      </c>
      <c r="EI232" s="23">
        <f t="shared" si="163"/>
        <v>3.0662252314227274</v>
      </c>
      <c r="EJ232" s="23">
        <f t="shared" si="151"/>
        <v>154.60727440147329</v>
      </c>
      <c r="EK232" s="23">
        <f t="shared" si="137"/>
        <v>148.23589543450638</v>
      </c>
      <c r="EL232" s="23">
        <f t="shared" si="138"/>
        <v>48.384164840619555</v>
      </c>
      <c r="EM232" s="23" cm="1">
        <f t="array" aca="1" ref="EM232" ca="1">(EL232 - $EV232) - AVERAGE(OFFSET(EL$62, 0, 0, ROW()-62, 1) - OFFSET($EV$62, 0, 0, ROW()-62, 1))</f>
        <v>14.111791105479453</v>
      </c>
      <c r="EP232" s="21">
        <v>44712</v>
      </c>
      <c r="EQ232" s="52">
        <v>3785.3798828125</v>
      </c>
      <c r="ER232" s="37">
        <v>19.6889</v>
      </c>
      <c r="ES232" s="51">
        <v>213.52</v>
      </c>
      <c r="ET232" s="23">
        <f t="shared" si="152"/>
        <v>196.61141804788213</v>
      </c>
      <c r="EU232" s="23">
        <f t="shared" si="139"/>
        <v>158.3260215085437</v>
      </c>
      <c r="EV232" s="23">
        <f t="shared" si="140"/>
        <v>23.908766523311083</v>
      </c>
      <c r="EW232" s="37"/>
      <c r="EX232" s="37"/>
      <c r="EY232" s="37"/>
      <c r="FA232" s="21">
        <v>44712</v>
      </c>
      <c r="FB232" s="37">
        <f>VLOOKUP(FA232,'riskfree_rate and infl.'!$H:$I,2,0)</f>
        <v>8.6</v>
      </c>
    </row>
    <row r="233" spans="1:158" x14ac:dyDescent="0.35">
      <c r="A233" s="21">
        <v>44742</v>
      </c>
      <c r="B233" s="23">
        <v>6528.51</v>
      </c>
      <c r="C233" s="23">
        <v>1</v>
      </c>
      <c r="D233" s="23">
        <v>17.284400000000002</v>
      </c>
      <c r="E233" s="23">
        <v>288.67970000000003</v>
      </c>
      <c r="F233" s="23">
        <v>57.253900000000002</v>
      </c>
      <c r="G233" s="24">
        <v>20.144400000000001</v>
      </c>
      <c r="H233" s="24">
        <v>15.130599999999999</v>
      </c>
      <c r="I233" s="23">
        <f t="shared" si="153"/>
        <v>0.73725683134572362</v>
      </c>
      <c r="J233" s="23">
        <f t="shared" si="141"/>
        <v>264.6010082493126</v>
      </c>
      <c r="K233" s="23">
        <f t="shared" si="117"/>
        <v>209.02989793310917</v>
      </c>
      <c r="L233" s="23">
        <f t="shared" si="118"/>
        <v>31.232422081979692</v>
      </c>
      <c r="M233" s="23" cm="1">
        <f t="array" aca="1" ref="M233" ca="1">(L233 - $EV233) - AVERAGE(OFFSET(L$62, 0, 0, ROW()-62, 1) - OFFSET($EV$62, 0, 0, ROW()-62, 1))</f>
        <v>-10.387119958633161</v>
      </c>
      <c r="N233" s="21">
        <v>44742</v>
      </c>
      <c r="O233" s="23">
        <v>6761.26</v>
      </c>
      <c r="P233" s="23">
        <v>0.81</v>
      </c>
      <c r="Q233" s="23">
        <v>31.204999999999998</v>
      </c>
      <c r="R233" s="23">
        <v>235.75729999999999</v>
      </c>
      <c r="S233" s="23">
        <v>33.035800000000002</v>
      </c>
      <c r="T233" s="24">
        <v>9.1191999999999993</v>
      </c>
      <c r="U233" s="24">
        <v>8.2766000000000002</v>
      </c>
      <c r="V233" s="23">
        <f t="shared" si="154"/>
        <v>0.60801707791121617</v>
      </c>
      <c r="W233" s="23">
        <f t="shared" si="142"/>
        <v>216.09285059578369</v>
      </c>
      <c r="X233" s="23">
        <f t="shared" si="119"/>
        <v>187.45972023362964</v>
      </c>
      <c r="Y233" s="23">
        <f t="shared" si="120"/>
        <v>36.067801613986688</v>
      </c>
      <c r="Z233" s="23" cm="1">
        <f t="array" aca="1" ref="Z233" ca="1">(Y233 - $EV233) - AVERAGE(OFFSET(Y$62, 0, 0, ROW()-62, 1) - OFFSET($EV$62, 0, 0, ROW()-62, 1))</f>
        <v>0.53673436786943718</v>
      </c>
      <c r="AA233" s="21">
        <v>44742</v>
      </c>
      <c r="AB233" s="23">
        <v>4262.91</v>
      </c>
      <c r="AC233" s="23">
        <v>2.52</v>
      </c>
      <c r="AD233" s="23">
        <v>20.182700000000001</v>
      </c>
      <c r="AE233" s="23">
        <v>205.13849999999999</v>
      </c>
      <c r="AF233" s="23">
        <v>28.4252</v>
      </c>
      <c r="AG233" s="24">
        <v>9.4684000000000008</v>
      </c>
      <c r="AH233" s="24">
        <v>6.6920999999999999</v>
      </c>
      <c r="AI233" s="23">
        <f t="shared" si="155"/>
        <v>2.4462578007316549</v>
      </c>
      <c r="AJ233" s="23">
        <f t="shared" si="143"/>
        <v>188.02795600366636</v>
      </c>
      <c r="AK233" s="23">
        <f t="shared" si="121"/>
        <v>165.49084857380373</v>
      </c>
      <c r="AL233" s="23">
        <f t="shared" si="122"/>
        <v>25.759188720933263</v>
      </c>
      <c r="AM233" s="23" cm="1">
        <f t="array" aca="1" ref="AM233" ca="1">(AL233 - $EV233) - AVERAGE(OFFSET(AL$62, 0, 0, ROW()-62, 1) - OFFSET($EV$62, 0, 0, ROW()-62, 1))</f>
        <v>-3.724210974314305</v>
      </c>
      <c r="AN233" s="21">
        <v>44742</v>
      </c>
      <c r="AO233" s="23">
        <v>2949.16</v>
      </c>
      <c r="AP233" s="23">
        <v>3.9</v>
      </c>
      <c r="AQ233" s="23">
        <v>13.9107</v>
      </c>
      <c r="AR233" s="23">
        <v>206.90190000000001</v>
      </c>
      <c r="AS233" s="23">
        <v>15.2714</v>
      </c>
      <c r="AT233" s="24">
        <v>9.9685000000000006</v>
      </c>
      <c r="AU233" s="24">
        <v>8.8285</v>
      </c>
      <c r="AV233" s="23">
        <f t="shared" si="156"/>
        <v>4.396190539287133</v>
      </c>
      <c r="AW233" s="23">
        <f t="shared" si="144"/>
        <v>189.64427131072412</v>
      </c>
      <c r="AX233" s="23">
        <f t="shared" si="123"/>
        <v>91.824487573186431</v>
      </c>
      <c r="AY233" s="23">
        <f t="shared" si="124"/>
        <v>32.117358647380904</v>
      </c>
      <c r="AZ233" s="23" cm="1">
        <f t="array" aca="1" ref="AZ233" ca="1">(AY233 - $EV233) - AVERAGE(OFFSET(AY$62, 0, 0, ROW()-62, 1) - OFFSET($EV$62, 0, 0, ROW()-62, 1))</f>
        <v>8.076063873918935</v>
      </c>
      <c r="BA233" s="21">
        <v>44742</v>
      </c>
      <c r="BB233" s="23">
        <v>1780.21</v>
      </c>
      <c r="BC233" s="23">
        <v>2.4300000000000002</v>
      </c>
      <c r="BD233" s="23">
        <v>10.310499999999999</v>
      </c>
      <c r="BE233" s="23">
        <v>177.09870000000001</v>
      </c>
      <c r="BF233" s="23" t="s">
        <v>8</v>
      </c>
      <c r="BG233" s="24">
        <v>28.789300000000001</v>
      </c>
      <c r="BH233" s="24">
        <v>22.454799999999999</v>
      </c>
      <c r="BI233" s="23">
        <f t="shared" si="157"/>
        <v>2.0329895184042788</v>
      </c>
      <c r="BJ233" s="23">
        <f t="shared" si="145"/>
        <v>162.32694775435382</v>
      </c>
      <c r="BK233" s="23">
        <f t="shared" si="125"/>
        <v>123.27293126068933</v>
      </c>
      <c r="BL233" s="23">
        <f t="shared" si="126"/>
        <v>14.441207666550341</v>
      </c>
      <c r="BM233" s="23" cm="1">
        <f t="array" aca="1" ref="BM233" ca="1">(BL233 - $EV233) - AVERAGE(OFFSET(BL$62, 0, 0, ROW()-62, 1) - OFFSET($EV$62, 0, 0, ROW()-62, 1))</f>
        <v>-7.5269122689494168</v>
      </c>
      <c r="BN233" s="21">
        <v>44742</v>
      </c>
      <c r="BO233" s="23">
        <v>3579.97</v>
      </c>
      <c r="BP233" s="23">
        <v>2.98</v>
      </c>
      <c r="BQ233" s="23">
        <v>41.618499999999997</v>
      </c>
      <c r="BR233" s="23">
        <v>168.44489999999999</v>
      </c>
      <c r="BS233" s="23" t="s">
        <v>8</v>
      </c>
      <c r="BT233" s="24">
        <v>23.526700000000002</v>
      </c>
      <c r="BU233" s="24">
        <v>23.070599999999999</v>
      </c>
      <c r="BV233" s="23">
        <f t="shared" si="158"/>
        <v>2.6232588435793027</v>
      </c>
      <c r="BW233" s="23">
        <f t="shared" si="146"/>
        <v>154.39495875343721</v>
      </c>
      <c r="BX233" s="23">
        <f t="shared" si="127"/>
        <v>141.61232331452044</v>
      </c>
      <c r="BY233" s="23">
        <f t="shared" si="128"/>
        <v>25.28007391029734</v>
      </c>
      <c r="BZ233" s="23" cm="1">
        <f t="array" aca="1" ref="BZ233" ca="1">(BY233 - $EV233) - AVERAGE(OFFSET(BY$62, 0, 0, ROW()-62, 1) - OFFSET($EV$62, 0, 0, ROW()-62, 1))</f>
        <v>-2.8513460485780264</v>
      </c>
      <c r="CA233" s="21">
        <v>44742</v>
      </c>
      <c r="CB233" s="23">
        <v>5069.33</v>
      </c>
      <c r="CC233" s="23">
        <v>1.59</v>
      </c>
      <c r="CD233" s="23">
        <v>18.696200000000001</v>
      </c>
      <c r="CE233" s="23">
        <v>312.93560000000002</v>
      </c>
      <c r="CF233" s="23">
        <v>29.738499999999998</v>
      </c>
      <c r="CG233" s="24">
        <v>10.4192</v>
      </c>
      <c r="CH233" s="24">
        <v>8.2606000000000002</v>
      </c>
      <c r="CI233" s="23">
        <f t="shared" si="159"/>
        <v>1.5448098631129408</v>
      </c>
      <c r="CJ233" s="23">
        <f t="shared" si="147"/>
        <v>286.83373052245651</v>
      </c>
      <c r="CK233" s="23">
        <f t="shared" si="129"/>
        <v>218.77538217673583</v>
      </c>
      <c r="CL233" s="23">
        <f t="shared" si="130"/>
        <v>23.171391358396917</v>
      </c>
      <c r="CM233" s="23" cm="1">
        <f t="array" aca="1" ref="CM233" ca="1">(CL233 - $EV233) - AVERAGE(OFFSET(CL$62, 0, 0, ROW()-62, 1) - OFFSET($EV$62, 0, 0, ROW()-62, 1))</f>
        <v>-4.5380338123299868</v>
      </c>
      <c r="CN233" s="21">
        <v>44742</v>
      </c>
      <c r="CO233" s="23">
        <v>5464.04</v>
      </c>
      <c r="CP233" s="23">
        <v>1.84</v>
      </c>
      <c r="CQ233" s="23">
        <v>20.578099999999999</v>
      </c>
      <c r="CR233" s="23">
        <v>202.29079999999999</v>
      </c>
      <c r="CS233" s="23">
        <v>28.5626</v>
      </c>
      <c r="CT233" s="24">
        <v>12.8163</v>
      </c>
      <c r="CU233" s="24">
        <v>9.0762999999999998</v>
      </c>
      <c r="CV233" s="23">
        <f t="shared" si="160"/>
        <v>1.6187254459457938</v>
      </c>
      <c r="CW233" s="23">
        <f t="shared" si="148"/>
        <v>185.41778185151236</v>
      </c>
      <c r="CX233" s="23">
        <f t="shared" si="131"/>
        <v>170.3730824027094</v>
      </c>
      <c r="CY233" s="23">
        <f t="shared" si="132"/>
        <v>32.071028609347429</v>
      </c>
      <c r="CZ233" s="23" cm="1">
        <f t="array" aca="1" ref="CZ233" ca="1">(CY233 - $EV233) - AVERAGE(OFFSET(CY$62, 0, 0, ROW()-62, 1) - OFFSET($EV$62, 0, 0, ROW()-62, 1))</f>
        <v>0.3822293061300801</v>
      </c>
      <c r="DA233" s="21">
        <v>44742</v>
      </c>
      <c r="DB233" s="23">
        <v>3511.28</v>
      </c>
      <c r="DC233" s="23">
        <v>2.5499999999999998</v>
      </c>
      <c r="DD233" s="23">
        <v>12.548999999999999</v>
      </c>
      <c r="DE233" s="23">
        <v>289.07409999999999</v>
      </c>
      <c r="DF233" s="23">
        <v>30.209199999999999</v>
      </c>
      <c r="DG233" s="24">
        <v>16.7729</v>
      </c>
      <c r="DH233" s="24">
        <v>12.2362</v>
      </c>
      <c r="DI233" s="23">
        <f t="shared" si="161"/>
        <v>2.1956922443109188</v>
      </c>
      <c r="DJ233" s="23">
        <f t="shared" si="149"/>
        <v>264.96251145737853</v>
      </c>
      <c r="DK233" s="23">
        <f t="shared" si="133"/>
        <v>171.87705185002113</v>
      </c>
      <c r="DL233" s="23">
        <f t="shared" si="134"/>
        <v>20.429021572140542</v>
      </c>
      <c r="DM233" s="23" cm="1">
        <f t="array" aca="1" ref="DM233" ca="1">(DL233 - $EV233) - AVERAGE(OFFSET(DL$62, 0, 0, ROW()-62, 1) - OFFSET($EV$62, 0, 0, ROW()-62, 1))</f>
        <v>-6.4821505922902531</v>
      </c>
      <c r="DN233" s="21">
        <v>44742</v>
      </c>
      <c r="DO233" s="23">
        <v>9772.33</v>
      </c>
      <c r="DP233" s="23">
        <v>1.06</v>
      </c>
      <c r="DQ233" s="23">
        <v>25.492999999999999</v>
      </c>
      <c r="DR233" s="23">
        <v>434.19819999999999</v>
      </c>
      <c r="DS233" s="23">
        <v>52.389400000000002</v>
      </c>
      <c r="DT233" s="24">
        <v>24.833400000000001</v>
      </c>
      <c r="DU233" s="24">
        <v>21.790500000000002</v>
      </c>
      <c r="DV233" s="23">
        <f t="shared" si="162"/>
        <v>0.85298570708639965</v>
      </c>
      <c r="DW233" s="23">
        <f t="shared" si="150"/>
        <v>397.98185151237396</v>
      </c>
      <c r="DX233" s="23">
        <f t="shared" si="135"/>
        <v>301.20584463605127</v>
      </c>
      <c r="DY233" s="23">
        <f t="shared" si="136"/>
        <v>32.444025154319171</v>
      </c>
      <c r="DZ233" s="23" cm="1">
        <f t="array" aca="1" ref="DZ233" ca="1">(DY233 - $EV233) - AVERAGE(OFFSET(DY$62, 0, 0, ROW()-62, 1) - OFFSET($EV$62, 0, 0, ROW()-62, 1))</f>
        <v>0.37445216885123944</v>
      </c>
      <c r="EA233" s="21">
        <v>44742</v>
      </c>
      <c r="EB233" s="23">
        <v>6806</v>
      </c>
      <c r="EC233" s="23">
        <v>2.94</v>
      </c>
      <c r="ED233" s="23">
        <v>20.4175</v>
      </c>
      <c r="EE233" s="23">
        <v>167.90350000000001</v>
      </c>
      <c r="EF233" s="23">
        <v>65.658000000000001</v>
      </c>
      <c r="EG233" s="24">
        <v>14.902799999999999</v>
      </c>
      <c r="EH233" s="24">
        <v>9.9106000000000005</v>
      </c>
      <c r="EI233" s="23">
        <f t="shared" si="163"/>
        <v>3.012664409093361</v>
      </c>
      <c r="EJ233" s="23">
        <f t="shared" si="151"/>
        <v>153.89871677360222</v>
      </c>
      <c r="EK233" s="23">
        <f t="shared" si="137"/>
        <v>148.48635633086431</v>
      </c>
      <c r="EL233" s="23">
        <f t="shared" si="138"/>
        <v>45.835861072882345</v>
      </c>
      <c r="EM233" s="23" cm="1">
        <f t="array" aca="1" ref="EM233" ca="1">(EL233 - $EV233) - AVERAGE(OFFSET(EL$62, 0, 0, ROW()-62, 1) - OFFSET($EV$62, 0, 0, ROW()-62, 1))</f>
        <v>9.4575962304320562</v>
      </c>
      <c r="EP233" s="21">
        <v>44742</v>
      </c>
      <c r="EQ233" s="52">
        <v>4130.2900390625</v>
      </c>
      <c r="ER233" s="37">
        <v>22.0777</v>
      </c>
      <c r="ES233" s="51">
        <v>208.58</v>
      </c>
      <c r="ET233" s="23">
        <f t="shared" si="152"/>
        <v>191.18240146654446</v>
      </c>
      <c r="EU233" s="23">
        <f t="shared" si="139"/>
        <v>159.27305759597823</v>
      </c>
      <c r="EV233" s="23">
        <f t="shared" si="140"/>
        <v>25.93213253643718</v>
      </c>
      <c r="EW233" s="37"/>
      <c r="EX233" s="37"/>
      <c r="EY233" s="37"/>
      <c r="FA233" s="21">
        <v>44742</v>
      </c>
      <c r="FB233" s="37">
        <f>VLOOKUP(FA233,'riskfree_rate and infl.'!$H:$I,2,0)</f>
        <v>9.1</v>
      </c>
    </row>
    <row r="234" spans="1:158" x14ac:dyDescent="0.35">
      <c r="A234" s="21">
        <v>44773</v>
      </c>
      <c r="B234" s="23">
        <v>6814.28</v>
      </c>
      <c r="C234" s="23">
        <v>0.91</v>
      </c>
      <c r="D234" s="23">
        <v>18.280999999999999</v>
      </c>
      <c r="E234" s="23">
        <v>276.37849999999997</v>
      </c>
      <c r="F234" s="23">
        <v>56.696100000000001</v>
      </c>
      <c r="G234" s="23">
        <v>19.834099999999999</v>
      </c>
      <c r="H234" s="23">
        <v>14.411199999999999</v>
      </c>
      <c r="I234" s="23">
        <f t="shared" si="153"/>
        <v>0.72219827509651302</v>
      </c>
      <c r="J234" s="23">
        <f t="shared" si="141"/>
        <v>254.72672811059905</v>
      </c>
      <c r="K234" s="23">
        <f t="shared" si="117"/>
        <v>210.5212693275451</v>
      </c>
      <c r="L234" s="23">
        <f t="shared" si="118"/>
        <v>32.368605897952392</v>
      </c>
      <c r="M234" s="23" cm="1">
        <f t="array" aca="1" ref="M234" ca="1">(L234 - $EV234) - AVERAGE(OFFSET(L$62, 0, 0, ROW()-62, 1) - OFFSET($EV$62, 0, 0, ROW()-62, 1))</f>
        <v>-7.9481431691970332</v>
      </c>
      <c r="N234" s="21">
        <v>44773</v>
      </c>
      <c r="O234" s="23">
        <v>8110.37</v>
      </c>
      <c r="P234" s="23">
        <v>0.68</v>
      </c>
      <c r="Q234" s="23">
        <v>37.185899999999997</v>
      </c>
      <c r="R234" s="23">
        <v>237.178</v>
      </c>
      <c r="S234" s="23">
        <v>33.031999999999996</v>
      </c>
      <c r="T234" s="23">
        <v>9.1335999999999995</v>
      </c>
      <c r="U234" s="23">
        <v>8.2769999999999992</v>
      </c>
      <c r="V234" s="23">
        <f t="shared" si="154"/>
        <v>0.61839932131823416</v>
      </c>
      <c r="W234" s="23">
        <f t="shared" si="142"/>
        <v>218.59723502304149</v>
      </c>
      <c r="X234" s="23">
        <f t="shared" si="119"/>
        <v>188.13592947680294</v>
      </c>
      <c r="Y234" s="23">
        <f t="shared" si="120"/>
        <v>43.109096824591411</v>
      </c>
      <c r="Z234" s="23" cm="1">
        <f t="array" aca="1" ref="Z234" ca="1">(Y234 - $EV234) - AVERAGE(OFFSET(Y$62, 0, 0, ROW()-62, 1) - OFFSET($EV$62, 0, 0, ROW()-62, 1))</f>
        <v>8.8173117709695497</v>
      </c>
      <c r="AA234" s="21">
        <v>44773</v>
      </c>
      <c r="AB234" s="23">
        <v>4409.2299999999996</v>
      </c>
      <c r="AC234" s="23">
        <v>2.4500000000000002</v>
      </c>
      <c r="AD234" s="23">
        <v>20.875399999999999</v>
      </c>
      <c r="AE234" s="23">
        <v>205.13849999999999</v>
      </c>
      <c r="AF234" s="23">
        <v>28.4252</v>
      </c>
      <c r="AG234" s="23">
        <v>9.4684000000000008</v>
      </c>
      <c r="AH234" s="23">
        <v>6.6920999999999999</v>
      </c>
      <c r="AI234" s="23">
        <f t="shared" si="155"/>
        <v>2.4539143336773535</v>
      </c>
      <c r="AJ234" s="23">
        <f t="shared" si="143"/>
        <v>189.06774193548387</v>
      </c>
      <c r="AK234" s="23">
        <f t="shared" si="121"/>
        <v>166.31450956279733</v>
      </c>
      <c r="AL234" s="23">
        <f t="shared" si="122"/>
        <v>26.511397060850875</v>
      </c>
      <c r="AM234" s="23" cm="1">
        <f t="array" aca="1" ref="AM234" ca="1">(AL234 - $EV234) - AVERAGE(OFFSET(AL$62, 0, 0, ROW()-62, 1) - OFFSET($EV$62, 0, 0, ROW()-62, 1))</f>
        <v>-1.7079475038653529</v>
      </c>
      <c r="AN234" s="21">
        <v>44773</v>
      </c>
      <c r="AO234" s="23">
        <v>3251.04</v>
      </c>
      <c r="AP234" s="23">
        <v>3.51</v>
      </c>
      <c r="AQ234" s="23">
        <v>15.3347</v>
      </c>
      <c r="AR234" s="23">
        <v>206.90190000000001</v>
      </c>
      <c r="AS234" s="23">
        <v>15.2714</v>
      </c>
      <c r="AT234" s="23">
        <v>9.9685000000000006</v>
      </c>
      <c r="AU234" s="23">
        <v>8.8285</v>
      </c>
      <c r="AV234" s="23">
        <f t="shared" si="156"/>
        <v>4.2027117464263508</v>
      </c>
      <c r="AW234" s="23">
        <f t="shared" si="144"/>
        <v>190.6929953917051</v>
      </c>
      <c r="AX234" s="23">
        <f t="shared" si="123"/>
        <v>94.308074533418548</v>
      </c>
      <c r="AY234" s="23">
        <f t="shared" si="124"/>
        <v>34.472551964232686</v>
      </c>
      <c r="AZ234" s="23" cm="1">
        <f t="array" aca="1" ref="AZ234" ca="1">(AY234 - $EV234) - AVERAGE(OFFSET(AY$62, 0, 0, ROW()-62, 1) - OFFSET($EV$62, 0, 0, ROW()-62, 1))</f>
        <v>11.626706072184422</v>
      </c>
      <c r="BA234" s="21">
        <v>44773</v>
      </c>
      <c r="BB234" s="23">
        <v>1902.43</v>
      </c>
      <c r="BC234" s="23">
        <v>2.2999999999999998</v>
      </c>
      <c r="BD234" s="23">
        <v>11.9885</v>
      </c>
      <c r="BE234" s="23">
        <v>162.69749999999999</v>
      </c>
      <c r="BF234" s="23" t="s">
        <v>8</v>
      </c>
      <c r="BG234" s="23">
        <v>25.367699999999999</v>
      </c>
      <c r="BH234" s="23">
        <v>20.101600000000001</v>
      </c>
      <c r="BI234" s="23">
        <f t="shared" si="157"/>
        <v>2.0710600625178728</v>
      </c>
      <c r="BJ234" s="23">
        <f t="shared" si="145"/>
        <v>149.95161290322579</v>
      </c>
      <c r="BK234" s="23">
        <f t="shared" si="125"/>
        <v>124.22381769665427</v>
      </c>
      <c r="BL234" s="23">
        <f t="shared" si="126"/>
        <v>15.314534968210355</v>
      </c>
      <c r="BM234" s="23" cm="1">
        <f t="array" aca="1" ref="BM234" ca="1">(BL234 - $EV234) - AVERAGE(OFFSET(BL$62, 0, 0, ROW()-62, 1) - OFFSET($EV$62, 0, 0, ROW()-62, 1))</f>
        <v>-5.3674211083008814</v>
      </c>
      <c r="BN234" s="21">
        <v>44773</v>
      </c>
      <c r="BO234" s="23">
        <v>3876.66</v>
      </c>
      <c r="BP234" s="23">
        <v>2.97</v>
      </c>
      <c r="BQ234" s="23">
        <v>45.067599999999999</v>
      </c>
      <c r="BR234" s="23">
        <v>168.44489999999999</v>
      </c>
      <c r="BS234" s="23" t="s">
        <v>8</v>
      </c>
      <c r="BT234" s="23">
        <v>23.526700000000002</v>
      </c>
      <c r="BU234" s="23">
        <v>23.070599999999999</v>
      </c>
      <c r="BV234" s="23">
        <f t="shared" si="158"/>
        <v>2.8427073543989656</v>
      </c>
      <c r="BW234" s="23">
        <f t="shared" si="146"/>
        <v>155.24875576036865</v>
      </c>
      <c r="BX234" s="23">
        <f t="shared" si="127"/>
        <v>141.9262021183273</v>
      </c>
      <c r="BY234" s="23">
        <f t="shared" si="128"/>
        <v>27.314618034856839</v>
      </c>
      <c r="BZ234" s="23" cm="1">
        <f t="array" aca="1" ref="BZ234" ca="1">(BY234 - $EV234) - AVERAGE(OFFSET(BY$62, 0, 0, ROW()-62, 1) - OFFSET($EV$62, 0, 0, ROW()-62, 1))</f>
        <v>0.44217841043295092</v>
      </c>
      <c r="CA234" s="21">
        <v>44773</v>
      </c>
      <c r="CB234" s="23">
        <v>5225.7</v>
      </c>
      <c r="CC234" s="23">
        <v>1.55</v>
      </c>
      <c r="CD234" s="23">
        <v>19.2729</v>
      </c>
      <c r="CE234" s="23">
        <v>312.93560000000002</v>
      </c>
      <c r="CF234" s="23">
        <v>29.738499999999998</v>
      </c>
      <c r="CG234" s="23">
        <v>10.4192</v>
      </c>
      <c r="CH234" s="23">
        <v>8.2606000000000002</v>
      </c>
      <c r="CI234" s="23">
        <f t="shared" si="159"/>
        <v>1.5520228043419839</v>
      </c>
      <c r="CJ234" s="23">
        <f t="shared" si="147"/>
        <v>288.41990783410142</v>
      </c>
      <c r="CK234" s="23">
        <f t="shared" si="129"/>
        <v>220.64408172225004</v>
      </c>
      <c r="CL234" s="23">
        <f t="shared" si="130"/>
        <v>23.683843949996294</v>
      </c>
      <c r="CM234" s="23" cm="1">
        <f t="array" aca="1" ref="CM234" ca="1">(CL234 - $EV234) - AVERAGE(OFFSET(CL$62, 0, 0, ROW()-62, 1) - OFFSET($EV$62, 0, 0, ROW()-62, 1))</f>
        <v>-2.7567945620712715</v>
      </c>
      <c r="CN234" s="21">
        <v>44773</v>
      </c>
      <c r="CO234" s="23">
        <v>5997.16</v>
      </c>
      <c r="CP234" s="23">
        <v>1.68</v>
      </c>
      <c r="CQ234" s="23">
        <v>22.579899999999999</v>
      </c>
      <c r="CR234" s="23">
        <v>202.29079999999999</v>
      </c>
      <c r="CS234" s="23">
        <v>28.5626</v>
      </c>
      <c r="CT234" s="23">
        <v>12.8163</v>
      </c>
      <c r="CU234" s="23">
        <v>9.0762999999999998</v>
      </c>
      <c r="CV234" s="23">
        <f t="shared" si="160"/>
        <v>1.6312160108648119</v>
      </c>
      <c r="CW234" s="23">
        <f t="shared" si="148"/>
        <v>186.44313364055299</v>
      </c>
      <c r="CX234" s="23">
        <f t="shared" si="131"/>
        <v>170.69761152287398</v>
      </c>
      <c r="CY234" s="23">
        <f t="shared" si="132"/>
        <v>35.133239103327249</v>
      </c>
      <c r="CZ234" s="23" cm="1">
        <f t="array" aca="1" ref="CZ234" ca="1">(CY234 - $EV234) - AVERAGE(OFFSET(CY$62, 0, 0, ROW()-62, 1) - OFFSET($EV$62, 0, 0, ROW()-62, 1))</f>
        <v>4.6846202778479578</v>
      </c>
      <c r="DA234" s="21">
        <v>44773</v>
      </c>
      <c r="DB234" s="23">
        <v>3715.09</v>
      </c>
      <c r="DC234" s="23">
        <v>2.4300000000000002</v>
      </c>
      <c r="DD234" s="23">
        <v>13.2774</v>
      </c>
      <c r="DE234" s="23">
        <v>289.07409999999999</v>
      </c>
      <c r="DF234" s="23">
        <v>30.209199999999999</v>
      </c>
      <c r="DG234" s="23">
        <v>16.7729</v>
      </c>
      <c r="DH234" s="23">
        <v>12.2362</v>
      </c>
      <c r="DI234" s="23">
        <f t="shared" si="161"/>
        <v>2.2336357107820546</v>
      </c>
      <c r="DJ234" s="23">
        <f t="shared" si="149"/>
        <v>266.42774193548388</v>
      </c>
      <c r="DK234" s="23">
        <f t="shared" si="133"/>
        <v>173.99608025953256</v>
      </c>
      <c r="DL234" s="23">
        <f t="shared" si="134"/>
        <v>21.351572946117933</v>
      </c>
      <c r="DM234" s="23" cm="1">
        <f t="array" aca="1" ref="DM234" ca="1">(DL234 - $EV234) - AVERAGE(OFFSET(DL$62, 0, 0, ROW()-62, 1) - OFFSET($EV$62, 0, 0, ROW()-62, 1))</f>
        <v>-4.27950955511887</v>
      </c>
      <c r="DN234" s="21">
        <v>44773</v>
      </c>
      <c r="DO234" s="23">
        <v>11043.42</v>
      </c>
      <c r="DP234" s="23">
        <v>0.94</v>
      </c>
      <c r="DQ234" s="23">
        <v>28.050999999999998</v>
      </c>
      <c r="DR234" s="23">
        <v>447.40050000000002</v>
      </c>
      <c r="DS234" s="23">
        <v>53.148899999999998</v>
      </c>
      <c r="DT234" s="23">
        <v>25.383600000000001</v>
      </c>
      <c r="DU234" s="23">
        <v>22.149000000000001</v>
      </c>
      <c r="DV234" s="23">
        <f t="shared" si="162"/>
        <v>0.86216981197369613</v>
      </c>
      <c r="DW234" s="23">
        <f t="shared" si="150"/>
        <v>412.35069124423967</v>
      </c>
      <c r="DX234" s="23">
        <f t="shared" si="135"/>
        <v>304.5353669729144</v>
      </c>
      <c r="DY234" s="23">
        <f t="shared" si="136"/>
        <v>36.263177278132723</v>
      </c>
      <c r="DZ234" s="23" cm="1">
        <f t="array" aca="1" ref="DZ234" ca="1">(DY234 - $EV234) - AVERAGE(OFFSET(DY$62, 0, 0, ROW()-62, 1) - OFFSET($EV$62, 0, 0, ROW()-62, 1))</f>
        <v>5.4338299863172619</v>
      </c>
      <c r="EA234" s="21">
        <v>44773</v>
      </c>
      <c r="EB234" s="23">
        <v>7188.61</v>
      </c>
      <c r="EC234" s="23">
        <v>2.79</v>
      </c>
      <c r="ED234" s="23">
        <v>21.546199999999999</v>
      </c>
      <c r="EE234" s="23">
        <v>167.90350000000001</v>
      </c>
      <c r="EF234" s="23">
        <v>65.658000000000001</v>
      </c>
      <c r="EG234" s="23">
        <v>14.902799999999999</v>
      </c>
      <c r="EH234" s="23">
        <v>9.9106000000000005</v>
      </c>
      <c r="EI234" s="23">
        <f t="shared" si="163"/>
        <v>2.9835360496080274</v>
      </c>
      <c r="EJ234" s="23">
        <f t="shared" si="151"/>
        <v>154.74976958525346</v>
      </c>
      <c r="EK234" s="23">
        <f t="shared" si="137"/>
        <v>148.75327726937957</v>
      </c>
      <c r="EL234" s="23">
        <f t="shared" si="138"/>
        <v>48.325725200541541</v>
      </c>
      <c r="EM234" s="23" cm="1">
        <f t="array" aca="1" ref="EM234" ca="1">(EL234 - $EV234) - AVERAGE(OFFSET(EL$62, 0, 0, ROW()-62, 1) - OFFSET($EV$62, 0, 0, ROW()-62, 1))</f>
        <v>13.13487707464151</v>
      </c>
      <c r="EP234" s="21">
        <v>44773</v>
      </c>
      <c r="EQ234" s="52">
        <v>3955</v>
      </c>
      <c r="ER234" s="37">
        <v>21.140699999999999</v>
      </c>
      <c r="ES234" s="51">
        <v>206.73</v>
      </c>
      <c r="ET234" s="23">
        <f t="shared" si="152"/>
        <v>190.53456221198155</v>
      </c>
      <c r="EU234" s="23">
        <f t="shared" si="139"/>
        <v>160.18806332802652</v>
      </c>
      <c r="EV234" s="23">
        <f t="shared" si="140"/>
        <v>24.689729795291388</v>
      </c>
      <c r="EW234" s="37"/>
      <c r="EX234" s="37"/>
      <c r="EY234" s="37"/>
      <c r="FA234" s="21">
        <v>44773</v>
      </c>
      <c r="FB234" s="37">
        <f>VLOOKUP(FA234,'riskfree_rate and infl.'!$H:$I,2,0)</f>
        <v>8.5</v>
      </c>
    </row>
    <row r="235" spans="1:158" x14ac:dyDescent="0.35">
      <c r="A235" s="21">
        <v>44804</v>
      </c>
      <c r="B235" s="23">
        <v>6584.71</v>
      </c>
      <c r="C235" s="23">
        <v>0.94</v>
      </c>
      <c r="D235" s="23">
        <v>17.757899999999999</v>
      </c>
      <c r="E235" s="23">
        <v>271.85809999999998</v>
      </c>
      <c r="F235" s="23">
        <v>56.786900000000003</v>
      </c>
      <c r="G235" s="23">
        <v>19.328499999999998</v>
      </c>
      <c r="H235" s="23">
        <v>13.8131</v>
      </c>
      <c r="I235" s="23">
        <f t="shared" si="153"/>
        <v>0.74891941906247739</v>
      </c>
      <c r="J235" s="23">
        <f t="shared" si="141"/>
        <v>251.02317636195752</v>
      </c>
      <c r="K235" s="23">
        <f t="shared" si="117"/>
        <v>211.95422674842888</v>
      </c>
      <c r="L235" s="23">
        <f t="shared" si="118"/>
        <v>31.066660481441943</v>
      </c>
      <c r="M235" s="23" cm="1">
        <f t="array" aca="1" ref="M235" ca="1">(L235 - $EV235) - AVERAGE(OFFSET(L$62, 0, 0, ROW()-62, 1) - OFFSET($EV$62, 0, 0, ROW()-62, 1))</f>
        <v>-6.7756059989402022</v>
      </c>
      <c r="N235" s="21">
        <v>44804</v>
      </c>
      <c r="O235" s="23">
        <v>7728.74</v>
      </c>
      <c r="P235" s="23">
        <v>0.75</v>
      </c>
      <c r="Q235" s="23">
        <v>35.439</v>
      </c>
      <c r="R235" s="23">
        <v>224.37190000000001</v>
      </c>
      <c r="S235" s="23">
        <v>32.992800000000003</v>
      </c>
      <c r="T235" s="23">
        <v>8.9085000000000001</v>
      </c>
      <c r="U235" s="23">
        <v>6.8183999999999996</v>
      </c>
      <c r="V235" s="23">
        <f t="shared" si="154"/>
        <v>0.66014393426980811</v>
      </c>
      <c r="W235" s="23">
        <f t="shared" si="142"/>
        <v>207.17626962142199</v>
      </c>
      <c r="X235" s="23">
        <f t="shared" si="119"/>
        <v>188.6042794726196</v>
      </c>
      <c r="Y235" s="23">
        <f t="shared" si="120"/>
        <v>40.97860356939573</v>
      </c>
      <c r="Z235" s="23" cm="1">
        <f t="array" aca="1" ref="Z235" ca="1">(Y235 - $EV235) - AVERAGE(OFFSET(Y$62, 0, 0, ROW()-62, 1) - OFFSET($EV$62, 0, 0, ROW()-62, 1))</f>
        <v>9.0643909583783362</v>
      </c>
      <c r="AA235" s="21">
        <v>44804</v>
      </c>
      <c r="AB235" s="23">
        <v>4315.8</v>
      </c>
      <c r="AC235" s="23">
        <v>2.5099999999999998</v>
      </c>
      <c r="AD235" s="23">
        <v>20.4331</v>
      </c>
      <c r="AE235" s="23">
        <v>204.92269999999999</v>
      </c>
      <c r="AF235" s="23">
        <v>28.4252</v>
      </c>
      <c r="AG235" s="23">
        <v>9.4684000000000008</v>
      </c>
      <c r="AH235" s="23">
        <v>6.6920999999999999</v>
      </c>
      <c r="AI235" s="23">
        <f t="shared" si="155"/>
        <v>2.4604802551184966</v>
      </c>
      <c r="AJ235" s="23">
        <f t="shared" si="143"/>
        <v>189.21763619575253</v>
      </c>
      <c r="AK235" s="23">
        <f t="shared" si="121"/>
        <v>167.09245479150962</v>
      </c>
      <c r="AL235" s="23">
        <f t="shared" si="122"/>
        <v>25.828814385335708</v>
      </c>
      <c r="AM235" s="23" cm="1">
        <f t="array" aca="1" ref="AM235" ca="1">(AL235 - $EV235) - AVERAGE(OFFSET(AL$62, 0, 0, ROW()-62, 1) - OFFSET($EV$62, 0, 0, ROW()-62, 1))</f>
        <v>4.7881912211432009E-2</v>
      </c>
      <c r="AN235" s="21">
        <v>44804</v>
      </c>
      <c r="AO235" s="23">
        <v>3324.76</v>
      </c>
      <c r="AP235" s="23">
        <v>3.49</v>
      </c>
      <c r="AQ235" s="23">
        <v>10.667899999999999</v>
      </c>
      <c r="AR235" s="23">
        <v>303.64699999999999</v>
      </c>
      <c r="AS235" s="23">
        <v>17.788599999999999</v>
      </c>
      <c r="AT235" s="23">
        <v>13.212400000000001</v>
      </c>
      <c r="AU235" s="23">
        <v>10.6355</v>
      </c>
      <c r="AV235" s="23">
        <f t="shared" si="156"/>
        <v>4.1060060929129421</v>
      </c>
      <c r="AW235" s="23">
        <f t="shared" si="144"/>
        <v>280.37580794090491</v>
      </c>
      <c r="AX235" s="23">
        <f t="shared" si="123"/>
        <v>98.121878071066291</v>
      </c>
      <c r="AY235" s="23">
        <f t="shared" si="124"/>
        <v>33.883982505838212</v>
      </c>
      <c r="AZ235" s="23" cm="1">
        <f t="array" aca="1" ref="AZ235" ca="1">(AY235 - $EV235) - AVERAGE(OFFSET(AY$62, 0, 0, ROW()-62, 1) - OFFSET($EV$62, 0, 0, ROW()-62, 1))</f>
        <v>13.399469782976988</v>
      </c>
      <c r="BA235" s="21">
        <v>44804</v>
      </c>
      <c r="BB235" s="23">
        <v>1868.65</v>
      </c>
      <c r="BC235" s="23">
        <v>2.36</v>
      </c>
      <c r="BD235" s="23">
        <v>11.809100000000001</v>
      </c>
      <c r="BE235" s="23">
        <v>162.02709999999999</v>
      </c>
      <c r="BF235" s="23" t="s">
        <v>8</v>
      </c>
      <c r="BG235" s="23">
        <v>23.458200000000001</v>
      </c>
      <c r="BH235" s="23">
        <v>18.353300000000001</v>
      </c>
      <c r="BI235" s="23">
        <f t="shared" si="157"/>
        <v>2.1143861707117693</v>
      </c>
      <c r="BJ235" s="23">
        <f t="shared" si="145"/>
        <v>149.60951061865188</v>
      </c>
      <c r="BK235" s="23">
        <f t="shared" si="125"/>
        <v>125.13008513728897</v>
      </c>
      <c r="BL235" s="23">
        <f t="shared" si="126"/>
        <v>14.933658823533712</v>
      </c>
      <c r="BM235" s="23" cm="1">
        <f t="array" aca="1" ref="BM235" ca="1">(BL235 - $EV235) - AVERAGE(OFFSET(BL$62, 0, 0, ROW()-62, 1) - OFFSET($EV$62, 0, 0, ROW()-62, 1))</f>
        <v>-3.2887321347703375</v>
      </c>
      <c r="BN235" s="21">
        <v>44804</v>
      </c>
      <c r="BO235" s="23">
        <v>3641.44</v>
      </c>
      <c r="BP235" s="23">
        <v>3.17</v>
      </c>
      <c r="BQ235" s="23">
        <v>42.473599999999998</v>
      </c>
      <c r="BR235" s="23">
        <v>172.5241</v>
      </c>
      <c r="BS235" s="23" t="s">
        <v>8</v>
      </c>
      <c r="BT235" s="23">
        <v>23.1692</v>
      </c>
      <c r="BU235" s="23">
        <v>21.893799999999999</v>
      </c>
      <c r="BV235" s="23">
        <f t="shared" si="158"/>
        <v>2.881987142610746</v>
      </c>
      <c r="BW235" s="23">
        <f t="shared" si="146"/>
        <v>159.30203139427516</v>
      </c>
      <c r="BX235" s="23">
        <f t="shared" si="127"/>
        <v>142.26903774133623</v>
      </c>
      <c r="BY235" s="23">
        <f t="shared" si="128"/>
        <v>25.595449704387651</v>
      </c>
      <c r="BZ235" s="23" cm="1">
        <f t="array" aca="1" ref="BZ235" ca="1">(BY235 - $EV235) - AVERAGE(OFFSET(BY$62, 0, 0, ROW()-62, 1) - OFFSET($EV$62, 0, 0, ROW()-62, 1))</f>
        <v>1.1489936980626623</v>
      </c>
      <c r="CA235" s="21">
        <v>44804</v>
      </c>
      <c r="CB235" s="23">
        <v>4929.71</v>
      </c>
      <c r="CC235" s="23">
        <v>1.65</v>
      </c>
      <c r="CD235" s="23">
        <v>17.647200000000002</v>
      </c>
      <c r="CE235" s="23">
        <v>320.2278</v>
      </c>
      <c r="CF235" s="23">
        <v>29.537800000000001</v>
      </c>
      <c r="CG235" s="23">
        <v>10.6549</v>
      </c>
      <c r="CH235" s="23">
        <v>8.2330000000000005</v>
      </c>
      <c r="CI235" s="23">
        <f t="shared" si="159"/>
        <v>1.5686157157175977</v>
      </c>
      <c r="CJ235" s="23">
        <f t="shared" si="147"/>
        <v>295.6858725761773</v>
      </c>
      <c r="CK235" s="23">
        <f t="shared" si="129"/>
        <v>222.5856323299557</v>
      </c>
      <c r="CL235" s="23">
        <f t="shared" si="130"/>
        <v>22.147476224756115</v>
      </c>
      <c r="CM235" s="23" cm="1">
        <f t="array" aca="1" ref="CM235" ca="1">(CL235 - $EV235) - AVERAGE(OFFSET(CL$62, 0, 0, ROW()-62, 1) - OFFSET($EV$62, 0, 0, ROW()-62, 1))</f>
        <v>-1.848687495961082</v>
      </c>
      <c r="CN235" s="21">
        <v>44804</v>
      </c>
      <c r="CO235" s="23">
        <v>5829.43</v>
      </c>
      <c r="CP235" s="23">
        <v>1.81</v>
      </c>
      <c r="CQ235" s="23">
        <v>21.496099999999998</v>
      </c>
      <c r="CR235" s="23">
        <v>211.2921</v>
      </c>
      <c r="CS235" s="23">
        <v>28.022400000000001</v>
      </c>
      <c r="CT235" s="23">
        <v>12.7456</v>
      </c>
      <c r="CU235" s="23">
        <v>8.7278000000000002</v>
      </c>
      <c r="CV235" s="23">
        <f t="shared" si="160"/>
        <v>1.7234605650610511</v>
      </c>
      <c r="CW235" s="23">
        <f t="shared" si="148"/>
        <v>195.09889196675903</v>
      </c>
      <c r="CX235" s="23">
        <f t="shared" si="131"/>
        <v>171.17219560717442</v>
      </c>
      <c r="CY235" s="23">
        <f t="shared" si="132"/>
        <v>34.055939864077253</v>
      </c>
      <c r="CZ235" s="23" cm="1">
        <f t="array" aca="1" ref="CZ235" ca="1">(CY235 - $EV235) - AVERAGE(OFFSET(CY$62, 0, 0, ROW()-62, 1) - OFFSET($EV$62, 0, 0, ROW()-62, 1))</f>
        <v>6.0087818713360805</v>
      </c>
      <c r="DA235" s="21">
        <v>44804</v>
      </c>
      <c r="DB235" s="23">
        <v>3587.72</v>
      </c>
      <c r="DC235" s="23">
        <v>2.52</v>
      </c>
      <c r="DD235" s="23">
        <v>12.7896</v>
      </c>
      <c r="DE235" s="23">
        <v>290.7611</v>
      </c>
      <c r="DF235" s="23">
        <v>29.475300000000001</v>
      </c>
      <c r="DG235" s="23">
        <v>16.054400000000001</v>
      </c>
      <c r="DH235" s="23">
        <v>11.768800000000001</v>
      </c>
      <c r="DI235" s="23">
        <f t="shared" si="161"/>
        <v>2.2648139887724419</v>
      </c>
      <c r="DJ235" s="23">
        <f t="shared" si="149"/>
        <v>268.47746999076639</v>
      </c>
      <c r="DK235" s="23">
        <f t="shared" si="133"/>
        <v>176.15382710154424</v>
      </c>
      <c r="DL235" s="23">
        <f t="shared" si="134"/>
        <v>20.366971635148474</v>
      </c>
      <c r="DM235" s="23" cm="1">
        <f t="array" aca="1" ref="DM235" ca="1">(DL235 - $EV235) - AVERAGE(OFFSET(DL$62, 0, 0, ROW()-62, 1) - OFFSET($EV$62, 0, 0, ROW()-62, 1))</f>
        <v>-2.8108342539688995</v>
      </c>
      <c r="DN235" s="21">
        <v>44804</v>
      </c>
      <c r="DO235" s="23">
        <v>10384.25</v>
      </c>
      <c r="DP235" s="23">
        <v>1.01</v>
      </c>
      <c r="DQ235" s="23">
        <v>26.3767</v>
      </c>
      <c r="DR235" s="23">
        <v>447.16289999999998</v>
      </c>
      <c r="DS235" s="23">
        <v>53.148899999999998</v>
      </c>
      <c r="DT235" s="23">
        <v>25.383600000000001</v>
      </c>
      <c r="DU235" s="23">
        <v>22.149000000000001</v>
      </c>
      <c r="DV235" s="23">
        <f t="shared" si="162"/>
        <v>0.88543168318405907</v>
      </c>
      <c r="DW235" s="23">
        <f t="shared" si="150"/>
        <v>412.89279778393353</v>
      </c>
      <c r="DX235" s="23">
        <f t="shared" si="135"/>
        <v>307.73090935011152</v>
      </c>
      <c r="DY235" s="23">
        <f t="shared" si="136"/>
        <v>33.744579060745679</v>
      </c>
      <c r="DZ235" s="23" cm="1">
        <f t="array" aca="1" ref="DZ235" ca="1">(DY235 - $EV235) - AVERAGE(OFFSET(DY$62, 0, 0, ROW()-62, 1) - OFFSET($EV$62, 0, 0, ROW()-62, 1))</f>
        <v>5.3123619097118659</v>
      </c>
      <c r="EA235" s="21">
        <v>44804</v>
      </c>
      <c r="EB235" s="23">
        <v>7251.49</v>
      </c>
      <c r="EC235" s="23">
        <v>2.79</v>
      </c>
      <c r="ED235" s="23">
        <v>21.513300000000001</v>
      </c>
      <c r="EE235" s="23">
        <v>170.2449</v>
      </c>
      <c r="EF235" s="23">
        <v>64.706900000000005</v>
      </c>
      <c r="EG235" s="23">
        <v>14.932399999999999</v>
      </c>
      <c r="EH235" s="23">
        <v>10.0097</v>
      </c>
      <c r="EI235" s="23">
        <f t="shared" si="163"/>
        <v>2.981425032929792</v>
      </c>
      <c r="EJ235" s="23">
        <f t="shared" si="151"/>
        <v>157.19750692520776</v>
      </c>
      <c r="EK235" s="23">
        <f t="shared" si="137"/>
        <v>149.04868550550628</v>
      </c>
      <c r="EL235" s="23">
        <f t="shared" si="138"/>
        <v>48.651821218055019</v>
      </c>
      <c r="EM235" s="23" cm="1">
        <f t="array" aca="1" ref="EM235" ca="1">(EL235 - $EV235) - AVERAGE(OFFSET(EL$62, 0, 0, ROW()-62, 1) - OFFSET($EV$62, 0, 0, ROW()-62, 1))</f>
        <v>15.813588509882738</v>
      </c>
      <c r="EP235" s="21">
        <v>44804</v>
      </c>
      <c r="EQ235" s="52">
        <v>3585.6201171875</v>
      </c>
      <c r="ER235" s="37">
        <v>19.1662</v>
      </c>
      <c r="ES235" s="51">
        <v>204.93</v>
      </c>
      <c r="ET235" s="23">
        <f t="shared" si="152"/>
        <v>189.22437673130196</v>
      </c>
      <c r="EU235" s="23">
        <f t="shared" si="139"/>
        <v>161.07045848486646</v>
      </c>
      <c r="EV235" s="23">
        <f t="shared" si="140"/>
        <v>22.261190232623512</v>
      </c>
      <c r="EW235" s="37"/>
      <c r="EX235" s="37"/>
      <c r="EY235" s="37"/>
      <c r="FA235" s="21">
        <v>44804</v>
      </c>
      <c r="FB235" s="37">
        <f>VLOOKUP(FA235,'riskfree_rate and infl.'!$H:$I,2,0)</f>
        <v>8.3000000000000007</v>
      </c>
    </row>
    <row r="236" spans="1:158" x14ac:dyDescent="0.35">
      <c r="A236" s="21">
        <v>44834</v>
      </c>
      <c r="B236" s="23">
        <v>5798.72</v>
      </c>
      <c r="C236" s="23">
        <v>1.08</v>
      </c>
      <c r="D236" s="23">
        <v>15.636699999999999</v>
      </c>
      <c r="E236" s="23">
        <v>271.85809999999998</v>
      </c>
      <c r="F236" s="23">
        <v>56.786900000000003</v>
      </c>
      <c r="G236" s="23">
        <v>19.328499999999998</v>
      </c>
      <c r="H236" s="23">
        <v>13.8131</v>
      </c>
      <c r="I236" s="23">
        <f t="shared" si="153"/>
        <v>0.78984239918400245</v>
      </c>
      <c r="J236" s="23">
        <f t="shared" si="141"/>
        <v>251.25517560073934</v>
      </c>
      <c r="K236" s="23">
        <f t="shared" si="117"/>
        <v>213.39914992951097</v>
      </c>
      <c r="L236" s="23">
        <f t="shared" si="118"/>
        <v>27.173116677903387</v>
      </c>
      <c r="M236" s="23" cm="1">
        <f t="array" aca="1" ref="M236" ca="1">(L236 - $EV236) - AVERAGE(OFFSET(L$62, 0, 0, ROW()-62, 1) - OFFSET($EV$62, 0, 0, ROW()-62, 1))</f>
        <v>-12.282347968008949</v>
      </c>
      <c r="N236" s="21">
        <v>44834</v>
      </c>
      <c r="O236" s="23">
        <v>7103.74</v>
      </c>
      <c r="P236" s="23">
        <v>0.82</v>
      </c>
      <c r="Q236" s="23">
        <v>32.542900000000003</v>
      </c>
      <c r="R236" s="23">
        <v>224.5471</v>
      </c>
      <c r="S236" s="23">
        <v>32.994399999999999</v>
      </c>
      <c r="T236" s="23">
        <v>8.9124999999999996</v>
      </c>
      <c r="U236" s="23">
        <v>6.8217999999999996</v>
      </c>
      <c r="V236" s="23">
        <f t="shared" si="154"/>
        <v>0.67644662694096347</v>
      </c>
      <c r="W236" s="23">
        <f t="shared" si="142"/>
        <v>207.52966728280961</v>
      </c>
      <c r="X236" s="23">
        <f t="shared" si="119"/>
        <v>189.08712552550659</v>
      </c>
      <c r="Y236" s="23">
        <f t="shared" si="120"/>
        <v>37.56860748851858</v>
      </c>
      <c r="Z236" s="23" cm="1">
        <f t="array" aca="1" ref="Z236" ca="1">(Y236 - $EV236) - AVERAGE(OFFSET(Y$62, 0, 0, ROW()-62, 1) - OFFSET($EV$62, 0, 0, ROW()-62, 1))</f>
        <v>3.9501622466990494</v>
      </c>
      <c r="AA236" s="21">
        <v>44834</v>
      </c>
      <c r="AB236" s="23">
        <v>3970.64</v>
      </c>
      <c r="AC236" s="23">
        <v>2.75</v>
      </c>
      <c r="AD236" s="23">
        <v>19.348099999999999</v>
      </c>
      <c r="AE236" s="23">
        <v>203.50739999999999</v>
      </c>
      <c r="AF236" s="23">
        <v>27.905000000000001</v>
      </c>
      <c r="AG236" s="23">
        <v>9.0349000000000004</v>
      </c>
      <c r="AH236" s="23">
        <v>6.3813000000000004</v>
      </c>
      <c r="AI236" s="23">
        <f t="shared" si="155"/>
        <v>2.4869286001556721</v>
      </c>
      <c r="AJ236" s="23">
        <f t="shared" si="143"/>
        <v>188.08447319778188</v>
      </c>
      <c r="AK236" s="23">
        <f t="shared" si="121"/>
        <v>167.85858381316865</v>
      </c>
      <c r="AL236" s="23">
        <f t="shared" si="122"/>
        <v>23.654673534118665</v>
      </c>
      <c r="AM236" s="23" cm="1">
        <f t="array" aca="1" ref="AM236" ca="1">(AL236 - $EV236) - AVERAGE(OFFSET(AL$62, 0, 0, ROW()-62, 1) - OFFSET($EV$62, 0, 0, ROW()-62, 1))</f>
        <v>-3.7786725523010412</v>
      </c>
      <c r="AN236" s="21">
        <v>44834</v>
      </c>
      <c r="AO236" s="23">
        <v>3015.6</v>
      </c>
      <c r="AP236" s="23">
        <v>4.18</v>
      </c>
      <c r="AQ236" s="23">
        <v>9.6760000000000002</v>
      </c>
      <c r="AR236" s="23">
        <v>303.64699999999999</v>
      </c>
      <c r="AS236" s="23">
        <v>17.788599999999999</v>
      </c>
      <c r="AT236" s="23">
        <v>13.212400000000001</v>
      </c>
      <c r="AU236" s="23">
        <v>10.6355</v>
      </c>
      <c r="AV236" s="23">
        <f t="shared" si="156"/>
        <v>4.3500985269841985</v>
      </c>
      <c r="AW236" s="23">
        <f t="shared" si="144"/>
        <v>280.63493530499073</v>
      </c>
      <c r="AX236" s="23">
        <f t="shared" si="123"/>
        <v>101.94316971949586</v>
      </c>
      <c r="AY236" s="23">
        <f t="shared" si="124"/>
        <v>29.581187325228807</v>
      </c>
      <c r="AZ236" s="23" cm="1">
        <f t="array" aca="1" ref="AZ236" ca="1">(AY236 - $EV236) - AVERAGE(OFFSET(AY$62, 0, 0, ROW()-62, 1) - OFFSET($EV$62, 0, 0, ROW()-62, 1))</f>
        <v>7.3675277254470632</v>
      </c>
      <c r="BA236" s="21">
        <v>44834</v>
      </c>
      <c r="BB236" s="23">
        <v>1718.9</v>
      </c>
      <c r="BC236" s="23">
        <v>2.56</v>
      </c>
      <c r="BD236" s="23">
        <v>10.8627</v>
      </c>
      <c r="BE236" s="23">
        <v>162.02709999999999</v>
      </c>
      <c r="BF236" s="23" t="s">
        <v>8</v>
      </c>
      <c r="BG236" s="23">
        <v>23.458200000000001</v>
      </c>
      <c r="BH236" s="23">
        <v>18.353300000000001</v>
      </c>
      <c r="BI236" s="23">
        <f t="shared" si="157"/>
        <v>2.1466745100175495</v>
      </c>
      <c r="BJ236" s="23">
        <f t="shared" si="145"/>
        <v>149.74778188539739</v>
      </c>
      <c r="BK236" s="23">
        <f t="shared" si="125"/>
        <v>126.04331627047353</v>
      </c>
      <c r="BL236" s="23">
        <f t="shared" si="126"/>
        <v>13.63737523623586</v>
      </c>
      <c r="BM236" s="23" cm="1">
        <f t="array" aca="1" ref="BM236" ca="1">(BL236 - $EV236) - AVERAGE(OFFSET(BL$62, 0, 0, ROW()-62, 1) - OFFSET($EV$62, 0, 0, ROW()-62, 1))</f>
        <v>-6.2182533925648737</v>
      </c>
      <c r="BN236" s="21">
        <v>44834</v>
      </c>
      <c r="BO236" s="23">
        <v>3138.83</v>
      </c>
      <c r="BP236" s="23">
        <v>3.81</v>
      </c>
      <c r="BQ236" s="23">
        <v>36.611199999999997</v>
      </c>
      <c r="BR236" s="23">
        <v>172.5241</v>
      </c>
      <c r="BS236" s="23" t="s">
        <v>8</v>
      </c>
      <c r="BT236" s="23">
        <v>23.1692</v>
      </c>
      <c r="BU236" s="23">
        <v>21.893799999999999</v>
      </c>
      <c r="BV236" s="23">
        <f t="shared" si="158"/>
        <v>3.0333302177228361</v>
      </c>
      <c r="BW236" s="23">
        <f t="shared" si="146"/>
        <v>159.44926062846579</v>
      </c>
      <c r="BX236" s="23">
        <f t="shared" si="127"/>
        <v>142.62111445957322</v>
      </c>
      <c r="BY236" s="23">
        <f t="shared" si="128"/>
        <v>22.008171874787301</v>
      </c>
      <c r="BZ236" s="23" cm="1">
        <f t="array" aca="1" ref="BZ236" ca="1">(BY236 - $EV236) - AVERAGE(OFFSET(BY$62, 0, 0, ROW()-62, 1) - OFFSET($EV$62, 0, 0, ROW()-62, 1))</f>
        <v>-4.097025973487435</v>
      </c>
      <c r="CA236" s="21">
        <v>44834</v>
      </c>
      <c r="CB236" s="23">
        <v>4793.91</v>
      </c>
      <c r="CC236" s="23">
        <v>1.7</v>
      </c>
      <c r="CD236" s="23">
        <v>17.1601</v>
      </c>
      <c r="CE236" s="23">
        <v>320.2278</v>
      </c>
      <c r="CF236" s="23">
        <v>29.537800000000001</v>
      </c>
      <c r="CG236" s="23">
        <v>10.6549</v>
      </c>
      <c r="CH236" s="23">
        <v>8.2330000000000005</v>
      </c>
      <c r="CI236" s="23">
        <f t="shared" si="159"/>
        <v>1.5775925056915971</v>
      </c>
      <c r="CJ236" s="23">
        <f t="shared" si="147"/>
        <v>295.95914972273567</v>
      </c>
      <c r="CK236" s="23">
        <f t="shared" si="129"/>
        <v>224.54081417954208</v>
      </c>
      <c r="CL236" s="23">
        <f t="shared" si="130"/>
        <v>21.349837968284934</v>
      </c>
      <c r="CM236" s="23" cm="1">
        <f t="array" aca="1" ref="CM236" ca="1">(CL236 - $EV236) - AVERAGE(OFFSET(CL$62, 0, 0, ROW()-62, 1) - OFFSET($EV$62, 0, 0, ROW()-62, 1))</f>
        <v>-4.2878395415427946</v>
      </c>
      <c r="CN236" s="21">
        <v>44834</v>
      </c>
      <c r="CO236" s="23">
        <v>5209.8</v>
      </c>
      <c r="CP236" s="23">
        <v>2.02</v>
      </c>
      <c r="CQ236" s="23">
        <v>19.1934</v>
      </c>
      <c r="CR236" s="23">
        <v>211.2921</v>
      </c>
      <c r="CS236" s="23">
        <v>28.022400000000001</v>
      </c>
      <c r="CT236" s="23">
        <v>12.7456</v>
      </c>
      <c r="CU236" s="23">
        <v>8.7278000000000002</v>
      </c>
      <c r="CV236" s="23">
        <f t="shared" si="160"/>
        <v>1.7392698940907227</v>
      </c>
      <c r="CW236" s="23">
        <f t="shared" si="148"/>
        <v>195.27920517560074</v>
      </c>
      <c r="CX236" s="23">
        <f t="shared" si="131"/>
        <v>171.65793676323221</v>
      </c>
      <c r="CY236" s="23">
        <f t="shared" si="132"/>
        <v>30.349892922142466</v>
      </c>
      <c r="CZ236" s="23" cm="1">
        <f t="array" aca="1" ref="CZ236" ca="1">(CY236 - $EV236) - AVERAGE(OFFSET(CY$62, 0, 0, ROW()-62, 1) - OFFSET($EV$62, 0, 0, ROW()-62, 1))</f>
        <v>0.6160632703637674</v>
      </c>
      <c r="DA236" s="21">
        <v>44834</v>
      </c>
      <c r="DB236" s="23">
        <v>3228.84</v>
      </c>
      <c r="DC236" s="23">
        <v>2.71</v>
      </c>
      <c r="DD236" s="23">
        <v>11.510300000000001</v>
      </c>
      <c r="DE236" s="23">
        <v>290.7611</v>
      </c>
      <c r="DF236" s="23">
        <v>29.475300000000001</v>
      </c>
      <c r="DG236" s="23">
        <v>16.054400000000001</v>
      </c>
      <c r="DH236" s="23">
        <v>11.768800000000001</v>
      </c>
      <c r="DI236" s="23">
        <f t="shared" si="161"/>
        <v>2.2203221566428315</v>
      </c>
      <c r="DJ236" s="23">
        <f t="shared" si="149"/>
        <v>268.72560073937154</v>
      </c>
      <c r="DK236" s="23">
        <f t="shared" si="133"/>
        <v>178.3225104667699</v>
      </c>
      <c r="DL236" s="23">
        <f t="shared" si="134"/>
        <v>18.106743739465742</v>
      </c>
      <c r="DM236" s="23" cm="1">
        <f t="array" aca="1" ref="DM236" ca="1">(DL236 - $EV236) - AVERAGE(OFFSET(DL$62, 0, 0, ROW()-62, 1) - OFFSET($EV$62, 0, 0, ROW()-62, 1))</f>
        <v>-6.7070463596931518</v>
      </c>
      <c r="DN236" s="21">
        <v>44834</v>
      </c>
      <c r="DO236" s="23">
        <v>9123</v>
      </c>
      <c r="DP236" s="23">
        <v>1.1599999999999999</v>
      </c>
      <c r="DQ236" s="23">
        <v>23.173100000000002</v>
      </c>
      <c r="DR236" s="23">
        <v>446.7321</v>
      </c>
      <c r="DS236" s="23">
        <v>53.148899999999998</v>
      </c>
      <c r="DT236" s="23">
        <v>25.383600000000001</v>
      </c>
      <c r="DU236" s="23">
        <v>22.149000000000001</v>
      </c>
      <c r="DV236" s="23">
        <f t="shared" si="162"/>
        <v>0.91184067336195296</v>
      </c>
      <c r="DW236" s="23">
        <f t="shared" si="150"/>
        <v>412.87624768946392</v>
      </c>
      <c r="DX236" s="23">
        <f t="shared" si="135"/>
        <v>310.94598803795611</v>
      </c>
      <c r="DY236" s="23">
        <f t="shared" si="136"/>
        <v>29.339500591615245</v>
      </c>
      <c r="DZ236" s="23" cm="1">
        <f t="array" aca="1" ref="DZ236" ca="1">(DY236 - $EV236) - AVERAGE(OFFSET(DY$62, 0, 0, ROW()-62, 1) - OFFSET($EV$62, 0, 0, ROW()-62, 1))</f>
        <v>-0.77538580488354025</v>
      </c>
      <c r="EA236" s="21">
        <v>44834</v>
      </c>
      <c r="EB236" s="23">
        <v>6449</v>
      </c>
      <c r="EC236" s="23">
        <v>3.14</v>
      </c>
      <c r="ED236" s="23">
        <v>19.0869</v>
      </c>
      <c r="EE236" s="23">
        <v>170.2449</v>
      </c>
      <c r="EF236" s="23">
        <v>64.706900000000005</v>
      </c>
      <c r="EG236" s="23">
        <v>14.932399999999999</v>
      </c>
      <c r="EH236" s="23">
        <v>10.0097</v>
      </c>
      <c r="EI236" s="23">
        <f t="shared" si="163"/>
        <v>2.9711891698305566</v>
      </c>
      <c r="EJ236" s="23">
        <f t="shared" si="151"/>
        <v>157.34279112754157</v>
      </c>
      <c r="EK236" s="23">
        <f t="shared" si="137"/>
        <v>149.35333867791903</v>
      </c>
      <c r="EL236" s="23">
        <f t="shared" si="138"/>
        <v>43.179483345245401</v>
      </c>
      <c r="EM236" s="23" cm="1">
        <f t="array" aca="1" ref="EM236" ca="1">(EL236 - $EV236) - AVERAGE(OFFSET(EL$62, 0, 0, ROW()-62, 1) - OFFSET($EV$62, 0, 0, ROW()-62, 1))</f>
        <v>8.5982295145956709</v>
      </c>
      <c r="EP236" s="21">
        <v>44834</v>
      </c>
      <c r="EQ236" s="52">
        <v>3871.97998046875</v>
      </c>
      <c r="ER236" s="37">
        <v>22.413799999999998</v>
      </c>
      <c r="ES236" s="51">
        <v>202.62</v>
      </c>
      <c r="ET236" s="23">
        <f t="shared" si="152"/>
        <v>187.26432532347505</v>
      </c>
      <c r="EU236" s="23">
        <f t="shared" si="139"/>
        <v>161.91723181299088</v>
      </c>
      <c r="EV236" s="23">
        <f t="shared" si="140"/>
        <v>23.913328662515429</v>
      </c>
      <c r="EW236" s="37"/>
      <c r="EX236" s="37"/>
      <c r="EY236" s="37"/>
      <c r="FA236" s="21">
        <v>44834</v>
      </c>
      <c r="FB236" s="37">
        <f>VLOOKUP(FA236,'riskfree_rate and infl.'!$H:$I,2,0)</f>
        <v>8.1999999999999993</v>
      </c>
    </row>
    <row r="237" spans="1:158" x14ac:dyDescent="0.35">
      <c r="A237" s="21">
        <v>44865</v>
      </c>
      <c r="B237" s="23">
        <v>5826.84</v>
      </c>
      <c r="C237" s="23">
        <v>1.03</v>
      </c>
      <c r="D237" s="23">
        <v>15.901999999999999</v>
      </c>
      <c r="E237" s="23">
        <v>236.5514</v>
      </c>
      <c r="F237" s="23">
        <v>51.947299999999998</v>
      </c>
      <c r="G237" s="23">
        <v>18.709</v>
      </c>
      <c r="H237" s="23">
        <v>12.781000000000001</v>
      </c>
      <c r="I237" s="23">
        <f t="shared" si="153"/>
        <v>0.79193188085923916</v>
      </c>
      <c r="J237" s="23">
        <f t="shared" si="141"/>
        <v>219.63918291550604</v>
      </c>
      <c r="K237" s="23">
        <f t="shared" si="117"/>
        <v>214.29922944869094</v>
      </c>
      <c r="L237" s="23">
        <f t="shared" si="118"/>
        <v>27.190205093085059</v>
      </c>
      <c r="M237" s="23" cm="1">
        <f t="array" aca="1" ref="M237" ca="1">(L237 - $EV237) - AVERAGE(OFFSET(L$62, 0, 0, ROW()-62, 1) - OFFSET($EV$62, 0, 0, ROW()-62, 1))</f>
        <v>-13.365380555288109</v>
      </c>
      <c r="N237" s="21">
        <v>44865</v>
      </c>
      <c r="O237" s="23">
        <v>7053.31</v>
      </c>
      <c r="P237" s="23">
        <v>0.83</v>
      </c>
      <c r="Q237" s="23">
        <v>32.287599999999998</v>
      </c>
      <c r="R237" s="23">
        <v>224.70959999999999</v>
      </c>
      <c r="S237" s="23">
        <v>32.994599999999998</v>
      </c>
      <c r="T237" s="23">
        <v>8.9152000000000005</v>
      </c>
      <c r="U237" s="23">
        <v>6.8246000000000002</v>
      </c>
      <c r="V237" s="23">
        <f t="shared" si="154"/>
        <v>0.70106876935833784</v>
      </c>
      <c r="W237" s="23">
        <f t="shared" si="142"/>
        <v>208.64401114206129</v>
      </c>
      <c r="X237" s="23">
        <f t="shared" si="119"/>
        <v>189.58300773735144</v>
      </c>
      <c r="Y237" s="23">
        <f t="shared" si="120"/>
        <v>37.204336423292041</v>
      </c>
      <c r="Z237" s="23" cm="1">
        <f t="array" aca="1" ref="Z237" ca="1">(Y237 - $EV237) - AVERAGE(OFFSET(Y$62, 0, 0, ROW()-62, 1) - OFFSET($EV$62, 0, 0, ROW()-62, 1))</f>
        <v>2.3930129777847764</v>
      </c>
      <c r="AA237" s="21">
        <v>44865</v>
      </c>
      <c r="AB237" s="23">
        <v>4325.3999999999996</v>
      </c>
      <c r="AC237" s="23">
        <v>2.54</v>
      </c>
      <c r="AD237" s="23">
        <v>21.076799999999999</v>
      </c>
      <c r="AE237" s="23">
        <v>203.50739999999999</v>
      </c>
      <c r="AF237" s="23">
        <v>27.905000000000001</v>
      </c>
      <c r="AG237" s="23">
        <v>9.0349000000000004</v>
      </c>
      <c r="AH237" s="23">
        <v>6.3813000000000004</v>
      </c>
      <c r="AI237" s="23">
        <f t="shared" si="155"/>
        <v>2.5008012765187395</v>
      </c>
      <c r="AJ237" s="23">
        <f t="shared" si="143"/>
        <v>188.95766016713091</v>
      </c>
      <c r="AK237" s="23">
        <f t="shared" si="121"/>
        <v>168.63134056758815</v>
      </c>
      <c r="AL237" s="23">
        <f t="shared" si="122"/>
        <v>25.650036259222887</v>
      </c>
      <c r="AM237" s="23" cm="1">
        <f t="array" aca="1" ref="AM237" ca="1">(AL237 - $EV237) - AVERAGE(OFFSET(AL$62, 0, 0, ROW()-62, 1) - OFFSET($EV$62, 0, 0, ROW()-62, 1))</f>
        <v>-2.9320232606045518</v>
      </c>
      <c r="AN237" s="21">
        <v>44865</v>
      </c>
      <c r="AO237" s="23">
        <v>3732.33</v>
      </c>
      <c r="AP237" s="23">
        <v>3.37</v>
      </c>
      <c r="AQ237" s="23">
        <v>11.9757</v>
      </c>
      <c r="AR237" s="23">
        <v>303.64699999999999</v>
      </c>
      <c r="AS237" s="23">
        <v>17.788599999999999</v>
      </c>
      <c r="AT237" s="23">
        <v>13.212400000000001</v>
      </c>
      <c r="AU237" s="23">
        <v>10.6355</v>
      </c>
      <c r="AV237" s="23">
        <f t="shared" si="156"/>
        <v>4.1804009639531277</v>
      </c>
      <c r="AW237" s="23">
        <f t="shared" si="144"/>
        <v>281.93779015784588</v>
      </c>
      <c r="AX237" s="23">
        <f t="shared" si="123"/>
        <v>105.59348419598282</v>
      </c>
      <c r="AY237" s="23">
        <f t="shared" si="124"/>
        <v>35.34621504744316</v>
      </c>
      <c r="AZ237" s="23" cm="1">
        <f t="array" aca="1" ref="AZ237" ca="1">(AY237 - $EV237) - AVERAGE(OFFSET(AY$62, 0, 0, ROW()-62, 1) - OFFSET($EV$62, 0, 0, ROW()-62, 1))</f>
        <v>11.92014944123798</v>
      </c>
      <c r="BA237" s="21">
        <v>44865</v>
      </c>
      <c r="BB237" s="23">
        <v>1931.05</v>
      </c>
      <c r="BC237" s="23">
        <v>2.2799999999999998</v>
      </c>
      <c r="BD237" s="23">
        <v>13.021800000000001</v>
      </c>
      <c r="BE237" s="23">
        <v>154.1722</v>
      </c>
      <c r="BF237" s="23" t="s">
        <v>8</v>
      </c>
      <c r="BG237" s="23">
        <v>21.010100000000001</v>
      </c>
      <c r="BH237" s="23">
        <v>16.560700000000001</v>
      </c>
      <c r="BI237" s="23">
        <f t="shared" si="157"/>
        <v>2.182006237899202</v>
      </c>
      <c r="BJ237" s="23">
        <f t="shared" si="145"/>
        <v>143.14967502321264</v>
      </c>
      <c r="BK237" s="23">
        <f t="shared" si="125"/>
        <v>126.92941379537021</v>
      </c>
      <c r="BL237" s="23">
        <f t="shared" si="126"/>
        <v>15.213573767173859</v>
      </c>
      <c r="BM237" s="23" cm="1">
        <f t="array" aca="1" ref="BM237" ca="1">(BL237 - $EV237) - AVERAGE(OFFSET(BL$62, 0, 0, ROW()-62, 1) - OFFSET($EV$62, 0, 0, ROW()-62, 1))</f>
        <v>-5.7768278330902429</v>
      </c>
      <c r="BN237" s="21">
        <v>44865</v>
      </c>
      <c r="BO237" s="23">
        <v>3177.54</v>
      </c>
      <c r="BP237" s="23">
        <v>3.74</v>
      </c>
      <c r="BQ237" s="23">
        <v>37.0627</v>
      </c>
      <c r="BR237" s="23">
        <v>172.5241</v>
      </c>
      <c r="BS237" s="23" t="s">
        <v>8</v>
      </c>
      <c r="BT237" s="23">
        <v>23.1692</v>
      </c>
      <c r="BU237" s="23">
        <v>21.893799999999999</v>
      </c>
      <c r="BV237" s="23">
        <f t="shared" si="158"/>
        <v>3.0802938599750136</v>
      </c>
      <c r="BW237" s="23">
        <f t="shared" si="146"/>
        <v>160.18950789229342</v>
      </c>
      <c r="BX237" s="23">
        <f t="shared" si="127"/>
        <v>142.98100821856241</v>
      </c>
      <c r="BY237" s="23">
        <f t="shared" si="128"/>
        <v>22.223510937500006</v>
      </c>
      <c r="BZ237" s="23" cm="1">
        <f t="array" aca="1" ref="BZ237" ca="1">(BY237 - $EV237) - AVERAGE(OFFSET(BY$62, 0, 0, ROW()-62, 1) - OFFSET($EV$62, 0, 0, ROW()-62, 1))</f>
        <v>-5.0285811817756843</v>
      </c>
      <c r="CA237" s="21">
        <v>44865</v>
      </c>
      <c r="CB237" s="23">
        <v>5246.94</v>
      </c>
      <c r="CC237" s="23">
        <v>1.56</v>
      </c>
      <c r="CD237" s="23">
        <v>18.777899999999999</v>
      </c>
      <c r="CE237" s="23">
        <v>320.27780000000001</v>
      </c>
      <c r="CF237" s="23">
        <v>29.499400000000001</v>
      </c>
      <c r="CG237" s="23">
        <v>10.6427</v>
      </c>
      <c r="CH237" s="23">
        <v>8.2233000000000001</v>
      </c>
      <c r="CI237" s="23">
        <f t="shared" si="159"/>
        <v>1.58546508029847</v>
      </c>
      <c r="CJ237" s="23">
        <f t="shared" si="147"/>
        <v>297.37957288765091</v>
      </c>
      <c r="CK237" s="23">
        <f t="shared" si="129"/>
        <v>226.50614693028399</v>
      </c>
      <c r="CL237" s="23">
        <f t="shared" si="130"/>
        <v>23.164669352725991</v>
      </c>
      <c r="CM237" s="23" cm="1">
        <f t="array" aca="1" ref="CM237" ca="1">(CL237 - $EV237) - AVERAGE(OFFSET(CL$62, 0, 0, ROW()-62, 1) - OFFSET($EV$62, 0, 0, ROW()-62, 1))</f>
        <v>-3.6188120648566606</v>
      </c>
      <c r="CN237" s="21">
        <v>44865</v>
      </c>
      <c r="CO237" s="23">
        <v>5945.95</v>
      </c>
      <c r="CP237" s="23">
        <v>1.78</v>
      </c>
      <c r="CQ237" s="23">
        <v>21.8935</v>
      </c>
      <c r="CR237" s="23">
        <v>211.2921</v>
      </c>
      <c r="CS237" s="23">
        <v>28.022400000000001</v>
      </c>
      <c r="CT237" s="23">
        <v>12.7456</v>
      </c>
      <c r="CU237" s="23">
        <v>8.7278000000000002</v>
      </c>
      <c r="CV237" s="23">
        <f t="shared" si="160"/>
        <v>1.7620667844379327</v>
      </c>
      <c r="CW237" s="23">
        <f t="shared" si="148"/>
        <v>196.18579387186631</v>
      </c>
      <c r="CX237" s="23">
        <f t="shared" si="131"/>
        <v>172.10436012514893</v>
      </c>
      <c r="CY237" s="23">
        <f t="shared" si="132"/>
        <v>34.548514608672846</v>
      </c>
      <c r="CZ237" s="23" cm="1">
        <f t="array" aca="1" ref="CZ237" ca="1">(CY237 - $EV237) - AVERAGE(OFFSET(CY$62, 0, 0, ROW()-62, 1) - OFFSET($EV$62, 0, 0, ROW()-62, 1))</f>
        <v>3.6408587473569014</v>
      </c>
      <c r="DA237" s="21">
        <v>44865</v>
      </c>
      <c r="DB237" s="23">
        <v>3513.66</v>
      </c>
      <c r="DC237" s="23">
        <v>2.5099999999999998</v>
      </c>
      <c r="DD237" s="23">
        <v>12.525600000000001</v>
      </c>
      <c r="DE237" s="23">
        <v>290.7611</v>
      </c>
      <c r="DF237" s="23">
        <v>29.475300000000001</v>
      </c>
      <c r="DG237" s="23">
        <v>16.054400000000001</v>
      </c>
      <c r="DH237" s="23">
        <v>11.768800000000001</v>
      </c>
      <c r="DI237" s="23">
        <f t="shared" si="161"/>
        <v>2.2673251925261337</v>
      </c>
      <c r="DJ237" s="23">
        <f t="shared" si="149"/>
        <v>269.97316620241412</v>
      </c>
      <c r="DK237" s="23">
        <f t="shared" si="133"/>
        <v>180.52303382504539</v>
      </c>
      <c r="DL237" s="23">
        <f t="shared" si="134"/>
        <v>19.46377659155273</v>
      </c>
      <c r="DM237" s="23" cm="1">
        <f t="array" aca="1" ref="DM237" ca="1">(DL237 - $EV237) - AVERAGE(OFFSET(DL$62, 0, 0, ROW()-62, 1) - OFFSET($EV$62, 0, 0, ROW()-62, 1))</f>
        <v>-6.4819933764002275</v>
      </c>
      <c r="DN237" s="21">
        <v>44865</v>
      </c>
      <c r="DO237" s="23">
        <v>9786.9500000000007</v>
      </c>
      <c r="DP237" s="23">
        <v>1.0900000000000001</v>
      </c>
      <c r="DQ237" s="23">
        <v>24.773099999999999</v>
      </c>
      <c r="DR237" s="23">
        <v>447.14049999999997</v>
      </c>
      <c r="DS237" s="23">
        <v>53.173200000000001</v>
      </c>
      <c r="DT237" s="23">
        <v>24.830300000000001</v>
      </c>
      <c r="DU237" s="23">
        <v>21.295000000000002</v>
      </c>
      <c r="DV237" s="23">
        <f t="shared" si="162"/>
        <v>0.94091724456623516</v>
      </c>
      <c r="DW237" s="23">
        <f t="shared" si="150"/>
        <v>415.17223769730731</v>
      </c>
      <c r="DX237" s="23">
        <f t="shared" si="135"/>
        <v>314.19283252245367</v>
      </c>
      <c r="DY237" s="23">
        <f t="shared" si="136"/>
        <v>31.149501156429405</v>
      </c>
      <c r="DZ237" s="23" cm="1">
        <f t="array" aca="1" ref="DZ237" ca="1">(DY237 - $EV237) - AVERAGE(OFFSET(DY$62, 0, 0, ROW()-62, 1) - OFFSET($EV$62, 0, 0, ROW()-62, 1))</f>
        <v>-0.13126031203378474</v>
      </c>
      <c r="EA237" s="21">
        <v>44865</v>
      </c>
      <c r="EB237" s="23">
        <v>6569.52</v>
      </c>
      <c r="EC237" s="23">
        <v>3.09</v>
      </c>
      <c r="ED237" s="23">
        <v>19.4392</v>
      </c>
      <c r="EE237" s="23">
        <v>170.2449</v>
      </c>
      <c r="EF237" s="23">
        <v>64.706900000000005</v>
      </c>
      <c r="EG237" s="23">
        <v>14.932399999999999</v>
      </c>
      <c r="EH237" s="23">
        <v>10.0097</v>
      </c>
      <c r="EI237" s="23">
        <f t="shared" si="163"/>
        <v>2.9728794501148514</v>
      </c>
      <c r="EJ237" s="23">
        <f t="shared" si="151"/>
        <v>158.07325905292481</v>
      </c>
      <c r="EK237" s="23">
        <f t="shared" si="137"/>
        <v>149.66562175363768</v>
      </c>
      <c r="EL237" s="23">
        <f t="shared" si="138"/>
        <v>43.894649439361487</v>
      </c>
      <c r="EM237" s="23" cm="1">
        <f t="array" aca="1" ref="EM237" ca="1">(EL237 - $EV237) - AVERAGE(OFFSET(EL$62, 0, 0, ROW()-62, 1) - OFFSET($EV$62, 0, 0, ROW()-62, 1))</f>
        <v>8.0939570206360418</v>
      </c>
      <c r="EP237" s="21">
        <v>44865</v>
      </c>
      <c r="EQ237" s="52">
        <v>4080.110107421875</v>
      </c>
      <c r="ER237" s="37">
        <v>23.618600000000001</v>
      </c>
      <c r="ES237" s="51">
        <v>196.65</v>
      </c>
      <c r="ET237" s="23">
        <f t="shared" si="152"/>
        <v>182.59052924791087</v>
      </c>
      <c r="EU237" s="23">
        <f t="shared" si="139"/>
        <v>162.66024390176327</v>
      </c>
      <c r="EV237" s="23">
        <f t="shared" si="140"/>
        <v>25.083634510507739</v>
      </c>
      <c r="EW237" s="37"/>
      <c r="EX237" s="37"/>
      <c r="EY237" s="37"/>
      <c r="FA237" s="21">
        <v>44865</v>
      </c>
      <c r="FB237" s="37">
        <f>VLOOKUP(FA237,'riskfree_rate and infl.'!$H:$I,2,0)</f>
        <v>7.7</v>
      </c>
    </row>
    <row r="238" spans="1:158" x14ac:dyDescent="0.35">
      <c r="A238" s="21">
        <v>44895</v>
      </c>
      <c r="B238" s="23">
        <v>6216.99</v>
      </c>
      <c r="C238" s="23">
        <v>0.96</v>
      </c>
      <c r="D238" s="23">
        <v>17.064800000000002</v>
      </c>
      <c r="E238" s="23">
        <v>254.33770000000001</v>
      </c>
      <c r="F238" s="23">
        <v>57.609000000000002</v>
      </c>
      <c r="G238" s="23">
        <v>18.0151</v>
      </c>
      <c r="H238" s="23">
        <v>12.296799999999999</v>
      </c>
      <c r="I238" s="23">
        <f t="shared" si="153"/>
        <v>0.81701986921927972</v>
      </c>
      <c r="J238" s="23">
        <f t="shared" si="141"/>
        <v>237.47684407096173</v>
      </c>
      <c r="K238" s="23">
        <f t="shared" si="117"/>
        <v>215.43552486031069</v>
      </c>
      <c r="L238" s="23">
        <f t="shared" si="118"/>
        <v>28.857775448274477</v>
      </c>
      <c r="M238" s="23" cm="1">
        <f t="array" aca="1" ref="M238" ca="1">(L238 - $EV238) - AVERAGE(OFFSET(L$62, 0, 0, ROW()-62, 1) - OFFSET($EV$62, 0, 0, ROW()-62, 1))</f>
        <v>-10.046162766822073</v>
      </c>
      <c r="N238" s="21">
        <v>44895</v>
      </c>
      <c r="O238" s="23">
        <v>7084.91</v>
      </c>
      <c r="P238" s="23">
        <v>0.85</v>
      </c>
      <c r="Q238" s="23">
        <v>31.68</v>
      </c>
      <c r="R238" s="23">
        <v>228.2278</v>
      </c>
      <c r="S238" s="23">
        <v>32.747300000000003</v>
      </c>
      <c r="T238" s="23">
        <v>8.5530000000000008</v>
      </c>
      <c r="U238" s="23">
        <v>6.4688999999999997</v>
      </c>
      <c r="V238" s="23">
        <f t="shared" si="154"/>
        <v>0.7459147111191391</v>
      </c>
      <c r="W238" s="23">
        <f t="shared" si="142"/>
        <v>213.09785247432308</v>
      </c>
      <c r="X238" s="23">
        <f t="shared" si="119"/>
        <v>190.18526809659403</v>
      </c>
      <c r="Y238" s="23">
        <f t="shared" si="120"/>
        <v>37.252675093644022</v>
      </c>
      <c r="Z238" s="23" cm="1">
        <f t="array" aca="1" ref="Z238" ca="1">(Y238 - $EV238) - AVERAGE(OFFSET(Y$62, 0, 0, ROW()-62, 1) - OFFSET($EV$62, 0, 0, ROW()-62, 1))</f>
        <v>4.003462754520914</v>
      </c>
      <c r="AA238" s="21">
        <v>44895</v>
      </c>
      <c r="AB238" s="23">
        <v>4574.7299999999996</v>
      </c>
      <c r="AC238" s="23">
        <v>2.41</v>
      </c>
      <c r="AD238" s="23">
        <v>22.291699999999999</v>
      </c>
      <c r="AE238" s="23">
        <v>203.45079999999999</v>
      </c>
      <c r="AF238" s="23">
        <v>27.905000000000001</v>
      </c>
      <c r="AG238" s="23">
        <v>9.0349000000000004</v>
      </c>
      <c r="AH238" s="23">
        <v>6.3813000000000004</v>
      </c>
      <c r="AI238" s="23">
        <f t="shared" si="155"/>
        <v>2.4938054393120099</v>
      </c>
      <c r="AJ238" s="23">
        <f t="shared" si="143"/>
        <v>189.96339869281044</v>
      </c>
      <c r="AK238" s="23">
        <f t="shared" si="121"/>
        <v>169.42551038924591</v>
      </c>
      <c r="AL238" s="23">
        <f t="shared" si="122"/>
        <v>27.001423749527479</v>
      </c>
      <c r="AM238" s="23" cm="1">
        <f t="array" aca="1" ref="AM238" ca="1">(AL238 - $EV238) - AVERAGE(OFFSET(AL$62, 0, 0, ROW()-62, 1) - OFFSET($EV$62, 0, 0, ROW()-62, 1))</f>
        <v>1.1731223802318169E-2</v>
      </c>
      <c r="AN238" s="21">
        <v>44895</v>
      </c>
      <c r="AO238" s="23">
        <v>3763.71</v>
      </c>
      <c r="AP238" s="23">
        <v>3.43</v>
      </c>
      <c r="AQ238" s="23">
        <v>9.8340999999999994</v>
      </c>
      <c r="AR238" s="23">
        <v>374.74520000000001</v>
      </c>
      <c r="AS238" s="23">
        <v>19.582999999999998</v>
      </c>
      <c r="AT238" s="23">
        <v>15.6478</v>
      </c>
      <c r="AU238" s="23">
        <v>12.621499999999999</v>
      </c>
      <c r="AV238" s="23">
        <f t="shared" si="156"/>
        <v>4.1199308745281735</v>
      </c>
      <c r="AW238" s="23">
        <f t="shared" si="144"/>
        <v>349.90214752567698</v>
      </c>
      <c r="AX238" s="23">
        <f t="shared" si="123"/>
        <v>110.37644073171731</v>
      </c>
      <c r="AY238" s="23">
        <f t="shared" si="124"/>
        <v>34.098852753805787</v>
      </c>
      <c r="AZ238" s="23" cm="1">
        <f t="array" aca="1" ref="AZ238" ca="1">(AY238 - $EV238) - AVERAGE(OFFSET(AY$62, 0, 0, ROW()-62, 1) - OFFSET($EV$62, 0, 0, ROW()-62, 1))</f>
        <v>12.180766796806051</v>
      </c>
      <c r="BA238" s="21">
        <v>44895</v>
      </c>
      <c r="BB238" s="23">
        <v>2057.8200000000002</v>
      </c>
      <c r="BC238" s="23">
        <v>2.16</v>
      </c>
      <c r="BD238" s="23">
        <v>13.965199999999999</v>
      </c>
      <c r="BE238" s="23">
        <v>154.477</v>
      </c>
      <c r="BF238" s="23" t="s">
        <v>8</v>
      </c>
      <c r="BG238" s="23">
        <v>20.473600000000001</v>
      </c>
      <c r="BH238" s="23">
        <v>16.084</v>
      </c>
      <c r="BI238" s="23">
        <f t="shared" si="157"/>
        <v>2.2143981082084196</v>
      </c>
      <c r="BJ238" s="23">
        <f t="shared" si="145"/>
        <v>144.23622782446313</v>
      </c>
      <c r="BK238" s="23">
        <f t="shared" si="125"/>
        <v>127.80371296100296</v>
      </c>
      <c r="BL238" s="23">
        <f t="shared" si="126"/>
        <v>16.101410141565353</v>
      </c>
      <c r="BM238" s="23" cm="1">
        <f t="array" aca="1" ref="BM238" ca="1">(BL238 - $EV238) - AVERAGE(OFFSET(BL$62, 0, 0, ROW()-62, 1) - OFFSET($EV$62, 0, 0, ROW()-62, 1))</f>
        <v>-3.2804608022528026</v>
      </c>
      <c r="BN238" s="21">
        <v>44895</v>
      </c>
      <c r="BO238" s="23">
        <v>3392.82</v>
      </c>
      <c r="BP238" s="23">
        <v>3.51</v>
      </c>
      <c r="BQ238" s="23">
        <v>35.870899999999999</v>
      </c>
      <c r="BR238" s="23">
        <v>175.51609999999999</v>
      </c>
      <c r="BS238" s="23" t="s">
        <v>8</v>
      </c>
      <c r="BT238" s="23">
        <v>23.9542</v>
      </c>
      <c r="BU238" s="23">
        <v>23.863199999999999</v>
      </c>
      <c r="BV238" s="23">
        <f t="shared" si="158"/>
        <v>3.1380060144597355</v>
      </c>
      <c r="BW238" s="23">
        <f t="shared" si="146"/>
        <v>163.88057889822596</v>
      </c>
      <c r="BX238" s="23">
        <f t="shared" si="127"/>
        <v>143.42486587730326</v>
      </c>
      <c r="BY238" s="23">
        <f t="shared" si="128"/>
        <v>23.655730679939985</v>
      </c>
      <c r="BZ238" s="23" cm="1">
        <f t="array" aca="1" ref="BZ238" ca="1">(BY238 - $EV238) - AVERAGE(OFFSET(BY$62, 0, 0, ROW()-62, 1) - OFFSET($EV$62, 0, 0, ROW()-62, 1))</f>
        <v>-1.9920821843176815</v>
      </c>
      <c r="CA238" s="21">
        <v>44895</v>
      </c>
      <c r="CB238" s="23">
        <v>5495.53</v>
      </c>
      <c r="CC238" s="23">
        <v>1.5</v>
      </c>
      <c r="CD238" s="23">
        <v>20.1982</v>
      </c>
      <c r="CE238" s="23">
        <v>318.2373</v>
      </c>
      <c r="CF238" s="23">
        <v>29.239899999999999</v>
      </c>
      <c r="CG238" s="23">
        <v>9.9946000000000002</v>
      </c>
      <c r="CH238" s="23">
        <v>7.4680999999999997</v>
      </c>
      <c r="CI238" s="23">
        <f t="shared" si="159"/>
        <v>1.5872043011960406</v>
      </c>
      <c r="CJ238" s="23">
        <f t="shared" si="147"/>
        <v>297.14033613445378</v>
      </c>
      <c r="CK238" s="23">
        <f t="shared" si="129"/>
        <v>228.4659842350689</v>
      </c>
      <c r="CL238" s="23">
        <f t="shared" si="130"/>
        <v>24.054040335149597</v>
      </c>
      <c r="CM238" s="23" cm="1">
        <f t="array" aca="1" ref="CM238" ca="1">(CL238 - $EV238) - AVERAGE(OFFSET(CL$62, 0, 0, ROW()-62, 1) - OFFSET($EV$62, 0, 0, ROW()-62, 1))</f>
        <v>-1.1331718792157068</v>
      </c>
      <c r="CN238" s="21">
        <v>44895</v>
      </c>
      <c r="CO238" s="23">
        <v>6409.78</v>
      </c>
      <c r="CP238" s="23">
        <v>1.68</v>
      </c>
      <c r="CQ238" s="23">
        <v>23.0992</v>
      </c>
      <c r="CR238" s="23">
        <v>218.08260000000001</v>
      </c>
      <c r="CS238" s="23">
        <v>27.544499999999999</v>
      </c>
      <c r="CT238" s="23">
        <v>12.573399999999999</v>
      </c>
      <c r="CU238" s="23">
        <v>8.8533000000000008</v>
      </c>
      <c r="CV238" s="23">
        <f t="shared" si="160"/>
        <v>1.7891656460031578</v>
      </c>
      <c r="CW238" s="23">
        <f t="shared" si="148"/>
        <v>203.62521008403363</v>
      </c>
      <c r="CX238" s="23">
        <f t="shared" si="131"/>
        <v>172.68329138258341</v>
      </c>
      <c r="CY238" s="23">
        <f t="shared" si="132"/>
        <v>37.118704124066063</v>
      </c>
      <c r="CZ238" s="23" cm="1">
        <f t="array" aca="1" ref="CZ238" ca="1">(CY238 - $EV238) - AVERAGE(OFFSET(CY$62, 0, 0, ROW()-62, 1) - OFFSET($EV$62, 0, 0, ROW()-62, 1))</f>
        <v>7.766069336352615</v>
      </c>
      <c r="DA238" s="21">
        <v>44895</v>
      </c>
      <c r="DB238" s="23">
        <v>3897.24</v>
      </c>
      <c r="DC238" s="23">
        <v>2.2799999999999998</v>
      </c>
      <c r="DD238" s="23">
        <v>13.340999999999999</v>
      </c>
      <c r="DE238" s="23">
        <v>295.83699999999999</v>
      </c>
      <c r="DF238" s="23">
        <v>29.048400000000001</v>
      </c>
      <c r="DG238" s="23">
        <v>15.8331</v>
      </c>
      <c r="DH238" s="23">
        <v>11.4978</v>
      </c>
      <c r="DI238" s="23">
        <f t="shared" si="161"/>
        <v>2.2946248548219761</v>
      </c>
      <c r="DJ238" s="23">
        <f t="shared" si="149"/>
        <v>276.2250233426704</v>
      </c>
      <c r="DK238" s="23">
        <f t="shared" si="133"/>
        <v>183.07061493816036</v>
      </c>
      <c r="DL238" s="23">
        <f t="shared" si="134"/>
        <v>21.288178888329256</v>
      </c>
      <c r="DM238" s="23" cm="1">
        <f t="array" aca="1" ref="DM238" ca="1">(DL238 - $EV238) - AVERAGE(OFFSET(DL$62, 0, 0, ROW()-62, 1) - OFFSET($EV$62, 0, 0, ROW()-62, 1))</f>
        <v>-3.0450538007725849</v>
      </c>
      <c r="DN238" s="21">
        <v>44895</v>
      </c>
      <c r="DO238" s="23">
        <v>10300.06</v>
      </c>
      <c r="DP238" s="23">
        <v>0.98</v>
      </c>
      <c r="DQ238" s="23">
        <v>26.069299999999998</v>
      </c>
      <c r="DR238" s="23">
        <v>448.36709999999999</v>
      </c>
      <c r="DS238" s="23">
        <v>53.169600000000003</v>
      </c>
      <c r="DT238" s="23">
        <v>24.830500000000001</v>
      </c>
      <c r="DU238" s="23">
        <v>21.295000000000002</v>
      </c>
      <c r="DV238" s="23">
        <f t="shared" si="162"/>
        <v>0.91076851172007578</v>
      </c>
      <c r="DW238" s="23">
        <f t="shared" si="150"/>
        <v>418.64341736694678</v>
      </c>
      <c r="DX238" s="23">
        <f t="shared" si="135"/>
        <v>317.34644590387938</v>
      </c>
      <c r="DY238" s="23">
        <f t="shared" si="136"/>
        <v>32.456831116110152</v>
      </c>
      <c r="DZ238" s="23" cm="1">
        <f t="array" aca="1" ref="DZ238" ca="1">(DY238 - $EV238) - AVERAGE(OFFSET(DY$62, 0, 0, ROW()-62, 1) - OFFSET($EV$62, 0, 0, ROW()-62, 1))</f>
        <v>2.7525232159050876</v>
      </c>
      <c r="EA238" s="21">
        <v>44895</v>
      </c>
      <c r="EB238" s="23">
        <v>7035.27</v>
      </c>
      <c r="EC238" s="23">
        <v>2.92</v>
      </c>
      <c r="ED238" s="23">
        <v>20.7502</v>
      </c>
      <c r="EE238" s="23">
        <v>174.2551</v>
      </c>
      <c r="EF238" s="23">
        <v>62.970500000000001</v>
      </c>
      <c r="EG238" s="23">
        <v>16.494399999999999</v>
      </c>
      <c r="EH238" s="23">
        <v>11.787699999999999</v>
      </c>
      <c r="EI238" s="23">
        <f t="shared" si="163"/>
        <v>2.9822446376884528</v>
      </c>
      <c r="EJ238" s="23">
        <f t="shared" si="151"/>
        <v>162.7031746031746</v>
      </c>
      <c r="EK238" s="23">
        <f t="shared" si="137"/>
        <v>150.09412867543227</v>
      </c>
      <c r="EL238" s="23">
        <f t="shared" si="138"/>
        <v>46.872386429007257</v>
      </c>
      <c r="EM238" s="23" cm="1">
        <f t="array" aca="1" ref="EM238" ca="1">(EL238 - $EV238) - AVERAGE(OFFSET(EL$62, 0, 0, ROW()-62, 1) - OFFSET($EV$62, 0, 0, ROW()-62, 1))</f>
        <v>12.601413389149769</v>
      </c>
      <c r="EP238" s="21">
        <v>44895</v>
      </c>
      <c r="EQ238" s="52">
        <v>3839.5</v>
      </c>
      <c r="ER238" s="37">
        <v>22.2258</v>
      </c>
      <c r="ES238" s="51">
        <v>191.69</v>
      </c>
      <c r="ET238" s="23">
        <f t="shared" si="152"/>
        <v>178.98225957049488</v>
      </c>
      <c r="EU238" s="23">
        <f t="shared" si="139"/>
        <v>163.32788691026045</v>
      </c>
      <c r="EV238" s="23">
        <f t="shared" si="140"/>
        <v>23.507926739477078</v>
      </c>
      <c r="EW238" s="37"/>
      <c r="EX238" s="37"/>
      <c r="EY238" s="37"/>
      <c r="FA238" s="21">
        <v>44895</v>
      </c>
      <c r="FB238" s="37">
        <f>VLOOKUP(FA238,'riskfree_rate and infl.'!$H:$I,2,0)</f>
        <v>7.1</v>
      </c>
    </row>
    <row r="239" spans="1:158" x14ac:dyDescent="0.35">
      <c r="A239" s="21">
        <v>44926</v>
      </c>
      <c r="B239" s="23">
        <v>5710.33</v>
      </c>
      <c r="C239" s="23">
        <v>1.04</v>
      </c>
      <c r="D239" s="23">
        <v>15.670400000000001</v>
      </c>
      <c r="E239" s="23">
        <v>254.33770000000001</v>
      </c>
      <c r="F239" s="23">
        <v>57.609000000000002</v>
      </c>
      <c r="G239" s="23">
        <v>18.0151</v>
      </c>
      <c r="H239" s="23">
        <v>12.296799999999999</v>
      </c>
      <c r="I239" s="23">
        <f t="shared" si="153"/>
        <v>0.85183308857472551</v>
      </c>
      <c r="J239" s="23">
        <f t="shared" si="141"/>
        <v>238.81474178403758</v>
      </c>
      <c r="K239" s="23">
        <f t="shared" si="117"/>
        <v>216.59135495109592</v>
      </c>
      <c r="L239" s="23">
        <f t="shared" si="118"/>
        <v>26.364533345706864</v>
      </c>
      <c r="M239" s="23" cm="1">
        <f t="array" aca="1" ref="M239" ca="1">(L239 - $EV239) - AVERAGE(OFFSET(L$62, 0, 0, ROW()-62, 1) - OFFSET($EV$62, 0, 0, ROW()-62, 1))</f>
        <v>-13.844598246122857</v>
      </c>
      <c r="N239" s="21">
        <v>44926</v>
      </c>
      <c r="O239" s="23">
        <v>6227</v>
      </c>
      <c r="P239" s="23">
        <v>0.97</v>
      </c>
      <c r="Q239" s="23">
        <v>27.828600000000002</v>
      </c>
      <c r="R239" s="23">
        <v>228.8724</v>
      </c>
      <c r="S239" s="23">
        <v>32.757100000000001</v>
      </c>
      <c r="T239" s="23">
        <v>8.5582999999999991</v>
      </c>
      <c r="U239" s="23">
        <v>6.4734999999999996</v>
      </c>
      <c r="V239" s="23">
        <f t="shared" si="154"/>
        <v>0.78076441411872355</v>
      </c>
      <c r="W239" s="23">
        <f t="shared" si="142"/>
        <v>214.90366197183099</v>
      </c>
      <c r="X239" s="23">
        <f t="shared" si="119"/>
        <v>190.82472351404815</v>
      </c>
      <c r="Y239" s="23">
        <f t="shared" si="120"/>
        <v>32.632039943930955</v>
      </c>
      <c r="Z239" s="23" cm="1">
        <f t="array" aca="1" ref="Z239" ca="1">(Y239 - $EV239) - AVERAGE(OFFSET(Y$62, 0, 0, ROW()-62, 1) - OFFSET($EV$62, 0, 0, ROW()-62, 1))</f>
        <v>-2.0017421873001435</v>
      </c>
      <c r="AA239" s="21">
        <v>44926</v>
      </c>
      <c r="AB239" s="23">
        <v>4417.47</v>
      </c>
      <c r="AC239" s="23">
        <v>2.5</v>
      </c>
      <c r="AD239" s="23">
        <v>21.781099999999999</v>
      </c>
      <c r="AE239" s="23">
        <v>201.41329999999999</v>
      </c>
      <c r="AF239" s="23">
        <v>27.542999999999999</v>
      </c>
      <c r="AG239" s="23">
        <v>8.5336999999999996</v>
      </c>
      <c r="AH239" s="23">
        <v>6.0815000000000001</v>
      </c>
      <c r="AI239" s="23">
        <f t="shared" si="155"/>
        <v>2.5076815713813732</v>
      </c>
      <c r="AJ239" s="23">
        <f t="shared" si="143"/>
        <v>189.12046948356809</v>
      </c>
      <c r="AK239" s="23">
        <f t="shared" si="121"/>
        <v>170.15530796258452</v>
      </c>
      <c r="AL239" s="23">
        <f t="shared" si="122"/>
        <v>25.961399928654348</v>
      </c>
      <c r="AM239" s="23" cm="1">
        <f t="array" aca="1" ref="AM239" ca="1">(AL239 - $EV239) - AVERAGE(OFFSET(AL$62, 0, 0, ROW()-62, 1) - OFFSET($EV$62, 0, 0, ROW()-62, 1))</f>
        <v>-2.3903102336380209</v>
      </c>
      <c r="AN239" s="21">
        <v>44926</v>
      </c>
      <c r="AO239" s="23">
        <v>3621.34</v>
      </c>
      <c r="AP239" s="23">
        <v>3.64</v>
      </c>
      <c r="AQ239" s="23">
        <v>9.4620999999999995</v>
      </c>
      <c r="AR239" s="23">
        <v>374.74520000000001</v>
      </c>
      <c r="AS239" s="23">
        <v>19.582999999999998</v>
      </c>
      <c r="AT239" s="23">
        <v>15.6478</v>
      </c>
      <c r="AU239" s="23">
        <v>12.621499999999999</v>
      </c>
      <c r="AV239" s="23">
        <f t="shared" si="156"/>
        <v>4.0636540435225266</v>
      </c>
      <c r="AW239" s="23">
        <f t="shared" si="144"/>
        <v>351.87342723004696</v>
      </c>
      <c r="AX239" s="23">
        <f t="shared" si="123"/>
        <v>115.19122475394843</v>
      </c>
      <c r="AY239" s="23">
        <f t="shared" si="124"/>
        <v>31.437637786517854</v>
      </c>
      <c r="AZ239" s="23" cm="1">
        <f t="array" aca="1" ref="AZ239" ca="1">(AY239 - $EV239) - AVERAGE(OFFSET(AY$62, 0, 0, ROW()-62, 1) - OFFSET($EV$62, 0, 0, ROW()-62, 1))</f>
        <v>8.0887825795441106</v>
      </c>
      <c r="BA239" s="21">
        <v>44926</v>
      </c>
      <c r="BB239" s="23">
        <v>1938.14</v>
      </c>
      <c r="BC239" s="23">
        <v>2.29</v>
      </c>
      <c r="BD239" s="23">
        <v>13.153</v>
      </c>
      <c r="BE239" s="23">
        <v>154.477</v>
      </c>
      <c r="BF239" s="23" t="s">
        <v>8</v>
      </c>
      <c r="BG239" s="23">
        <v>20.473600000000001</v>
      </c>
      <c r="BH239" s="23">
        <v>16.084</v>
      </c>
      <c r="BI239" s="23">
        <f t="shared" si="157"/>
        <v>2.238951435936499</v>
      </c>
      <c r="BJ239" s="23">
        <f t="shared" si="145"/>
        <v>145.04882629107982</v>
      </c>
      <c r="BK239" s="23">
        <f t="shared" si="125"/>
        <v>128.69005725814944</v>
      </c>
      <c r="BL239" s="23">
        <f t="shared" si="126"/>
        <v>15.06052636305953</v>
      </c>
      <c r="BM239" s="23" cm="1">
        <f t="array" aca="1" ref="BM239" ca="1">(BL239 - $EV239) - AVERAGE(OFFSET(BL$62, 0, 0, ROW()-62, 1) - OFFSET($EV$62, 0, 0, ROW()-62, 1))</f>
        <v>-5.6647622623763692</v>
      </c>
      <c r="BN239" s="21">
        <v>44926</v>
      </c>
      <c r="BO239" s="23">
        <v>3222.98</v>
      </c>
      <c r="BP239" s="23">
        <v>3.76</v>
      </c>
      <c r="BQ239" s="23">
        <v>34.075299999999999</v>
      </c>
      <c r="BR239" s="23">
        <v>175.51609999999999</v>
      </c>
      <c r="BS239" s="23" t="s">
        <v>8</v>
      </c>
      <c r="BT239" s="23">
        <v>23.9542</v>
      </c>
      <c r="BU239" s="23">
        <v>23.863199999999999</v>
      </c>
      <c r="BV239" s="23">
        <f t="shared" si="158"/>
        <v>3.2893896569188175</v>
      </c>
      <c r="BW239" s="23">
        <f t="shared" si="146"/>
        <v>164.80384976525821</v>
      </c>
      <c r="BX239" s="23">
        <f t="shared" si="127"/>
        <v>143.88187094766448</v>
      </c>
      <c r="BY239" s="23">
        <f t="shared" si="128"/>
        <v>22.400181334675061</v>
      </c>
      <c r="BZ239" s="23" cm="1">
        <f t="array" aca="1" ref="BZ239" ca="1">(BY239 - $EV239) - AVERAGE(OFFSET(BY$62, 0, 0, ROW()-62, 1) - OFFSET($EV$62, 0, 0, ROW()-62, 1))</f>
        <v>-4.598328186442922</v>
      </c>
      <c r="CA239" s="21">
        <v>44926</v>
      </c>
      <c r="CB239" s="23">
        <v>5386.37</v>
      </c>
      <c r="CC239" s="23">
        <v>1.54</v>
      </c>
      <c r="CD239" s="23">
        <v>19.8094</v>
      </c>
      <c r="CE239" s="23">
        <v>318.27350000000001</v>
      </c>
      <c r="CF239" s="23">
        <v>29.168299999999999</v>
      </c>
      <c r="CG239" s="23">
        <v>9.9558999999999997</v>
      </c>
      <c r="CH239" s="23">
        <v>7.4439000000000002</v>
      </c>
      <c r="CI239" s="23">
        <f t="shared" si="159"/>
        <v>1.6015173627027093</v>
      </c>
      <c r="CJ239" s="23">
        <f t="shared" si="147"/>
        <v>298.84835680751178</v>
      </c>
      <c r="CK239" s="23">
        <f t="shared" si="129"/>
        <v>230.45135270226555</v>
      </c>
      <c r="CL239" s="23">
        <f t="shared" si="130"/>
        <v>23.373132493429043</v>
      </c>
      <c r="CM239" s="23" cm="1">
        <f t="array" aca="1" ref="CM239" ca="1">(CL239 - $EV239) - AVERAGE(OFFSET(CL$62, 0, 0, ROW()-62, 1) - OFFSET($EV$62, 0, 0, ROW()-62, 1))</f>
        <v>-3.1696289783903726</v>
      </c>
      <c r="CN239" s="21">
        <v>44926</v>
      </c>
      <c r="CO239" s="23">
        <v>6232.13</v>
      </c>
      <c r="CP239" s="23">
        <v>1.76</v>
      </c>
      <c r="CQ239" s="23">
        <v>22.444900000000001</v>
      </c>
      <c r="CR239" s="23">
        <v>218.08099999999999</v>
      </c>
      <c r="CS239" s="23">
        <v>27.548100000000002</v>
      </c>
      <c r="CT239" s="23">
        <v>12.5723</v>
      </c>
      <c r="CU239" s="23">
        <v>8.8513999999999999</v>
      </c>
      <c r="CV239" s="23">
        <f t="shared" si="160"/>
        <v>1.8317628791818714</v>
      </c>
      <c r="CW239" s="23">
        <f t="shared" si="148"/>
        <v>204.77089201877934</v>
      </c>
      <c r="CX239" s="23">
        <f t="shared" si="131"/>
        <v>173.27856041214878</v>
      </c>
      <c r="CY239" s="23">
        <f t="shared" si="132"/>
        <v>35.965961312101584</v>
      </c>
      <c r="CZ239" s="23" cm="1">
        <f t="array" aca="1" ref="CZ239" ca="1">(CY239 - $EV239) - AVERAGE(OFFSET(CY$62, 0, 0, ROW()-62, 1) - OFFSET($EV$62, 0, 0, ROW()-62, 1))</f>
        <v>5.20749906797601</v>
      </c>
      <c r="DA239" s="21">
        <v>44926</v>
      </c>
      <c r="DB239" s="23">
        <v>3650.67</v>
      </c>
      <c r="DC239" s="23">
        <v>2.44</v>
      </c>
      <c r="DD239" s="23">
        <v>12.497</v>
      </c>
      <c r="DE239" s="23">
        <v>295.83699999999999</v>
      </c>
      <c r="DF239" s="23">
        <v>29.048400000000001</v>
      </c>
      <c r="DG239" s="23">
        <v>15.8331</v>
      </c>
      <c r="DH239" s="23">
        <v>11.4978</v>
      </c>
      <c r="DI239" s="23">
        <f t="shared" si="161"/>
        <v>2.3386555067513464</v>
      </c>
      <c r="DJ239" s="23">
        <f t="shared" si="149"/>
        <v>277.781220657277</v>
      </c>
      <c r="DK239" s="23">
        <f t="shared" si="133"/>
        <v>185.64211879534417</v>
      </c>
      <c r="DL239" s="23">
        <f t="shared" si="134"/>
        <v>19.665095527295595</v>
      </c>
      <c r="DM239" s="23" cm="1">
        <f t="array" aca="1" ref="DM239" ca="1">(DL239 - $EV239) - AVERAGE(OFFSET(DL$62, 0, 0, ROW()-62, 1) - OFFSET($EV$62, 0, 0, ROW()-62, 1))</f>
        <v>-6.0128848264832007</v>
      </c>
      <c r="DN239" s="21">
        <v>44926</v>
      </c>
      <c r="DO239" s="23">
        <v>9451.98</v>
      </c>
      <c r="DP239" s="23">
        <v>1.08</v>
      </c>
      <c r="DQ239" s="23">
        <v>23.922799999999999</v>
      </c>
      <c r="DR239" s="23">
        <v>448.27390000000003</v>
      </c>
      <c r="DS239" s="23">
        <v>53.169600000000003</v>
      </c>
      <c r="DT239" s="23">
        <v>24.830500000000001</v>
      </c>
      <c r="DU239" s="23">
        <v>21.295000000000002</v>
      </c>
      <c r="DV239" s="23">
        <f t="shared" si="162"/>
        <v>0.95148300040242673</v>
      </c>
      <c r="DW239" s="23">
        <f t="shared" si="150"/>
        <v>420.91446009389676</v>
      </c>
      <c r="DX239" s="23">
        <f t="shared" si="135"/>
        <v>320.53361638634544</v>
      </c>
      <c r="DY239" s="23">
        <f t="shared" si="136"/>
        <v>29.488264309249058</v>
      </c>
      <c r="DZ239" s="23" cm="1">
        <f t="array" aca="1" ref="DZ239" ca="1">(DY239 - $EV239) - AVERAGE(OFFSET(DY$62, 0, 0, ROW()-62, 1) - OFFSET($EV$62, 0, 0, ROW()-62, 1))</f>
        <v>-1.5935459280435689</v>
      </c>
      <c r="EA239" s="21">
        <v>44926</v>
      </c>
      <c r="EB239" s="23">
        <v>7017.75</v>
      </c>
      <c r="EC239" s="23">
        <v>2.94</v>
      </c>
      <c r="ED239" s="23">
        <v>20.648199999999999</v>
      </c>
      <c r="EE239" s="23">
        <v>174.2551</v>
      </c>
      <c r="EF239" s="23">
        <v>62.970500000000001</v>
      </c>
      <c r="EG239" s="23">
        <v>16.494399999999999</v>
      </c>
      <c r="EH239" s="23">
        <v>11.787699999999999</v>
      </c>
      <c r="EI239" s="23">
        <f t="shared" si="163"/>
        <v>2.9909227208135949</v>
      </c>
      <c r="EJ239" s="23">
        <f t="shared" si="151"/>
        <v>163.61981220657279</v>
      </c>
      <c r="EK239" s="23">
        <f t="shared" si="137"/>
        <v>150.53567663924085</v>
      </c>
      <c r="EL239" s="23">
        <f t="shared" si="138"/>
        <v>46.61851699659249</v>
      </c>
      <c r="EM239" s="23" cm="1">
        <f t="array" aca="1" ref="EM239" ca="1">(EL239 - $EV239) - AVERAGE(OFFSET(EL$62, 0, 0, ROW()-62, 1) - OFFSET($EV$62, 0, 0, ROW()-62, 1))</f>
        <v>10.914398172340972</v>
      </c>
      <c r="EP239" s="21">
        <v>44926</v>
      </c>
      <c r="EQ239" s="52">
        <v>4076.60009765625</v>
      </c>
      <c r="ER239" s="37">
        <v>23.265999999999998</v>
      </c>
      <c r="ES239" s="51">
        <v>187.11</v>
      </c>
      <c r="ET239" s="23">
        <f t="shared" si="152"/>
        <v>175.69014084507043</v>
      </c>
      <c r="EU239" s="23">
        <f t="shared" si="139"/>
        <v>163.91717247674453</v>
      </c>
      <c r="EV239" s="23">
        <f t="shared" si="140"/>
        <v>24.869878097943708</v>
      </c>
      <c r="EW239" s="37"/>
      <c r="EX239" s="37"/>
      <c r="EY239" s="37"/>
      <c r="FA239" s="21">
        <v>44926</v>
      </c>
      <c r="FB239" s="37">
        <f>VLOOKUP(FA239,'riskfree_rate and infl.'!$H:$I,2,0)</f>
        <v>6.5</v>
      </c>
    </row>
    <row r="240" spans="1:158" x14ac:dyDescent="0.35">
      <c r="A240" s="21">
        <v>44957</v>
      </c>
      <c r="B240" s="23">
        <v>6586.83</v>
      </c>
      <c r="C240" s="23">
        <v>0.85</v>
      </c>
      <c r="D240" s="23">
        <v>18.036100000000001</v>
      </c>
      <c r="E240" s="23">
        <v>255.26570000000001</v>
      </c>
      <c r="F240" s="23">
        <v>57.606699999999996</v>
      </c>
      <c r="G240" s="23">
        <v>18.0154</v>
      </c>
      <c r="H240" s="23">
        <v>12.297000000000001</v>
      </c>
      <c r="I240" s="23">
        <f t="shared" si="153"/>
        <v>0.82695485463290752</v>
      </c>
      <c r="J240" s="23">
        <f t="shared" si="141"/>
        <v>239.91137218045111</v>
      </c>
      <c r="K240" s="23">
        <f t="shared" si="117"/>
        <v>217.7699365866859</v>
      </c>
      <c r="L240" s="23">
        <f t="shared" si="118"/>
        <v>30.246737007144393</v>
      </c>
      <c r="M240" s="23" cm="1">
        <f t="array" aca="1" ref="M240" ca="1">(L240 - $EV240) - AVERAGE(OFFSET(L$62, 0, 0, ROW()-62, 1) - OFFSET($EV$62, 0, 0, ROW()-62, 1))</f>
        <v>-9.1533657528294405</v>
      </c>
      <c r="N240" s="21">
        <v>44957</v>
      </c>
      <c r="O240" s="23">
        <v>7149.09</v>
      </c>
      <c r="P240" s="23">
        <v>0.85</v>
      </c>
      <c r="Q240" s="23">
        <v>31.9481</v>
      </c>
      <c r="R240" s="23">
        <v>228.8818</v>
      </c>
      <c r="S240" s="23">
        <v>32.753399999999999</v>
      </c>
      <c r="T240" s="23">
        <v>8.5573999999999995</v>
      </c>
      <c r="U240" s="23">
        <v>6.4728000000000003</v>
      </c>
      <c r="V240" s="23">
        <f t="shared" si="154"/>
        <v>0.80322651106050302</v>
      </c>
      <c r="W240" s="23">
        <f t="shared" si="142"/>
        <v>215.11447368421051</v>
      </c>
      <c r="X240" s="23">
        <f t="shared" si="119"/>
        <v>191.47205256451468</v>
      </c>
      <c r="Y240" s="23">
        <f t="shared" si="120"/>
        <v>37.337511685112283</v>
      </c>
      <c r="Z240" s="23" cm="1">
        <f t="array" aca="1" ref="Z240" ca="1">(Y240 - $EV240) - AVERAGE(OFFSET(Y$62, 0, 0, ROW()-62, 1) - OFFSET($EV$62, 0, 0, ROW()-62, 1))</f>
        <v>3.4462254865302011</v>
      </c>
      <c r="AA240" s="21">
        <v>44957</v>
      </c>
      <c r="AB240" s="23">
        <v>4386.8900000000003</v>
      </c>
      <c r="AC240" s="23">
        <v>2.52</v>
      </c>
      <c r="AD240" s="23">
        <v>21.630299999999998</v>
      </c>
      <c r="AE240" s="23">
        <v>201.42070000000001</v>
      </c>
      <c r="AF240" s="23">
        <v>27.542999999999999</v>
      </c>
      <c r="AG240" s="23">
        <v>8.5336999999999996</v>
      </c>
      <c r="AH240" s="23">
        <v>6.0815000000000001</v>
      </c>
      <c r="AI240" s="23">
        <f t="shared" si="155"/>
        <v>2.5172442742746677</v>
      </c>
      <c r="AJ240" s="23">
        <f t="shared" si="143"/>
        <v>189.30516917293232</v>
      </c>
      <c r="AK240" s="23">
        <f t="shared" si="121"/>
        <v>170.88746398161101</v>
      </c>
      <c r="AL240" s="23">
        <f t="shared" si="122"/>
        <v>25.671221854354794</v>
      </c>
      <c r="AM240" s="23" cm="1">
        <f t="array" aca="1" ref="AM240" ca="1">(AL240 - $EV240) - AVERAGE(OFFSET(AL$62, 0, 0, ROW()-62, 1) - OFFSET($EV$62, 0, 0, ROW()-62, 1))</f>
        <v>-1.9358094087360973</v>
      </c>
      <c r="AN240" s="21">
        <v>44957</v>
      </c>
      <c r="AO240" s="23">
        <v>3711.2</v>
      </c>
      <c r="AP240" s="23">
        <v>3.54</v>
      </c>
      <c r="AQ240" s="23">
        <v>9.6968999999999994</v>
      </c>
      <c r="AR240" s="23">
        <v>374.9794</v>
      </c>
      <c r="AS240" s="23">
        <v>19.582999999999998</v>
      </c>
      <c r="AT240" s="23">
        <v>15.6478</v>
      </c>
      <c r="AU240" s="23">
        <v>12.621499999999999</v>
      </c>
      <c r="AV240" s="23">
        <f t="shared" si="156"/>
        <v>3.9471766800474404</v>
      </c>
      <c r="AW240" s="23">
        <f t="shared" si="144"/>
        <v>352.42424812030072</v>
      </c>
      <c r="AX240" s="23">
        <f t="shared" si="123"/>
        <v>120.00969614361262</v>
      </c>
      <c r="AY240" s="23">
        <f t="shared" si="124"/>
        <v>30.924167956886578</v>
      </c>
      <c r="AZ240" s="23" cm="1">
        <f t="array" aca="1" ref="AZ240" ca="1">(AY240 - $EV240) - AVERAGE(OFFSET(AY$62, 0, 0, ROW()-62, 1) - OFFSET($EV$62, 0, 0, ROW()-62, 1))</f>
        <v>8.2611203411750864</v>
      </c>
      <c r="BA240" s="21">
        <v>44957</v>
      </c>
      <c r="BB240" s="23">
        <v>2078.0300000000002</v>
      </c>
      <c r="BC240" s="23">
        <v>2.15</v>
      </c>
      <c r="BD240" s="23">
        <v>14.1022</v>
      </c>
      <c r="BE240" s="23">
        <v>154.3793</v>
      </c>
      <c r="BF240" s="23" t="s">
        <v>8</v>
      </c>
      <c r="BG240" s="23">
        <v>20.475100000000001</v>
      </c>
      <c r="BH240" s="23">
        <v>16.0838</v>
      </c>
      <c r="BI240" s="23">
        <f t="shared" si="157"/>
        <v>2.2694425231354298</v>
      </c>
      <c r="BJ240" s="23">
        <f t="shared" si="145"/>
        <v>145.09332706766918</v>
      </c>
      <c r="BK240" s="23">
        <f t="shared" si="125"/>
        <v>129.57618665638793</v>
      </c>
      <c r="BL240" s="23">
        <f t="shared" si="126"/>
        <v>16.037128839966183</v>
      </c>
      <c r="BM240" s="23" cm="1">
        <f t="array" aca="1" ref="BM240" ca="1">(BL240 - $EV240) - AVERAGE(OFFSET(BL$62, 0, 0, ROW()-62, 1) - OFFSET($EV$62, 0, 0, ROW()-62, 1))</f>
        <v>-3.9250850883539776</v>
      </c>
      <c r="BN240" s="21">
        <v>44957</v>
      </c>
      <c r="BO240" s="23">
        <v>3539.83</v>
      </c>
      <c r="BP240" s="23">
        <v>3.42</v>
      </c>
      <c r="BQ240" s="23">
        <v>37.430999999999997</v>
      </c>
      <c r="BR240" s="23">
        <v>175.40020000000001</v>
      </c>
      <c r="BS240" s="23" t="s">
        <v>8</v>
      </c>
      <c r="BT240" s="23">
        <v>23.963799999999999</v>
      </c>
      <c r="BU240" s="23">
        <v>23.8813</v>
      </c>
      <c r="BV240" s="23">
        <f t="shared" si="158"/>
        <v>3.3323215313831982</v>
      </c>
      <c r="BW240" s="23">
        <f t="shared" si="146"/>
        <v>164.84981203007519</v>
      </c>
      <c r="BX240" s="23">
        <f t="shared" si="127"/>
        <v>144.34221306458755</v>
      </c>
      <c r="BY240" s="23">
        <f t="shared" si="128"/>
        <v>24.52387229518272</v>
      </c>
      <c r="BZ240" s="23" cm="1">
        <f t="array" aca="1" ref="BZ240" ca="1">(BY240 - $EV240) - AVERAGE(OFFSET(BY$62, 0, 0, ROW()-62, 1) - OFFSET($EV$62, 0, 0, ROW()-62, 1))</f>
        <v>-1.7175537314933074</v>
      </c>
      <c r="CA240" s="21">
        <v>44957</v>
      </c>
      <c r="CB240" s="23">
        <v>5272.82</v>
      </c>
      <c r="CC240" s="23">
        <v>1.58</v>
      </c>
      <c r="CD240" s="23">
        <v>19.3918</v>
      </c>
      <c r="CE240" s="23">
        <v>318.27350000000001</v>
      </c>
      <c r="CF240" s="23">
        <v>29.168299999999999</v>
      </c>
      <c r="CG240" s="23">
        <v>9.9558999999999997</v>
      </c>
      <c r="CH240" s="23">
        <v>7.4439000000000002</v>
      </c>
      <c r="CI240" s="23">
        <f t="shared" si="159"/>
        <v>1.6058434501020391</v>
      </c>
      <c r="CJ240" s="23">
        <f t="shared" si="147"/>
        <v>299.12922932330827</v>
      </c>
      <c r="CK240" s="23">
        <f t="shared" si="129"/>
        <v>232.43967531308991</v>
      </c>
      <c r="CL240" s="23">
        <f t="shared" si="130"/>
        <v>22.684681489498963</v>
      </c>
      <c r="CM240" s="23" cm="1">
        <f t="array" aca="1" ref="CM240" ca="1">(CL240 - $EV240) - AVERAGE(OFFSET(CL$62, 0, 0, ROW()-62, 1) - OFFSET($EV$62, 0, 0, ROW()-62, 1))</f>
        <v>-3.1090228879237367</v>
      </c>
      <c r="CN240" s="21">
        <v>44957</v>
      </c>
      <c r="CO240" s="23">
        <v>6447.19</v>
      </c>
      <c r="CP240" s="23">
        <v>1.7</v>
      </c>
      <c r="CQ240" s="23">
        <v>23.207899999999999</v>
      </c>
      <c r="CR240" s="23">
        <v>224.7234</v>
      </c>
      <c r="CS240" s="23">
        <v>27.548100000000002</v>
      </c>
      <c r="CT240" s="23">
        <v>12.575699999999999</v>
      </c>
      <c r="CU240" s="23">
        <v>8.8537999999999997</v>
      </c>
      <c r="CV240" s="23">
        <f t="shared" si="160"/>
        <v>1.8268794167439417</v>
      </c>
      <c r="CW240" s="23">
        <f t="shared" si="148"/>
        <v>211.20620300751878</v>
      </c>
      <c r="CX240" s="23">
        <f t="shared" si="131"/>
        <v>173.98675063857189</v>
      </c>
      <c r="CY240" s="23">
        <f t="shared" si="132"/>
        <v>37.055637721477702</v>
      </c>
      <c r="CZ240" s="23" cm="1">
        <f t="array" aca="1" ref="CZ240" ca="1">(CY240 - $EV240) - AVERAGE(OFFSET(CY$62, 0, 0, ROW()-62, 1) - OFFSET($EV$62, 0, 0, ROW()-62, 1))</f>
        <v>6.9991700546344253</v>
      </c>
      <c r="DA240" s="21">
        <v>44957</v>
      </c>
      <c r="DB240" s="23">
        <v>4033.5</v>
      </c>
      <c r="DC240" s="23">
        <v>2.21</v>
      </c>
      <c r="DD240" s="23">
        <v>13.807499999999999</v>
      </c>
      <c r="DE240" s="23">
        <v>295.83699999999999</v>
      </c>
      <c r="DF240" s="23">
        <v>29.048400000000001</v>
      </c>
      <c r="DG240" s="23">
        <v>15.8331</v>
      </c>
      <c r="DH240" s="23">
        <v>11.4978</v>
      </c>
      <c r="DI240" s="23">
        <f t="shared" si="161"/>
        <v>2.3426120126503358</v>
      </c>
      <c r="DJ240" s="23">
        <f t="shared" si="149"/>
        <v>278.04229323308266</v>
      </c>
      <c r="DK240" s="23">
        <f t="shared" si="133"/>
        <v>188.21797386212472</v>
      </c>
      <c r="DL240" s="23">
        <f t="shared" si="134"/>
        <v>21.429940601499933</v>
      </c>
      <c r="DM240" s="23" cm="1">
        <f t="array" aca="1" ref="DM240" ca="1">(DL240 - $EV240) - AVERAGE(OFFSET(DL$62, 0, 0, ROW()-62, 1) - OFFSET($EV$62, 0, 0, ROW()-62, 1))</f>
        <v>-3.4830093104209507</v>
      </c>
      <c r="DN240" s="21">
        <v>44957</v>
      </c>
      <c r="DO240" s="23">
        <v>10351.780000000001</v>
      </c>
      <c r="DP240" s="23">
        <v>0.99</v>
      </c>
      <c r="DQ240" s="23">
        <v>26.500299999999999</v>
      </c>
      <c r="DR240" s="23">
        <v>450.34840000000003</v>
      </c>
      <c r="DS240" s="23">
        <v>53.058799999999998</v>
      </c>
      <c r="DT240" s="23">
        <v>24.5044</v>
      </c>
      <c r="DU240" s="23">
        <v>19.942599999999999</v>
      </c>
      <c r="DV240" s="23">
        <f t="shared" si="162"/>
        <v>0.97280075457841686</v>
      </c>
      <c r="DW240" s="23">
        <f t="shared" si="150"/>
        <v>423.25977443609025</v>
      </c>
      <c r="DX240" s="23">
        <f t="shared" si="135"/>
        <v>323.75949672750193</v>
      </c>
      <c r="DY240" s="23">
        <f t="shared" si="136"/>
        <v>31.973672138219207</v>
      </c>
      <c r="DZ240" s="23" cm="1">
        <f t="array" aca="1" ref="DZ240" ca="1">(DY240 - $EV240) - AVERAGE(OFFSET(DY$62, 0, 0, ROW()-62, 1) - OFFSET($EV$62, 0, 0, ROW()-62, 1))</f>
        <v>1.6320645961640459</v>
      </c>
      <c r="EA240" s="21">
        <v>44957</v>
      </c>
      <c r="EB240" s="23">
        <v>6869.72</v>
      </c>
      <c r="EC240" s="23">
        <v>3</v>
      </c>
      <c r="ED240" s="23">
        <v>20.207999999999998</v>
      </c>
      <c r="EE240" s="23">
        <v>174.3588</v>
      </c>
      <c r="EF240" s="23">
        <v>62.970500000000001</v>
      </c>
      <c r="EG240" s="23">
        <v>16.494399999999999</v>
      </c>
      <c r="EH240" s="23">
        <v>11.787699999999999</v>
      </c>
      <c r="EI240" s="23">
        <f t="shared" si="163"/>
        <v>2.980229686596771</v>
      </c>
      <c r="EJ240" s="23">
        <f t="shared" si="151"/>
        <v>163.87105263157895</v>
      </c>
      <c r="EK240" s="23">
        <f t="shared" si="137"/>
        <v>150.98141194346616</v>
      </c>
      <c r="EL240" s="23">
        <f t="shared" si="138"/>
        <v>45.500435527602001</v>
      </c>
      <c r="EM240" s="23" cm="1">
        <f t="array" aca="1" ref="EM240" ca="1">(EL240 - $EV240) - AVERAGE(OFFSET(EL$62, 0, 0, ROW()-62, 1) - OFFSET($EV$62, 0, 0, ROW()-62, 1))</f>
        <v>10.466250049709384</v>
      </c>
      <c r="EP240" s="21">
        <v>44957</v>
      </c>
      <c r="EQ240" s="52">
        <v>3970.14990234375</v>
      </c>
      <c r="ER240" s="37">
        <v>22.6585</v>
      </c>
      <c r="ES240" s="51">
        <v>186.49</v>
      </c>
      <c r="ET240" s="23">
        <f t="shared" si="152"/>
        <v>175.27255639097746</v>
      </c>
      <c r="EU240" s="23">
        <f t="shared" si="139"/>
        <v>164.47289040157619</v>
      </c>
      <c r="EV240" s="23">
        <f t="shared" si="140"/>
        <v>24.138627907919972</v>
      </c>
      <c r="EW240" s="37"/>
      <c r="EX240" s="37"/>
      <c r="EY240" s="37"/>
      <c r="FA240" s="21">
        <v>44957</v>
      </c>
      <c r="FB240" s="37">
        <f>VLOOKUP(FA240,'riskfree_rate and infl.'!$H:$I,2,0)</f>
        <v>6.4</v>
      </c>
    </row>
    <row r="241" spans="1:158" x14ac:dyDescent="0.35">
      <c r="A241" s="21">
        <v>44985</v>
      </c>
      <c r="B241" s="23">
        <v>6334.16</v>
      </c>
      <c r="C241" s="23">
        <v>0.88</v>
      </c>
      <c r="D241" s="23">
        <v>17.9984</v>
      </c>
      <c r="E241" s="23">
        <v>229.7851</v>
      </c>
      <c r="F241" s="23">
        <v>57.072099999999999</v>
      </c>
      <c r="G241" s="23">
        <v>13.9373</v>
      </c>
      <c r="H241" s="23">
        <v>8.2129999999999992</v>
      </c>
      <c r="I241" s="23">
        <f t="shared" si="153"/>
        <v>0.84484193425870691</v>
      </c>
      <c r="J241" s="23">
        <f t="shared" si="141"/>
        <v>216.77839622641508</v>
      </c>
      <c r="K241" s="23">
        <f t="shared" si="117"/>
        <v>218.36229668034855</v>
      </c>
      <c r="L241" s="23">
        <f t="shared" si="118"/>
        <v>29.007571802893757</v>
      </c>
      <c r="M241" s="23" cm="1">
        <f t="array" aca="1" ref="M241" ca="1">(L241 - $EV241) - AVERAGE(OFFSET(L$62, 0, 0, ROW()-62, 1) - OFFSET($EV$62, 0, 0, ROW()-62, 1))</f>
        <v>-11.106031605306352</v>
      </c>
      <c r="N241" s="21">
        <v>44985</v>
      </c>
      <c r="O241" s="23">
        <v>6989.47</v>
      </c>
      <c r="P241" s="23">
        <v>0.97</v>
      </c>
      <c r="Q241" s="23">
        <v>30.077100000000002</v>
      </c>
      <c r="R241" s="23">
        <v>236.82839999999999</v>
      </c>
      <c r="S241" s="23">
        <v>32.493099999999998</v>
      </c>
      <c r="T241" s="23">
        <v>8.67</v>
      </c>
      <c r="U241" s="23">
        <v>5.1356999999999999</v>
      </c>
      <c r="V241" s="23">
        <f t="shared" si="154"/>
        <v>0.91482092455828634</v>
      </c>
      <c r="W241" s="23">
        <f t="shared" si="142"/>
        <v>223.4230188679245</v>
      </c>
      <c r="X241" s="23">
        <f t="shared" si="119"/>
        <v>192.37672518817774</v>
      </c>
      <c r="Y241" s="23">
        <f t="shared" si="120"/>
        <v>36.332201793970079</v>
      </c>
      <c r="Z241" s="23" cm="1">
        <f t="array" aca="1" ref="Z241" ca="1">(Y241 - $EV241) - AVERAGE(OFFSET(Y$62, 0, 0, ROW()-62, 1) - OFFSET($EV$62, 0, 0, ROW()-62, 1))</f>
        <v>1.6570261692882031</v>
      </c>
      <c r="AA241" s="21">
        <v>44985</v>
      </c>
      <c r="AB241" s="23">
        <v>4272.66</v>
      </c>
      <c r="AC241" s="23">
        <v>2.6</v>
      </c>
      <c r="AD241" s="23">
        <v>20.808900000000001</v>
      </c>
      <c r="AE241" s="23">
        <v>203.43969999999999</v>
      </c>
      <c r="AF241" s="23">
        <v>27.283300000000001</v>
      </c>
      <c r="AG241" s="23">
        <v>7.8498999999999999</v>
      </c>
      <c r="AH241" s="23">
        <v>5.6208</v>
      </c>
      <c r="AI241" s="23">
        <f t="shared" si="155"/>
        <v>2.5381399209048174</v>
      </c>
      <c r="AJ241" s="23">
        <f t="shared" si="143"/>
        <v>191.92424528301885</v>
      </c>
      <c r="AK241" s="23">
        <f t="shared" si="121"/>
        <v>171.66539742386877</v>
      </c>
      <c r="AL241" s="23">
        <f t="shared" si="122"/>
        <v>24.889465577329673</v>
      </c>
      <c r="AM241" s="23" cm="1">
        <f t="array" aca="1" ref="AM241" ca="1">(AL241 - $EV241) - AVERAGE(OFFSET(AL$62, 0, 0, ROW()-62, 1) - OFFSET($EV$62, 0, 0, ROW()-62, 1))</f>
        <v>-3.4713878778092457</v>
      </c>
      <c r="AN241" s="21">
        <v>44985</v>
      </c>
      <c r="AO241" s="23">
        <v>3441.29</v>
      </c>
      <c r="AP241" s="23">
        <v>3.86</v>
      </c>
      <c r="AQ241" s="23">
        <v>7.6614000000000004</v>
      </c>
      <c r="AR241" s="23">
        <v>422.45350000000002</v>
      </c>
      <c r="AS241" s="23">
        <v>22.330400000000001</v>
      </c>
      <c r="AT241" s="23">
        <v>16.958100000000002</v>
      </c>
      <c r="AU241" s="23">
        <v>13.4207</v>
      </c>
      <c r="AV241" s="23">
        <f t="shared" si="156"/>
        <v>3.9346075625165997</v>
      </c>
      <c r="AW241" s="23">
        <f t="shared" si="144"/>
        <v>398.54103773584905</v>
      </c>
      <c r="AX241" s="23">
        <f t="shared" si="123"/>
        <v>125.37062309348273</v>
      </c>
      <c r="AY241" s="23">
        <f t="shared" si="124"/>
        <v>27.448934328371315</v>
      </c>
      <c r="AZ241" s="23" cm="1">
        <f t="array" aca="1" ref="AZ241" ca="1">(AY241 - $EV241) - AVERAGE(OFFSET(AY$62, 0, 0, ROW()-62, 1) - OFFSET($EV$62, 0, 0, ROW()-62, 1))</f>
        <v>3.975098432623466</v>
      </c>
      <c r="BA241" s="21">
        <v>44985</v>
      </c>
      <c r="BB241" s="23">
        <v>2034.51</v>
      </c>
      <c r="BC241" s="23">
        <v>2.2000000000000002</v>
      </c>
      <c r="BD241" s="23">
        <v>14.449299999999999</v>
      </c>
      <c r="BE241" s="23">
        <v>149.81020000000001</v>
      </c>
      <c r="BF241" s="23" t="s">
        <v>8</v>
      </c>
      <c r="BG241" s="23">
        <v>17.008099999999999</v>
      </c>
      <c r="BH241" s="23">
        <v>13.288399999999999</v>
      </c>
      <c r="BI241" s="23">
        <f t="shared" si="157"/>
        <v>2.2899192681953529</v>
      </c>
      <c r="BJ241" s="23">
        <f t="shared" si="145"/>
        <v>141.33037735849058</v>
      </c>
      <c r="BK241" s="23">
        <f t="shared" si="125"/>
        <v>130.31478981458065</v>
      </c>
      <c r="BL241" s="23">
        <f t="shared" si="126"/>
        <v>15.612272428132044</v>
      </c>
      <c r="BM241" s="23" cm="1">
        <f t="array" aca="1" ref="BM241" ca="1">(BL241 - $EV241) - AVERAGE(OFFSET(BL$62, 0, 0, ROW()-62, 1) - OFFSET($EV$62, 0, 0, ROW()-62, 1))</f>
        <v>-5.092650420282971</v>
      </c>
      <c r="BN241" s="21">
        <v>44985</v>
      </c>
      <c r="BO241" s="23">
        <v>3327.63</v>
      </c>
      <c r="BP241" s="23">
        <v>3.6</v>
      </c>
      <c r="BQ241" s="23">
        <v>38.777999999999999</v>
      </c>
      <c r="BR241" s="23">
        <v>176.53569999999999</v>
      </c>
      <c r="BS241" s="23" t="s">
        <v>8</v>
      </c>
      <c r="BT241" s="23">
        <v>23.3691</v>
      </c>
      <c r="BU241" s="23">
        <v>20.369900000000001</v>
      </c>
      <c r="BV241" s="23">
        <f t="shared" si="158"/>
        <v>3.3435427869676047</v>
      </c>
      <c r="BW241" s="23">
        <f t="shared" si="146"/>
        <v>166.54311320754715</v>
      </c>
      <c r="BX241" s="23">
        <f t="shared" si="127"/>
        <v>144.76686997421106</v>
      </c>
      <c r="BY241" s="23">
        <f t="shared" si="128"/>
        <v>22.986129358138282</v>
      </c>
      <c r="BZ241" s="23" cm="1">
        <f t="array" aca="1" ref="BZ241" ca="1">(BY241 - $EV241) - AVERAGE(OFFSET(BY$62, 0, 0, ROW()-62, 1) - OFFSET($EV$62, 0, 0, ROW()-62, 1))</f>
        <v>-4.01033816604523</v>
      </c>
      <c r="CA241" s="21">
        <v>44985</v>
      </c>
      <c r="CB241" s="23">
        <v>5025.1499999999996</v>
      </c>
      <c r="CC241" s="23">
        <v>1.67</v>
      </c>
      <c r="CD241" s="23">
        <v>18.529299999999999</v>
      </c>
      <c r="CE241" s="23">
        <v>315.09100000000001</v>
      </c>
      <c r="CF241" s="23">
        <v>28.930900000000001</v>
      </c>
      <c r="CG241" s="23">
        <v>9.8733000000000004</v>
      </c>
      <c r="CH241" s="23">
        <v>7.2617000000000003</v>
      </c>
      <c r="CI241" s="23">
        <f t="shared" si="159"/>
        <v>1.6198229814623695</v>
      </c>
      <c r="CJ241" s="23">
        <f t="shared" si="147"/>
        <v>297.25566037735848</v>
      </c>
      <c r="CK241" s="23">
        <f t="shared" si="129"/>
        <v>234.32388413412156</v>
      </c>
      <c r="CL241" s="23">
        <f t="shared" si="130"/>
        <v>21.445317102731707</v>
      </c>
      <c r="CM241" s="23" cm="1">
        <f t="array" aca="1" ref="CM241" ca="1">(CL241 - $EV241) - AVERAGE(OFFSET(CL$62, 0, 0, ROW()-62, 1) - OFFSET($EV$62, 0, 0, ROW()-62, 1))</f>
        <v>-5.0956552014921623</v>
      </c>
      <c r="CN241" s="21">
        <v>44985</v>
      </c>
      <c r="CO241" s="23">
        <v>6392.47</v>
      </c>
      <c r="CP241" s="23">
        <v>1.74</v>
      </c>
      <c r="CQ241" s="23">
        <v>21.790700000000001</v>
      </c>
      <c r="CR241" s="23">
        <v>229.78290000000001</v>
      </c>
      <c r="CS241" s="23">
        <v>27.559799999999999</v>
      </c>
      <c r="CT241" s="23">
        <v>12.632</v>
      </c>
      <c r="CU241" s="23">
        <v>9.6206999999999994</v>
      </c>
      <c r="CV241" s="23">
        <f t="shared" si="160"/>
        <v>1.8505603418873571</v>
      </c>
      <c r="CW241" s="23">
        <f t="shared" si="148"/>
        <v>216.77632075471698</v>
      </c>
      <c r="CX241" s="23">
        <f t="shared" si="131"/>
        <v>174.53255950698875</v>
      </c>
      <c r="CY241" s="23">
        <f t="shared" si="132"/>
        <v>36.626231908001259</v>
      </c>
      <c r="CZ241" s="23" cm="1">
        <f t="array" aca="1" ref="CZ241" ca="1">(CY241 - $EV241) - AVERAGE(OFFSET(CY$62, 0, 0, ROW()-62, 1) - OFFSET($EV$62, 0, 0, ROW()-62, 1))</f>
        <v>5.7660259627224102</v>
      </c>
      <c r="DA241" s="21">
        <v>44985</v>
      </c>
      <c r="DB241" s="23">
        <v>3816.64</v>
      </c>
      <c r="DC241" s="23">
        <v>2.34</v>
      </c>
      <c r="DD241" s="23">
        <v>14.034000000000001</v>
      </c>
      <c r="DE241" s="23">
        <v>276.05930000000001</v>
      </c>
      <c r="DF241" s="23">
        <v>28.3005</v>
      </c>
      <c r="DG241" s="23">
        <v>14.9064</v>
      </c>
      <c r="DH241" s="23">
        <v>11.636100000000001</v>
      </c>
      <c r="DI241" s="23">
        <f t="shared" si="161"/>
        <v>2.3600752079383223</v>
      </c>
      <c r="DJ241" s="23">
        <f t="shared" si="149"/>
        <v>260.43330188679244</v>
      </c>
      <c r="DK241" s="23">
        <f t="shared" si="133"/>
        <v>190.01292713231882</v>
      </c>
      <c r="DL241" s="23">
        <f t="shared" si="134"/>
        <v>20.086212330923232</v>
      </c>
      <c r="DM241" s="23" cm="1">
        <f t="array" aca="1" ref="DM241" ca="1">(DL241 - $EV241) - AVERAGE(OFFSET(DL$62, 0, 0, ROW()-62, 1) - OFFSET($EV$62, 0, 0, ROW()-62, 1))</f>
        <v>-5.5719161981759315</v>
      </c>
      <c r="DN241" s="21">
        <v>44985</v>
      </c>
      <c r="DO241" s="23">
        <v>10381.049999999999</v>
      </c>
      <c r="DP241" s="23">
        <v>1</v>
      </c>
      <c r="DQ241" s="23">
        <v>26.576599999999999</v>
      </c>
      <c r="DR241" s="23">
        <v>450.34840000000003</v>
      </c>
      <c r="DS241" s="23">
        <v>53.058799999999998</v>
      </c>
      <c r="DT241" s="23">
        <v>24.5044</v>
      </c>
      <c r="DU241" s="23">
        <v>19.942599999999999</v>
      </c>
      <c r="DV241" s="23">
        <f t="shared" si="162"/>
        <v>0.99843165266043576</v>
      </c>
      <c r="DW241" s="23">
        <f t="shared" si="150"/>
        <v>424.85698113207548</v>
      </c>
      <c r="DX241" s="23">
        <f t="shared" si="135"/>
        <v>327.01220929627198</v>
      </c>
      <c r="DY241" s="23">
        <f t="shared" si="136"/>
        <v>31.745144997307431</v>
      </c>
      <c r="DZ241" s="23" cm="1">
        <f t="array" aca="1" ref="DZ241" ca="1">(DY241 - $EV241) - AVERAGE(OFFSET(DY$62, 0, 0, ROW()-62, 1) - OFFSET($EV$62, 0, 0, ROW()-62, 1))</f>
        <v>0.6297830061936267</v>
      </c>
      <c r="EA241" s="21">
        <v>44985</v>
      </c>
      <c r="EB241" s="23">
        <v>6456.32</v>
      </c>
      <c r="EC241" s="23">
        <v>3.24</v>
      </c>
      <c r="ED241" s="23">
        <v>19.602</v>
      </c>
      <c r="EE241" s="23">
        <v>167.56270000000001</v>
      </c>
      <c r="EF241" s="23">
        <v>60.264299999999999</v>
      </c>
      <c r="EG241" s="23">
        <v>15.2904</v>
      </c>
      <c r="EH241" s="23">
        <v>9.4788999999999994</v>
      </c>
      <c r="EI241" s="23">
        <f t="shared" si="163"/>
        <v>3.02739570016759</v>
      </c>
      <c r="EJ241" s="23">
        <f t="shared" si="151"/>
        <v>158.07801886792453</v>
      </c>
      <c r="EK241" s="23">
        <f t="shared" si="137"/>
        <v>151.28290469106918</v>
      </c>
      <c r="EL241" s="23">
        <f t="shared" si="138"/>
        <v>42.677128742234821</v>
      </c>
      <c r="EM241" s="23" cm="1">
        <f t="array" aca="1" ref="EM241" ca="1">(EL241 - $EV241) - AVERAGE(OFFSET(EL$62, 0, 0, ROW()-62, 1) - OFFSET($EV$62, 0, 0, ROW()-62, 1))</f>
        <v>6.8198358239229719</v>
      </c>
      <c r="EP241" s="21">
        <v>44985</v>
      </c>
      <c r="EQ241" s="52">
        <v>4109.31005859375</v>
      </c>
      <c r="ER241" s="37">
        <v>23.4527</v>
      </c>
      <c r="ES241" s="51">
        <v>186.32</v>
      </c>
      <c r="ET241" s="23">
        <f t="shared" si="152"/>
        <v>175.77358490566036</v>
      </c>
      <c r="EU241" s="23">
        <f t="shared" si="139"/>
        <v>165.01089763858838</v>
      </c>
      <c r="EV241" s="23">
        <f t="shared" si="140"/>
        <v>24.903264677670435</v>
      </c>
      <c r="EW241" s="37"/>
      <c r="EX241" s="37"/>
      <c r="EY241" s="37"/>
      <c r="FA241" s="21">
        <v>44985</v>
      </c>
      <c r="FB241" s="37">
        <f>VLOOKUP(FA241,'riskfree_rate and infl.'!$H:$I,2,0)</f>
        <v>6</v>
      </c>
    </row>
    <row r="242" spans="1:158" x14ac:dyDescent="0.35">
      <c r="A242" s="21">
        <v>45016</v>
      </c>
      <c r="B242" s="23">
        <v>6943.74</v>
      </c>
      <c r="C242" s="23">
        <v>0.78</v>
      </c>
      <c r="D242" s="23">
        <v>19.688500000000001</v>
      </c>
      <c r="E242" s="23">
        <v>230.31620000000001</v>
      </c>
      <c r="F242" s="23">
        <v>57.061799999999998</v>
      </c>
      <c r="G242" s="23">
        <v>13.978300000000001</v>
      </c>
      <c r="H242" s="23">
        <v>8.2469999999999999</v>
      </c>
      <c r="I242" s="23">
        <f t="shared" si="153"/>
        <v>0.83708296192058163</v>
      </c>
      <c r="J242" s="23">
        <f t="shared" si="141"/>
        <v>219.34876190476191</v>
      </c>
      <c r="K242" s="23">
        <f t="shared" si="117"/>
        <v>218.9922304725113</v>
      </c>
      <c r="L242" s="23">
        <f t="shared" si="118"/>
        <v>31.707700245884311</v>
      </c>
      <c r="M242" s="23" cm="1">
        <f t="array" aca="1" ref="M242" ca="1">(L242 - $EV242) - AVERAGE(OFFSET(L$62, 0, 0, ROW()-62, 1) - OFFSET($EV$62, 0, 0, ROW()-62, 1))</f>
        <v>-8.6262697649114912</v>
      </c>
      <c r="N242" s="21">
        <v>45016</v>
      </c>
      <c r="O242" s="23">
        <v>7234.77</v>
      </c>
      <c r="P242" s="23">
        <v>0.93</v>
      </c>
      <c r="Q242" s="23">
        <v>31.187899999999999</v>
      </c>
      <c r="R242" s="23">
        <v>237.2664</v>
      </c>
      <c r="S242" s="23">
        <v>32.485500000000002</v>
      </c>
      <c r="T242" s="23">
        <v>8.4853000000000005</v>
      </c>
      <c r="U242" s="23">
        <v>4.9736000000000002</v>
      </c>
      <c r="V242" s="23">
        <f t="shared" si="154"/>
        <v>0.92888128409673998</v>
      </c>
      <c r="W242" s="23">
        <f t="shared" si="142"/>
        <v>225.96799999999999</v>
      </c>
      <c r="X242" s="23">
        <f t="shared" si="119"/>
        <v>193.30324589130274</v>
      </c>
      <c r="Y242" s="23">
        <f t="shared" si="120"/>
        <v>37.427048711164517</v>
      </c>
      <c r="Z242" s="23" cm="1">
        <f t="array" aca="1" ref="Z242" ca="1">(Y242 - $EV242) - AVERAGE(OFFSET(Y$62, 0, 0, ROW()-62, 1) - OFFSET($EV$62, 0, 0, ROW()-62, 1))</f>
        <v>2.4606006073614228</v>
      </c>
      <c r="AA242" s="21">
        <v>45016</v>
      </c>
      <c r="AB242" s="23">
        <v>4426.03</v>
      </c>
      <c r="AC242" s="23">
        <v>2.52</v>
      </c>
      <c r="AD242" s="23">
        <v>21.555399999999999</v>
      </c>
      <c r="AE242" s="23">
        <v>203.48560000000001</v>
      </c>
      <c r="AF242" s="23">
        <v>27.263999999999999</v>
      </c>
      <c r="AG242" s="23">
        <v>7.8300999999999998</v>
      </c>
      <c r="AH242" s="23">
        <v>5.5899000000000001</v>
      </c>
      <c r="AI242" s="23">
        <f t="shared" si="155"/>
        <v>2.5538998186514261</v>
      </c>
      <c r="AJ242" s="23">
        <f t="shared" si="143"/>
        <v>193.79580952380951</v>
      </c>
      <c r="AK242" s="23">
        <f t="shared" si="121"/>
        <v>172.33667361124478</v>
      </c>
      <c r="AL242" s="23">
        <f t="shared" si="122"/>
        <v>25.682461586697389</v>
      </c>
      <c r="AM242" s="23" cm="1">
        <f t="array" aca="1" ref="AM242" ca="1">(AL242 - $EV242) - AVERAGE(OFFSET(AL$62, 0, 0, ROW()-62, 1) - OFFSET($EV$62, 0, 0, ROW()-62, 1))</f>
        <v>-2.9411731584122056</v>
      </c>
      <c r="AN242" s="21">
        <v>45016</v>
      </c>
      <c r="AO242" s="23">
        <v>3427.53</v>
      </c>
      <c r="AP242" s="23">
        <v>3.89</v>
      </c>
      <c r="AQ242" s="23">
        <v>7.6307</v>
      </c>
      <c r="AR242" s="23">
        <v>422.45350000000002</v>
      </c>
      <c r="AS242" s="23">
        <v>22.447299999999998</v>
      </c>
      <c r="AT242" s="23">
        <v>16.958100000000002</v>
      </c>
      <c r="AU242" s="23">
        <v>13.4207</v>
      </c>
      <c r="AV242" s="23">
        <f t="shared" si="156"/>
        <v>3.9204847669254068</v>
      </c>
      <c r="AW242" s="23">
        <f t="shared" si="144"/>
        <v>402.33666666666664</v>
      </c>
      <c r="AX242" s="23">
        <f t="shared" si="123"/>
        <v>130.79731330615638</v>
      </c>
      <c r="AY242" s="23">
        <f t="shared" si="124"/>
        <v>26.204896059120145</v>
      </c>
      <c r="AZ242" s="23" cm="1">
        <f t="array" aca="1" ref="AZ242" ca="1">(AY242 - $EV242) - AVERAGE(OFFSET(AY$62, 0, 0, ROW()-62, 1) - OFFSET($EV$62, 0, 0, ROW()-62, 1))</f>
        <v>2.4269095050103271</v>
      </c>
      <c r="BA242" s="21">
        <v>45016</v>
      </c>
      <c r="BB242" s="23">
        <v>1819.46</v>
      </c>
      <c r="BC242" s="23">
        <v>2.4700000000000002</v>
      </c>
      <c r="BD242" s="23">
        <v>12.923500000000001</v>
      </c>
      <c r="BE242" s="23">
        <v>149.81020000000001</v>
      </c>
      <c r="BF242" s="23" t="s">
        <v>8</v>
      </c>
      <c r="BG242" s="23">
        <v>17.008099999999999</v>
      </c>
      <c r="BH242" s="23">
        <v>13.288399999999999</v>
      </c>
      <c r="BI242" s="23">
        <f t="shared" si="157"/>
        <v>2.335114595506937</v>
      </c>
      <c r="BJ242" s="23">
        <f t="shared" si="145"/>
        <v>142.67638095238095</v>
      </c>
      <c r="BK242" s="23">
        <f t="shared" si="125"/>
        <v>131.07898437993282</v>
      </c>
      <c r="BL242" s="23">
        <f t="shared" si="126"/>
        <v>13.880638521933385</v>
      </c>
      <c r="BM242" s="23" cm="1">
        <f t="array" aca="1" ref="BM242" ca="1">(BL242 - $EV242) - AVERAGE(OFFSET(BL$62, 0, 0, ROW()-62, 1) - OFFSET($EV$62, 0, 0, ROW()-62, 1))</f>
        <v>-7.0780586023274532</v>
      </c>
      <c r="BN242" s="21">
        <v>45016</v>
      </c>
      <c r="BO242" s="23">
        <v>3265.83</v>
      </c>
      <c r="BP242" s="23">
        <v>3.7</v>
      </c>
      <c r="BQ242" s="23">
        <v>38.057899999999997</v>
      </c>
      <c r="BR242" s="23">
        <v>176.53569999999999</v>
      </c>
      <c r="BS242" s="23" t="s">
        <v>8</v>
      </c>
      <c r="BT242" s="23">
        <v>23.3691</v>
      </c>
      <c r="BU242" s="23">
        <v>20.369900000000001</v>
      </c>
      <c r="BV242" s="23">
        <f t="shared" si="158"/>
        <v>3.4478992719606651</v>
      </c>
      <c r="BW242" s="23">
        <f t="shared" si="146"/>
        <v>168.12923809523809</v>
      </c>
      <c r="BX242" s="23">
        <f t="shared" si="127"/>
        <v>145.22255421590253</v>
      </c>
      <c r="BY242" s="23">
        <f t="shared" si="128"/>
        <v>22.488448971532939</v>
      </c>
      <c r="BZ242" s="23" cm="1">
        <f t="array" aca="1" ref="BZ242" ca="1">(BY242 - $EV242) - AVERAGE(OFFSET(BY$62, 0, 0, ROW()-62, 1) - OFFSET($EV$62, 0, 0, ROW()-62, 1))</f>
        <v>-4.7678056743532702</v>
      </c>
      <c r="CA242" s="21">
        <v>45016</v>
      </c>
      <c r="CB242" s="23">
        <v>5136.34</v>
      </c>
      <c r="CC242" s="23">
        <v>1.64</v>
      </c>
      <c r="CD242" s="23">
        <v>18.980799999999999</v>
      </c>
      <c r="CE242" s="23">
        <v>315.11680000000001</v>
      </c>
      <c r="CF242" s="23">
        <v>28.912299999999998</v>
      </c>
      <c r="CG242" s="23">
        <v>9.8460999999999999</v>
      </c>
      <c r="CH242" s="23">
        <v>7.2565999999999997</v>
      </c>
      <c r="CI242" s="23">
        <f t="shared" si="159"/>
        <v>1.6325086290264748</v>
      </c>
      <c r="CJ242" s="23">
        <f t="shared" si="147"/>
        <v>300.11123809523809</v>
      </c>
      <c r="CK242" s="23">
        <f t="shared" si="129"/>
        <v>236.26143634456301</v>
      </c>
      <c r="CL242" s="23">
        <f t="shared" si="130"/>
        <v>21.740069304028001</v>
      </c>
      <c r="CM242" s="23" cm="1">
        <f t="array" aca="1" ref="CM242" ca="1">(CL242 - $EV242) - AVERAGE(OFFSET(CL$62, 0, 0, ROW()-62, 1) - OFFSET($EV$62, 0, 0, ROW()-62, 1))</f>
        <v>-5.0546605828127502</v>
      </c>
      <c r="CN242" s="21">
        <v>45016</v>
      </c>
      <c r="CO242" s="23">
        <v>6447.8</v>
      </c>
      <c r="CP242" s="23">
        <v>1.77</v>
      </c>
      <c r="CQ242" s="23">
        <v>21.963200000000001</v>
      </c>
      <c r="CR242" s="23">
        <v>229.78290000000001</v>
      </c>
      <c r="CS242" s="23">
        <v>27.559799999999999</v>
      </c>
      <c r="CT242" s="23">
        <v>12.632</v>
      </c>
      <c r="CU242" s="23">
        <v>9.6206999999999994</v>
      </c>
      <c r="CV242" s="23">
        <f t="shared" si="160"/>
        <v>1.8980683955213484</v>
      </c>
      <c r="CW242" s="23">
        <f t="shared" si="148"/>
        <v>218.84085714285715</v>
      </c>
      <c r="CX242" s="23">
        <f t="shared" si="131"/>
        <v>175.11876780311968</v>
      </c>
      <c r="CY242" s="23">
        <f t="shared" si="132"/>
        <v>36.819582965824949</v>
      </c>
      <c r="CZ242" s="23" cm="1">
        <f t="array" aca="1" ref="CZ242" ca="1">(CY242 - $EV242) - AVERAGE(OFFSET(CY$62, 0, 0, ROW()-62, 1) - OFFSET($EV$62, 0, 0, ROW()-62, 1))</f>
        <v>5.6452767647946933</v>
      </c>
      <c r="DA242" s="21">
        <v>45016</v>
      </c>
      <c r="DB242" s="23">
        <v>3728.72</v>
      </c>
      <c r="DC242" s="23">
        <v>2.37</v>
      </c>
      <c r="DD242" s="23">
        <v>13.7126</v>
      </c>
      <c r="DE242" s="23">
        <v>276.05930000000001</v>
      </c>
      <c r="DF242" s="23">
        <v>28.3005</v>
      </c>
      <c r="DG242" s="23">
        <v>14.9064</v>
      </c>
      <c r="DH242" s="23">
        <v>11.636100000000001</v>
      </c>
      <c r="DI242" s="23">
        <f t="shared" si="161"/>
        <v>2.3628246018539891</v>
      </c>
      <c r="DJ242" s="23">
        <f t="shared" si="149"/>
        <v>262.91361904761902</v>
      </c>
      <c r="DK242" s="23">
        <f t="shared" si="133"/>
        <v>191.85419090029993</v>
      </c>
      <c r="DL242" s="23">
        <f t="shared" si="134"/>
        <v>19.435176174690334</v>
      </c>
      <c r="DM242" s="23" cm="1">
        <f t="array" aca="1" ref="DM242" ca="1">(DL242 - $EV242) - AVERAGE(OFFSET(DL$62, 0, 0, ROW()-62, 1) - OFFSET($EV$62, 0, 0, ROW()-62, 1))</f>
        <v>-6.4740640425996903</v>
      </c>
      <c r="DN242" s="21">
        <v>45016</v>
      </c>
      <c r="DO242" s="23">
        <v>11448.57</v>
      </c>
      <c r="DP242" s="23">
        <v>0.91</v>
      </c>
      <c r="DQ242" s="23">
        <v>29.3096</v>
      </c>
      <c r="DR242" s="23">
        <v>450.24639999999999</v>
      </c>
      <c r="DS242" s="23">
        <v>53.058799999999998</v>
      </c>
      <c r="DT242" s="23">
        <v>24.5044</v>
      </c>
      <c r="DU242" s="23">
        <v>19.942599999999999</v>
      </c>
      <c r="DV242" s="23">
        <f t="shared" si="162"/>
        <v>1.0100216936914113</v>
      </c>
      <c r="DW242" s="23">
        <f t="shared" si="150"/>
        <v>428.80609523809522</v>
      </c>
      <c r="DX242" s="23">
        <f t="shared" si="135"/>
        <v>330.33818816221941</v>
      </c>
      <c r="DY242" s="23">
        <f t="shared" si="136"/>
        <v>34.657119310643985</v>
      </c>
      <c r="DZ242" s="23" cm="1">
        <f t="array" aca="1" ref="DZ242" ca="1">(DY242 - $EV242) - AVERAGE(OFFSET(DY$62, 0, 0, ROW()-62, 1) - OFFSET($EV$62, 0, 0, ROW()-62, 1))</f>
        <v>3.2561917468705994</v>
      </c>
      <c r="EA242" s="21">
        <v>45016</v>
      </c>
      <c r="EB242" s="23">
        <v>6773.69</v>
      </c>
      <c r="EC242" s="23">
        <v>3.1</v>
      </c>
      <c r="ED242" s="23">
        <v>20.4358</v>
      </c>
      <c r="EE242" s="23">
        <v>167.56270000000001</v>
      </c>
      <c r="EF242" s="23">
        <v>60.264299999999999</v>
      </c>
      <c r="EG242" s="23">
        <v>15.2904</v>
      </c>
      <c r="EH242" s="23">
        <v>9.4788999999999994</v>
      </c>
      <c r="EI242" s="23">
        <f t="shared" si="163"/>
        <v>3.0545427700507455</v>
      </c>
      <c r="EJ242" s="23">
        <f t="shared" si="151"/>
        <v>159.5835238095238</v>
      </c>
      <c r="EK242" s="23">
        <f t="shared" si="137"/>
        <v>151.6140461035196</v>
      </c>
      <c r="EL242" s="23">
        <f t="shared" si="138"/>
        <v>44.677193004763126</v>
      </c>
      <c r="EM242" s="23" cm="1">
        <f t="array" aca="1" ref="EM242" ca="1">(EL242 - $EV242) - AVERAGE(OFFSET(EL$62, 0, 0, ROW()-62, 1) - OFFSET($EV$62, 0, 0, ROW()-62, 1))</f>
        <v>8.499945331470979</v>
      </c>
      <c r="EP242" s="21">
        <v>45016</v>
      </c>
      <c r="EQ242" s="52">
        <v>4169.47998046875</v>
      </c>
      <c r="ER242" s="37">
        <v>23.034500000000001</v>
      </c>
      <c r="ES242" s="51">
        <v>186.56</v>
      </c>
      <c r="ET242" s="23">
        <f t="shared" si="152"/>
        <v>177.67619047619047</v>
      </c>
      <c r="EU242" s="23">
        <f t="shared" si="139"/>
        <v>165.55192008402489</v>
      </c>
      <c r="EV242" s="23">
        <f t="shared" si="140"/>
        <v>25.185331455851163</v>
      </c>
      <c r="EW242" s="37"/>
      <c r="EX242" s="37"/>
      <c r="EY242" s="37"/>
      <c r="FA242" s="21">
        <v>45016</v>
      </c>
      <c r="FB242" s="37">
        <f>VLOOKUP(FA242,'riskfree_rate and infl.'!$H:$I,2,0)</f>
        <v>5</v>
      </c>
    </row>
    <row r="243" spans="1:158" x14ac:dyDescent="0.35">
      <c r="A243" s="21">
        <v>45046</v>
      </c>
      <c r="B243" s="23">
        <v>7160.11</v>
      </c>
      <c r="C243" s="23">
        <v>0.76</v>
      </c>
      <c r="D243" s="23">
        <v>20.316500000000001</v>
      </c>
      <c r="E243" s="23">
        <v>272.89490000000001</v>
      </c>
      <c r="F243" s="23">
        <v>56.4026</v>
      </c>
      <c r="G243" s="23">
        <v>14.0977</v>
      </c>
      <c r="H243" s="23">
        <v>8.6668000000000003</v>
      </c>
      <c r="I243" s="23">
        <f>C243*B243/AVERAGE(B243,B232:B242)</f>
        <v>0.84088327237270499</v>
      </c>
      <c r="J243" s="23">
        <f t="shared" si="141"/>
        <v>260.14766444232606</v>
      </c>
      <c r="K243" s="23">
        <f t="shared" si="117"/>
        <v>220.19528992053378</v>
      </c>
      <c r="L243" s="23">
        <f t="shared" si="118"/>
        <v>32.517089727868431</v>
      </c>
      <c r="M243" s="23" cm="1">
        <f t="array" aca="1" ref="M243" ca="1">(L243 - $EV243) - AVERAGE(OFFSET(L$62, 0, 0, ROW()-62, 1) - OFFSET($EV$62, 0, 0, ROW()-62, 1))</f>
        <v>-7.7519802707291579</v>
      </c>
      <c r="N243" s="21">
        <v>45046</v>
      </c>
      <c r="O243" s="23">
        <v>7154.61</v>
      </c>
      <c r="P243" s="23">
        <v>0.96</v>
      </c>
      <c r="Q243" s="23">
        <v>30.830200000000001</v>
      </c>
      <c r="R243" s="23">
        <v>237.35769999999999</v>
      </c>
      <c r="S243" s="23">
        <v>32.488599999999998</v>
      </c>
      <c r="T243" s="23">
        <v>8.4884000000000004</v>
      </c>
      <c r="U243" s="23">
        <v>4.9756</v>
      </c>
      <c r="V243" s="23">
        <f t="shared" si="154"/>
        <v>0.95650665530293544</v>
      </c>
      <c r="W243" s="23">
        <f t="shared" si="142"/>
        <v>226.27044804575786</v>
      </c>
      <c r="X243" s="23">
        <f t="shared" si="119"/>
        <v>194.23692734247189</v>
      </c>
      <c r="Y243" s="23">
        <f t="shared" si="120"/>
        <v>36.834448000638091</v>
      </c>
      <c r="Z243" s="23" cm="1">
        <f t="array" aca="1" ref="Z243" ca="1">(Y243 - $EV243) - AVERAGE(OFFSET(Y$62, 0, 0, ROW()-62, 1) - OFFSET($EV$62, 0, 0, ROW()-62, 1))</f>
        <v>1.8716464815620881</v>
      </c>
      <c r="AA243" s="21">
        <v>45046</v>
      </c>
      <c r="AB243" s="23">
        <v>4576.24</v>
      </c>
      <c r="AC243" s="23">
        <v>2.44</v>
      </c>
      <c r="AD243" s="23">
        <v>22.286899999999999</v>
      </c>
      <c r="AE243" s="23">
        <v>203.48560000000001</v>
      </c>
      <c r="AF243" s="23">
        <v>27.263999999999999</v>
      </c>
      <c r="AG243" s="23">
        <v>7.8300999999999998</v>
      </c>
      <c r="AH243" s="23">
        <v>5.5899000000000001</v>
      </c>
      <c r="AI243" s="23">
        <f t="shared" si="155"/>
        <v>2.5608075186567447</v>
      </c>
      <c r="AJ243" s="23">
        <f t="shared" si="143"/>
        <v>193.98055290753101</v>
      </c>
      <c r="AK243" s="23">
        <f t="shared" si="121"/>
        <v>173.01352510279307</v>
      </c>
      <c r="AL243" s="23">
        <f t="shared" si="122"/>
        <v>26.450186465370866</v>
      </c>
      <c r="AM243" s="23" cm="1">
        <f t="array" aca="1" ref="AM243" ca="1">(AL243 - $EV243) - AVERAGE(OFFSET(AL$62, 0, 0, ROW()-62, 1) - OFFSET($EV$62, 0, 0, ROW()-62, 1))</f>
        <v>-2.1399576410570873</v>
      </c>
      <c r="AN243" s="21">
        <v>45046</v>
      </c>
      <c r="AO243" s="23">
        <v>3505.48</v>
      </c>
      <c r="AP243" s="23">
        <v>3.81</v>
      </c>
      <c r="AQ243" s="23">
        <v>7.8042999999999996</v>
      </c>
      <c r="AR243" s="23">
        <v>422.45350000000002</v>
      </c>
      <c r="AS243" s="23">
        <v>22.447299999999998</v>
      </c>
      <c r="AT243" s="23">
        <v>16.958100000000002</v>
      </c>
      <c r="AU243" s="23">
        <v>13.4207</v>
      </c>
      <c r="AV243" s="23">
        <f t="shared" si="156"/>
        <v>3.8852241165732959</v>
      </c>
      <c r="AW243" s="23">
        <f t="shared" si="144"/>
        <v>402.7202097235463</v>
      </c>
      <c r="AX243" s="23">
        <f t="shared" si="123"/>
        <v>136.23164363081708</v>
      </c>
      <c r="AY243" s="23">
        <f t="shared" si="124"/>
        <v>25.731760305995621</v>
      </c>
      <c r="AZ243" s="23" cm="1">
        <f t="array" aca="1" ref="AZ243" ca="1">(AY243 - $EV243) - AVERAGE(OFFSET(AY$62, 0, 0, ROW()-62, 1) - OFFSET($EV$62, 0, 0, ROW()-62, 1))</f>
        <v>1.9576064752999178</v>
      </c>
      <c r="BA243" s="21">
        <v>45046</v>
      </c>
      <c r="BB243" s="23">
        <v>1868.42</v>
      </c>
      <c r="BC243" s="23">
        <v>2.4</v>
      </c>
      <c r="BD243" s="23">
        <v>13.134</v>
      </c>
      <c r="BE243" s="23">
        <v>151.3357</v>
      </c>
      <c r="BF243" s="23" t="s">
        <v>8</v>
      </c>
      <c r="BG243" s="23">
        <v>16.107800000000001</v>
      </c>
      <c r="BH243" s="23">
        <v>12.6661</v>
      </c>
      <c r="BI243" s="23">
        <f t="shared" si="157"/>
        <v>2.3379268545419714</v>
      </c>
      <c r="BJ243" s="23">
        <f t="shared" si="145"/>
        <v>144.26663489037179</v>
      </c>
      <c r="BK243" s="23">
        <f t="shared" si="125"/>
        <v>131.76613398582927</v>
      </c>
      <c r="BL243" s="23">
        <f t="shared" si="126"/>
        <v>14.17981952935599</v>
      </c>
      <c r="BM243" s="23" cm="1">
        <f t="array" aca="1" ref="BM243" ca="1">(BL243 - $EV243) - AVERAGE(OFFSET(BL$62, 0, 0, ROW()-62, 1) - OFFSET($EV$62, 0, 0, ROW()-62, 1))</f>
        <v>-6.7225312355385904</v>
      </c>
      <c r="BN243" s="21">
        <v>45046</v>
      </c>
      <c r="BO243" s="23">
        <v>3288.69</v>
      </c>
      <c r="BP243" s="23">
        <v>3.69</v>
      </c>
      <c r="BQ243" s="23">
        <v>38.324300000000001</v>
      </c>
      <c r="BR243" s="23">
        <v>176.53569999999999</v>
      </c>
      <c r="BS243" s="23" t="s">
        <v>8</v>
      </c>
      <c r="BT243" s="23">
        <v>23.3691</v>
      </c>
      <c r="BU243" s="23">
        <v>20.369900000000001</v>
      </c>
      <c r="BV243" s="23">
        <f t="shared" si="158"/>
        <v>3.5267393294982923</v>
      </c>
      <c r="BW243" s="23">
        <f t="shared" si="146"/>
        <v>168.28951382268826</v>
      </c>
      <c r="BX243" s="23">
        <f t="shared" si="127"/>
        <v>145.68319895847577</v>
      </c>
      <c r="BY243" s="23">
        <f t="shared" si="128"/>
        <v>22.574257179356547</v>
      </c>
      <c r="BZ243" s="23" cm="1">
        <f t="array" aca="1" ref="BZ243" ca="1">(BY243 - $EV243) - AVERAGE(OFFSET(BY$62, 0, 0, ROW()-62, 1) - OFFSET($EV$62, 0, 0, ROW()-62, 1))</f>
        <v>-4.6384149354947546</v>
      </c>
      <c r="CA243" s="21">
        <v>45046</v>
      </c>
      <c r="CB243" s="23">
        <v>5285.1</v>
      </c>
      <c r="CC243" s="23">
        <v>1.6</v>
      </c>
      <c r="CD243" s="23">
        <v>19.485600000000002</v>
      </c>
      <c r="CE243" s="23">
        <v>315.11689999999999</v>
      </c>
      <c r="CF243" s="23">
        <v>28.930900000000001</v>
      </c>
      <c r="CG243" s="23">
        <v>9.8436000000000003</v>
      </c>
      <c r="CH243" s="23">
        <v>7.2544000000000004</v>
      </c>
      <c r="CI243" s="23">
        <f t="shared" si="159"/>
        <v>1.6349523091540423</v>
      </c>
      <c r="CJ243" s="23">
        <f t="shared" si="147"/>
        <v>300.3974261201144</v>
      </c>
      <c r="CK243" s="23">
        <f t="shared" si="129"/>
        <v>238.20674791810964</v>
      </c>
      <c r="CL243" s="23">
        <f t="shared" si="130"/>
        <v>22.187028899017186</v>
      </c>
      <c r="CM243" s="23" cm="1">
        <f t="array" aca="1" ref="CM243" ca="1">(CL243 - $EV243) - AVERAGE(OFFSET(CL$62, 0, 0, ROW()-62, 1) - OFFSET($EV$62, 0, 0, ROW()-62, 1))</f>
        <v>-4.5625336230402631</v>
      </c>
      <c r="CN243" s="21">
        <v>45046</v>
      </c>
      <c r="CO243" s="23">
        <v>6336.75</v>
      </c>
      <c r="CP243" s="23">
        <v>1.8</v>
      </c>
      <c r="CQ243" s="23">
        <v>21.555</v>
      </c>
      <c r="CR243" s="23">
        <v>230.0222</v>
      </c>
      <c r="CS243" s="23">
        <v>27.559799999999999</v>
      </c>
      <c r="CT243" s="23">
        <v>12.6448</v>
      </c>
      <c r="CU243" s="23">
        <v>9.6282999999999994</v>
      </c>
      <c r="CV243" s="23">
        <f t="shared" si="160"/>
        <v>1.8855657180689818</v>
      </c>
      <c r="CW243" s="23">
        <f t="shared" si="148"/>
        <v>219.27759771210677</v>
      </c>
      <c r="CX243" s="23">
        <f t="shared" si="131"/>
        <v>175.71524158612635</v>
      </c>
      <c r="CY243" s="23">
        <f t="shared" si="132"/>
        <v>36.0626087003048</v>
      </c>
      <c r="CZ243" s="23" cm="1">
        <f t="array" aca="1" ref="CZ243" ca="1">(CY243 - $EV243) - AVERAGE(OFFSET(CY$62, 0, 0, ROW()-62, 1) - OFFSET($EV$62, 0, 0, ROW()-62, 1))</f>
        <v>4.8743541881042143</v>
      </c>
      <c r="DA243" s="21">
        <v>45046</v>
      </c>
      <c r="DB243" s="23">
        <v>3685.78</v>
      </c>
      <c r="DC243" s="23">
        <v>2.4</v>
      </c>
      <c r="DD243" s="23">
        <v>13.5547</v>
      </c>
      <c r="DE243" s="23">
        <v>276.05930000000001</v>
      </c>
      <c r="DF243" s="23">
        <v>28.3005</v>
      </c>
      <c r="DG243" s="23">
        <v>14.9064</v>
      </c>
      <c r="DH243" s="23">
        <v>11.636100000000001</v>
      </c>
      <c r="DI243" s="23">
        <f t="shared" si="161"/>
        <v>2.3867273804887743</v>
      </c>
      <c r="DJ243" s="23">
        <f t="shared" si="149"/>
        <v>263.16425166825553</v>
      </c>
      <c r="DK243" s="23">
        <f t="shared" si="133"/>
        <v>193.70211054192532</v>
      </c>
      <c r="DL243" s="23">
        <f t="shared" si="134"/>
        <v>19.028083843217814</v>
      </c>
      <c r="DM243" s="23" cm="1">
        <f t="array" aca="1" ref="DM243" ca="1">(DL243 - $EV243) - AVERAGE(OFFSET(DL$62, 0, 0, ROW()-62, 1) - OFFSET($EV$62, 0, 0, ROW()-62, 1))</f>
        <v>-6.8281470012237859</v>
      </c>
      <c r="DN243" s="21">
        <v>45046</v>
      </c>
      <c r="DO243" s="23">
        <v>11513.64</v>
      </c>
      <c r="DP243" s="23">
        <v>0.91</v>
      </c>
      <c r="DQ243" s="23">
        <v>31.5336</v>
      </c>
      <c r="DR243" s="23">
        <v>439.86970000000002</v>
      </c>
      <c r="DS243" s="23">
        <v>53.469700000000003</v>
      </c>
      <c r="DT243" s="23">
        <v>22.671399999999998</v>
      </c>
      <c r="DU243" s="23">
        <v>18.181000000000001</v>
      </c>
      <c r="DV243" s="23">
        <f t="shared" si="162"/>
        <v>1.0114013371073969</v>
      </c>
      <c r="DW243" s="23">
        <f t="shared" si="150"/>
        <v>419.32287893231654</v>
      </c>
      <c r="DX243" s="23">
        <f t="shared" si="135"/>
        <v>333.25370768914013</v>
      </c>
      <c r="DY243" s="23">
        <f t="shared" si="136"/>
        <v>34.549173000469516</v>
      </c>
      <c r="DZ243" s="23" cm="1">
        <f t="array" aca="1" ref="DZ243" ca="1">(DY243 - $EV243) - AVERAGE(OFFSET(DY$62, 0, 0, ROW()-62, 1) - OFFSET($EV$62, 0, 0, ROW()-62, 1))</f>
        <v>3.1474964902657128</v>
      </c>
      <c r="EA243" s="21">
        <v>45046</v>
      </c>
      <c r="EB243" s="23">
        <v>6901.91</v>
      </c>
      <c r="EC243" s="23">
        <v>3.05</v>
      </c>
      <c r="ED243" s="23">
        <v>20.817900000000002</v>
      </c>
      <c r="EE243" s="23">
        <v>167.56270000000001</v>
      </c>
      <c r="EF243" s="23">
        <v>60.264299999999999</v>
      </c>
      <c r="EG243" s="23">
        <v>15.2904</v>
      </c>
      <c r="EH243" s="23">
        <v>9.4788999999999994</v>
      </c>
      <c r="EI243" s="23">
        <f t="shared" si="163"/>
        <v>3.0622519033767697</v>
      </c>
      <c r="EJ243" s="23">
        <f t="shared" si="151"/>
        <v>159.73565300285989</v>
      </c>
      <c r="EK243" s="23">
        <f t="shared" si="137"/>
        <v>151.94999479177861</v>
      </c>
      <c r="EL243" s="23">
        <f t="shared" si="138"/>
        <v>45.422245716150783</v>
      </c>
      <c r="EM243" s="23" cm="1">
        <f t="array" aca="1" ref="EM243" ca="1">(EL243 - $EV243) - AVERAGE(OFFSET(EL$62, 0, 0, ROW()-62, 1) - OFFSET($EV$62, 0, 0, ROW()-62, 1))</f>
        <v>9.2152780821486591</v>
      </c>
      <c r="EP243" s="21">
        <v>45046</v>
      </c>
      <c r="EQ243" s="52">
        <v>4179.830078125</v>
      </c>
      <c r="ER243" s="37">
        <v>23.091699999999999</v>
      </c>
      <c r="ES243" s="51">
        <v>187.69</v>
      </c>
      <c r="ET243" s="23">
        <f t="shared" si="152"/>
        <v>178.92278360343184</v>
      </c>
      <c r="EU243" s="23">
        <f t="shared" si="139"/>
        <v>166.07656810343164</v>
      </c>
      <c r="EV243" s="23">
        <f t="shared" si="140"/>
        <v>25.168090392630361</v>
      </c>
      <c r="EW243" s="37"/>
      <c r="EX243" s="37"/>
      <c r="EY243" s="37"/>
      <c r="FA243" s="21">
        <v>45046</v>
      </c>
      <c r="FB243" s="37">
        <f>VLOOKUP(FA243,'riskfree_rate and infl.'!$H:$I,2,0)</f>
        <v>4.9000000000000004</v>
      </c>
    </row>
    <row r="244" spans="1:158" x14ac:dyDescent="0.35">
      <c r="A244" s="21">
        <v>45077</v>
      </c>
      <c r="B244" s="23">
        <v>7578.86</v>
      </c>
      <c r="C244" s="23">
        <v>0.72</v>
      </c>
      <c r="D244" s="23">
        <v>21.9071</v>
      </c>
      <c r="E244" s="23">
        <v>273.71899999999999</v>
      </c>
      <c r="F244" s="23">
        <v>57.607599999999998</v>
      </c>
      <c r="G244" s="23">
        <v>13.6485</v>
      </c>
      <c r="H244" s="23">
        <v>8.5714000000000006</v>
      </c>
      <c r="I244" s="23">
        <f t="shared" si="153"/>
        <v>0.83860052394803131</v>
      </c>
      <c r="J244" s="23">
        <f t="shared" si="141"/>
        <v>263.19134615384615</v>
      </c>
      <c r="K244" s="23">
        <f t="shared" si="117"/>
        <v>221.46781916576975</v>
      </c>
      <c r="L244" s="23">
        <f t="shared" si="118"/>
        <v>34.221044071090013</v>
      </c>
      <c r="M244" s="23" cm="1">
        <f t="array" aca="1" ref="M244" ca="1">(L244 - $EV244) - AVERAGE(OFFSET(L$62, 0, 0, ROW()-62, 1) - OFFSET($EV$62, 0, 0, ROW()-62, 1))</f>
        <v>-7.5469255237245481</v>
      </c>
      <c r="N244" s="21">
        <v>45077</v>
      </c>
      <c r="O244" s="23">
        <v>7426.33</v>
      </c>
      <c r="P244" s="23">
        <v>0.93</v>
      </c>
      <c r="Q244" s="23">
        <v>31.529900000000001</v>
      </c>
      <c r="R244" s="23">
        <v>235.98060000000001</v>
      </c>
      <c r="S244" s="23">
        <v>33.111499999999999</v>
      </c>
      <c r="T244" s="23">
        <v>8.5989000000000004</v>
      </c>
      <c r="U244" s="23">
        <v>5.6345000000000001</v>
      </c>
      <c r="V244" s="23">
        <f t="shared" si="154"/>
        <v>0.96343146299387628</v>
      </c>
      <c r="W244" s="23">
        <f t="shared" si="142"/>
        <v>226.90442307692308</v>
      </c>
      <c r="X244" s="23">
        <f t="shared" si="119"/>
        <v>195.10340508117287</v>
      </c>
      <c r="Y244" s="23">
        <f t="shared" si="120"/>
        <v>38.063559151672784</v>
      </c>
      <c r="Z244" s="23" cm="1">
        <f t="array" aca="1" ref="Z244" ca="1">(Y244 - $EV244) - AVERAGE(OFFSET(Y$62, 0, 0, ROW()-62, 1) - OFFSET($EV$62, 0, 0, ROW()-62, 1))</f>
        <v>1.5489809663122749</v>
      </c>
      <c r="AA244" s="21">
        <v>45077</v>
      </c>
      <c r="AB244" s="23">
        <v>4288.34</v>
      </c>
      <c r="AC244" s="23">
        <v>2.61</v>
      </c>
      <c r="AD244" s="23">
        <v>21.546900000000001</v>
      </c>
      <c r="AE244" s="23">
        <v>204.20849999999999</v>
      </c>
      <c r="AF244" s="23">
        <v>27.185600000000001</v>
      </c>
      <c r="AG244" s="23">
        <v>7.4729000000000001</v>
      </c>
      <c r="AH244" s="23">
        <v>5.3525999999999998</v>
      </c>
      <c r="AI244" s="23">
        <f t="shared" si="155"/>
        <v>2.571706322901433</v>
      </c>
      <c r="AJ244" s="23">
        <f t="shared" si="143"/>
        <v>196.35432692307691</v>
      </c>
      <c r="AK244" s="23">
        <f t="shared" si="121"/>
        <v>173.73739909885214</v>
      </c>
      <c r="AL244" s="23">
        <f t="shared" si="122"/>
        <v>24.682883606194913</v>
      </c>
      <c r="AM244" s="23" cm="1">
        <f t="array" aca="1" ref="AM244" ca="1">(AL244 - $EV244) - AVERAGE(OFFSET(AL$62, 0, 0, ROW()-62, 1) - OFFSET($EV$62, 0, 0, ROW()-62, 1))</f>
        <v>-5.4369953856240345</v>
      </c>
      <c r="AN244" s="21">
        <v>45077</v>
      </c>
      <c r="AO244" s="23">
        <v>3154.56</v>
      </c>
      <c r="AP244" s="23">
        <v>4.17</v>
      </c>
      <c r="AQ244" s="23">
        <v>7.1574</v>
      </c>
      <c r="AR244" s="23">
        <v>446.30889999999999</v>
      </c>
      <c r="AS244" s="23">
        <v>22.9087</v>
      </c>
      <c r="AT244" s="23">
        <v>18.8187</v>
      </c>
      <c r="AU244" s="23">
        <v>14.5776</v>
      </c>
      <c r="AV244" s="23">
        <f t="shared" si="156"/>
        <v>3.8597042006944107</v>
      </c>
      <c r="AW244" s="23">
        <f t="shared" si="144"/>
        <v>429.14317307692306</v>
      </c>
      <c r="AX244" s="23">
        <f t="shared" si="123"/>
        <v>141.841787630867</v>
      </c>
      <c r="AY244" s="23">
        <f t="shared" si="124"/>
        <v>22.239990433633807</v>
      </c>
      <c r="AZ244" s="23" cm="1">
        <f t="array" aca="1" ref="AZ244" ca="1">(AY244 - $EV244) - AVERAGE(OFFSET(AY$62, 0, 0, ROW()-62, 1) - OFFSET($EV$62, 0, 0, ROW()-62, 1))</f>
        <v>-3.0864123710043039</v>
      </c>
      <c r="BA244" s="21">
        <v>45077</v>
      </c>
      <c r="BB244" s="23">
        <v>1791.59</v>
      </c>
      <c r="BC244" s="23">
        <v>2.52</v>
      </c>
      <c r="BD244" s="23">
        <v>12.603199999999999</v>
      </c>
      <c r="BE244" s="23">
        <v>151.50919999999999</v>
      </c>
      <c r="BF244" s="23" t="s">
        <v>8</v>
      </c>
      <c r="BG244" s="23">
        <v>17.026399999999999</v>
      </c>
      <c r="BH244" s="23">
        <v>13.2727</v>
      </c>
      <c r="BI244" s="23">
        <f t="shared" si="157"/>
        <v>2.3773391705987175</v>
      </c>
      <c r="BJ244" s="23">
        <f t="shared" si="145"/>
        <v>145.68192307692306</v>
      </c>
      <c r="BK244" s="23">
        <f t="shared" si="125"/>
        <v>132.47832946123583</v>
      </c>
      <c r="BL244" s="23">
        <f t="shared" si="126"/>
        <v>13.523645771244668</v>
      </c>
      <c r="BM244" s="23" cm="1">
        <f t="array" aca="1" ref="BM244" ca="1">(BL244 - $EV244) - AVERAGE(OFFSET(BL$62, 0, 0, ROW()-62, 1) - OFFSET($EV$62, 0, 0, ROW()-62, 1))</f>
        <v>-8.8832609032470522</v>
      </c>
      <c r="BN244" s="21">
        <v>45077</v>
      </c>
      <c r="BO244" s="23">
        <v>3132.51</v>
      </c>
      <c r="BP244" s="23">
        <v>3.88</v>
      </c>
      <c r="BQ244" s="23">
        <v>37.881500000000003</v>
      </c>
      <c r="BR244" s="23">
        <v>172.8655</v>
      </c>
      <c r="BS244" s="23" t="s">
        <v>8</v>
      </c>
      <c r="BT244" s="23">
        <v>22.739799999999999</v>
      </c>
      <c r="BU244" s="23">
        <v>19.101900000000001</v>
      </c>
      <c r="BV244" s="23">
        <f t="shared" si="158"/>
        <v>3.5937079192100083</v>
      </c>
      <c r="BW244" s="23">
        <f t="shared" si="146"/>
        <v>166.21682692307692</v>
      </c>
      <c r="BX244" s="23">
        <f t="shared" si="127"/>
        <v>146.18010716335456</v>
      </c>
      <c r="BY244" s="23">
        <f t="shared" si="128"/>
        <v>21.429112762241012</v>
      </c>
      <c r="BZ244" s="23" cm="1">
        <f t="array" aca="1" ref="BZ244" ca="1">(BY244 - $EV244) - AVERAGE(OFFSET(BY$62, 0, 0, ROW()-62, 1) - OFFSET($EV$62, 0, 0, ROW()-62, 1))</f>
        <v>-7.2995664506692108</v>
      </c>
      <c r="CA244" s="21">
        <v>45077</v>
      </c>
      <c r="CB244" s="23">
        <v>5057.54</v>
      </c>
      <c r="CC244" s="23">
        <v>1.68</v>
      </c>
      <c r="CD244" s="23">
        <v>19.7651</v>
      </c>
      <c r="CE244" s="23">
        <v>302.55349999999999</v>
      </c>
      <c r="CF244" s="23">
        <v>28.246700000000001</v>
      </c>
      <c r="CG244" s="23">
        <v>9.1982999999999997</v>
      </c>
      <c r="CH244" s="23">
        <v>6.7305999999999999</v>
      </c>
      <c r="CI244" s="23">
        <f t="shared" si="159"/>
        <v>1.6465228656084738</v>
      </c>
      <c r="CJ244" s="23">
        <f t="shared" si="147"/>
        <v>290.91682692307688</v>
      </c>
      <c r="CK244" s="23">
        <f t="shared" si="129"/>
        <v>239.97082538368883</v>
      </c>
      <c r="CL244" s="23">
        <f t="shared" si="130"/>
        <v>21.075645307772351</v>
      </c>
      <c r="CM244" s="23" cm="1">
        <f t="array" aca="1" ref="CM244" ca="1">(CL244 - $EV244) - AVERAGE(OFFSET(CL$62, 0, 0, ROW()-62, 1) - OFFSET($EV$62, 0, 0, ROW()-62, 1))</f>
        <v>-7.1903412426322282</v>
      </c>
      <c r="CN244" s="21">
        <v>45077</v>
      </c>
      <c r="CO244" s="23">
        <v>6122.39</v>
      </c>
      <c r="CP244" s="23">
        <v>1.89</v>
      </c>
      <c r="CQ244" s="23">
        <v>18.916899999999998</v>
      </c>
      <c r="CR244" s="23">
        <v>241.88380000000001</v>
      </c>
      <c r="CS244" s="23">
        <v>27.624700000000001</v>
      </c>
      <c r="CT244" s="23">
        <v>12.9834</v>
      </c>
      <c r="CU244" s="23">
        <v>10.3286</v>
      </c>
      <c r="CV244" s="23">
        <f t="shared" si="160"/>
        <v>1.9064462814456096</v>
      </c>
      <c r="CW244" s="23">
        <f t="shared" si="148"/>
        <v>232.58057692307693</v>
      </c>
      <c r="CX244" s="23">
        <f t="shared" si="131"/>
        <v>176.68385431435141</v>
      </c>
      <c r="CY244" s="23">
        <f t="shared" si="132"/>
        <v>34.651666524702364</v>
      </c>
      <c r="CZ244" s="23" cm="1">
        <f t="array" aca="1" ref="CZ244" ca="1">(CY244 - $EV244) - AVERAGE(OFFSET(CY$62, 0, 0, ROW()-62, 1) - OFFSET($EV$62, 0, 0, ROW()-62, 1))</f>
        <v>1.8951369522252817</v>
      </c>
      <c r="DA244" s="21">
        <v>45077</v>
      </c>
      <c r="DB244" s="23">
        <v>3402.1</v>
      </c>
      <c r="DC244" s="23">
        <v>2.59</v>
      </c>
      <c r="DD244" s="23">
        <v>12.962999999999999</v>
      </c>
      <c r="DE244" s="23">
        <v>264.88600000000002</v>
      </c>
      <c r="DF244" s="23">
        <v>27.409500000000001</v>
      </c>
      <c r="DG244" s="23">
        <v>13.8537</v>
      </c>
      <c r="DH244" s="23">
        <v>10.844099999999999</v>
      </c>
      <c r="DI244" s="23">
        <f t="shared" si="161"/>
        <v>2.415679062324942</v>
      </c>
      <c r="DJ244" s="23">
        <f t="shared" si="149"/>
        <v>254.69807692307694</v>
      </c>
      <c r="DK244" s="23">
        <f t="shared" si="133"/>
        <v>195.400632316843</v>
      </c>
      <c r="DL244" s="23">
        <f t="shared" si="134"/>
        <v>17.410895551676003</v>
      </c>
      <c r="DM244" s="23" cm="1">
        <f t="array" aca="1" ref="DM244" ca="1">(DL244 - $EV244) - AVERAGE(OFFSET(DL$62, 0, 0, ROW()-62, 1) - OFFSET($EV$62, 0, 0, ROW()-62, 1))</f>
        <v>-9.9493108959578738</v>
      </c>
      <c r="DN244" s="21">
        <v>45077</v>
      </c>
      <c r="DO244" s="23">
        <v>12434.15</v>
      </c>
      <c r="DP244" s="23">
        <v>0.85</v>
      </c>
      <c r="DQ244" s="23">
        <v>33.440800000000003</v>
      </c>
      <c r="DR244" s="23">
        <v>435.71660000000003</v>
      </c>
      <c r="DS244" s="23">
        <v>53.208599999999997</v>
      </c>
      <c r="DT244" s="23">
        <v>22.273499999999999</v>
      </c>
      <c r="DU244" s="23">
        <v>17.329000000000001</v>
      </c>
      <c r="DV244" s="23">
        <f t="shared" si="162"/>
        <v>1.006644512734939</v>
      </c>
      <c r="DW244" s="23">
        <f t="shared" si="150"/>
        <v>418.95826923076925</v>
      </c>
      <c r="DX244" s="23">
        <f t="shared" si="135"/>
        <v>335.94219343442597</v>
      </c>
      <c r="DY244" s="23">
        <f t="shared" si="136"/>
        <v>37.012766609881282</v>
      </c>
      <c r="DZ244" s="23" cm="1">
        <f t="array" aca="1" ref="DZ244" ca="1">(DY244 - $EV244) - AVERAGE(OFFSET(DY$62, 0, 0, ROW()-62, 1) - OFFSET($EV$62, 0, 0, ROW()-62, 1))</f>
        <v>4.052303268509986</v>
      </c>
      <c r="EA244" s="21">
        <v>45077</v>
      </c>
      <c r="EB244" s="23">
        <v>6491.89</v>
      </c>
      <c r="EC244" s="23">
        <v>3.29</v>
      </c>
      <c r="ED244" s="23">
        <v>19.338000000000001</v>
      </c>
      <c r="EE244" s="23">
        <v>164.39429999999999</v>
      </c>
      <c r="EF244" s="23">
        <v>60.090800000000002</v>
      </c>
      <c r="EG244" s="23">
        <v>16.761700000000001</v>
      </c>
      <c r="EH244" s="23">
        <v>10.418699999999999</v>
      </c>
      <c r="EI244" s="23">
        <f t="shared" si="163"/>
        <v>3.1328218041619498</v>
      </c>
      <c r="EJ244" s="23">
        <f t="shared" si="151"/>
        <v>158.07144230769228</v>
      </c>
      <c r="EK244" s="23">
        <f t="shared" si="137"/>
        <v>152.21880709223754</v>
      </c>
      <c r="EL244" s="23">
        <f t="shared" si="138"/>
        <v>42.648409378653298</v>
      </c>
      <c r="EM244" s="23" cm="1">
        <f t="array" aca="1" ref="EM244" ca="1">(EL244 - $EV244) - AVERAGE(OFFSET(EL$62, 0, 0, ROW()-62, 1) - OFFSET($EV$62, 0, 0, ROW()-62, 1))</f>
        <v>4.8493154541876198</v>
      </c>
      <c r="EP244" s="21">
        <v>45077</v>
      </c>
      <c r="EQ244" s="52">
        <v>4450.3798828125</v>
      </c>
      <c r="ER244" s="37">
        <v>24.586400000000001</v>
      </c>
      <c r="ES244" s="51">
        <v>189.27</v>
      </c>
      <c r="ET244" s="23">
        <f t="shared" si="152"/>
        <v>181.99038461538461</v>
      </c>
      <c r="EU244" s="23">
        <f t="shared" si="139"/>
        <v>166.62109007789039</v>
      </c>
      <c r="EV244" s="23">
        <f t="shared" si="140"/>
        <v>26.709583287038154</v>
      </c>
      <c r="EW244" s="37"/>
      <c r="EX244" s="37"/>
      <c r="EY244" s="37"/>
      <c r="FA244" s="21">
        <v>45077</v>
      </c>
      <c r="FB244" s="37">
        <f>VLOOKUP(FA244,'riskfree_rate and infl.'!$H:$I,2,0)</f>
        <v>4</v>
      </c>
    </row>
    <row r="245" spans="1:158" x14ac:dyDescent="0.35">
      <c r="A245" s="21">
        <v>45107</v>
      </c>
      <c r="B245" s="23">
        <v>7839.92</v>
      </c>
      <c r="C245" s="23">
        <v>0.69</v>
      </c>
      <c r="D245" s="23">
        <v>22.660599999999999</v>
      </c>
      <c r="E245" s="23">
        <v>273.71899999999999</v>
      </c>
      <c r="F245" s="23">
        <v>57.607599999999998</v>
      </c>
      <c r="G245" s="23">
        <v>13.6485</v>
      </c>
      <c r="H245" s="23">
        <v>8.5714000000000006</v>
      </c>
      <c r="I245" s="23">
        <f t="shared" si="153"/>
        <v>0.81760988690919345</v>
      </c>
      <c r="J245" s="23">
        <f t="shared" si="141"/>
        <v>265.74660194174754</v>
      </c>
      <c r="K245" s="23">
        <f t="shared" si="117"/>
        <v>222.78596223992037</v>
      </c>
      <c r="L245" s="23">
        <f t="shared" si="118"/>
        <v>35.190368015903594</v>
      </c>
      <c r="M245" s="23" cm="1">
        <f t="array" aca="1" ref="M245" ca="1">(L245 - $EV245) - AVERAGE(OFFSET(L$62, 0, 0, ROW()-62, 1) - OFFSET($EV$62, 0, 0, ROW()-62, 1))</f>
        <v>-7.2766121048502885</v>
      </c>
      <c r="N245" s="21">
        <v>45107</v>
      </c>
      <c r="O245" s="23">
        <v>8321.23</v>
      </c>
      <c r="P245" s="23">
        <v>0.83</v>
      </c>
      <c r="Q245" s="23">
        <v>35.3157</v>
      </c>
      <c r="R245" s="23">
        <v>236.06270000000001</v>
      </c>
      <c r="S245" s="23">
        <v>33.1098</v>
      </c>
      <c r="T245" s="23">
        <v>8.6012000000000004</v>
      </c>
      <c r="U245" s="23">
        <v>5.6364999999999998</v>
      </c>
      <c r="V245" s="23">
        <f t="shared" si="154"/>
        <v>0.9462899354296701</v>
      </c>
      <c r="W245" s="23">
        <f t="shared" si="142"/>
        <v>229.18708737864077</v>
      </c>
      <c r="X245" s="23">
        <f t="shared" si="119"/>
        <v>196.01075546848455</v>
      </c>
      <c r="Y245" s="23">
        <f t="shared" si="120"/>
        <v>42.452925504579888</v>
      </c>
      <c r="Z245" s="23" cm="1">
        <f t="array" aca="1" ref="Z245" ca="1">(Y245 - $EV245) - AVERAGE(OFFSET(Y$62, 0, 0, ROW()-62, 1) - OFFSET($EV$62, 0, 0, ROW()-62, 1))</f>
        <v>5.1896323862306755</v>
      </c>
      <c r="AA245" s="21">
        <v>45107</v>
      </c>
      <c r="AB245" s="23">
        <v>4411.8999999999996</v>
      </c>
      <c r="AC245" s="23">
        <v>2.5499999999999998</v>
      </c>
      <c r="AD245" s="23">
        <v>22.169699999999999</v>
      </c>
      <c r="AE245" s="23">
        <v>204.42060000000001</v>
      </c>
      <c r="AF245" s="23">
        <v>27.206199999999999</v>
      </c>
      <c r="AG245" s="23">
        <v>7.3986999999999998</v>
      </c>
      <c r="AH245" s="23">
        <v>5.2961999999999998</v>
      </c>
      <c r="AI245" s="23">
        <f t="shared" si="155"/>
        <v>2.5776284368995857</v>
      </c>
      <c r="AJ245" s="23">
        <f t="shared" si="143"/>
        <v>198.46660194174757</v>
      </c>
      <c r="AK245" s="23">
        <f t="shared" si="121"/>
        <v>174.40185056302542</v>
      </c>
      <c r="AL245" s="23">
        <f t="shared" si="122"/>
        <v>25.297323312550663</v>
      </c>
      <c r="AM245" s="23" cm="1">
        <f t="array" aca="1" ref="AM245" ca="1">(AL245 - $EV245) - AVERAGE(OFFSET(AL$62, 0, 0, ROW()-62, 1) - OFFSET($EV$62, 0, 0, ROW()-62, 1))</f>
        <v>-5.5330958780934019</v>
      </c>
      <c r="AN245" s="21">
        <v>45107</v>
      </c>
      <c r="AO245" s="23">
        <v>3345.86</v>
      </c>
      <c r="AP245" s="23">
        <v>3.85</v>
      </c>
      <c r="AQ245" s="23">
        <v>7.5914999999999999</v>
      </c>
      <c r="AR245" s="23">
        <v>446.30889999999999</v>
      </c>
      <c r="AS245" s="23">
        <v>22.9087</v>
      </c>
      <c r="AT245" s="23">
        <v>18.8187</v>
      </c>
      <c r="AU245" s="23">
        <v>14.5776</v>
      </c>
      <c r="AV245" s="23">
        <f t="shared" si="156"/>
        <v>3.7433068166132699</v>
      </c>
      <c r="AW245" s="23">
        <f t="shared" si="144"/>
        <v>433.30961165048541</v>
      </c>
      <c r="AX245" s="23">
        <f t="shared" si="123"/>
        <v>147.52287105147519</v>
      </c>
      <c r="AY245" s="23">
        <f t="shared" si="124"/>
        <v>22.680279851878211</v>
      </c>
      <c r="AZ245" s="23" cm="1">
        <f t="array" aca="1" ref="AZ245" ca="1">(AY245 - $EV245) - AVERAGE(OFFSET(AY$62, 0, 0, ROW()-62, 1) - OFFSET($EV$62, 0, 0, ROW()-62, 1))</f>
        <v>-3.3695078675119001</v>
      </c>
      <c r="BA245" s="21">
        <v>45107</v>
      </c>
      <c r="BB245" s="23">
        <v>1906.3</v>
      </c>
      <c r="BC245" s="23">
        <v>2.38</v>
      </c>
      <c r="BD245" s="23">
        <v>13.4101</v>
      </c>
      <c r="BE245" s="23">
        <v>151.50919999999999</v>
      </c>
      <c r="BF245" s="23" t="s">
        <v>8</v>
      </c>
      <c r="BG245" s="23">
        <v>17.026399999999999</v>
      </c>
      <c r="BH245" s="23">
        <v>13.2727</v>
      </c>
      <c r="BI245" s="23">
        <f t="shared" si="157"/>
        <v>2.3758767286485445</v>
      </c>
      <c r="BJ245" s="23">
        <f t="shared" si="145"/>
        <v>147.09631067961163</v>
      </c>
      <c r="BK245" s="23">
        <f t="shared" si="125"/>
        <v>133.21576554301947</v>
      </c>
      <c r="BL245" s="23">
        <f t="shared" si="126"/>
        <v>14.309867846568032</v>
      </c>
      <c r="BM245" s="23" cm="1">
        <f t="array" aca="1" ref="BM245" ca="1">(BL245 - $EV245) - AVERAGE(OFFSET(BL$62, 0, 0, ROW()-62, 1) - OFFSET($EV$62, 0, 0, ROW()-62, 1))</f>
        <v>-8.7887469747399365</v>
      </c>
      <c r="BN245" s="21">
        <v>45107</v>
      </c>
      <c r="BO245" s="23">
        <v>3264.82</v>
      </c>
      <c r="BP245" s="23">
        <v>3.79</v>
      </c>
      <c r="BQ245" s="23">
        <v>39.4816</v>
      </c>
      <c r="BR245" s="23">
        <v>172.8655</v>
      </c>
      <c r="BS245" s="23" t="s">
        <v>8</v>
      </c>
      <c r="BT245" s="23">
        <v>22.739799999999999</v>
      </c>
      <c r="BU245" s="23">
        <v>19.101900000000001</v>
      </c>
      <c r="BV245" s="23">
        <f t="shared" si="158"/>
        <v>3.687250117830879</v>
      </c>
      <c r="BW245" s="23">
        <f t="shared" si="146"/>
        <v>167.83058252427185</v>
      </c>
      <c r="BX245" s="23">
        <f t="shared" si="127"/>
        <v>146.70612059739207</v>
      </c>
      <c r="BY245" s="23">
        <f t="shared" si="128"/>
        <v>22.254149906667475</v>
      </c>
      <c r="BZ245" s="23" cm="1">
        <f t="array" aca="1" ref="BZ245" ca="1">(BY245 - $EV245) - AVERAGE(OFFSET(BY$62, 0, 0, ROW()-62, 1) - OFFSET($EV$62, 0, 0, ROW()-62, 1))</f>
        <v>-7.1748915211058684</v>
      </c>
      <c r="CA245" s="21">
        <v>45107</v>
      </c>
      <c r="CB245" s="23">
        <v>5264.45</v>
      </c>
      <c r="CC245" s="23">
        <v>1.63</v>
      </c>
      <c r="CD245" s="23">
        <v>20.5808</v>
      </c>
      <c r="CE245" s="23">
        <v>302.625</v>
      </c>
      <c r="CF245" s="23">
        <v>28.2516</v>
      </c>
      <c r="CG245" s="23">
        <v>9.1931999999999992</v>
      </c>
      <c r="CH245" s="23">
        <v>6.7267999999999999</v>
      </c>
      <c r="CI245" s="23">
        <f t="shared" si="159"/>
        <v>1.6576524688841969</v>
      </c>
      <c r="CJ245" s="23">
        <f t="shared" si="147"/>
        <v>293.81067961165047</v>
      </c>
      <c r="CK245" s="23">
        <f t="shared" si="129"/>
        <v>241.78608436199116</v>
      </c>
      <c r="CL245" s="23">
        <f t="shared" si="130"/>
        <v>21.773171991644912</v>
      </c>
      <c r="CM245" s="23" cm="1">
        <f t="array" aca="1" ref="CM245" ca="1">(CL245 - $EV245) - AVERAGE(OFFSET(CL$62, 0, 0, ROW()-62, 1) - OFFSET($EV$62, 0, 0, ROW()-62, 1))</f>
        <v>-7.1937736326831008</v>
      </c>
      <c r="CN245" s="21">
        <v>45107</v>
      </c>
      <c r="CO245" s="23">
        <v>6812.85</v>
      </c>
      <c r="CP245" s="23">
        <v>1.71</v>
      </c>
      <c r="CQ245" s="23">
        <v>21.035399999999999</v>
      </c>
      <c r="CR245" s="23">
        <v>241.6644</v>
      </c>
      <c r="CS245" s="23">
        <v>27.624700000000001</v>
      </c>
      <c r="CT245" s="23">
        <v>12.9839</v>
      </c>
      <c r="CU245" s="23">
        <v>10.3286</v>
      </c>
      <c r="CV245" s="23">
        <f t="shared" si="160"/>
        <v>1.8845067312630674</v>
      </c>
      <c r="CW245" s="23">
        <f t="shared" si="148"/>
        <v>234.62563106796117</v>
      </c>
      <c r="CX245" s="23">
        <f t="shared" si="131"/>
        <v>177.6893770608518</v>
      </c>
      <c r="CY245" s="23">
        <f t="shared" si="132"/>
        <v>38.341346639235844</v>
      </c>
      <c r="CZ245" s="23" cm="1">
        <f t="array" aca="1" ref="CZ245" ca="1">(CY245 - $EV245) - AVERAGE(OFFSET(CY$62, 0, 0, ROW()-62, 1) - OFFSET($EV$62, 0, 0, ROW()-62, 1))</f>
        <v>4.8342105710055066</v>
      </c>
      <c r="DA245" s="21">
        <v>45107</v>
      </c>
      <c r="DB245" s="23">
        <v>3810.49</v>
      </c>
      <c r="DC245" s="23">
        <v>2.13</v>
      </c>
      <c r="DD245" s="23">
        <v>14.5191</v>
      </c>
      <c r="DE245" s="23">
        <v>264.88600000000002</v>
      </c>
      <c r="DF245" s="23">
        <v>27.409500000000001</v>
      </c>
      <c r="DG245" s="23">
        <v>13.8537</v>
      </c>
      <c r="DH245" s="23">
        <v>10.844099999999999</v>
      </c>
      <c r="DI245" s="23">
        <f t="shared" si="161"/>
        <v>2.2100097548357232</v>
      </c>
      <c r="DJ245" s="23">
        <f t="shared" si="149"/>
        <v>257.17087378640781</v>
      </c>
      <c r="DK245" s="23">
        <f t="shared" si="133"/>
        <v>197.14234804613062</v>
      </c>
      <c r="DL245" s="23">
        <f t="shared" si="134"/>
        <v>19.328622377513522</v>
      </c>
      <c r="DM245" s="23" cm="1">
        <f t="array" aca="1" ref="DM245" ca="1">(DL245 - $EV245) - AVERAGE(OFFSET(DL$62, 0, 0, ROW()-62, 1) - OFFSET($EV$62, 0, 0, ROW()-62, 1))</f>
        <v>-8.7174668071403687</v>
      </c>
      <c r="DN245" s="21">
        <v>45107</v>
      </c>
      <c r="DO245" s="23">
        <v>13267.1</v>
      </c>
      <c r="DP245" s="23">
        <v>0.8</v>
      </c>
      <c r="DQ245" s="23">
        <v>35.814300000000003</v>
      </c>
      <c r="DR245" s="23">
        <v>435.65039999999999</v>
      </c>
      <c r="DS245" s="23">
        <v>53.029899999999998</v>
      </c>
      <c r="DT245" s="23">
        <v>22.159300000000002</v>
      </c>
      <c r="DU245" s="23">
        <v>17.3354</v>
      </c>
      <c r="DV245" s="23">
        <f t="shared" si="162"/>
        <v>0.9836137434215837</v>
      </c>
      <c r="DW245" s="23">
        <f t="shared" si="150"/>
        <v>422.96155339805824</v>
      </c>
      <c r="DX245" s="23">
        <f t="shared" si="135"/>
        <v>338.69975155633404</v>
      </c>
      <c r="DY245" s="23">
        <f t="shared" si="136"/>
        <v>39.170681227362394</v>
      </c>
      <c r="DZ245" s="23" cm="1">
        <f t="array" aca="1" ref="DZ245" ca="1">(DY245 - $EV245) - AVERAGE(OFFSET(DY$62, 0, 0, ROW()-62, 1) - OFFSET($EV$62, 0, 0, ROW()-62, 1))</f>
        <v>5.4478235961597834</v>
      </c>
      <c r="EA245" s="21">
        <v>45107</v>
      </c>
      <c r="EB245" s="23">
        <v>6591.41</v>
      </c>
      <c r="EC245" s="23">
        <v>3.25</v>
      </c>
      <c r="ED245" s="23">
        <v>19.599699999999999</v>
      </c>
      <c r="EE245" s="23">
        <v>164.39429999999999</v>
      </c>
      <c r="EF245" s="23">
        <v>60.090800000000002</v>
      </c>
      <c r="EG245" s="23">
        <v>16.761700000000001</v>
      </c>
      <c r="EH245" s="23">
        <v>10.418699999999999</v>
      </c>
      <c r="EI245" s="23">
        <f t="shared" si="163"/>
        <v>3.1504382904283488</v>
      </c>
      <c r="EJ245" s="23">
        <f t="shared" si="151"/>
        <v>159.60611650485436</v>
      </c>
      <c r="EK245" s="23">
        <f t="shared" si="137"/>
        <v>152.51549633557241</v>
      </c>
      <c r="EL245" s="23">
        <f t="shared" si="138"/>
        <v>43.217969048189318</v>
      </c>
      <c r="EM245" s="23" cm="1">
        <f t="array" aca="1" ref="EM245" ca="1">(EL245 - $EV245) - AVERAGE(OFFSET(EL$62, 0, 0, ROW()-62, 1) - OFFSET($EV$62, 0, 0, ROW()-62, 1))</f>
        <v>4.6521255760470925</v>
      </c>
      <c r="EP245" s="21">
        <v>45107</v>
      </c>
      <c r="EQ245" s="52">
        <v>4588.9599609375</v>
      </c>
      <c r="ER245" s="37">
        <v>24.906199999999998</v>
      </c>
      <c r="ES245" s="51">
        <v>190.71</v>
      </c>
      <c r="ET245" s="23">
        <f t="shared" si="152"/>
        <v>185.15533980582524</v>
      </c>
      <c r="EU245" s="23">
        <f t="shared" si="139"/>
        <v>167.17623819353977</v>
      </c>
      <c r="EV245" s="23">
        <f t="shared" si="140"/>
        <v>27.449833843161763</v>
      </c>
      <c r="EW245" s="37"/>
      <c r="EX245" s="37"/>
      <c r="EY245" s="37"/>
      <c r="FA245" s="21">
        <v>45107</v>
      </c>
      <c r="FB245" s="37">
        <f>VLOOKUP(FA245,'riskfree_rate and infl.'!$H:$I,2,0)</f>
        <v>3</v>
      </c>
    </row>
    <row r="246" spans="1:158" x14ac:dyDescent="0.35">
      <c r="A246" s="21">
        <v>45138</v>
      </c>
      <c r="B246" s="23">
        <v>8427.65</v>
      </c>
      <c r="C246" s="23">
        <v>0.64</v>
      </c>
      <c r="D246" s="23">
        <v>23.058700000000002</v>
      </c>
      <c r="E246" s="23">
        <v>248.90950000000001</v>
      </c>
      <c r="F246" s="23">
        <v>57.909599999999998</v>
      </c>
      <c r="G246" s="23">
        <v>14.435700000000001</v>
      </c>
      <c r="H246" s="23">
        <v>9.2494999999999994</v>
      </c>
      <c r="I246" s="23">
        <f t="shared" si="153"/>
        <v>0.79897867961603208</v>
      </c>
      <c r="J246" s="23">
        <f t="shared" si="141"/>
        <v>241.19137596899225</v>
      </c>
      <c r="K246" s="23">
        <f t="shared" si="117"/>
        <v>223.67092378627754</v>
      </c>
      <c r="L246" s="23">
        <f t="shared" si="118"/>
        <v>37.678791044171675</v>
      </c>
      <c r="M246" s="23" cm="1">
        <f t="array" aca="1" ref="M246" ca="1">(L246 - $EV246) - AVERAGE(OFFSET(L$62, 0, 0, ROW()-62, 1) - OFFSET($EV$62, 0, 0, ROW()-62, 1))</f>
        <v>-4.1807236173414175</v>
      </c>
      <c r="N246" s="21">
        <v>45138</v>
      </c>
      <c r="O246" s="23">
        <v>8506.06</v>
      </c>
      <c r="P246" s="23">
        <v>0.81</v>
      </c>
      <c r="Q246" s="23">
        <v>36.017600000000002</v>
      </c>
      <c r="R246" s="23">
        <v>236.6112</v>
      </c>
      <c r="S246" s="23">
        <v>33.110900000000001</v>
      </c>
      <c r="T246" s="23">
        <v>8.6067</v>
      </c>
      <c r="U246" s="23">
        <v>5.6413000000000002</v>
      </c>
      <c r="V246" s="23">
        <f t="shared" si="154"/>
        <v>0.93975447395215639</v>
      </c>
      <c r="W246" s="23">
        <f t="shared" si="142"/>
        <v>229.27441860465115</v>
      </c>
      <c r="X246" s="23">
        <f t="shared" si="119"/>
        <v>196.91923419773926</v>
      </c>
      <c r="Y246" s="23">
        <f t="shared" si="120"/>
        <v>43.19567885104874</v>
      </c>
      <c r="Z246" s="23" cm="1">
        <f t="array" aca="1" ref="Z246" ca="1">(Y246 - $EV246) - AVERAGE(OFFSET(Y$62, 0, 0, ROW()-62, 1) - OFFSET($EV$62, 0, 0, ROW()-62, 1))</f>
        <v>6.4720998631844449</v>
      </c>
      <c r="AA246" s="21">
        <v>45138</v>
      </c>
      <c r="AB246" s="23">
        <v>4499.28</v>
      </c>
      <c r="AC246" s="23">
        <v>2.5099999999999998</v>
      </c>
      <c r="AD246" s="23">
        <v>22.608799999999999</v>
      </c>
      <c r="AE246" s="23">
        <v>204.42060000000001</v>
      </c>
      <c r="AF246" s="23">
        <v>27.206199999999999</v>
      </c>
      <c r="AG246" s="23">
        <v>7.3986999999999998</v>
      </c>
      <c r="AH246" s="23">
        <v>5.2961999999999998</v>
      </c>
      <c r="AI246" s="23">
        <f t="shared" si="155"/>
        <v>2.5830045184081389</v>
      </c>
      <c r="AJ246" s="23">
        <f t="shared" si="143"/>
        <v>198.08197674418605</v>
      </c>
      <c r="AK246" s="23">
        <f t="shared" si="121"/>
        <v>175.05989160723934</v>
      </c>
      <c r="AL246" s="23">
        <f t="shared" si="122"/>
        <v>25.701375447521063</v>
      </c>
      <c r="AM246" s="23" cm="1">
        <f t="array" aca="1" ref="AM246" ca="1">(AL246 - $EV246) - AVERAGE(OFFSET(AL$62, 0, 0, ROW()-62, 1) - OFFSET($EV$62, 0, 0, ROW()-62, 1))</f>
        <v>-4.5310539155493688</v>
      </c>
      <c r="AN246" s="21">
        <v>45138</v>
      </c>
      <c r="AO246" s="23">
        <v>3573.64</v>
      </c>
      <c r="AP246" s="23">
        <v>3.61</v>
      </c>
      <c r="AQ246" s="23">
        <v>8.1082999999999998</v>
      </c>
      <c r="AR246" s="23">
        <v>446.30889999999999</v>
      </c>
      <c r="AS246" s="23">
        <v>22.9087</v>
      </c>
      <c r="AT246" s="23">
        <v>18.8187</v>
      </c>
      <c r="AU246" s="23">
        <v>14.5776</v>
      </c>
      <c r="AV246" s="23">
        <f t="shared" si="156"/>
        <v>3.7198493126656458</v>
      </c>
      <c r="AW246" s="23">
        <f t="shared" si="144"/>
        <v>432.46986434108527</v>
      </c>
      <c r="AX246" s="23">
        <f t="shared" si="123"/>
        <v>152.84195738783697</v>
      </c>
      <c r="AY246" s="23">
        <f t="shared" si="124"/>
        <v>23.381276065000115</v>
      </c>
      <c r="AZ246" s="23" cm="1">
        <f t="array" aca="1" ref="AZ246" ca="1">(AY246 - $EV246) - AVERAGE(OFFSET(AY$62, 0, 0, ROW()-62, 1) - OFFSET($EV$62, 0, 0, ROW()-62, 1))</f>
        <v>-2.0822804573086535</v>
      </c>
      <c r="BA246" s="21">
        <v>45138</v>
      </c>
      <c r="BB246" s="23">
        <v>2021.57</v>
      </c>
      <c r="BC246" s="23">
        <v>2.2400000000000002</v>
      </c>
      <c r="BD246" s="23">
        <v>14.221</v>
      </c>
      <c r="BE246" s="23">
        <v>151.50919999999999</v>
      </c>
      <c r="BF246" s="23" t="s">
        <v>8</v>
      </c>
      <c r="BG246" s="23">
        <v>17.026399999999999</v>
      </c>
      <c r="BH246" s="23">
        <v>13.2727</v>
      </c>
      <c r="BI246" s="23">
        <f t="shared" si="157"/>
        <v>2.3590676222213345</v>
      </c>
      <c r="BJ246" s="23">
        <f t="shared" si="145"/>
        <v>146.81124031007752</v>
      </c>
      <c r="BK246" s="23">
        <f t="shared" si="125"/>
        <v>133.85518514585502</v>
      </c>
      <c r="BL246" s="23">
        <f t="shared" si="126"/>
        <v>15.102664852296909</v>
      </c>
      <c r="BM246" s="23" cm="1">
        <f t="array" aca="1" ref="BM246" ca="1">(BL246 - $EV246) - AVERAGE(OFFSET(BL$62, 0, 0, ROW()-62, 1) - OFFSET($EV$62, 0, 0, ROW()-62, 1))</f>
        <v>-7.3802663854773902</v>
      </c>
      <c r="BN246" s="21">
        <v>45138</v>
      </c>
      <c r="BO246" s="23">
        <v>3294.93</v>
      </c>
      <c r="BP246" s="23">
        <v>3.51</v>
      </c>
      <c r="BQ246" s="23">
        <v>39.845700000000001</v>
      </c>
      <c r="BR246" s="23">
        <v>172.8655</v>
      </c>
      <c r="BS246" s="23" t="s">
        <v>8</v>
      </c>
      <c r="BT246" s="23">
        <v>22.739799999999999</v>
      </c>
      <c r="BU246" s="23">
        <v>19.101900000000001</v>
      </c>
      <c r="BV246" s="23">
        <f t="shared" si="158"/>
        <v>3.4968498318754979</v>
      </c>
      <c r="BW246" s="23">
        <f t="shared" si="146"/>
        <v>167.50532945736433</v>
      </c>
      <c r="BX246" s="23">
        <f t="shared" si="127"/>
        <v>147.22671314698113</v>
      </c>
      <c r="BY246" s="23">
        <f t="shared" si="128"/>
        <v>22.379973916218358</v>
      </c>
      <c r="BZ246" s="23" cm="1">
        <f t="array" aca="1" ref="BZ246" ca="1">(BY246 - $EV246) - AVERAGE(OFFSET(BY$62, 0, 0, ROW()-62, 1) - OFFSET($EV$62, 0, 0, ROW()-62, 1))</f>
        <v>-6.4421548815736758</v>
      </c>
      <c r="CA246" s="21">
        <v>45138</v>
      </c>
      <c r="CB246" s="23">
        <v>5306.58</v>
      </c>
      <c r="CC246" s="23">
        <v>1.62</v>
      </c>
      <c r="CD246" s="23">
        <v>20.7455</v>
      </c>
      <c r="CE246" s="23">
        <v>302.625</v>
      </c>
      <c r="CF246" s="23">
        <v>28.2516</v>
      </c>
      <c r="CG246" s="23">
        <v>9.1931999999999992</v>
      </c>
      <c r="CH246" s="23">
        <v>6.7267999999999999</v>
      </c>
      <c r="CI246" s="23">
        <f t="shared" si="159"/>
        <v>1.6585078047679407</v>
      </c>
      <c r="CJ246" s="23">
        <f t="shared" si="147"/>
        <v>293.24127906976742</v>
      </c>
      <c r="CK246" s="23">
        <f t="shared" si="129"/>
        <v>243.45184523278468</v>
      </c>
      <c r="CL246" s="23">
        <f t="shared" si="130"/>
        <v>21.797246987082538</v>
      </c>
      <c r="CM246" s="23" cm="1">
        <f t="array" aca="1" ref="CM246" ca="1">(CL246 - $EV246) - AVERAGE(OFFSET(CL$62, 0, 0, ROW()-62, 1) - OFFSET($EV$62, 0, 0, ROW()-62, 1))</f>
        <v>-6.5626833870925498</v>
      </c>
      <c r="CN246" s="21">
        <v>45138</v>
      </c>
      <c r="CO246" s="23">
        <v>7001.35</v>
      </c>
      <c r="CP246" s="23">
        <v>1.66</v>
      </c>
      <c r="CQ246" s="23">
        <v>21.621500000000001</v>
      </c>
      <c r="CR246" s="23">
        <v>241.87389999999999</v>
      </c>
      <c r="CS246" s="23">
        <v>27.624700000000001</v>
      </c>
      <c r="CT246" s="23">
        <v>12.9947</v>
      </c>
      <c r="CU246" s="23">
        <v>10.336499999999999</v>
      </c>
      <c r="CV246" s="23">
        <f t="shared" si="160"/>
        <v>1.854911635371068</v>
      </c>
      <c r="CW246" s="23">
        <f t="shared" si="148"/>
        <v>234.37393410852712</v>
      </c>
      <c r="CX246" s="23">
        <f t="shared" si="131"/>
        <v>178.52340974950866</v>
      </c>
      <c r="CY246" s="23">
        <f t="shared" si="132"/>
        <v>39.218105960578484</v>
      </c>
      <c r="CZ246" s="23" cm="1">
        <f t="array" aca="1" ref="CZ246" ca="1">(CY246 - $EV246) - AVERAGE(OFFSET(CY$62, 0, 0, ROW()-62, 1) - OFFSET($EV$62, 0, 0, ROW()-62, 1))</f>
        <v>6.2526156631331986</v>
      </c>
      <c r="DA246" s="21">
        <v>45138</v>
      </c>
      <c r="DB246" s="23">
        <v>3928.51</v>
      </c>
      <c r="DC246" s="23">
        <v>2.0699999999999998</v>
      </c>
      <c r="DD246" s="23">
        <v>14.9688</v>
      </c>
      <c r="DE246" s="23">
        <v>264.88600000000002</v>
      </c>
      <c r="DF246" s="23">
        <v>27.409500000000001</v>
      </c>
      <c r="DG246" s="23">
        <v>13.8537</v>
      </c>
      <c r="DH246" s="23">
        <v>10.844099999999999</v>
      </c>
      <c r="DI246" s="23">
        <f t="shared" si="161"/>
        <v>2.203605701127747</v>
      </c>
      <c r="DJ246" s="23">
        <f t="shared" si="149"/>
        <v>256.67248062015506</v>
      </c>
      <c r="DK246" s="23">
        <f t="shared" si="133"/>
        <v>198.87575722264728</v>
      </c>
      <c r="DL246" s="23">
        <f t="shared" si="134"/>
        <v>19.753589149641389</v>
      </c>
      <c r="DM246" s="23" cm="1">
        <f t="array" aca="1" ref="DM246" ca="1">(DL246 - $EV246) - AVERAGE(OFFSET(DL$62, 0, 0, ROW()-62, 1) - OFFSET($EV$62, 0, 0, ROW()-62, 1))</f>
        <v>-7.6772038436940475</v>
      </c>
      <c r="DN246" s="21">
        <v>45138</v>
      </c>
      <c r="DO246" s="23">
        <v>13653.44</v>
      </c>
      <c r="DP246" s="23">
        <v>0.78</v>
      </c>
      <c r="DQ246" s="23">
        <v>36.857199999999999</v>
      </c>
      <c r="DR246" s="23">
        <v>435.65039999999999</v>
      </c>
      <c r="DS246" s="23">
        <v>53.029899999999998</v>
      </c>
      <c r="DT246" s="23">
        <v>22.159300000000002</v>
      </c>
      <c r="DU246" s="23">
        <v>17.3354</v>
      </c>
      <c r="DV246" s="23">
        <f t="shared" si="162"/>
        <v>0.96744963831977648</v>
      </c>
      <c r="DW246" s="23">
        <f t="shared" si="150"/>
        <v>422.14186046511628</v>
      </c>
      <c r="DX246" s="23">
        <f t="shared" si="135"/>
        <v>341.44364812935964</v>
      </c>
      <c r="DY246" s="23">
        <f t="shared" si="136"/>
        <v>39.987389060543443</v>
      </c>
      <c r="DZ246" s="23" cm="1">
        <f t="array" aca="1" ref="DZ246" ca="1">(DY246 - $EV246) - AVERAGE(OFFSET(DY$62, 0, 0, ROW()-62, 1) - OFFSET($EV$62, 0, 0, ROW()-62, 1))</f>
        <v>6.8028423467283075</v>
      </c>
      <c r="EA246" s="21">
        <v>45138</v>
      </c>
      <c r="EB246" s="23">
        <v>6752.73</v>
      </c>
      <c r="EC246" s="23">
        <v>3.18</v>
      </c>
      <c r="ED246" s="23">
        <v>20.060600000000001</v>
      </c>
      <c r="EE246" s="23">
        <v>164.39429999999999</v>
      </c>
      <c r="EF246" s="23">
        <v>60.090800000000002</v>
      </c>
      <c r="EG246" s="23">
        <v>16.761700000000001</v>
      </c>
      <c r="EH246" s="23">
        <v>10.418699999999999</v>
      </c>
      <c r="EI246" s="23">
        <f t="shared" si="163"/>
        <v>3.1749871156853007</v>
      </c>
      <c r="EJ246" s="23">
        <f t="shared" si="151"/>
        <v>159.29680232558138</v>
      </c>
      <c r="EK246" s="23">
        <f t="shared" si="137"/>
        <v>152.80703034258607</v>
      </c>
      <c r="EL246" s="23">
        <f t="shared" si="138"/>
        <v>44.191225919780663</v>
      </c>
      <c r="EM246" s="23" cm="1">
        <f t="array" aca="1" ref="EM246" ca="1">(EL246 - $EV246) - AVERAGE(OFFSET(EL$62, 0, 0, ROW()-62, 1) - OFFSET($EV$62, 0, 0, ROW()-62, 1))</f>
        <v>6.1680178107873953</v>
      </c>
      <c r="EP246" s="21">
        <v>45138</v>
      </c>
      <c r="EQ246" s="52">
        <v>4507.66015625</v>
      </c>
      <c r="ER246" s="37">
        <v>24.4649</v>
      </c>
      <c r="ES246" s="51">
        <v>191.49</v>
      </c>
      <c r="ET246" s="23">
        <f t="shared" si="152"/>
        <v>185.55232558139537</v>
      </c>
      <c r="EU246" s="23">
        <f t="shared" si="139"/>
        <v>167.6837429396243</v>
      </c>
      <c r="EV246" s="23">
        <f t="shared" si="140"/>
        <v>26.881915188838637</v>
      </c>
      <c r="EW246" s="37"/>
      <c r="EX246" s="37"/>
      <c r="EY246" s="37"/>
      <c r="FA246" s="21">
        <v>45138</v>
      </c>
      <c r="FB246" s="37">
        <f>VLOOKUP(FA246,'riskfree_rate and infl.'!$H:$I,2,0)</f>
        <v>3.2</v>
      </c>
    </row>
    <row r="247" spans="1:158" x14ac:dyDescent="0.35">
      <c r="A247" s="21">
        <v>45169</v>
      </c>
      <c r="B247" s="23">
        <v>8347.9599999999991</v>
      </c>
      <c r="C247" s="23">
        <v>0.67</v>
      </c>
      <c r="D247" s="23">
        <v>22.985800000000001</v>
      </c>
      <c r="E247" s="23">
        <v>250.72309999999999</v>
      </c>
      <c r="F247" s="23">
        <v>57.469900000000003</v>
      </c>
      <c r="G247" s="23">
        <v>14.3751</v>
      </c>
      <c r="H247" s="23">
        <v>9.2096</v>
      </c>
      <c r="I247" s="23">
        <f t="shared" si="153"/>
        <v>0.81087214521896334</v>
      </c>
      <c r="J247" s="23">
        <f t="shared" si="141"/>
        <v>241.77733847637415</v>
      </c>
      <c r="K247" s="23">
        <f t="shared" si="117"/>
        <v>224.53100860638853</v>
      </c>
      <c r="L247" s="23">
        <f t="shared" si="118"/>
        <v>37.179541711471551</v>
      </c>
      <c r="M247" s="23" cm="1">
        <f t="array" aca="1" ref="M247" ca="1">(L247 - $EV247) - AVERAGE(OFFSET(L$62, 0, 0, ROW()-62, 1) - OFFSET($EV$62, 0, 0, ROW()-62, 1))</f>
        <v>-3.2809073553702586</v>
      </c>
      <c r="N247" s="21">
        <v>45169</v>
      </c>
      <c r="O247" s="23">
        <v>8395.1299999999992</v>
      </c>
      <c r="P247" s="23">
        <v>0.84</v>
      </c>
      <c r="Q247" s="23">
        <v>33.245699999999999</v>
      </c>
      <c r="R247" s="23">
        <v>257.74579999999997</v>
      </c>
      <c r="S247" s="23">
        <v>33.124499999999998</v>
      </c>
      <c r="T247" s="23">
        <v>8.6722999999999999</v>
      </c>
      <c r="U247" s="23">
        <v>6.2053000000000003</v>
      </c>
      <c r="V247" s="23">
        <f t="shared" si="154"/>
        <v>0.95461999996615732</v>
      </c>
      <c r="W247" s="23">
        <f t="shared" si="142"/>
        <v>248.54946962391514</v>
      </c>
      <c r="X247" s="23">
        <f t="shared" si="119"/>
        <v>197.99350400143547</v>
      </c>
      <c r="Y247" s="23">
        <f t="shared" si="120"/>
        <v>42.401037561005708</v>
      </c>
      <c r="Z247" s="23" cm="1">
        <f t="array" aca="1" ref="Z247" ca="1">(Y247 - $EV247) - AVERAGE(OFFSET(Y$62, 0, 0, ROW()-62, 1) - OFFSET($EV$62, 0, 0, ROW()-62, 1))</f>
        <v>7.0189413381882328</v>
      </c>
      <c r="AA247" s="21">
        <v>45169</v>
      </c>
      <c r="AB247" s="23">
        <v>4329.83</v>
      </c>
      <c r="AC247" s="23">
        <v>2.62</v>
      </c>
      <c r="AD247" s="23">
        <v>21.757300000000001</v>
      </c>
      <c r="AE247" s="23">
        <v>204.42060000000001</v>
      </c>
      <c r="AF247" s="23">
        <v>27.206199999999999</v>
      </c>
      <c r="AG247" s="23">
        <v>7.3986999999999998</v>
      </c>
      <c r="AH247" s="23">
        <v>5.2961999999999998</v>
      </c>
      <c r="AI247" s="23">
        <f t="shared" si="155"/>
        <v>2.5939669519912667</v>
      </c>
      <c r="AJ247" s="23">
        <f t="shared" si="143"/>
        <v>197.12690453230474</v>
      </c>
      <c r="AK247" s="23">
        <f t="shared" si="121"/>
        <v>175.69453183694847</v>
      </c>
      <c r="AL247" s="23">
        <f t="shared" si="122"/>
        <v>24.644079441346843</v>
      </c>
      <c r="AM247" s="23" cm="1">
        <f t="array" aca="1" ref="AM247" ca="1">(AL247 - $EV247) - AVERAGE(OFFSET(AL$62, 0, 0, ROW()-62, 1) - OFFSET($EV$62, 0, 0, ROW()-62, 1))</f>
        <v>-4.1873906497646942</v>
      </c>
      <c r="AN247" s="21">
        <v>45169</v>
      </c>
      <c r="AO247" s="23">
        <v>3595.88</v>
      </c>
      <c r="AP247" s="23">
        <v>3.58</v>
      </c>
      <c r="AQ247" s="23">
        <v>9.5626999999999995</v>
      </c>
      <c r="AR247" s="23">
        <v>383.38589999999999</v>
      </c>
      <c r="AS247" s="23">
        <v>22.27</v>
      </c>
      <c r="AT247" s="23">
        <v>17.726199999999999</v>
      </c>
      <c r="AU247" s="23">
        <v>13.594099999999999</v>
      </c>
      <c r="AV247" s="23">
        <f t="shared" si="156"/>
        <v>3.6878689814511989</v>
      </c>
      <c r="AW247" s="23">
        <f t="shared" si="144"/>
        <v>369.70675024108004</v>
      </c>
      <c r="AX247" s="23">
        <f t="shared" si="123"/>
        <v>157.08427372178031</v>
      </c>
      <c r="AY247" s="23">
        <f t="shared" si="124"/>
        <v>22.891406725849848</v>
      </c>
      <c r="AZ247" s="23" cm="1">
        <f t="array" aca="1" ref="AZ247" ca="1">(AY247 - $EV247) - AVERAGE(OFFSET(AY$62, 0, 0, ROW()-62, 1) - OFFSET($EV$62, 0, 0, ROW()-62, 1))</f>
        <v>-1.1844271377878148</v>
      </c>
      <c r="BA247" s="21">
        <v>45169</v>
      </c>
      <c r="BB247" s="23">
        <v>1939.91</v>
      </c>
      <c r="BC247" s="23">
        <v>2.36</v>
      </c>
      <c r="BD247" s="23">
        <v>13.145200000000001</v>
      </c>
      <c r="BE247" s="23">
        <v>155.41550000000001</v>
      </c>
      <c r="BF247" s="23" t="s">
        <v>8</v>
      </c>
      <c r="BG247" s="23">
        <v>18.840599999999998</v>
      </c>
      <c r="BH247" s="23">
        <v>14.7174</v>
      </c>
      <c r="BI247" s="23">
        <f t="shared" si="157"/>
        <v>2.3776925693660012</v>
      </c>
      <c r="BJ247" s="23">
        <f t="shared" si="145"/>
        <v>149.87029893924785</v>
      </c>
      <c r="BK247" s="23">
        <f t="shared" si="125"/>
        <v>134.53912375362211</v>
      </c>
      <c r="BL247" s="23">
        <f t="shared" si="126"/>
        <v>14.418928456472671</v>
      </c>
      <c r="BM247" s="23" cm="1">
        <f t="array" aca="1" ref="BM247" ca="1">(BL247 - $EV247) - AVERAGE(OFFSET(BL$62, 0, 0, ROW()-62, 1) - OFFSET($EV$62, 0, 0, ROW()-62, 1))</f>
        <v>-6.6476423608566382</v>
      </c>
      <c r="BN247" s="21">
        <v>45169</v>
      </c>
      <c r="BO247" s="23">
        <v>3190.07</v>
      </c>
      <c r="BP247" s="23">
        <v>3.64</v>
      </c>
      <c r="BQ247" s="23">
        <v>37.518300000000004</v>
      </c>
      <c r="BR247" s="23">
        <v>177.09979999999999</v>
      </c>
      <c r="BS247" s="23" t="s">
        <v>8</v>
      </c>
      <c r="BT247" s="23">
        <v>23.5549</v>
      </c>
      <c r="BU247" s="23">
        <v>19.391999999999999</v>
      </c>
      <c r="BV247" s="23">
        <f t="shared" si="158"/>
        <v>3.5513445038902578</v>
      </c>
      <c r="BW247" s="23">
        <f t="shared" si="146"/>
        <v>170.78090646094503</v>
      </c>
      <c r="BX247" s="23">
        <f t="shared" si="127"/>
        <v>147.76328067270961</v>
      </c>
      <c r="BY247" s="23">
        <f t="shared" si="128"/>
        <v>21.589057751539038</v>
      </c>
      <c r="BZ247" s="23" cm="1">
        <f t="array" aca="1" ref="BZ247" ca="1">(BY247 - $EV247) - AVERAGE(OFFSET(BY$62, 0, 0, ROW()-62, 1) - OFFSET($EV$62, 0, 0, ROW()-62, 1))</f>
        <v>-5.8217814988020784</v>
      </c>
      <c r="CA247" s="21">
        <v>45169</v>
      </c>
      <c r="CB247" s="23">
        <v>5278.56</v>
      </c>
      <c r="CC247" s="23">
        <v>1.64</v>
      </c>
      <c r="CD247" s="23">
        <v>23.035499999999999</v>
      </c>
      <c r="CE247" s="23">
        <v>280.57470000000001</v>
      </c>
      <c r="CF247" s="23">
        <v>27.709599999999998</v>
      </c>
      <c r="CG247" s="23">
        <v>8.2832000000000008</v>
      </c>
      <c r="CH247" s="23">
        <v>6.0362999999999998</v>
      </c>
      <c r="CI247" s="23">
        <f t="shared" si="159"/>
        <v>1.6608031969667443</v>
      </c>
      <c r="CJ247" s="23">
        <f t="shared" si="147"/>
        <v>270.56383799421411</v>
      </c>
      <c r="CK247" s="23">
        <f t="shared" si="129"/>
        <v>244.72910523960161</v>
      </c>
      <c r="CL247" s="23">
        <f t="shared" si="130"/>
        <v>21.568991537937571</v>
      </c>
      <c r="CM247" s="23" cm="1">
        <f t="array" aca="1" ref="CM247" ca="1">(CL247 - $EV247) - AVERAGE(OFFSET(CL$62, 0, 0, ROW()-62, 1) - OFFSET($EV$62, 0, 0, ROW()-62, 1))</f>
        <v>-5.3789977833513625</v>
      </c>
      <c r="CN247" s="21">
        <v>45169</v>
      </c>
      <c r="CO247" s="23">
        <v>6830.78</v>
      </c>
      <c r="CP247" s="23">
        <v>1.7</v>
      </c>
      <c r="CQ247" s="23">
        <v>20.5093</v>
      </c>
      <c r="CR247" s="23">
        <v>244.6891</v>
      </c>
      <c r="CS247" s="23">
        <v>27.881799999999998</v>
      </c>
      <c r="CT247" s="23">
        <v>12.2791</v>
      </c>
      <c r="CU247" s="23">
        <v>10.7506</v>
      </c>
      <c r="CV247" s="23">
        <f t="shared" si="160"/>
        <v>1.8289710200548002</v>
      </c>
      <c r="CW247" s="23">
        <f t="shared" si="148"/>
        <v>235.95863066538092</v>
      </c>
      <c r="CX247" s="23">
        <f t="shared" si="131"/>
        <v>179.3875579756259</v>
      </c>
      <c r="CY247" s="23">
        <f t="shared" si="132"/>
        <v>38.078337634364395</v>
      </c>
      <c r="CZ247" s="23" cm="1">
        <f t="array" aca="1" ref="CZ247" ca="1">(CY247 - $EV247) - AVERAGE(OFFSET(CY$62, 0, 0, ROW()-62, 1) - OFFSET($EV$62, 0, 0, ROW()-62, 1))</f>
        <v>6.4555165030472867</v>
      </c>
      <c r="DA247" s="21">
        <v>45169</v>
      </c>
      <c r="DB247" s="23">
        <v>3764.64</v>
      </c>
      <c r="DC247" s="23">
        <v>2.17</v>
      </c>
      <c r="DD247" s="23">
        <v>16.0853</v>
      </c>
      <c r="DE247" s="23">
        <v>236.80459999999999</v>
      </c>
      <c r="DF247" s="23">
        <v>26.662500000000001</v>
      </c>
      <c r="DG247" s="23">
        <v>12.6297</v>
      </c>
      <c r="DH247" s="23">
        <v>9.6245999999999992</v>
      </c>
      <c r="DI247" s="23">
        <f t="shared" si="161"/>
        <v>2.2048916719653429</v>
      </c>
      <c r="DJ247" s="23">
        <f t="shared" si="149"/>
        <v>228.35544840887175</v>
      </c>
      <c r="DK247" s="23">
        <f t="shared" si="133"/>
        <v>199.65469661758252</v>
      </c>
      <c r="DL247" s="23">
        <f t="shared" si="134"/>
        <v>18.85575477951701</v>
      </c>
      <c r="DM247" s="23" cm="1">
        <f t="array" aca="1" ref="DM247" ca="1">(DL247 - $EV247) - AVERAGE(OFFSET(DL$62, 0, 0, ROW()-62, 1) - OFFSET($EV$62, 0, 0, ROW()-62, 1))</f>
        <v>-7.157072726031724</v>
      </c>
      <c r="DN247" s="21">
        <v>45169</v>
      </c>
      <c r="DO247" s="23">
        <v>13471.14</v>
      </c>
      <c r="DP247" s="23">
        <v>0.79</v>
      </c>
      <c r="DQ247" s="23">
        <v>35.579900000000002</v>
      </c>
      <c r="DR247" s="23">
        <v>442.76490000000001</v>
      </c>
      <c r="DS247" s="23">
        <v>53.102800000000002</v>
      </c>
      <c r="DT247" s="23">
        <v>21.9604</v>
      </c>
      <c r="DU247" s="23">
        <v>17.5138</v>
      </c>
      <c r="DV247" s="23">
        <f t="shared" si="162"/>
        <v>0.94469378144536964</v>
      </c>
      <c r="DW247" s="23">
        <f t="shared" si="150"/>
        <v>426.96711668273872</v>
      </c>
      <c r="DX247" s="23">
        <f t="shared" si="135"/>
        <v>343.93056518280287</v>
      </c>
      <c r="DY247" s="23">
        <f t="shared" si="136"/>
        <v>39.168196617942172</v>
      </c>
      <c r="DZ247" s="23" cm="1">
        <f t="array" aca="1" ref="DZ247" ca="1">(DY247 - $EV247) - AVERAGE(OFFSET(DY$62, 0, 0, ROW()-62, 1) - OFFSET($EV$62, 0, 0, ROW()-62, 1))</f>
        <v>7.323344871965511</v>
      </c>
      <c r="EA247" s="21">
        <v>45169</v>
      </c>
      <c r="EB247" s="23">
        <v>6333.07</v>
      </c>
      <c r="EC247" s="23">
        <v>3.44</v>
      </c>
      <c r="ED247" s="23">
        <v>18.889399999999998</v>
      </c>
      <c r="EE247" s="23">
        <v>161.61969999999999</v>
      </c>
      <c r="EF247" s="23">
        <v>61.797699999999999</v>
      </c>
      <c r="EG247" s="23">
        <v>18.075199999999999</v>
      </c>
      <c r="EH247" s="23">
        <v>11.2103</v>
      </c>
      <c r="EI247" s="23">
        <f t="shared" si="163"/>
        <v>3.2579972752518995</v>
      </c>
      <c r="EJ247" s="23">
        <f t="shared" si="151"/>
        <v>155.85313404050146</v>
      </c>
      <c r="EK247" s="23">
        <f t="shared" si="137"/>
        <v>152.97670201833409</v>
      </c>
      <c r="EL247" s="23">
        <f t="shared" si="138"/>
        <v>41.398918374125934</v>
      </c>
      <c r="EM247" s="23" cm="1">
        <f t="array" aca="1" ref="EM247" ca="1">(EL247 - $EV247) - AVERAGE(OFFSET(EL$62, 0, 0, ROW()-62, 1) - OFFSET($EV$62, 0, 0, ROW()-62, 1))</f>
        <v>4.7188367169492</v>
      </c>
      <c r="EP247" s="21">
        <v>45169</v>
      </c>
      <c r="EQ247" s="52">
        <v>4288.0498046875</v>
      </c>
      <c r="ER247" s="37">
        <v>23.273</v>
      </c>
      <c r="ES247" s="51">
        <v>191.78</v>
      </c>
      <c r="ET247" s="23">
        <f t="shared" si="152"/>
        <v>184.93731918997108</v>
      </c>
      <c r="EU247" s="23">
        <f t="shared" si="139"/>
        <v>168.12289624712346</v>
      </c>
      <c r="EV247" s="23">
        <f t="shared" si="140"/>
        <v>25.505448100207037</v>
      </c>
      <c r="EW247" s="37"/>
      <c r="EX247" s="37"/>
      <c r="EY247" s="37"/>
      <c r="FA247" s="21">
        <v>45169</v>
      </c>
      <c r="FB247" s="37">
        <f>VLOOKUP(FA247,'riskfree_rate and infl.'!$H:$I,2,0)</f>
        <v>3.7</v>
      </c>
    </row>
    <row r="248" spans="1:158" x14ac:dyDescent="0.35">
      <c r="A248" s="21">
        <v>45199</v>
      </c>
      <c r="B248" s="23">
        <v>8094.85</v>
      </c>
      <c r="C248" s="23">
        <v>0.69</v>
      </c>
      <c r="D248" s="23">
        <v>22.2881</v>
      </c>
      <c r="E248" s="23">
        <v>250.72309999999999</v>
      </c>
      <c r="F248" s="23">
        <v>57.469900000000003</v>
      </c>
      <c r="G248" s="23">
        <v>14.3751</v>
      </c>
      <c r="H248" s="23">
        <v>9.2096</v>
      </c>
      <c r="I248" s="23">
        <f t="shared" si="153"/>
        <v>0.78790107800514042</v>
      </c>
      <c r="J248" s="23">
        <f t="shared" si="141"/>
        <v>241.77733847637415</v>
      </c>
      <c r="K248" s="23">
        <f t="shared" si="117"/>
        <v>225.37870031804269</v>
      </c>
      <c r="L248" s="23">
        <f t="shared" si="118"/>
        <v>35.916659331946498</v>
      </c>
      <c r="M248" s="23" cm="1">
        <f t="array" aca="1" ref="M248" ca="1">(L248 - $EV248) - AVERAGE(OFFSET(L$62, 0, 0, ROW()-62, 1) - OFFSET($EV$62, 0, 0, ROW()-62, 1))</f>
        <v>-3.90814500483906</v>
      </c>
      <c r="N248" s="21">
        <v>45199</v>
      </c>
      <c r="O248" s="23">
        <v>7901.63</v>
      </c>
      <c r="P248" s="23">
        <v>0.95</v>
      </c>
      <c r="Q248" s="23">
        <v>31.279599999999999</v>
      </c>
      <c r="R248" s="23">
        <v>257.84160000000003</v>
      </c>
      <c r="S248" s="23">
        <v>33.127600000000001</v>
      </c>
      <c r="T248" s="23">
        <v>8.6752000000000002</v>
      </c>
      <c r="U248" s="23">
        <v>6.2088999999999999</v>
      </c>
      <c r="V248" s="23">
        <f t="shared" si="154"/>
        <v>1.0070999202401871</v>
      </c>
      <c r="W248" s="23">
        <f t="shared" si="142"/>
        <v>248.64185149469628</v>
      </c>
      <c r="X248" s="23">
        <f t="shared" si="119"/>
        <v>199.05787536147253</v>
      </c>
      <c r="Y248" s="23">
        <f t="shared" si="120"/>
        <v>39.695138841662498</v>
      </c>
      <c r="Z248" s="23" cm="1">
        <f t="array" aca="1" ref="Z248" ca="1">(Y248 - $EV248) - AVERAGE(OFFSET(Y$62, 0, 0, ROW()-62, 1) - OFFSET($EV$62, 0, 0, ROW()-62, 1))</f>
        <v>4.8933118182907442</v>
      </c>
      <c r="AA248" s="21">
        <v>45199</v>
      </c>
      <c r="AB248" s="23">
        <v>4123.58</v>
      </c>
      <c r="AC248" s="23">
        <v>2.74</v>
      </c>
      <c r="AD248" s="23">
        <v>20.144200000000001</v>
      </c>
      <c r="AE248" s="23">
        <v>205.79159999999999</v>
      </c>
      <c r="AF248" s="23">
        <v>27.453600000000002</v>
      </c>
      <c r="AG248" s="23">
        <v>7.3493000000000004</v>
      </c>
      <c r="AH248" s="23">
        <v>5.4058999999999999</v>
      </c>
      <c r="AI248" s="23">
        <f t="shared" si="155"/>
        <v>2.5760451585384279</v>
      </c>
      <c r="AJ248" s="23">
        <f t="shared" si="143"/>
        <v>198.44898746383799</v>
      </c>
      <c r="AK248" s="23">
        <f t="shared" si="121"/>
        <v>176.34201333215063</v>
      </c>
      <c r="AL248" s="23">
        <f t="shared" si="122"/>
        <v>23.383990701257293</v>
      </c>
      <c r="AM248" s="23" cm="1">
        <f t="array" aca="1" ref="AM248" ca="1">(AL248 - $EV248) - AVERAGE(OFFSET(AL$62, 0, 0, ROW()-62, 1) - OFFSET($EV$62, 0, 0, ROW()-62, 1))</f>
        <v>-4.8069610936990976</v>
      </c>
      <c r="AN248" s="21">
        <v>45199</v>
      </c>
      <c r="AO248" s="23">
        <v>3674.16</v>
      </c>
      <c r="AP248" s="23">
        <v>3.29</v>
      </c>
      <c r="AQ248" s="23">
        <v>9.7708999999999993</v>
      </c>
      <c r="AR248" s="23">
        <v>383.38589999999999</v>
      </c>
      <c r="AS248" s="23">
        <v>22.27</v>
      </c>
      <c r="AT248" s="23">
        <v>17.726199999999999</v>
      </c>
      <c r="AU248" s="23">
        <v>13.594099999999999</v>
      </c>
      <c r="AV248" s="23">
        <f t="shared" si="156"/>
        <v>3.4093098217546816</v>
      </c>
      <c r="AW248" s="23">
        <f t="shared" si="144"/>
        <v>369.70675024108004</v>
      </c>
      <c r="AX248" s="23">
        <f t="shared" si="123"/>
        <v>161.31908482469044</v>
      </c>
      <c r="AY248" s="23">
        <f t="shared" si="124"/>
        <v>22.77573049706303</v>
      </c>
      <c r="AZ248" s="23" cm="1">
        <f t="array" aca="1" ref="AZ248" ca="1">(AY248 - $EV248) - AVERAGE(OFFSET(AY$62, 0, 0, ROW()-62, 1) - OFFSET($EV$62, 0, 0, ROW()-62, 1))</f>
        <v>-0.67573003553764122</v>
      </c>
      <c r="BA248" s="21">
        <v>45199</v>
      </c>
      <c r="BB248" s="23">
        <v>1897.27</v>
      </c>
      <c r="BC248" s="23">
        <v>2.4</v>
      </c>
      <c r="BD248" s="23">
        <v>12.856199999999999</v>
      </c>
      <c r="BE248" s="23">
        <v>155.41550000000001</v>
      </c>
      <c r="BF248" s="23" t="s">
        <v>8</v>
      </c>
      <c r="BG248" s="23">
        <v>18.840599999999998</v>
      </c>
      <c r="BH248" s="23">
        <v>14.7174</v>
      </c>
      <c r="BI248" s="23">
        <f t="shared" si="157"/>
        <v>2.3467278701704641</v>
      </c>
      <c r="BJ248" s="23">
        <f t="shared" si="145"/>
        <v>149.87029893924785</v>
      </c>
      <c r="BK248" s="23">
        <f t="shared" si="125"/>
        <v>135.21596988941309</v>
      </c>
      <c r="BL248" s="23">
        <f t="shared" si="126"/>
        <v>14.031404733861612</v>
      </c>
      <c r="BM248" s="23" cm="1">
        <f t="array" aca="1" ref="BM248" ca="1">(BL248 - $EV248) - AVERAGE(OFFSET(BL$62, 0, 0, ROW()-62, 1) - OFFSET($EV$62, 0, 0, ROW()-62, 1))</f>
        <v>-6.3814206275754977</v>
      </c>
      <c r="BN248" s="21">
        <v>45199</v>
      </c>
      <c r="BO248" s="23">
        <v>2931.9</v>
      </c>
      <c r="BP248" s="23">
        <v>3.99</v>
      </c>
      <c r="BQ248" s="23">
        <v>34.481900000000003</v>
      </c>
      <c r="BR248" s="23">
        <v>177.09979999999999</v>
      </c>
      <c r="BS248" s="23" t="s">
        <v>8</v>
      </c>
      <c r="BT248" s="23">
        <v>23.5549</v>
      </c>
      <c r="BU248" s="23">
        <v>19.391999999999999</v>
      </c>
      <c r="BV248" s="23">
        <f t="shared" si="158"/>
        <v>3.5967458502596115</v>
      </c>
      <c r="BW248" s="23">
        <f t="shared" si="146"/>
        <v>170.78090646094503</v>
      </c>
      <c r="BX248" s="23">
        <f t="shared" si="127"/>
        <v>148.29081679700982</v>
      </c>
      <c r="BY248" s="23">
        <f t="shared" si="128"/>
        <v>19.771284988020376</v>
      </c>
      <c r="BZ248" s="23" cm="1">
        <f t="array" aca="1" ref="BZ248" ca="1">(BY248 - $EV248) - AVERAGE(OFFSET(BY$62, 0, 0, ROW()-62, 1) - OFFSET($EV$62, 0, 0, ROW()-62, 1))</f>
        <v>-6.9902489185901242</v>
      </c>
      <c r="CA248" s="21">
        <v>45199</v>
      </c>
      <c r="CB248" s="23">
        <v>5121.3599999999997</v>
      </c>
      <c r="CC248" s="23">
        <v>1.69</v>
      </c>
      <c r="CD248" s="23">
        <v>22.349499999999999</v>
      </c>
      <c r="CE248" s="23">
        <v>280.57470000000001</v>
      </c>
      <c r="CF248" s="23">
        <v>27.709599999999998</v>
      </c>
      <c r="CG248" s="23">
        <v>8.2832000000000008</v>
      </c>
      <c r="CH248" s="23">
        <v>6.0362999999999998</v>
      </c>
      <c r="CI248" s="23">
        <f t="shared" si="159"/>
        <v>1.6518219742308524</v>
      </c>
      <c r="CJ248" s="23">
        <f t="shared" si="147"/>
        <v>270.56383799421411</v>
      </c>
      <c r="CK248" s="23">
        <f t="shared" si="129"/>
        <v>245.99373551441556</v>
      </c>
      <c r="CL248" s="23">
        <f t="shared" si="130"/>
        <v>20.819066750990011</v>
      </c>
      <c r="CM248" s="23" cm="1">
        <f t="array" aca="1" ref="CM248" ca="1">(CL248 - $EV248) - AVERAGE(OFFSET(CL$62, 0, 0, ROW()-62, 1) - OFFSET($EV$62, 0, 0, ROW()-62, 1))</f>
        <v>-5.4819977841782563</v>
      </c>
      <c r="CN248" s="21">
        <v>45199</v>
      </c>
      <c r="CO248" s="23">
        <v>6440.4</v>
      </c>
      <c r="CP248" s="23">
        <v>1.8</v>
      </c>
      <c r="CQ248" s="23">
        <v>19.325500000000002</v>
      </c>
      <c r="CR248" s="23">
        <v>244.6891</v>
      </c>
      <c r="CS248" s="23">
        <v>27.881799999999998</v>
      </c>
      <c r="CT248" s="23">
        <v>12.2781</v>
      </c>
      <c r="CU248" s="23">
        <v>10.7506</v>
      </c>
      <c r="CV248" s="23">
        <f t="shared" si="160"/>
        <v>1.7968603396752048</v>
      </c>
      <c r="CW248" s="23">
        <f t="shared" si="148"/>
        <v>235.95863066538092</v>
      </c>
      <c r="CX248" s="23">
        <f t="shared" si="131"/>
        <v>180.23970817391009</v>
      </c>
      <c r="CY248" s="23">
        <f t="shared" si="132"/>
        <v>35.732414711778006</v>
      </c>
      <c r="CZ248" s="23" cm="1">
        <f t="array" aca="1" ref="CZ248" ca="1">(CY248 - $EV248) - AVERAGE(OFFSET(CY$62, 0, 0, ROW()-62, 1) - OFFSET($EV$62, 0, 0, ROW()-62, 1))</f>
        <v>4.6928919456869469</v>
      </c>
      <c r="DA248" s="21">
        <v>45199</v>
      </c>
      <c r="DB248" s="23">
        <v>3548.46</v>
      </c>
      <c r="DC248" s="23">
        <v>2.0299999999999998</v>
      </c>
      <c r="DD248" s="23">
        <v>15.1616</v>
      </c>
      <c r="DE248" s="23">
        <v>236.80459999999999</v>
      </c>
      <c r="DF248" s="23">
        <v>26.662500000000001</v>
      </c>
      <c r="DG248" s="23">
        <v>12.6297</v>
      </c>
      <c r="DH248" s="23">
        <v>9.6245999999999992</v>
      </c>
      <c r="DI248" s="23">
        <f t="shared" si="161"/>
        <v>1.9303192087790175</v>
      </c>
      <c r="DJ248" s="23">
        <f t="shared" si="149"/>
        <v>228.35544840887175</v>
      </c>
      <c r="DK248" s="23">
        <f t="shared" si="133"/>
        <v>200.42180029503891</v>
      </c>
      <c r="DL248" s="23">
        <f t="shared" si="134"/>
        <v>17.704960212792958</v>
      </c>
      <c r="DM248" s="23" cm="1">
        <f t="array" aca="1" ref="DM248" ca="1">(DL248 - $EV248) - AVERAGE(OFFSET(DL$62, 0, 0, ROW()-62, 1) - OFFSET($EV$62, 0, 0, ROW()-62, 1))</f>
        <v>-7.6513829639325275</v>
      </c>
      <c r="DN248" s="21">
        <v>45199</v>
      </c>
      <c r="DO248" s="23">
        <v>12580.41</v>
      </c>
      <c r="DP248" s="23">
        <v>0.85</v>
      </c>
      <c r="DQ248" s="23">
        <v>33.262599999999999</v>
      </c>
      <c r="DR248" s="23">
        <v>442.822</v>
      </c>
      <c r="DS248" s="23">
        <v>53.097099999999998</v>
      </c>
      <c r="DT248" s="23">
        <v>21.9361</v>
      </c>
      <c r="DU248" s="23">
        <v>17.514700000000001</v>
      </c>
      <c r="DV248" s="23">
        <f t="shared" si="162"/>
        <v>0.92556211842345659</v>
      </c>
      <c r="DW248" s="23">
        <f t="shared" si="150"/>
        <v>427.02217936354873</v>
      </c>
      <c r="DX248" s="23">
        <f t="shared" si="135"/>
        <v>346.39912643221493</v>
      </c>
      <c r="DY248" s="23">
        <f t="shared" si="136"/>
        <v>36.317672419020361</v>
      </c>
      <c r="DZ248" s="23" cm="1">
        <f t="array" aca="1" ref="DZ248" ca="1">(DY248 - $EV248) - AVERAGE(OFFSET(DY$62, 0, 0, ROW()-62, 1) - OFFSET($EV$62, 0, 0, ROW()-62, 1))</f>
        <v>5.0514532943508348</v>
      </c>
      <c r="EA248" s="21">
        <v>45199</v>
      </c>
      <c r="EB248" s="23">
        <v>5972.09</v>
      </c>
      <c r="EC248" s="23">
        <v>3.66</v>
      </c>
      <c r="ED248" s="23">
        <v>17.773299999999999</v>
      </c>
      <c r="EE248" s="23">
        <v>161.61969999999999</v>
      </c>
      <c r="EF248" s="23">
        <v>61.797699999999999</v>
      </c>
      <c r="EG248" s="23">
        <v>18.075199999999999</v>
      </c>
      <c r="EH248" s="23">
        <v>11.2103</v>
      </c>
      <c r="EI248" s="23">
        <f t="shared" si="163"/>
        <v>3.288321646348535</v>
      </c>
      <c r="EJ248" s="23">
        <f t="shared" si="151"/>
        <v>155.85313404050146</v>
      </c>
      <c r="EK248" s="23">
        <f t="shared" si="137"/>
        <v>153.13688051496871</v>
      </c>
      <c r="EL248" s="23">
        <f t="shared" si="138"/>
        <v>38.998378313029853</v>
      </c>
      <c r="EM248" s="23" cm="1">
        <f t="array" aca="1" ref="EM248" ca="1">(EL248 - $EV248) - AVERAGE(OFFSET(EL$62, 0, 0, ROW()-62, 1) - OFFSET($EV$62, 0, 0, ROW()-62, 1))</f>
        <v>2.9109320091764701</v>
      </c>
      <c r="EP248" s="21">
        <v>45199</v>
      </c>
      <c r="EQ248" s="52">
        <v>4193.7998046875</v>
      </c>
      <c r="ER248" s="37">
        <v>21.793900000000001</v>
      </c>
      <c r="ES248" s="51">
        <v>192.44</v>
      </c>
      <c r="ET248" s="23">
        <f t="shared" si="152"/>
        <v>185.57377049180329</v>
      </c>
      <c r="EU248" s="23">
        <f t="shared" si="139"/>
        <v>168.51067674912923</v>
      </c>
      <c r="EV248" s="23">
        <f t="shared" si="140"/>
        <v>24.887442657007615</v>
      </c>
      <c r="EW248" s="37"/>
      <c r="EX248" s="37"/>
      <c r="EY248" s="37"/>
      <c r="FA248" s="21">
        <v>45199</v>
      </c>
      <c r="FB248" s="37">
        <f>VLOOKUP(FA248,'riskfree_rate and infl.'!$H:$I,2,0)</f>
        <v>3.7</v>
      </c>
    </row>
    <row r="249" spans="1:158" x14ac:dyDescent="0.35">
      <c r="A249" s="21">
        <v>45230</v>
      </c>
      <c r="B249" s="23">
        <v>7907.49</v>
      </c>
      <c r="C249" s="23">
        <v>0.7</v>
      </c>
      <c r="D249" s="23">
        <v>19.886399999999998</v>
      </c>
      <c r="E249" s="23">
        <v>268.24639999999999</v>
      </c>
      <c r="F249" s="23">
        <v>58.736199999999997</v>
      </c>
      <c r="G249" s="23">
        <v>17.183900000000001</v>
      </c>
      <c r="H249" s="23">
        <v>11.4948</v>
      </c>
      <c r="I249" s="23">
        <f t="shared" si="153"/>
        <v>0.76217741843872</v>
      </c>
      <c r="J249" s="23">
        <f t="shared" si="141"/>
        <v>259.92868217054263</v>
      </c>
      <c r="K249" s="23">
        <f t="shared" si="117"/>
        <v>226.37957672820212</v>
      </c>
      <c r="L249" s="23">
        <f t="shared" si="118"/>
        <v>34.930226985510984</v>
      </c>
      <c r="M249" s="23" cm="1">
        <f t="array" aca="1" ref="M249" ca="1">(L249 - $EV249) - AVERAGE(OFFSET(L$62, 0, 0, ROW()-62, 1) - OFFSET($EV$62, 0, 0, ROW()-62, 1))</f>
        <v>-7.0215519491989884</v>
      </c>
      <c r="N249" s="21">
        <v>45230</v>
      </c>
      <c r="O249" s="23">
        <v>7586.29</v>
      </c>
      <c r="P249" s="23">
        <v>0.99</v>
      </c>
      <c r="Q249" s="23">
        <v>29.999700000000001</v>
      </c>
      <c r="R249" s="23">
        <v>258.10509999999999</v>
      </c>
      <c r="S249" s="23">
        <v>33.130200000000002</v>
      </c>
      <c r="T249" s="23">
        <v>8.6831999999999994</v>
      </c>
      <c r="U249" s="23">
        <v>6.2153999999999998</v>
      </c>
      <c r="V249" s="23">
        <f t="shared" si="154"/>
        <v>1.0016515997729185</v>
      </c>
      <c r="W249" s="23">
        <f t="shared" si="142"/>
        <v>250.1018410852713</v>
      </c>
      <c r="X249" s="23">
        <f t="shared" si="119"/>
        <v>200.1525288104547</v>
      </c>
      <c r="Y249" s="23">
        <f t="shared" si="120"/>
        <v>37.902543850366484</v>
      </c>
      <c r="Z249" s="23" cm="1">
        <f t="array" aca="1" ref="Z249" ca="1">(Y249 - $EV249) - AVERAGE(OFFSET(Y$62, 0, 0, ROW()-62, 1) - OFFSET($EV$62, 0, 0, ROW()-62, 1))</f>
        <v>0.92667561504288543</v>
      </c>
      <c r="AA249" s="21">
        <v>45230</v>
      </c>
      <c r="AB249" s="23">
        <v>4069.56</v>
      </c>
      <c r="AC249" s="23">
        <v>2.78</v>
      </c>
      <c r="AD249" s="23">
        <v>19.880299999999998</v>
      </c>
      <c r="AE249" s="23">
        <v>205.79159999999999</v>
      </c>
      <c r="AF249" s="23">
        <v>27.453600000000002</v>
      </c>
      <c r="AG249" s="23">
        <v>7.3493000000000004</v>
      </c>
      <c r="AH249" s="23">
        <v>5.4058999999999999</v>
      </c>
      <c r="AI249" s="23">
        <f t="shared" si="155"/>
        <v>2.5920116021476036</v>
      </c>
      <c r="AJ249" s="23">
        <f t="shared" si="143"/>
        <v>199.41046511627906</v>
      </c>
      <c r="AK249" s="23">
        <f t="shared" si="121"/>
        <v>176.93377799465773</v>
      </c>
      <c r="AL249" s="23">
        <f t="shared" si="122"/>
        <v>23.000469701850115</v>
      </c>
      <c r="AM249" s="23" cm="1">
        <f t="array" aca="1" ref="AM249" ca="1">(AL249 - $EV249) - AVERAGE(OFFSET(AL$62, 0, 0, ROW()-62, 1) - OFFSET($EV$62, 0, 0, ROW()-62, 1))</f>
        <v>-7.3126501878817063</v>
      </c>
      <c r="AN249" s="21">
        <v>45230</v>
      </c>
      <c r="AO249" s="23">
        <v>3436.26</v>
      </c>
      <c r="AP249" s="23">
        <v>3.52</v>
      </c>
      <c r="AQ249" s="23">
        <v>9.1381999999999994</v>
      </c>
      <c r="AR249" s="23">
        <v>383.38589999999999</v>
      </c>
      <c r="AS249" s="23">
        <v>22.27</v>
      </c>
      <c r="AT249" s="23">
        <v>17.726199999999999</v>
      </c>
      <c r="AU249" s="23">
        <v>13.594099999999999</v>
      </c>
      <c r="AV249" s="23">
        <f t="shared" si="156"/>
        <v>3.4353726913810849</v>
      </c>
      <c r="AW249" s="23">
        <f t="shared" si="144"/>
        <v>371.49796511627903</v>
      </c>
      <c r="AX249" s="23">
        <f t="shared" si="123"/>
        <v>165.58750944654713</v>
      </c>
      <c r="AY249" s="23">
        <f t="shared" si="124"/>
        <v>20.751927554712395</v>
      </c>
      <c r="AZ249" s="23" cm="1">
        <f t="array" aca="1" ref="AZ249" ca="1">(AY249 - $EV249) - AVERAGE(OFFSET(AY$62, 0, 0, ROW()-62, 1) - OFFSET($EV$62, 0, 0, ROW()-62, 1))</f>
        <v>-4.8437932173597558</v>
      </c>
      <c r="BA249" s="21">
        <v>45230</v>
      </c>
      <c r="BB249" s="23">
        <v>1844.75</v>
      </c>
      <c r="BC249" s="23">
        <v>2.48</v>
      </c>
      <c r="BD249" s="23">
        <v>12.500400000000001</v>
      </c>
      <c r="BE249" s="23">
        <v>155.41550000000001</v>
      </c>
      <c r="BF249" s="23" t="s">
        <v>8</v>
      </c>
      <c r="BG249" s="23">
        <v>18.840599999999998</v>
      </c>
      <c r="BH249" s="23">
        <v>14.7174</v>
      </c>
      <c r="BI249" s="23">
        <f t="shared" si="157"/>
        <v>2.3665964443996121</v>
      </c>
      <c r="BJ249" s="23">
        <f t="shared" si="145"/>
        <v>150.59641472868216</v>
      </c>
      <c r="BK249" s="23">
        <f t="shared" si="125"/>
        <v>135.77090525684235</v>
      </c>
      <c r="BL249" s="23">
        <f t="shared" si="126"/>
        <v>13.587226191872441</v>
      </c>
      <c r="BM249" s="23" cm="1">
        <f t="array" aca="1" ref="BM249" ca="1">(BL249 - $EV249) - AVERAGE(OFFSET(BL$62, 0, 0, ROW()-62, 1) - OFFSET($EV$62, 0, 0, ROW()-62, 1))</f>
        <v>-8.9393476946402242</v>
      </c>
      <c r="BN249" s="21">
        <v>45230</v>
      </c>
      <c r="BO249" s="23">
        <v>2846.47</v>
      </c>
      <c r="BP249" s="23">
        <v>4.13</v>
      </c>
      <c r="BQ249" s="23">
        <v>36.440899999999999</v>
      </c>
      <c r="BR249" s="23">
        <v>176.06780000000001</v>
      </c>
      <c r="BS249" s="23" t="s">
        <v>8</v>
      </c>
      <c r="BT249" s="23">
        <v>23.450900000000001</v>
      </c>
      <c r="BU249" s="23">
        <v>16.431100000000001</v>
      </c>
      <c r="BV249" s="23">
        <f t="shared" si="158"/>
        <v>3.6453900308229161</v>
      </c>
      <c r="BW249" s="23">
        <f t="shared" si="146"/>
        <v>170.60833333333332</v>
      </c>
      <c r="BX249" s="23">
        <f t="shared" si="127"/>
        <v>148.82331828752473</v>
      </c>
      <c r="BY249" s="23">
        <f t="shared" si="128"/>
        <v>19.126505394138952</v>
      </c>
      <c r="BZ249" s="23" cm="1">
        <f t="array" aca="1" ref="BZ249" ca="1">(BY249 - $EV249) - AVERAGE(OFFSET(BY$62, 0, 0, ROW()-62, 1) - OFFSET($EV$62, 0, 0, ROW()-62, 1))</f>
        <v>-9.7455212712849928</v>
      </c>
      <c r="CA249" s="21">
        <v>45230</v>
      </c>
      <c r="CB249" s="23">
        <v>4953.68</v>
      </c>
      <c r="CC249" s="23">
        <v>1.77</v>
      </c>
      <c r="CD249" s="23">
        <v>21.617799999999999</v>
      </c>
      <c r="CE249" s="23">
        <v>280.57470000000001</v>
      </c>
      <c r="CF249" s="23">
        <v>27.709599999999998</v>
      </c>
      <c r="CG249" s="23">
        <v>8.2832000000000008</v>
      </c>
      <c r="CH249" s="23">
        <v>6.0362999999999998</v>
      </c>
      <c r="CI249" s="23">
        <f t="shared" si="159"/>
        <v>1.6812130485553056</v>
      </c>
      <c r="CJ249" s="23">
        <f t="shared" si="147"/>
        <v>271.87470930232558</v>
      </c>
      <c r="CK249" s="23">
        <f t="shared" si="129"/>
        <v>247.28656603530797</v>
      </c>
      <c r="CL249" s="23">
        <f t="shared" si="130"/>
        <v>20.032143595267954</v>
      </c>
      <c r="CM249" s="23" cm="1">
        <f t="array" aca="1" ref="CM249" ca="1">(CL249 - $EV249) - AVERAGE(OFFSET(CL$62, 0, 0, ROW()-62, 1) - OFFSET($EV$62, 0, 0, ROW()-62, 1))</f>
        <v>-8.387479212801523</v>
      </c>
      <c r="CN249" s="21">
        <v>45230</v>
      </c>
      <c r="CO249" s="23">
        <v>6277.8</v>
      </c>
      <c r="CP249" s="23">
        <v>1.86</v>
      </c>
      <c r="CQ249" s="23">
        <v>18.8291</v>
      </c>
      <c r="CR249" s="23">
        <v>244.69300000000001</v>
      </c>
      <c r="CS249" s="23">
        <v>27.881799999999998</v>
      </c>
      <c r="CT249" s="23">
        <v>12.2783</v>
      </c>
      <c r="CU249" s="23">
        <v>10.7508</v>
      </c>
      <c r="CV249" s="23">
        <f t="shared" si="160"/>
        <v>1.8021537023825467</v>
      </c>
      <c r="CW249" s="23">
        <f t="shared" si="148"/>
        <v>237.10562015503876</v>
      </c>
      <c r="CX249" s="23">
        <f t="shared" si="131"/>
        <v>180.99474330657537</v>
      </c>
      <c r="CY249" s="23">
        <f t="shared" si="132"/>
        <v>34.684985239413486</v>
      </c>
      <c r="CZ249" s="23" cm="1">
        <f t="array" aca="1" ref="CZ249" ca="1">(CY249 - $EV249) - AVERAGE(OFFSET(CY$62, 0, 0, ROW()-62, 1) - OFFSET($EV$62, 0, 0, ROW()-62, 1))</f>
        <v>1.4724930253952007</v>
      </c>
      <c r="DA249" s="21">
        <v>45230</v>
      </c>
      <c r="DB249" s="23">
        <v>3433.28</v>
      </c>
      <c r="DC249" s="23">
        <v>2.1</v>
      </c>
      <c r="DD249" s="23">
        <v>14.669499999999999</v>
      </c>
      <c r="DE249" s="23">
        <v>236.80459999999999</v>
      </c>
      <c r="DF249" s="23">
        <v>26.662500000000001</v>
      </c>
      <c r="DG249" s="23">
        <v>12.6297</v>
      </c>
      <c r="DH249" s="23">
        <v>9.6245999999999992</v>
      </c>
      <c r="DI249" s="23">
        <f t="shared" si="161"/>
        <v>1.9355391036650313</v>
      </c>
      <c r="DJ249" s="23">
        <f t="shared" si="149"/>
        <v>229.46182170542633</v>
      </c>
      <c r="DK249" s="23">
        <f t="shared" si="133"/>
        <v>201.2132729332188</v>
      </c>
      <c r="DL249" s="23">
        <f t="shared" si="134"/>
        <v>17.062890285271987</v>
      </c>
      <c r="DM249" s="23" cm="1">
        <f t="array" aca="1" ref="DM249" ca="1">(DL249 - $EV249) - AVERAGE(OFFSET(DL$62, 0, 0, ROW()-62, 1) - OFFSET($EV$62, 0, 0, ROW()-62, 1))</f>
        <v>-10.400410174088643</v>
      </c>
      <c r="DN249" s="21">
        <v>45230</v>
      </c>
      <c r="DO249" s="23">
        <v>12500.57</v>
      </c>
      <c r="DP249" s="23">
        <v>0.86</v>
      </c>
      <c r="DQ249" s="23">
        <v>33.051499999999997</v>
      </c>
      <c r="DR249" s="23">
        <v>442.822</v>
      </c>
      <c r="DS249" s="23">
        <v>53.097099999999998</v>
      </c>
      <c r="DT249" s="23">
        <v>21.9361</v>
      </c>
      <c r="DU249" s="23">
        <v>17.514700000000001</v>
      </c>
      <c r="DV249" s="23">
        <f t="shared" si="162"/>
        <v>0.91264472735769797</v>
      </c>
      <c r="DW249" s="23">
        <f t="shared" si="150"/>
        <v>429.09108527131781</v>
      </c>
      <c r="DX249" s="23">
        <f t="shared" si="135"/>
        <v>348.91420549567999</v>
      </c>
      <c r="DY249" s="23">
        <f t="shared" si="136"/>
        <v>35.827059498025434</v>
      </c>
      <c r="DZ249" s="23" cm="1">
        <f t="array" aca="1" ref="DZ249" ca="1">(DY249 - $EV249) - AVERAGE(OFFSET(DY$62, 0, 0, ROW()-62, 1) - OFFSET($EV$62, 0, 0, ROW()-62, 1))</f>
        <v>2.3859534850614947</v>
      </c>
      <c r="EA249" s="21">
        <v>45230</v>
      </c>
      <c r="EB249" s="23">
        <v>6042.08</v>
      </c>
      <c r="EC249" s="23">
        <v>3.62</v>
      </c>
      <c r="ED249" s="23">
        <v>17.976800000000001</v>
      </c>
      <c r="EE249" s="23">
        <v>161.61969999999999</v>
      </c>
      <c r="EF249" s="23">
        <v>61.797699999999999</v>
      </c>
      <c r="EG249" s="23">
        <v>18.075199999999999</v>
      </c>
      <c r="EH249" s="23">
        <v>11.2103</v>
      </c>
      <c r="EI249" s="23">
        <f t="shared" si="163"/>
        <v>3.312402976705727</v>
      </c>
      <c r="EJ249" s="23">
        <f t="shared" si="151"/>
        <v>156.60823643410851</v>
      </c>
      <c r="EK249" s="23">
        <f t="shared" si="137"/>
        <v>153.31439990269166</v>
      </c>
      <c r="EL249" s="23">
        <f t="shared" si="138"/>
        <v>39.409735835869924</v>
      </c>
      <c r="EM249" s="23" cm="1">
        <f t="array" aca="1" ref="EM249" ca="1">(EL249 - $EV249) - AVERAGE(OFFSET(EL$62, 0, 0, ROW()-62, 1) - OFFSET($EV$62, 0, 0, ROW()-62, 1))</f>
        <v>1.1588492816107596</v>
      </c>
      <c r="EP249" s="21">
        <v>45230</v>
      </c>
      <c r="EQ249" s="52">
        <v>4567.7998046875</v>
      </c>
      <c r="ER249" s="37">
        <v>23.737500000000001</v>
      </c>
      <c r="ES249" s="51">
        <v>195.36</v>
      </c>
      <c r="ET249" s="23">
        <f t="shared" si="152"/>
        <v>189.30232558139537</v>
      </c>
      <c r="EU249" s="23">
        <f t="shared" si="139"/>
        <v>168.95677241938827</v>
      </c>
      <c r="EV249" s="23">
        <f t="shared" si="140"/>
        <v>27.0353164260809</v>
      </c>
      <c r="EW249" s="37"/>
      <c r="EX249" s="37"/>
      <c r="EY249" s="37"/>
      <c r="FA249" s="21">
        <v>45230</v>
      </c>
      <c r="FB249" s="37">
        <f>VLOOKUP(FA249,'riskfree_rate and infl.'!$H:$I,2,0)</f>
        <v>3.2</v>
      </c>
    </row>
    <row r="250" spans="1:158" x14ac:dyDescent="0.35">
      <c r="A250" s="21">
        <v>45260</v>
      </c>
      <c r="B250" s="23">
        <v>8599.93</v>
      </c>
      <c r="C250" s="23">
        <v>0.65</v>
      </c>
      <c r="D250" s="23">
        <v>21.133099999999999</v>
      </c>
      <c r="E250" s="23">
        <v>273.08670000000001</v>
      </c>
      <c r="F250" s="23">
        <v>58.395200000000003</v>
      </c>
      <c r="G250" s="23">
        <v>16.7639</v>
      </c>
      <c r="H250" s="23">
        <v>11.488099999999999</v>
      </c>
      <c r="I250" s="23">
        <f t="shared" si="153"/>
        <v>0.74922465004903849</v>
      </c>
      <c r="J250" s="23">
        <f t="shared" si="141"/>
        <v>264.87555771096027</v>
      </c>
      <c r="K250" s="23">
        <f t="shared" si="117"/>
        <v>227.40456726930785</v>
      </c>
      <c r="L250" s="23">
        <f t="shared" si="118"/>
        <v>37.817754072702428</v>
      </c>
      <c r="M250" s="23" cm="1">
        <f t="array" aca="1" ref="M250" ca="1">(L250 - $EV250) - AVERAGE(OFFSET(L$62, 0, 0, ROW()-62, 1) - OFFSET($EV$62, 0, 0, ROW()-62, 1))</f>
        <v>-5.213988510728095</v>
      </c>
      <c r="N250" s="21">
        <v>45260</v>
      </c>
      <c r="O250" s="23">
        <v>8411.32</v>
      </c>
      <c r="P250" s="23">
        <v>0.91</v>
      </c>
      <c r="Q250" s="23">
        <v>27.634499999999999</v>
      </c>
      <c r="R250" s="23">
        <v>312.26600000000002</v>
      </c>
      <c r="S250" s="23">
        <v>31.149899999999999</v>
      </c>
      <c r="T250" s="23">
        <v>9.7126000000000001</v>
      </c>
      <c r="U250" s="23">
        <v>7.3140000000000001</v>
      </c>
      <c r="V250" s="23">
        <f t="shared" si="154"/>
        <v>1.0060094938902837</v>
      </c>
      <c r="W250" s="23">
        <f t="shared" si="142"/>
        <v>302.87681862269648</v>
      </c>
      <c r="X250" s="23">
        <f t="shared" si="119"/>
        <v>201.93511049069599</v>
      </c>
      <c r="Y250" s="23">
        <f t="shared" si="120"/>
        <v>41.653578615233158</v>
      </c>
      <c r="Z250" s="23" cm="1">
        <f t="array" aca="1" ref="Z250" ca="1">(Y250 - $EV250) - AVERAGE(OFFSET(Y$62, 0, 0, ROW()-62, 1) - OFFSET($EV$62, 0, 0, ROW()-62, 1))</f>
        <v>3.5554689249962337</v>
      </c>
      <c r="AA250" s="21">
        <v>45260</v>
      </c>
      <c r="AB250" s="23">
        <v>4220.07</v>
      </c>
      <c r="AC250" s="23">
        <v>2.72</v>
      </c>
      <c r="AD250" s="23">
        <v>20.615500000000001</v>
      </c>
      <c r="AE250" s="23">
        <v>205.79159999999999</v>
      </c>
      <c r="AF250" s="23">
        <v>27.453600000000002</v>
      </c>
      <c r="AG250" s="23">
        <v>7.3493000000000004</v>
      </c>
      <c r="AH250" s="23">
        <v>5.4058999999999999</v>
      </c>
      <c r="AI250" s="23">
        <f t="shared" si="155"/>
        <v>2.6477928947163547</v>
      </c>
      <c r="AJ250" s="23">
        <f t="shared" si="143"/>
        <v>199.603879728419</v>
      </c>
      <c r="AK250" s="23">
        <f t="shared" si="121"/>
        <v>177.52074741870277</v>
      </c>
      <c r="AL250" s="23">
        <f t="shared" si="122"/>
        <v>23.772263588134219</v>
      </c>
      <c r="AM250" s="23" cm="1">
        <f t="array" aca="1" ref="AM250" ca="1">(AL250 - $EV250) - AVERAGE(OFFSET(AL$62, 0, 0, ROW()-62, 1) - OFFSET($EV$62, 0, 0, ROW()-62, 1))</f>
        <v>-7.6192715554315402</v>
      </c>
      <c r="AN250" s="21">
        <v>45260</v>
      </c>
      <c r="AO250" s="23">
        <v>3400.68</v>
      </c>
      <c r="AP250" s="23">
        <v>3.54</v>
      </c>
      <c r="AQ250" s="23">
        <v>9.9619999999999997</v>
      </c>
      <c r="AR250" s="23">
        <v>350.48070000000001</v>
      </c>
      <c r="AS250" s="23">
        <v>21.971900000000002</v>
      </c>
      <c r="AT250" s="23">
        <v>16.712900000000001</v>
      </c>
      <c r="AU250" s="23">
        <v>12.5525</v>
      </c>
      <c r="AV250" s="23">
        <f t="shared" si="156"/>
        <v>3.4487514383635554</v>
      </c>
      <c r="AW250" s="23">
        <f t="shared" si="144"/>
        <v>339.9424830261882</v>
      </c>
      <c r="AX250" s="23">
        <f t="shared" si="123"/>
        <v>168.83417150872526</v>
      </c>
      <c r="AY250" s="23">
        <f t="shared" si="124"/>
        <v>20.142131001153725</v>
      </c>
      <c r="AZ250" s="23" cm="1">
        <f t="array" aca="1" ref="AZ250" ca="1">(AY250 - $EV250) - AVERAGE(OFFSET(AY$62, 0, 0, ROW()-62, 1) - OFFSET($EV$62, 0, 0, ROW()-62, 1))</f>
        <v>-6.5451372426806742</v>
      </c>
      <c r="BA250" s="21">
        <v>45260</v>
      </c>
      <c r="BB250" s="23">
        <v>2048.5500000000002</v>
      </c>
      <c r="BC250" s="23">
        <v>2.2599999999999998</v>
      </c>
      <c r="BD250" s="23">
        <v>13.053000000000001</v>
      </c>
      <c r="BE250" s="23">
        <v>164.92590000000001</v>
      </c>
      <c r="BF250" s="23" t="s">
        <v>8</v>
      </c>
      <c r="BG250" s="23">
        <v>18.5885</v>
      </c>
      <c r="BH250" s="23">
        <v>14.5748</v>
      </c>
      <c r="BI250" s="23">
        <f t="shared" si="157"/>
        <v>2.3958719192703275</v>
      </c>
      <c r="BJ250" s="23">
        <f t="shared" si="145"/>
        <v>159.96692531522797</v>
      </c>
      <c r="BK250" s="23">
        <f t="shared" si="125"/>
        <v>136.45967234216789</v>
      </c>
      <c r="BL250" s="23">
        <f t="shared" si="126"/>
        <v>15.012127501400796</v>
      </c>
      <c r="BM250" s="23" cm="1">
        <f t="array" aca="1" ref="BM250" ca="1">(BL250 - $EV250) - AVERAGE(OFFSET(BL$62, 0, 0, ROW()-62, 1) - OFFSET($EV$62, 0, 0, ROW()-62, 1))</f>
        <v>-8.5842089926332612</v>
      </c>
      <c r="BN250" s="21">
        <v>45260</v>
      </c>
      <c r="BO250" s="23">
        <v>3209.89</v>
      </c>
      <c r="BP250" s="23">
        <v>3.68</v>
      </c>
      <c r="BQ250" s="23">
        <v>40.986699999999999</v>
      </c>
      <c r="BR250" s="23">
        <v>173.16569999999999</v>
      </c>
      <c r="BS250" s="23" t="s">
        <v>8</v>
      </c>
      <c r="BT250" s="23">
        <v>23.095700000000001</v>
      </c>
      <c r="BU250" s="23">
        <v>16.3108</v>
      </c>
      <c r="BV250" s="23">
        <f t="shared" si="158"/>
        <v>3.6802990584322433</v>
      </c>
      <c r="BW250" s="23">
        <f t="shared" si="146"/>
        <v>167.95897187196897</v>
      </c>
      <c r="BX250" s="23">
        <f t="shared" si="127"/>
        <v>149.299535985717</v>
      </c>
      <c r="BY250" s="23">
        <f t="shared" si="128"/>
        <v>21.499664944083147</v>
      </c>
      <c r="BZ250" s="23" cm="1">
        <f t="array" aca="1" ref="BZ250" ca="1">(BY250 - $EV250) - AVERAGE(OFFSET(BY$62, 0, 0, ROW()-62, 1) - OFFSET($EV$62, 0, 0, ROW()-62, 1))</f>
        <v>-8.4378361715396153</v>
      </c>
      <c r="CA250" s="21">
        <v>45260</v>
      </c>
      <c r="CB250" s="23">
        <v>5213.83</v>
      </c>
      <c r="CC250" s="23">
        <v>1.69</v>
      </c>
      <c r="CD250" s="23">
        <v>22.8856</v>
      </c>
      <c r="CE250" s="23">
        <v>268.16520000000003</v>
      </c>
      <c r="CF250" s="23">
        <v>27.001100000000001</v>
      </c>
      <c r="CG250" s="23">
        <v>8.0223999999999993</v>
      </c>
      <c r="CH250" s="23">
        <v>6.5354000000000001</v>
      </c>
      <c r="CI250" s="23">
        <f t="shared" si="159"/>
        <v>1.6971661548032819</v>
      </c>
      <c r="CJ250" s="23">
        <f t="shared" si="147"/>
        <v>260.10203685742005</v>
      </c>
      <c r="CK250" s="23">
        <f t="shared" si="129"/>
        <v>248.26222131365569</v>
      </c>
      <c r="CL250" s="23">
        <f t="shared" si="130"/>
        <v>21.001302463224246</v>
      </c>
      <c r="CM250" s="23" cm="1">
        <f t="array" aca="1" ref="CM250" ca="1">(CL250 - $EV250) - AVERAGE(OFFSET(CL$62, 0, 0, ROW()-62, 1) - OFFSET($EV$62, 0, 0, ROW()-62, 1))</f>
        <v>-8.4910184230147028</v>
      </c>
      <c r="CN250" s="21">
        <v>45260</v>
      </c>
      <c r="CO250" s="23">
        <v>6820.72</v>
      </c>
      <c r="CP250" s="23">
        <v>1.8</v>
      </c>
      <c r="CQ250" s="23">
        <v>20.012699999999999</v>
      </c>
      <c r="CR250" s="23">
        <v>247.73869999999999</v>
      </c>
      <c r="CS250" s="23">
        <v>28.1614</v>
      </c>
      <c r="CT250" s="23">
        <v>12.0068</v>
      </c>
      <c r="CU250" s="23">
        <v>10.236000000000001</v>
      </c>
      <c r="CV250" s="23">
        <f t="shared" si="160"/>
        <v>1.8848847844551806</v>
      </c>
      <c r="CW250" s="23">
        <f t="shared" si="148"/>
        <v>240.28971871968963</v>
      </c>
      <c r="CX250" s="23">
        <f t="shared" si="131"/>
        <v>181.7875236805402</v>
      </c>
      <c r="CY250" s="23">
        <f t="shared" si="132"/>
        <v>37.520286661620538</v>
      </c>
      <c r="CZ250" s="23" cm="1">
        <f t="array" aca="1" ref="CZ250" ca="1">(CY250 - $EV250) - AVERAGE(OFFSET(CY$62, 0, 0, ROW()-62, 1) - OFFSET($EV$62, 0, 0, ROW()-62, 1))</f>
        <v>3.1826497085913097</v>
      </c>
      <c r="DA250" s="21">
        <v>45260</v>
      </c>
      <c r="DB250" s="23">
        <v>3701.13</v>
      </c>
      <c r="DC250" s="23">
        <v>1.94</v>
      </c>
      <c r="DD250" s="23">
        <v>18.832599999999999</v>
      </c>
      <c r="DE250" s="23">
        <v>203.6019</v>
      </c>
      <c r="DF250" s="23">
        <v>28.167300000000001</v>
      </c>
      <c r="DG250" s="23">
        <v>13.8896</v>
      </c>
      <c r="DH250" s="23">
        <v>10.862</v>
      </c>
      <c r="DI250" s="23">
        <f t="shared" si="161"/>
        <v>1.9360610570933978</v>
      </c>
      <c r="DJ250" s="23">
        <f t="shared" si="149"/>
        <v>197.4800193986421</v>
      </c>
      <c r="DK250" s="23">
        <f t="shared" si="133"/>
        <v>201.26721259116749</v>
      </c>
      <c r="DL250" s="23">
        <f t="shared" si="134"/>
        <v>18.389135281155191</v>
      </c>
      <c r="DM250" s="23" cm="1">
        <f t="array" aca="1" ref="DM250" ca="1">(DL250 - $EV250) - AVERAGE(OFFSET(DL$62, 0, 0, ROW()-62, 1) - OFFSET($EV$62, 0, 0, ROW()-62, 1))</f>
        <v>-10.136156176793596</v>
      </c>
      <c r="DN250" s="21">
        <v>45260</v>
      </c>
      <c r="DO250" s="23">
        <v>14111.05</v>
      </c>
      <c r="DP250" s="23">
        <v>0.76</v>
      </c>
      <c r="DQ250" s="23">
        <v>35.359099999999998</v>
      </c>
      <c r="DR250" s="23">
        <v>457.3947</v>
      </c>
      <c r="DS250" s="23">
        <v>53.967700000000001</v>
      </c>
      <c r="DT250" s="23">
        <v>23.046800000000001</v>
      </c>
      <c r="DU250" s="23">
        <v>18.519100000000002</v>
      </c>
      <c r="DV250" s="23">
        <f t="shared" si="162"/>
        <v>0.88652831180654701</v>
      </c>
      <c r="DW250" s="23">
        <f t="shared" si="150"/>
        <v>443.64180407371487</v>
      </c>
      <c r="DX250" s="23">
        <f t="shared" si="135"/>
        <v>351.65817848594969</v>
      </c>
      <c r="DY250" s="23">
        <f t="shared" si="136"/>
        <v>40.127177080750869</v>
      </c>
      <c r="DZ250" s="23" cm="1">
        <f t="array" aca="1" ref="DZ250" ca="1">(DY250 - $EV250) - AVERAGE(OFFSET(DY$62, 0, 0, ROW()-62, 1) - OFFSET($EV$62, 0, 0, ROW()-62, 1))</f>
        <v>5.5560674965437187</v>
      </c>
      <c r="EA250" s="21">
        <v>45260</v>
      </c>
      <c r="EB250" s="23">
        <v>6353.48</v>
      </c>
      <c r="EC250" s="23">
        <v>3.5</v>
      </c>
      <c r="ED250" s="23">
        <v>17.827400000000001</v>
      </c>
      <c r="EE250" s="23">
        <v>164.38589999999999</v>
      </c>
      <c r="EF250" s="23">
        <v>64.082400000000007</v>
      </c>
      <c r="EG250" s="23">
        <v>19.040600000000001</v>
      </c>
      <c r="EH250" s="23">
        <v>11.479799999999999</v>
      </c>
      <c r="EI250" s="23">
        <f t="shared" si="163"/>
        <v>3.3968848265711631</v>
      </c>
      <c r="EJ250" s="23">
        <f t="shared" si="151"/>
        <v>159.44316197866149</v>
      </c>
      <c r="EK250" s="23">
        <f t="shared" si="137"/>
        <v>153.45854718811555</v>
      </c>
      <c r="EL250" s="23">
        <f t="shared" si="138"/>
        <v>41.401929813734341</v>
      </c>
      <c r="EM250" s="23" cm="1">
        <f t="array" aca="1" ref="EM250" ca="1">(EL250 - $EV250) - AVERAGE(OFFSET(EL$62, 0, 0, ROW()-62, 1) - OFFSET($EV$62, 0, 0, ROW()-62, 1))</f>
        <v>2.0275668382503209</v>
      </c>
      <c r="EP250" s="21">
        <v>45260</v>
      </c>
      <c r="EQ250" s="52">
        <v>4769.830078125</v>
      </c>
      <c r="ER250" s="37">
        <v>24.787400000000002</v>
      </c>
      <c r="ES250" s="51">
        <v>198.61</v>
      </c>
      <c r="ET250" s="23">
        <f t="shared" si="152"/>
        <v>192.63821532492727</v>
      </c>
      <c r="EU250" s="23">
        <f t="shared" si="139"/>
        <v>169.42752023514291</v>
      </c>
      <c r="EV250" s="23">
        <f t="shared" si="140"/>
        <v>28.152628755382295</v>
      </c>
      <c r="EW250" s="37"/>
      <c r="EX250" s="37"/>
      <c r="EY250" s="37"/>
      <c r="FA250" s="21">
        <v>45260</v>
      </c>
      <c r="FB250" s="37">
        <f>VLOOKUP(FA250,'riskfree_rate and infl.'!$H:$I,2,0)</f>
        <v>3.1</v>
      </c>
    </row>
    <row r="251" spans="1:158" x14ac:dyDescent="0.35">
      <c r="A251" s="21">
        <v>45291</v>
      </c>
      <c r="B251" s="23">
        <v>9055.2800000000007</v>
      </c>
      <c r="C251" s="23">
        <v>0.63</v>
      </c>
      <c r="D251" s="23">
        <v>22.248100000000001</v>
      </c>
      <c r="E251" s="23">
        <v>273.08670000000001</v>
      </c>
      <c r="F251" s="23">
        <v>58.395200000000003</v>
      </c>
      <c r="G251" s="23">
        <v>16.7639</v>
      </c>
      <c r="H251" s="23">
        <v>11.488099999999999</v>
      </c>
      <c r="I251" s="23">
        <f t="shared" si="153"/>
        <v>0.7370832279069105</v>
      </c>
      <c r="J251" s="23">
        <f t="shared" si="141"/>
        <v>264.10705996131526</v>
      </c>
      <c r="K251" s="23">
        <f t="shared" si="117"/>
        <v>228.40677031315118</v>
      </c>
      <c r="L251" s="23">
        <f t="shared" si="118"/>
        <v>39.645409755520788</v>
      </c>
      <c r="M251" s="23" cm="1">
        <f t="array" aca="1" ref="M251" ca="1">(L251 - $EV251) - AVERAGE(OFFSET(L$62, 0, 0, ROW()-62, 1) - OFFSET($EV$62, 0, 0, ROW()-62, 1))</f>
        <v>-3.7254889552007082</v>
      </c>
      <c r="N251" s="21">
        <v>45291</v>
      </c>
      <c r="O251" s="23">
        <v>8895.64</v>
      </c>
      <c r="P251" s="23">
        <v>0.85</v>
      </c>
      <c r="Q251" s="23">
        <v>29.226900000000001</v>
      </c>
      <c r="R251" s="23">
        <v>312.32260000000002</v>
      </c>
      <c r="S251" s="23">
        <v>31.148</v>
      </c>
      <c r="T251" s="23">
        <v>9.7091999999999992</v>
      </c>
      <c r="U251" s="23">
        <v>7.3118999999999996</v>
      </c>
      <c r="V251" s="23">
        <f t="shared" si="154"/>
        <v>0.96556360609916358</v>
      </c>
      <c r="W251" s="23">
        <f t="shared" si="142"/>
        <v>302.05280464216634</v>
      </c>
      <c r="X251" s="23">
        <f t="shared" si="119"/>
        <v>203.69317244572323</v>
      </c>
      <c r="Y251" s="23">
        <f t="shared" si="120"/>
        <v>43.671763236788713</v>
      </c>
      <c r="Z251" s="23" cm="1">
        <f t="array" aca="1" ref="Z251" ca="1">(Y251 - $EV251) - AVERAGE(OFFSET(Y$62, 0, 0, ROW()-62, 1) - OFFSET($EV$62, 0, 0, ROW()-62, 1))</f>
        <v>5.1880981735691503</v>
      </c>
      <c r="AA251" s="21">
        <v>45291</v>
      </c>
      <c r="AB251" s="23">
        <v>4323.2700000000004</v>
      </c>
      <c r="AC251" s="23">
        <v>2.94</v>
      </c>
      <c r="AD251" s="23">
        <v>20.739599999999999</v>
      </c>
      <c r="AE251" s="23">
        <v>209.30600000000001</v>
      </c>
      <c r="AF251" s="23">
        <v>27.7973</v>
      </c>
      <c r="AG251" s="23">
        <v>7.5872999999999999</v>
      </c>
      <c r="AH251" s="23">
        <v>5.7298999999999998</v>
      </c>
      <c r="AI251" s="23">
        <f t="shared" si="155"/>
        <v>2.9372591596192015</v>
      </c>
      <c r="AJ251" s="23">
        <f t="shared" si="143"/>
        <v>202.42359767891682</v>
      </c>
      <c r="AK251" s="23">
        <f t="shared" si="121"/>
        <v>178.14664611079985</v>
      </c>
      <c r="AL251" s="23">
        <f t="shared" si="122"/>
        <v>24.268040372262217</v>
      </c>
      <c r="AM251" s="23" cm="1">
        <f t="array" aca="1" ref="AM251" ca="1">(AL251 - $EV251) - AVERAGE(OFFSET(AL$62, 0, 0, ROW()-62, 1) - OFFSET($EV$62, 0, 0, ROW()-62, 1))</f>
        <v>-7.4499245332786277</v>
      </c>
      <c r="AN251" s="21">
        <v>45291</v>
      </c>
      <c r="AO251" s="23">
        <v>3404.82</v>
      </c>
      <c r="AP251" s="23">
        <v>3.49</v>
      </c>
      <c r="AQ251" s="23">
        <v>9.9741</v>
      </c>
      <c r="AR251" s="23">
        <v>350.48070000000001</v>
      </c>
      <c r="AS251" s="23">
        <v>21.971900000000002</v>
      </c>
      <c r="AT251" s="23">
        <v>16.712900000000001</v>
      </c>
      <c r="AU251" s="23">
        <v>12.5525</v>
      </c>
      <c r="AV251" s="23">
        <f t="shared" si="156"/>
        <v>3.4218672392741678</v>
      </c>
      <c r="AW251" s="23">
        <f t="shared" si="144"/>
        <v>338.95618955512572</v>
      </c>
      <c r="AX251" s="23">
        <f t="shared" si="123"/>
        <v>172.05727352306405</v>
      </c>
      <c r="AY251" s="23">
        <f t="shared" si="124"/>
        <v>19.788875705644543</v>
      </c>
      <c r="AZ251" s="23" cm="1">
        <f t="array" aca="1" ref="AZ251" ca="1">(AY251 - $EV251) - AVERAGE(OFFSET(AY$62, 0, 0, ROW()-62, 1) - OFFSET($EV$62, 0, 0, ROW()-62, 1))</f>
        <v>-7.2305055504969555</v>
      </c>
      <c r="BA251" s="21">
        <v>45291</v>
      </c>
      <c r="BB251" s="23">
        <v>2177.35</v>
      </c>
      <c r="BC251" s="23">
        <v>2.13</v>
      </c>
      <c r="BD251" s="23">
        <v>13.873699999999999</v>
      </c>
      <c r="BE251" s="23">
        <v>164.92590000000001</v>
      </c>
      <c r="BF251" s="23" t="s">
        <v>8</v>
      </c>
      <c r="BG251" s="23">
        <v>18.5885</v>
      </c>
      <c r="BH251" s="23">
        <v>14.5748</v>
      </c>
      <c r="BI251" s="23">
        <f t="shared" si="157"/>
        <v>2.3755230878306071</v>
      </c>
      <c r="BJ251" s="23">
        <f t="shared" si="145"/>
        <v>159.50280464216635</v>
      </c>
      <c r="BK251" s="23">
        <f t="shared" si="125"/>
        <v>137.13488264524884</v>
      </c>
      <c r="BL251" s="23">
        <f t="shared" si="126"/>
        <v>15.877433647808909</v>
      </c>
      <c r="BM251" s="23" cm="1">
        <f t="array" aca="1" ref="BM251" ca="1">(BL251 - $EV251) - AVERAGE(OFFSET(BL$62, 0, 0, ROW()-62, 1) - OFFSET($EV$62, 0, 0, ROW()-62, 1))</f>
        <v>-8.04022711911451</v>
      </c>
      <c r="BN251" s="21">
        <v>45291</v>
      </c>
      <c r="BO251" s="23">
        <v>3457.2</v>
      </c>
      <c r="BP251" s="23">
        <v>3.46</v>
      </c>
      <c r="BQ251" s="23">
        <v>44.144599999999997</v>
      </c>
      <c r="BR251" s="23">
        <v>173.16569999999999</v>
      </c>
      <c r="BS251" s="23" t="s">
        <v>8</v>
      </c>
      <c r="BT251" s="23">
        <v>23.095700000000001</v>
      </c>
      <c r="BU251" s="23">
        <v>16.3108</v>
      </c>
      <c r="BV251" s="23">
        <f t="shared" si="158"/>
        <v>3.70435602585512</v>
      </c>
      <c r="BW251" s="23">
        <f t="shared" si="146"/>
        <v>167.47166344294001</v>
      </c>
      <c r="BX251" s="23">
        <f t="shared" si="127"/>
        <v>149.76079252886976</v>
      </c>
      <c r="BY251" s="23">
        <f t="shared" si="128"/>
        <v>23.084813732763511</v>
      </c>
      <c r="BZ251" s="23" cm="1">
        <f t="array" aca="1" ref="BZ251" ca="1">(BY251 - $EV251) - AVERAGE(OFFSET(BY$62, 0, 0, ROW()-62, 1) - OFFSET($EV$62, 0, 0, ROW()-62, 1))</f>
        <v>-7.1747861151194767</v>
      </c>
      <c r="CA251" s="21">
        <v>45291</v>
      </c>
      <c r="CB251" s="23">
        <v>5423.64</v>
      </c>
      <c r="CC251" s="23">
        <v>1.65</v>
      </c>
      <c r="CD251" s="23">
        <v>23.833200000000001</v>
      </c>
      <c r="CE251" s="23">
        <v>268.16480000000001</v>
      </c>
      <c r="CF251" s="23">
        <v>27.000299999999999</v>
      </c>
      <c r="CG251" s="23">
        <v>8.0115999999999996</v>
      </c>
      <c r="CH251" s="23">
        <v>6.5343</v>
      </c>
      <c r="CI251" s="23">
        <f t="shared" si="159"/>
        <v>1.7226453081976707</v>
      </c>
      <c r="CJ251" s="23">
        <f t="shared" si="147"/>
        <v>259.347001934236</v>
      </c>
      <c r="CK251" s="23">
        <f t="shared" si="129"/>
        <v>249.20075901354099</v>
      </c>
      <c r="CL251" s="23">
        <f t="shared" si="130"/>
        <v>21.764139168233001</v>
      </c>
      <c r="CM251" s="23" cm="1">
        <f t="array" aca="1" ref="CM251" ca="1">(CL251 - $EV251) - AVERAGE(OFFSET(CL$62, 0, 0, ROW()-62, 1) - OFFSET($EV$62, 0, 0, ROW()-62, 1))</f>
        <v>-8.0499990626922315</v>
      </c>
      <c r="CN251" s="21">
        <v>45291</v>
      </c>
      <c r="CO251" s="23">
        <v>7339.74</v>
      </c>
      <c r="CP251" s="23">
        <v>1.7</v>
      </c>
      <c r="CQ251" s="23">
        <v>21.527999999999999</v>
      </c>
      <c r="CR251" s="23">
        <v>247.69120000000001</v>
      </c>
      <c r="CS251" s="23">
        <v>28.146599999999999</v>
      </c>
      <c r="CT251" s="23">
        <v>11.882899999999999</v>
      </c>
      <c r="CU251" s="23">
        <v>10.204000000000001</v>
      </c>
      <c r="CV251" s="23">
        <f t="shared" si="160"/>
        <v>1.88886391664766</v>
      </c>
      <c r="CW251" s="23">
        <f t="shared" si="148"/>
        <v>239.54661508704061</v>
      </c>
      <c r="CX251" s="23">
        <f t="shared" si="131"/>
        <v>182.55846252211188</v>
      </c>
      <c r="CY251" s="23">
        <f t="shared" si="132"/>
        <v>40.204874091284566</v>
      </c>
      <c r="CZ251" s="23" cm="1">
        <f t="array" aca="1" ref="CZ251" ca="1">(CY251 - $EV251) - AVERAGE(OFFSET(CY$62, 0, 0, ROW()-62, 1) - OFFSET($EV$62, 0, 0, ROW()-62, 1))</f>
        <v>5.4836543537192854</v>
      </c>
      <c r="DA251" s="21">
        <v>45291</v>
      </c>
      <c r="DB251" s="23">
        <v>3870.39</v>
      </c>
      <c r="DC251" s="23">
        <v>1.87</v>
      </c>
      <c r="DD251" s="23">
        <v>19.693899999999999</v>
      </c>
      <c r="DE251" s="23">
        <v>203.6019</v>
      </c>
      <c r="DF251" s="23">
        <v>28.167300000000001</v>
      </c>
      <c r="DG251" s="23">
        <v>13.8896</v>
      </c>
      <c r="DH251" s="23">
        <v>10.862</v>
      </c>
      <c r="DI251" s="23">
        <f t="shared" si="161"/>
        <v>1.9419607080282379</v>
      </c>
      <c r="DJ251" s="23">
        <f t="shared" si="149"/>
        <v>196.90705996131527</v>
      </c>
      <c r="DK251" s="23">
        <f t="shared" si="133"/>
        <v>201.30207183389857</v>
      </c>
      <c r="DL251" s="23">
        <f t="shared" si="134"/>
        <v>19.226776777506768</v>
      </c>
      <c r="DM251" s="23" cm="1">
        <f t="array" aca="1" ref="DM251" ca="1">(DL251 - $EV251) - AVERAGE(OFFSET(DL$62, 0, 0, ROW()-62, 1) - OFFSET($EV$62, 0, 0, ROW()-62, 1))</f>
        <v>-9.6116275925686274</v>
      </c>
      <c r="DN251" s="21">
        <v>45291</v>
      </c>
      <c r="DO251" s="23">
        <v>14641.92</v>
      </c>
      <c r="DP251" s="23">
        <v>0.74</v>
      </c>
      <c r="DQ251" s="23">
        <v>37.091700000000003</v>
      </c>
      <c r="DR251" s="23">
        <v>457.5034</v>
      </c>
      <c r="DS251" s="23">
        <v>53.839700000000001</v>
      </c>
      <c r="DT251" s="23">
        <v>22.701799999999999</v>
      </c>
      <c r="DU251" s="23">
        <v>18.505299999999998</v>
      </c>
      <c r="DV251" s="23">
        <f t="shared" si="162"/>
        <v>0.86475611224169591</v>
      </c>
      <c r="DW251" s="23">
        <f t="shared" si="150"/>
        <v>442.45976789168276</v>
      </c>
      <c r="DX251" s="23">
        <f t="shared" si="135"/>
        <v>354.36876244868478</v>
      </c>
      <c r="DY251" s="23">
        <f t="shared" si="136"/>
        <v>41.318314568204244</v>
      </c>
      <c r="DZ251" s="23" cm="1">
        <f t="array" aca="1" ref="DZ251" ca="1">(DY251 - $EV251) - AVERAGE(OFFSET(DY$62, 0, 0, ROW()-62, 1) - OFFSET($EV$62, 0, 0, ROW()-62, 1))</f>
        <v>6.3510644333872186</v>
      </c>
      <c r="EA251" s="21">
        <v>45291</v>
      </c>
      <c r="EB251" s="23">
        <v>6471.62</v>
      </c>
      <c r="EC251" s="23">
        <v>3.45</v>
      </c>
      <c r="ED251" s="23">
        <v>18.118099999999998</v>
      </c>
      <c r="EE251" s="23">
        <v>164.38589999999999</v>
      </c>
      <c r="EF251" s="23">
        <v>64.082400000000007</v>
      </c>
      <c r="EG251" s="23">
        <v>19.040600000000001</v>
      </c>
      <c r="EH251" s="23">
        <v>11.479799999999999</v>
      </c>
      <c r="EI251" s="23">
        <f t="shared" si="163"/>
        <v>3.4344960089096257</v>
      </c>
      <c r="EJ251" s="23">
        <f t="shared" si="151"/>
        <v>158.98056092843325</v>
      </c>
      <c r="EK251" s="23">
        <f t="shared" si="137"/>
        <v>153.5875853233147</v>
      </c>
      <c r="EL251" s="23">
        <f t="shared" si="138"/>
        <v>42.136348366807766</v>
      </c>
      <c r="EM251" s="23" cm="1">
        <f t="array" aca="1" ref="EM251" ca="1">(EL251 - $EV251) - AVERAGE(OFFSET(EL$62, 0, 0, ROW()-62, 1) - OFFSET($EV$62, 0, 0, ROW()-62, 1))</f>
        <v>2.3845141563662189</v>
      </c>
      <c r="EP251" s="21">
        <v>45291</v>
      </c>
      <c r="EQ251" s="52">
        <v>4845.64990234375</v>
      </c>
      <c r="ER251" s="37">
        <v>25.318200000000001</v>
      </c>
      <c r="ES251" s="51">
        <v>201.66</v>
      </c>
      <c r="ET251" s="23">
        <f t="shared" si="152"/>
        <v>195.02901353965183</v>
      </c>
      <c r="EU251" s="23">
        <f t="shared" si="139"/>
        <v>169.90731357496801</v>
      </c>
      <c r="EV251" s="23">
        <f t="shared" si="140"/>
        <v>28.519372123470774</v>
      </c>
      <c r="EW251" s="37"/>
      <c r="EX251" s="37"/>
      <c r="EY251" s="37"/>
      <c r="FA251" s="21">
        <v>45291</v>
      </c>
      <c r="FB251" s="37">
        <f>VLOOKUP(FA251,'riskfree_rate and infl.'!$H:$I,2,0)</f>
        <v>3.4</v>
      </c>
    </row>
    <row r="252" spans="1:158" x14ac:dyDescent="0.35">
      <c r="A252" s="21">
        <v>45322</v>
      </c>
      <c r="B252" s="23">
        <v>9468.66</v>
      </c>
      <c r="C252" s="23">
        <v>0.61</v>
      </c>
      <c r="D252" s="23">
        <v>23.229500000000002</v>
      </c>
      <c r="E252" s="23">
        <v>273.08670000000001</v>
      </c>
      <c r="F252" s="23">
        <v>58.395200000000003</v>
      </c>
      <c r="G252" s="23">
        <v>16.7639</v>
      </c>
      <c r="H252" s="23">
        <v>11.488099999999999</v>
      </c>
      <c r="I252" s="23">
        <f t="shared" si="153"/>
        <v>0.72380531839382367</v>
      </c>
      <c r="J252" s="23">
        <f t="shared" si="141"/>
        <v>264.87555771096027</v>
      </c>
      <c r="K252" s="23">
        <f t="shared" si="117"/>
        <v>229.40964870282201</v>
      </c>
      <c r="L252" s="23">
        <f t="shared" si="118"/>
        <v>41.27402684908747</v>
      </c>
      <c r="M252" s="23" cm="1">
        <f t="array" aca="1" ref="M252" ca="1">(L252 - $EV252) - AVERAGE(OFFSET(L$62, 0, 0, ROW()-62, 1) - OFFSET($EV$62, 0, 0, ROW()-62, 1))</f>
        <v>-3.4732605916846584</v>
      </c>
      <c r="N252" s="21">
        <v>45322</v>
      </c>
      <c r="O252" s="23">
        <v>8552.9599999999991</v>
      </c>
      <c r="P252" s="23">
        <v>0.89</v>
      </c>
      <c r="Q252" s="23">
        <v>28.092400000000001</v>
      </c>
      <c r="R252" s="23">
        <v>312.41129999999998</v>
      </c>
      <c r="S252" s="23">
        <v>31.1465</v>
      </c>
      <c r="T252" s="23">
        <v>9.7103000000000002</v>
      </c>
      <c r="U252" s="23">
        <v>7.3129</v>
      </c>
      <c r="V252" s="23">
        <f t="shared" si="154"/>
        <v>0.95774774721878086</v>
      </c>
      <c r="W252" s="23">
        <f t="shared" si="142"/>
        <v>303.01774975751698</v>
      </c>
      <c r="X252" s="23">
        <f t="shared" si="119"/>
        <v>205.43440331438524</v>
      </c>
      <c r="Y252" s="23">
        <f t="shared" si="120"/>
        <v>41.633532952662421</v>
      </c>
      <c r="Z252" s="23" cm="1">
        <f t="array" aca="1" ref="Z252" ca="1">(Y252 - $EV252) - AVERAGE(OFFSET(Y$62, 0, 0, ROW()-62, 1) - OFFSET($EV$62, 0, 0, ROW()-62, 1))</f>
        <v>1.7265655429250177</v>
      </c>
      <c r="AA252" s="21">
        <v>45322</v>
      </c>
      <c r="AB252" s="23">
        <v>4387.75</v>
      </c>
      <c r="AC252" s="23">
        <v>2.9</v>
      </c>
      <c r="AD252" s="23">
        <v>21.0489</v>
      </c>
      <c r="AE252" s="23">
        <v>209.30600000000001</v>
      </c>
      <c r="AF252" s="23">
        <v>27.7973</v>
      </c>
      <c r="AG252" s="23">
        <v>7.5872999999999999</v>
      </c>
      <c r="AH252" s="23">
        <v>5.7298999999999998</v>
      </c>
      <c r="AI252" s="23">
        <f t="shared" si="155"/>
        <v>2.9404598745467574</v>
      </c>
      <c r="AJ252" s="23">
        <f t="shared" si="143"/>
        <v>203.01260911736182</v>
      </c>
      <c r="AK252" s="23">
        <f t="shared" si="121"/>
        <v>178.69442680081363</v>
      </c>
      <c r="AL252" s="23">
        <f t="shared" si="122"/>
        <v>24.554487112745374</v>
      </c>
      <c r="AM252" s="23" cm="1">
        <f t="array" aca="1" ref="AM252" ca="1">(AL252 - $EV252) - AVERAGE(OFFSET(AL$62, 0, 0, ROW()-62, 1) - OFFSET($EV$62, 0, 0, ROW()-62, 1))</f>
        <v>-8.5202642303299019</v>
      </c>
      <c r="AN252" s="21">
        <v>45322</v>
      </c>
      <c r="AO252" s="23">
        <v>3372.06</v>
      </c>
      <c r="AP252" s="23">
        <v>3.53</v>
      </c>
      <c r="AQ252" s="23">
        <v>9.8780999999999999</v>
      </c>
      <c r="AR252" s="23">
        <v>350.48070000000001</v>
      </c>
      <c r="AS252" s="23">
        <v>21.971900000000002</v>
      </c>
      <c r="AT252" s="23">
        <v>16.712900000000001</v>
      </c>
      <c r="AU252" s="23">
        <v>12.5525</v>
      </c>
      <c r="AV252" s="23">
        <f t="shared" si="156"/>
        <v>3.4559107059819185</v>
      </c>
      <c r="AW252" s="23">
        <f t="shared" si="144"/>
        <v>339.9424830261882</v>
      </c>
      <c r="AX252" s="23">
        <f t="shared" si="123"/>
        <v>175.30994515617769</v>
      </c>
      <c r="AY252" s="23">
        <f t="shared" si="124"/>
        <v>19.234847155966801</v>
      </c>
      <c r="AZ252" s="23" cm="1">
        <f t="array" aca="1" ref="AZ252" ca="1">(AY252 - $EV252) - AVERAGE(OFFSET(AY$62, 0, 0, ROW()-62, 1) - OFFSET($EV$62, 0, 0, ROW()-62, 1))</f>
        <v>-9.1424753744606111</v>
      </c>
      <c r="BA252" s="21">
        <v>45322</v>
      </c>
      <c r="BB252" s="23">
        <v>2227.02</v>
      </c>
      <c r="BC252" s="23">
        <v>2.11</v>
      </c>
      <c r="BD252" s="23">
        <v>14.190200000000001</v>
      </c>
      <c r="BE252" s="23">
        <v>164.92590000000001</v>
      </c>
      <c r="BF252" s="23" t="s">
        <v>8</v>
      </c>
      <c r="BG252" s="23">
        <v>18.5885</v>
      </c>
      <c r="BH252" s="23">
        <v>14.5748</v>
      </c>
      <c r="BI252" s="23">
        <f t="shared" si="157"/>
        <v>2.3916895239791831</v>
      </c>
      <c r="BJ252" s="23">
        <f t="shared" si="145"/>
        <v>159.96692531522797</v>
      </c>
      <c r="BK252" s="23">
        <f t="shared" si="125"/>
        <v>137.81505974695932</v>
      </c>
      <c r="BL252" s="23">
        <f t="shared" si="126"/>
        <v>16.15948216464156</v>
      </c>
      <c r="BM252" s="23" cm="1">
        <f t="array" aca="1" ref="BM252" ca="1">(BL252 - $EV252) - AVERAGE(OFFSET(BL$62, 0, 0, ROW()-62, 1) - OFFSET($EV$62, 0, 0, ROW()-62, 1))</f>
        <v>-9.1118581841013651</v>
      </c>
      <c r="BN252" s="21">
        <v>45322</v>
      </c>
      <c r="BO252" s="23">
        <v>3289.55</v>
      </c>
      <c r="BP252" s="23">
        <v>3.65</v>
      </c>
      <c r="BQ252" s="23">
        <v>42.003900000000002</v>
      </c>
      <c r="BR252" s="23">
        <v>173.16569999999999</v>
      </c>
      <c r="BS252" s="23" t="s">
        <v>8</v>
      </c>
      <c r="BT252" s="23">
        <v>23.095700000000001</v>
      </c>
      <c r="BU252" s="23">
        <v>16.3108</v>
      </c>
      <c r="BV252" s="23">
        <f t="shared" si="158"/>
        <v>3.7424467181253562</v>
      </c>
      <c r="BW252" s="23">
        <f t="shared" si="146"/>
        <v>167.95897187196897</v>
      </c>
      <c r="BX252" s="23">
        <f t="shared" si="127"/>
        <v>150.22329114143406</v>
      </c>
      <c r="BY252" s="23">
        <f t="shared" si="128"/>
        <v>21.897736196598931</v>
      </c>
      <c r="BZ252" s="23" cm="1">
        <f t="array" aca="1" ref="BZ252" ca="1">(BY252 - $EV252) - AVERAGE(OFFSET(BY$62, 0, 0, ROW()-62, 1) - OFFSET($EV$62, 0, 0, ROW()-62, 1))</f>
        <v>-9.7200981857561679</v>
      </c>
      <c r="CA252" s="21">
        <v>45322</v>
      </c>
      <c r="CB252" s="23">
        <v>5574.26</v>
      </c>
      <c r="CC252" s="23">
        <v>1.61</v>
      </c>
      <c r="CD252" s="23">
        <v>24.491399999999999</v>
      </c>
      <c r="CE252" s="23">
        <v>268.18990000000002</v>
      </c>
      <c r="CF252" s="23">
        <v>26.97</v>
      </c>
      <c r="CG252" s="23">
        <v>8.0015999999999998</v>
      </c>
      <c r="CH252" s="23">
        <v>6.5259999999999998</v>
      </c>
      <c r="CI252" s="23">
        <f t="shared" si="159"/>
        <v>1.7192506508170673</v>
      </c>
      <c r="CJ252" s="23">
        <f t="shared" si="147"/>
        <v>260.12599418040742</v>
      </c>
      <c r="CK252" s="23">
        <f t="shared" si="129"/>
        <v>250.13772604253205</v>
      </c>
      <c r="CL252" s="23">
        <f t="shared" si="130"/>
        <v>22.284763231005719</v>
      </c>
      <c r="CM252" s="23" cm="1">
        <f t="array" aca="1" ref="CM252" ca="1">(CL252 - $EV252) - AVERAGE(OFFSET(CL$62, 0, 0, ROW()-62, 1) - OFFSET($EV$62, 0, 0, ROW()-62, 1))</f>
        <v>-8.8830031504570321</v>
      </c>
      <c r="CN252" s="21">
        <v>45322</v>
      </c>
      <c r="CO252" s="23">
        <v>7232.04</v>
      </c>
      <c r="CP252" s="23">
        <v>1.73</v>
      </c>
      <c r="CQ252" s="23">
        <v>21.204999999999998</v>
      </c>
      <c r="CR252" s="23">
        <v>246.50919999999999</v>
      </c>
      <c r="CS252" s="23">
        <v>28.146599999999999</v>
      </c>
      <c r="CT252" s="23">
        <v>11.883599999999999</v>
      </c>
      <c r="CU252" s="23">
        <v>10.204499999999999</v>
      </c>
      <c r="CV252" s="23">
        <f t="shared" si="160"/>
        <v>1.8754229168938539</v>
      </c>
      <c r="CW252" s="23">
        <f t="shared" si="148"/>
        <v>239.09718719689624</v>
      </c>
      <c r="CX252" s="23">
        <f t="shared" si="131"/>
        <v>183.30163414599716</v>
      </c>
      <c r="CY252" s="23">
        <f t="shared" si="132"/>
        <v>39.45431274355024</v>
      </c>
      <c r="CZ252" s="23" cm="1">
        <f t="array" aca="1" ref="CZ252" ca="1">(CY252 - $EV252) - AVERAGE(OFFSET(CY$62, 0, 0, ROW()-62, 1) - OFFSET($EV$62, 0, 0, ROW()-62, 1))</f>
        <v>3.3082351006242234</v>
      </c>
      <c r="DA252" s="21">
        <v>45322</v>
      </c>
      <c r="DB252" s="23">
        <v>3721.24</v>
      </c>
      <c r="DC252" s="23">
        <v>1.95</v>
      </c>
      <c r="DD252" s="23">
        <v>18.934999999999999</v>
      </c>
      <c r="DE252" s="23">
        <v>203.6019</v>
      </c>
      <c r="DF252" s="23">
        <v>28.167300000000001</v>
      </c>
      <c r="DG252" s="23">
        <v>13.8896</v>
      </c>
      <c r="DH252" s="23">
        <v>10.862</v>
      </c>
      <c r="DI252" s="23">
        <f t="shared" si="161"/>
        <v>1.9606915164536656</v>
      </c>
      <c r="DJ252" s="23">
        <f t="shared" si="149"/>
        <v>197.4800193986421</v>
      </c>
      <c r="DK252" s="23">
        <f t="shared" si="133"/>
        <v>201.32483921757677</v>
      </c>
      <c r="DL252" s="23">
        <f t="shared" si="134"/>
        <v>18.483759949652129</v>
      </c>
      <c r="DM252" s="23" cm="1">
        <f t="array" aca="1" ref="DM252" ca="1">(DL252 - $EV252) - AVERAGE(OFFSET(DL$62, 0, 0, ROW()-62, 1) - OFFSET($EV$62, 0, 0, ROW()-62, 1))</f>
        <v>-11.700053473435119</v>
      </c>
      <c r="DN252" s="21">
        <v>45322</v>
      </c>
      <c r="DO252" s="23">
        <v>15196.91</v>
      </c>
      <c r="DP252" s="23">
        <v>0.72</v>
      </c>
      <c r="DQ252" s="23">
        <v>38.495699999999999</v>
      </c>
      <c r="DR252" s="23">
        <v>457.52269999999999</v>
      </c>
      <c r="DS252" s="23">
        <v>53.839700000000001</v>
      </c>
      <c r="DT252" s="23">
        <v>22.702300000000001</v>
      </c>
      <c r="DU252" s="23">
        <v>18.505700000000001</v>
      </c>
      <c r="DV252" s="23">
        <f t="shared" si="162"/>
        <v>0.84601381894775085</v>
      </c>
      <c r="DW252" s="23">
        <f t="shared" si="150"/>
        <v>443.76595538312318</v>
      </c>
      <c r="DX252" s="23">
        <f t="shared" si="135"/>
        <v>356.75231741373153</v>
      </c>
      <c r="DY252" s="23">
        <f t="shared" si="136"/>
        <v>42.597929314572312</v>
      </c>
      <c r="DZ252" s="23" cm="1">
        <f t="array" aca="1" ref="DZ252" ca="1">(DY252 - $EV252) - AVERAGE(OFFSET(DY$62, 0, 0, ROW()-62, 1) - OFFSET($EV$62, 0, 0, ROW()-62, 1))</f>
        <v>6.2012559581857722</v>
      </c>
      <c r="EA252" s="21">
        <v>45322</v>
      </c>
      <c r="EB252" s="23">
        <v>6271.16</v>
      </c>
      <c r="EC252" s="23">
        <v>3.57</v>
      </c>
      <c r="ED252" s="23">
        <v>17.552199999999999</v>
      </c>
      <c r="EE252" s="23">
        <v>164.38589999999999</v>
      </c>
      <c r="EF252" s="23">
        <v>64.082400000000007</v>
      </c>
      <c r="EG252" s="23">
        <v>19.040600000000001</v>
      </c>
      <c r="EH252" s="23">
        <v>11.479799999999999</v>
      </c>
      <c r="EI252" s="23">
        <f t="shared" si="163"/>
        <v>3.4705007385858293</v>
      </c>
      <c r="EJ252" s="23">
        <f t="shared" si="151"/>
        <v>159.44316197866149</v>
      </c>
      <c r="EK252" s="23">
        <f t="shared" si="137"/>
        <v>153.72352614631862</v>
      </c>
      <c r="EL252" s="23">
        <f t="shared" si="138"/>
        <v>40.795056925970613</v>
      </c>
      <c r="EM252" s="23" cm="1">
        <f t="array" aca="1" ref="EM252" ca="1">(EL252 - $EV252) - AVERAGE(OFFSET(EL$62, 0, 0, ROW()-62, 1) - OFFSET($EV$62, 0, 0, ROW()-62, 1))</f>
        <v>-0.36532392563507621</v>
      </c>
      <c r="EP252" s="21">
        <v>45322</v>
      </c>
      <c r="EQ252" s="52">
        <v>5096.27001953125</v>
      </c>
      <c r="ER252" s="37">
        <v>26.627700000000001</v>
      </c>
      <c r="ES252" s="51">
        <v>200.21</v>
      </c>
      <c r="ET252" s="23">
        <f t="shared" si="152"/>
        <v>194.19010669253154</v>
      </c>
      <c r="EU252" s="23">
        <f t="shared" si="139"/>
        <v>170.35624973637894</v>
      </c>
      <c r="EV252" s="23">
        <f t="shared" si="140"/>
        <v>29.915368690127725</v>
      </c>
      <c r="EW252" s="37"/>
      <c r="EX252" s="37"/>
      <c r="EY252" s="37"/>
      <c r="FA252" s="21">
        <v>45322</v>
      </c>
      <c r="FB252" s="37">
        <f>VLOOKUP(FA252,'riskfree_rate and infl.'!$H:$I,2,0)</f>
        <v>3.1</v>
      </c>
    </row>
    <row r="253" spans="1:158" x14ac:dyDescent="0.35">
      <c r="A253" s="21">
        <v>45351</v>
      </c>
      <c r="B253" s="23">
        <v>10045.049999999999</v>
      </c>
      <c r="C253" s="23">
        <v>0.61</v>
      </c>
      <c r="D253" s="23">
        <v>23.1419</v>
      </c>
      <c r="E253" s="23">
        <v>295.19799999999998</v>
      </c>
      <c r="F253" s="23">
        <v>58.637</v>
      </c>
      <c r="G253" s="23">
        <v>19.717500000000001</v>
      </c>
      <c r="H253" s="23">
        <v>14.2676</v>
      </c>
      <c r="I253" s="23">
        <f t="shared" si="153"/>
        <v>0.73921921795123124</v>
      </c>
      <c r="J253" s="23">
        <f t="shared" si="141"/>
        <v>286.04457364341084</v>
      </c>
      <c r="K253" s="23">
        <f t="shared" si="117"/>
        <v>230.61016827996588</v>
      </c>
      <c r="L253" s="23">
        <f t="shared" si="118"/>
        <v>43.558573652333862</v>
      </c>
      <c r="M253" s="23" cm="1">
        <f t="array" aca="1" ref="M253" ca="1">(L253 - $EV253) - AVERAGE(OFFSET(L$62, 0, 0, ROW()-62, 1) - OFFSET($EV$62, 0, 0, ROW()-62, 1))</f>
        <v>-2.0234701400722042</v>
      </c>
      <c r="N253" s="21">
        <v>45351</v>
      </c>
      <c r="O253" s="23">
        <v>9324.9699999999993</v>
      </c>
      <c r="P253" s="23">
        <v>0.78</v>
      </c>
      <c r="Q253" s="23">
        <v>28.7119</v>
      </c>
      <c r="R253" s="23">
        <v>330.29820000000001</v>
      </c>
      <c r="S253" s="23">
        <v>32.435000000000002</v>
      </c>
      <c r="T253" s="23">
        <v>9.9228000000000005</v>
      </c>
      <c r="U253" s="23">
        <v>8.0266999999999999</v>
      </c>
      <c r="V253" s="23">
        <f t="shared" si="154"/>
        <v>0.89326455359041679</v>
      </c>
      <c r="W253" s="23">
        <f t="shared" si="142"/>
        <v>320.05639534883721</v>
      </c>
      <c r="X253" s="23">
        <f t="shared" si="119"/>
        <v>207.39987689860638</v>
      </c>
      <c r="Y253" s="23">
        <f t="shared" si="120"/>
        <v>44.961309232400311</v>
      </c>
      <c r="Z253" s="23" cm="1">
        <f t="array" aca="1" ref="Z253" ca="1">(Y253 - $EV253) - AVERAGE(OFFSET(Y$62, 0, 0, ROW()-62, 1) - OFFSET($EV$62, 0, 0, ROW()-62, 1))</f>
        <v>4.1923612504289185</v>
      </c>
      <c r="AA253" s="21">
        <v>45351</v>
      </c>
      <c r="AB253" s="23">
        <v>4481.79</v>
      </c>
      <c r="AC253" s="23">
        <v>2.86</v>
      </c>
      <c r="AD253" s="23">
        <v>21.5001</v>
      </c>
      <c r="AE253" s="23">
        <v>208.89959999999999</v>
      </c>
      <c r="AF253" s="23">
        <v>27.7973</v>
      </c>
      <c r="AG253" s="23">
        <v>7.5872999999999999</v>
      </c>
      <c r="AH253" s="23">
        <v>5.7298999999999998</v>
      </c>
      <c r="AI253" s="23">
        <f t="shared" si="155"/>
        <v>2.9501725202751792</v>
      </c>
      <c r="AJ253" s="23">
        <f t="shared" si="143"/>
        <v>202.4220930232558</v>
      </c>
      <c r="AK253" s="23">
        <f t="shared" si="121"/>
        <v>179.23290996039663</v>
      </c>
      <c r="AL253" s="23">
        <f t="shared" si="122"/>
        <v>25.005396614886731</v>
      </c>
      <c r="AM253" s="23" cm="1">
        <f t="array" aca="1" ref="AM253" ca="1">(AL253 - $EV253) - AVERAGE(OFFSET(AL$62, 0, 0, ROW()-62, 1) - OFFSET($EV$62, 0, 0, ROW()-62, 1))</f>
        <v>-8.8776869770023499</v>
      </c>
      <c r="AN253" s="21">
        <v>45351</v>
      </c>
      <c r="AO253" s="23">
        <v>3460.47</v>
      </c>
      <c r="AP253" s="23">
        <v>3.41</v>
      </c>
      <c r="AQ253" s="23">
        <v>11.2829</v>
      </c>
      <c r="AR253" s="23">
        <v>321.19889999999998</v>
      </c>
      <c r="AS253" s="23">
        <v>22.066199999999998</v>
      </c>
      <c r="AT253" s="23">
        <v>15.3347</v>
      </c>
      <c r="AU253" s="23">
        <v>11.5342</v>
      </c>
      <c r="AV253" s="23">
        <f t="shared" si="156"/>
        <v>3.4243685195664479</v>
      </c>
      <c r="AW253" s="23">
        <f t="shared" si="144"/>
        <v>311.23924418604651</v>
      </c>
      <c r="AX253" s="23">
        <f t="shared" si="123"/>
        <v>177.84627902890082</v>
      </c>
      <c r="AY253" s="23">
        <f t="shared" si="124"/>
        <v>19.457646338710621</v>
      </c>
      <c r="AZ253" s="23" cm="1">
        <f t="array" aca="1" ref="AZ253" ca="1">(AY253 - $EV253) - AVERAGE(OFFSET(AY$62, 0, 0, ROW()-62, 1) - OFFSET($EV$62, 0, 0, ROW()-62, 1))</f>
        <v>-9.7247507905613251</v>
      </c>
      <c r="BA253" s="21">
        <v>45351</v>
      </c>
      <c r="BB253" s="23">
        <v>2340.44</v>
      </c>
      <c r="BC253" s="23">
        <v>2.02</v>
      </c>
      <c r="BD253" s="23">
        <v>14.2867</v>
      </c>
      <c r="BE253" s="23">
        <v>166.8475</v>
      </c>
      <c r="BF253" s="23" t="s">
        <v>8</v>
      </c>
      <c r="BG253" s="23">
        <v>17.529599999999999</v>
      </c>
      <c r="BH253" s="23">
        <v>13.8978</v>
      </c>
      <c r="BI253" s="23">
        <f t="shared" si="157"/>
        <v>2.3754613960020317</v>
      </c>
      <c r="BJ253" s="23">
        <f t="shared" si="145"/>
        <v>161.67393410852713</v>
      </c>
      <c r="BK253" s="23">
        <f t="shared" si="125"/>
        <v>138.45830511839043</v>
      </c>
      <c r="BL253" s="23">
        <f t="shared" si="126"/>
        <v>16.903572508696961</v>
      </c>
      <c r="BM253" s="23" cm="1">
        <f t="array" aca="1" ref="BM253" ca="1">(BL253 - $EV253) - AVERAGE(OFFSET(BL$62, 0, 0, ROW()-62, 1) - OFFSET($EV$62, 0, 0, ROW()-62, 1))</f>
        <v>-9.1730027383164625</v>
      </c>
      <c r="BN253" s="21">
        <v>45351</v>
      </c>
      <c r="BO253" s="23">
        <v>3368.44</v>
      </c>
      <c r="BP253" s="23">
        <v>3.51</v>
      </c>
      <c r="BQ253" s="23">
        <v>42.067799999999998</v>
      </c>
      <c r="BR253" s="23">
        <v>175.1268</v>
      </c>
      <c r="BS253" s="23" t="s">
        <v>8</v>
      </c>
      <c r="BT253" s="23">
        <v>23.076599999999999</v>
      </c>
      <c r="BU253" s="23">
        <v>16.691500000000001</v>
      </c>
      <c r="BV253" s="23">
        <f t="shared" si="158"/>
        <v>3.6813074314418928</v>
      </c>
      <c r="BW253" s="23">
        <f t="shared" si="146"/>
        <v>169.69651162790697</v>
      </c>
      <c r="BX253" s="23">
        <f t="shared" si="127"/>
        <v>150.68702282127518</v>
      </c>
      <c r="BY253" s="23">
        <f t="shared" si="128"/>
        <v>22.353882483929581</v>
      </c>
      <c r="BZ253" s="23" cm="1">
        <f t="array" aca="1" ref="BZ253" ca="1">(BY253 - $EV253) - AVERAGE(OFFSET(BY$62, 0, 0, ROW()-62, 1) - OFFSET($EV$62, 0, 0, ROW()-62, 1))</f>
        <v>-10.066002294069552</v>
      </c>
      <c r="CA253" s="21">
        <v>45351</v>
      </c>
      <c r="CB253" s="23">
        <v>5749.94</v>
      </c>
      <c r="CC253" s="23">
        <v>1.57</v>
      </c>
      <c r="CD253" s="23">
        <v>26.6052</v>
      </c>
      <c r="CE253" s="23">
        <v>258.53469999999999</v>
      </c>
      <c r="CF253" s="23">
        <v>26.153700000000001</v>
      </c>
      <c r="CG253" s="23">
        <v>7.2144000000000004</v>
      </c>
      <c r="CH253" s="23">
        <v>5.9432</v>
      </c>
      <c r="CI253" s="23">
        <f t="shared" si="159"/>
        <v>1.7095934808462934</v>
      </c>
      <c r="CJ253" s="23">
        <f t="shared" si="147"/>
        <v>250.51812015503873</v>
      </c>
      <c r="CK253" s="23">
        <f t="shared" si="129"/>
        <v>250.89117418633114</v>
      </c>
      <c r="CL253" s="23">
        <f t="shared" si="130"/>
        <v>22.918064051665883</v>
      </c>
      <c r="CM253" s="23" cm="1">
        <f t="array" aca="1" ref="CM253" ca="1">(CL253 - $EV253) - AVERAGE(OFFSET(CL$62, 0, 0, ROW()-62, 1) - OFFSET($EV$62, 0, 0, ROW()-62, 1))</f>
        <v>-9.0561354219607928</v>
      </c>
      <c r="CN253" s="21">
        <v>45351</v>
      </c>
      <c r="CO253" s="23">
        <v>7717.37</v>
      </c>
      <c r="CP253" s="23">
        <v>1.63</v>
      </c>
      <c r="CQ253" s="23">
        <v>24.293600000000001</v>
      </c>
      <c r="CR253" s="23">
        <v>247.4306</v>
      </c>
      <c r="CS253" s="23">
        <v>28.42</v>
      </c>
      <c r="CT253" s="23">
        <v>11.6416</v>
      </c>
      <c r="CU253" s="23">
        <v>9.6647999999999996</v>
      </c>
      <c r="CV253" s="23">
        <f t="shared" si="160"/>
        <v>1.8549001689481655</v>
      </c>
      <c r="CW253" s="23">
        <f t="shared" si="148"/>
        <v>239.75833333333333</v>
      </c>
      <c r="CX253" s="23">
        <f t="shared" si="131"/>
        <v>183.82647336329327</v>
      </c>
      <c r="CY253" s="23">
        <f t="shared" si="132"/>
        <v>41.981820457101882</v>
      </c>
      <c r="CZ253" s="23" cm="1">
        <f t="array" aca="1" ref="CZ253" ca="1">(CY253 - $EV253) - AVERAGE(OFFSET(CY$62, 0, 0, ROW()-62, 1) - OFFSET($EV$62, 0, 0, ROW()-62, 1))</f>
        <v>4.965481249493191</v>
      </c>
      <c r="DA253" s="21">
        <v>45351</v>
      </c>
      <c r="DB253" s="23">
        <v>3960.74</v>
      </c>
      <c r="DC253" s="23">
        <v>1.84</v>
      </c>
      <c r="DD253" s="23">
        <v>21.852699999999999</v>
      </c>
      <c r="DE253" s="23">
        <v>195.05590000000001</v>
      </c>
      <c r="DF253" s="23">
        <v>27.9085</v>
      </c>
      <c r="DG253" s="23">
        <v>12.2072</v>
      </c>
      <c r="DH253" s="23">
        <v>8.2568000000000001</v>
      </c>
      <c r="DI253" s="23">
        <f t="shared" si="161"/>
        <v>1.9627919887744449</v>
      </c>
      <c r="DJ253" s="23">
        <f t="shared" si="149"/>
        <v>189.00765503875968</v>
      </c>
      <c r="DK253" s="23">
        <f t="shared" si="133"/>
        <v>201.20002591485658</v>
      </c>
      <c r="DL253" s="23">
        <f t="shared" si="134"/>
        <v>19.68558394558109</v>
      </c>
      <c r="DM253" s="23" cm="1">
        <f t="array" aca="1" ref="DM253" ca="1">(DL253 - $EV253) - AVERAGE(OFFSET(DL$62, 0, 0, ROW()-62, 1) - OFFSET($EV$62, 0, 0, ROW()-62, 1))</f>
        <v>-11.289913615099517</v>
      </c>
      <c r="DN253" s="21">
        <v>45351</v>
      </c>
      <c r="DO253" s="23">
        <v>16073.81</v>
      </c>
      <c r="DP253" s="23">
        <v>0.68</v>
      </c>
      <c r="DQ253" s="23">
        <v>40.716999999999999</v>
      </c>
      <c r="DR253" s="23">
        <v>457.52769999999998</v>
      </c>
      <c r="DS253" s="23">
        <v>53.839700000000001</v>
      </c>
      <c r="DT253" s="23">
        <v>22.702300000000001</v>
      </c>
      <c r="DU253" s="23">
        <v>18.505700000000001</v>
      </c>
      <c r="DV253" s="23">
        <f t="shared" si="162"/>
        <v>0.81521586403759383</v>
      </c>
      <c r="DW253" s="23">
        <f t="shared" si="150"/>
        <v>443.34079457364339</v>
      </c>
      <c r="DX253" s="23">
        <f t="shared" si="135"/>
        <v>359.1244521672989</v>
      </c>
      <c r="DY253" s="23">
        <f t="shared" si="136"/>
        <v>44.758327936166211</v>
      </c>
      <c r="DZ253" s="23" cm="1">
        <f t="array" aca="1" ref="DZ253" ca="1">(DY253 - $EV253) - AVERAGE(OFFSET(DY$62, 0, 0, ROW()-62, 1) - OFFSET($EV$62, 0, 0, ROW()-62, 1))</f>
        <v>7.4762463090364646</v>
      </c>
      <c r="EA253" s="21">
        <v>45351</v>
      </c>
      <c r="EB253" s="23">
        <v>6340.97</v>
      </c>
      <c r="EC253" s="23">
        <v>3.58</v>
      </c>
      <c r="ED253" s="23">
        <v>16.164200000000001</v>
      </c>
      <c r="EE253" s="23">
        <v>175.11</v>
      </c>
      <c r="EF253" s="23">
        <v>66.214500000000001</v>
      </c>
      <c r="EG253" s="23">
        <v>20.692</v>
      </c>
      <c r="EH253" s="23">
        <v>12.8432</v>
      </c>
      <c r="EI253" s="23">
        <f t="shared" si="163"/>
        <v>3.524214950042758</v>
      </c>
      <c r="EJ253" s="23">
        <f t="shared" si="151"/>
        <v>169.68023255813955</v>
      </c>
      <c r="EK253" s="23">
        <f t="shared" si="137"/>
        <v>154.08731327351916</v>
      </c>
      <c r="EL253" s="23">
        <f t="shared" si="138"/>
        <v>41.151798063635489</v>
      </c>
      <c r="EM253" s="23" cm="1">
        <f t="array" aca="1" ref="EM253" ca="1">(EL253 - $EV253) - AVERAGE(OFFSET(EL$62, 0, 0, ROW()-62, 1) - OFFSET($EV$62, 0, 0, ROW()-62, 1))</f>
        <v>-0.85961105932167392</v>
      </c>
      <c r="EP253" s="21">
        <v>45351</v>
      </c>
      <c r="EQ253" s="52">
        <v>5254.35009765625</v>
      </c>
      <c r="ER253" s="37">
        <v>27.453600000000002</v>
      </c>
      <c r="ES253" s="51">
        <v>198.62</v>
      </c>
      <c r="ET253" s="23">
        <f t="shared" si="152"/>
        <v>192.46124031007753</v>
      </c>
      <c r="EU253" s="23">
        <f t="shared" si="139"/>
        <v>170.77149044105434</v>
      </c>
      <c r="EV253" s="23">
        <f t="shared" si="140"/>
        <v>30.76830965218933</v>
      </c>
      <c r="EW253" s="37"/>
      <c r="EX253" s="37"/>
      <c r="EY253" s="37"/>
      <c r="FA253" s="21">
        <v>45351</v>
      </c>
      <c r="FB253" s="37">
        <f>VLOOKUP(FA253,'riskfree_rate and infl.'!$H:$I,2,0)</f>
        <v>3.2</v>
      </c>
    </row>
    <row r="254" spans="1:158" x14ac:dyDescent="0.35">
      <c r="A254" s="21">
        <v>45382</v>
      </c>
      <c r="B254" s="23">
        <v>10431.26</v>
      </c>
      <c r="C254" s="23">
        <v>0.59</v>
      </c>
      <c r="D254" s="23">
        <v>24.028500000000001</v>
      </c>
      <c r="E254" s="23">
        <v>295.19799999999998</v>
      </c>
      <c r="F254" s="23">
        <v>58.637</v>
      </c>
      <c r="G254" s="23">
        <v>19.717500000000001</v>
      </c>
      <c r="H254" s="23">
        <v>14.2676</v>
      </c>
      <c r="I254" s="23">
        <f t="shared" si="153"/>
        <v>0.71732185721770114</v>
      </c>
      <c r="J254" s="23">
        <f t="shared" si="141"/>
        <v>285.21545893719809</v>
      </c>
      <c r="K254" s="23">
        <f t="shared" si="117"/>
        <v>231.81087080952108</v>
      </c>
      <c r="L254" s="23">
        <f t="shared" si="118"/>
        <v>44.999011321480964</v>
      </c>
      <c r="M254" s="23" cm="1">
        <f t="array" aca="1" ref="M254" ca="1">(L254 - $EV254) - AVERAGE(OFFSET(L$62, 0, 0, ROW()-62, 1) - OFFSET($EV$62, 0, 0, ROW()-62, 1))</f>
        <v>0.77554357319530887</v>
      </c>
      <c r="N254" s="21">
        <v>45382</v>
      </c>
      <c r="O254" s="23">
        <v>9317.98</v>
      </c>
      <c r="P254" s="23">
        <v>0.78</v>
      </c>
      <c r="Q254" s="23">
        <v>28.677</v>
      </c>
      <c r="R254" s="23">
        <v>330.57209999999998</v>
      </c>
      <c r="S254" s="23">
        <v>32.438800000000001</v>
      </c>
      <c r="T254" s="23">
        <v>9.9239999999999995</v>
      </c>
      <c r="U254" s="23">
        <v>8.0305</v>
      </c>
      <c r="V254" s="23">
        <f t="shared" si="154"/>
        <v>0.87396197873322234</v>
      </c>
      <c r="W254" s="23">
        <f t="shared" si="142"/>
        <v>319.39333333333332</v>
      </c>
      <c r="X254" s="23">
        <f t="shared" si="119"/>
        <v>209.36549689642567</v>
      </c>
      <c r="Y254" s="23">
        <f t="shared" si="120"/>
        <v>44.505805102211561</v>
      </c>
      <c r="Z254" s="23" cm="1">
        <f t="array" aca="1" ref="Z254" ca="1">(Y254 - $EV254) - AVERAGE(OFFSET(Y$62, 0, 0, ROW()-62, 1) - OFFSET($EV$62, 0, 0, ROW()-62, 1))</f>
        <v>5.0630590425350537</v>
      </c>
      <c r="AA254" s="21">
        <v>45382</v>
      </c>
      <c r="AB254" s="23">
        <v>4618.1000000000004</v>
      </c>
      <c r="AC254" s="23">
        <v>2.79</v>
      </c>
      <c r="AD254" s="23">
        <v>21.826899999999998</v>
      </c>
      <c r="AE254" s="23">
        <v>212.36490000000001</v>
      </c>
      <c r="AF254" s="23">
        <v>28.283300000000001</v>
      </c>
      <c r="AG254" s="23">
        <v>7.9884000000000004</v>
      </c>
      <c r="AH254" s="23">
        <v>5.8410000000000002</v>
      </c>
      <c r="AI254" s="23">
        <f t="shared" si="155"/>
        <v>2.9546119785490883</v>
      </c>
      <c r="AJ254" s="23">
        <f t="shared" si="143"/>
        <v>205.18347826086958</v>
      </c>
      <c r="AK254" s="23">
        <f t="shared" si="121"/>
        <v>180.10544617805817</v>
      </c>
      <c r="AL254" s="23">
        <f t="shared" si="122"/>
        <v>25.641090250177079</v>
      </c>
      <c r="AM254" s="23" cm="1">
        <f t="array" aca="1" ref="AM254" ca="1">(AL254 - $EV254) - AVERAGE(OFFSET(AL$62, 0, 0, ROW()-62, 1) - OFFSET($EV$62, 0, 0, ROW()-62, 1))</f>
        <v>-6.8477182515659134</v>
      </c>
      <c r="AN254" s="21">
        <v>45382</v>
      </c>
      <c r="AO254" s="23">
        <v>3809.89</v>
      </c>
      <c r="AP254" s="23">
        <v>3.02</v>
      </c>
      <c r="AQ254" s="23">
        <v>12.4222</v>
      </c>
      <c r="AR254" s="23">
        <v>321.19889999999998</v>
      </c>
      <c r="AS254" s="23">
        <v>22.066199999999998</v>
      </c>
      <c r="AT254" s="23">
        <v>15.3347</v>
      </c>
      <c r="AU254" s="23">
        <v>11.5342</v>
      </c>
      <c r="AV254" s="23">
        <f t="shared" si="156"/>
        <v>3.3083626684966796</v>
      </c>
      <c r="AW254" s="23">
        <f t="shared" si="144"/>
        <v>310.33710144927539</v>
      </c>
      <c r="AX254" s="23">
        <f t="shared" si="123"/>
        <v>180.37798341844635</v>
      </c>
      <c r="AY254" s="23">
        <f t="shared" si="124"/>
        <v>21.121701927234106</v>
      </c>
      <c r="AZ254" s="23" cm="1">
        <f t="array" aca="1" ref="AZ254" ca="1">(AY254 - $EV254) - AVERAGE(OFFSET(AY$62, 0, 0, ROW()-62, 1) - OFFSET($EV$62, 0, 0, ROW()-62, 1))</f>
        <v>-6.662008321196133</v>
      </c>
      <c r="BA254" s="21">
        <v>45382</v>
      </c>
      <c r="BB254" s="23">
        <v>2477.7399999999998</v>
      </c>
      <c r="BC254" s="23">
        <v>1.91</v>
      </c>
      <c r="BD254" s="23">
        <v>15.089700000000001</v>
      </c>
      <c r="BE254" s="23">
        <v>166.8475</v>
      </c>
      <c r="BF254" s="23" t="s">
        <v>8</v>
      </c>
      <c r="BG254" s="23">
        <v>17.529699999999998</v>
      </c>
      <c r="BH254" s="23">
        <v>13.8978</v>
      </c>
      <c r="BI254" s="23">
        <f t="shared" si="157"/>
        <v>2.3140870000338207</v>
      </c>
      <c r="BJ254" s="23">
        <f t="shared" si="145"/>
        <v>161.20531400966183</v>
      </c>
      <c r="BK254" s="23">
        <f t="shared" si="125"/>
        <v>139.10179244216937</v>
      </c>
      <c r="BL254" s="23">
        <f t="shared" si="126"/>
        <v>17.812423236962267</v>
      </c>
      <c r="BM254" s="23" cm="1">
        <f t="array" aca="1" ref="BM254" ca="1">(BL254 - $EV254) - AVERAGE(OFFSET(BL$62, 0, 0, ROW()-62, 1) - OFFSET($EV$62, 0, 0, ROW()-62, 1))</f>
        <v>-6.8683388169815585</v>
      </c>
      <c r="BN254" s="21">
        <v>45382</v>
      </c>
      <c r="BO254" s="23">
        <v>3387.85</v>
      </c>
      <c r="BP254" s="23">
        <v>3.47</v>
      </c>
      <c r="BQ254" s="23">
        <v>42.358600000000003</v>
      </c>
      <c r="BR254" s="23">
        <v>175.00880000000001</v>
      </c>
      <c r="BS254" s="23" t="s">
        <v>8</v>
      </c>
      <c r="BT254" s="23">
        <v>22.990400000000001</v>
      </c>
      <c r="BU254" s="23">
        <v>16.581299999999999</v>
      </c>
      <c r="BV254" s="23">
        <f t="shared" si="158"/>
        <v>3.6487741553015955</v>
      </c>
      <c r="BW254" s="23">
        <f t="shared" si="146"/>
        <v>169.0906280193237</v>
      </c>
      <c r="BX254" s="23">
        <f t="shared" si="127"/>
        <v>151.14993826045884</v>
      </c>
      <c r="BY254" s="23">
        <f t="shared" si="128"/>
        <v>22.413836479126562</v>
      </c>
      <c r="BZ254" s="23" cm="1">
        <f t="array" aca="1" ref="BZ254" ca="1">(BY254 - $EV254) - AVERAGE(OFFSET(BY$62, 0, 0, ROW()-62, 1) - OFFSET($EV$62, 0, 0, ROW()-62, 1))</f>
        <v>-8.605584066450092</v>
      </c>
      <c r="CA254" s="21">
        <v>45382</v>
      </c>
      <c r="CB254" s="23">
        <v>5879.88</v>
      </c>
      <c r="CC254" s="23">
        <v>1.54</v>
      </c>
      <c r="CD254" s="23">
        <v>27.206499999999998</v>
      </c>
      <c r="CE254" s="23">
        <v>258.53469999999999</v>
      </c>
      <c r="CF254" s="23">
        <v>26.153700000000001</v>
      </c>
      <c r="CG254" s="23">
        <v>7.2144000000000004</v>
      </c>
      <c r="CH254" s="23">
        <v>5.9432</v>
      </c>
      <c r="CI254" s="23">
        <f t="shared" si="159"/>
        <v>1.6949334334963579</v>
      </c>
      <c r="CJ254" s="23">
        <f t="shared" si="147"/>
        <v>249.79198067632851</v>
      </c>
      <c r="CK254" s="23">
        <f t="shared" si="129"/>
        <v>251.64564144686724</v>
      </c>
      <c r="CL254" s="23">
        <f t="shared" si="130"/>
        <v>23.365713652709875</v>
      </c>
      <c r="CM254" s="23" cm="1">
        <f t="array" aca="1" ref="CM254" ca="1">(CL254 - $EV254) - AVERAGE(OFFSET(CL$62, 0, 0, ROW()-62, 1) - OFFSET($EV$62, 0, 0, ROW()-62, 1))</f>
        <v>-7.2132813117865551</v>
      </c>
      <c r="CN254" s="21">
        <v>45382</v>
      </c>
      <c r="CO254" s="23">
        <v>8106.94</v>
      </c>
      <c r="CP254" s="23">
        <v>1.54</v>
      </c>
      <c r="CQ254" s="23">
        <v>25.504300000000001</v>
      </c>
      <c r="CR254" s="23">
        <v>247.4306</v>
      </c>
      <c r="CS254" s="23">
        <v>28.42</v>
      </c>
      <c r="CT254" s="23">
        <v>11.6416</v>
      </c>
      <c r="CU254" s="23">
        <v>9.6647999999999996</v>
      </c>
      <c r="CV254" s="23">
        <f t="shared" si="160"/>
        <v>1.804164508948974</v>
      </c>
      <c r="CW254" s="23">
        <f t="shared" si="148"/>
        <v>239.0633816425121</v>
      </c>
      <c r="CX254" s="23">
        <f t="shared" si="131"/>
        <v>184.34947116986373</v>
      </c>
      <c r="CY254" s="23">
        <f t="shared" si="132"/>
        <v>43.975933039320104</v>
      </c>
      <c r="CZ254" s="23" cm="1">
        <f t="array" aca="1" ref="CZ254" ca="1">(CY254 - $EV254) - AVERAGE(OFFSET(CY$62, 0, 0, ROW()-62, 1) - OFFSET($EV$62, 0, 0, ROW()-62, 1))</f>
        <v>8.2817690873445038</v>
      </c>
      <c r="DA254" s="21">
        <v>45382</v>
      </c>
      <c r="DB254" s="23">
        <v>4202.3500000000004</v>
      </c>
      <c r="DC254" s="23">
        <v>1.71</v>
      </c>
      <c r="DD254" s="23">
        <v>23.185700000000001</v>
      </c>
      <c r="DE254" s="23">
        <v>195.05590000000001</v>
      </c>
      <c r="DF254" s="23">
        <v>27.9085</v>
      </c>
      <c r="DG254" s="23">
        <v>12.2072</v>
      </c>
      <c r="DH254" s="23">
        <v>8.2568000000000001</v>
      </c>
      <c r="DI254" s="23">
        <f t="shared" si="161"/>
        <v>1.9150327865685113</v>
      </c>
      <c r="DJ254" s="23">
        <f t="shared" si="149"/>
        <v>188.45980676328506</v>
      </c>
      <c r="DK254" s="23">
        <f t="shared" si="133"/>
        <v>201.07893731642329</v>
      </c>
      <c r="DL254" s="23">
        <f t="shared" si="134"/>
        <v>20.89900641053751</v>
      </c>
      <c r="DM254" s="23" cm="1">
        <f t="array" aca="1" ref="DM254" ca="1">(DL254 - $EV254) - AVERAGE(OFFSET(DL$62, 0, 0, ROW()-62, 1) - OFFSET($EV$62, 0, 0, ROW()-62, 1))</f>
        <v>-8.6696523795902536</v>
      </c>
      <c r="DN254" s="21">
        <v>45382</v>
      </c>
      <c r="DO254" s="23">
        <v>16321.66</v>
      </c>
      <c r="DP254" s="23">
        <v>0.68</v>
      </c>
      <c r="DQ254" s="23">
        <v>41.344799999999999</v>
      </c>
      <c r="DR254" s="23">
        <v>457.52769999999998</v>
      </c>
      <c r="DS254" s="23">
        <v>53.839700000000001</v>
      </c>
      <c r="DT254" s="23">
        <v>22.702300000000001</v>
      </c>
      <c r="DU254" s="23">
        <v>18.505700000000001</v>
      </c>
      <c r="DV254" s="23">
        <f t="shared" si="162"/>
        <v>0.80345128850462533</v>
      </c>
      <c r="DW254" s="23">
        <f t="shared" si="150"/>
        <v>442.05574879227055</v>
      </c>
      <c r="DX254" s="23">
        <f t="shared" si="135"/>
        <v>361.43787722486064</v>
      </c>
      <c r="DY254" s="23">
        <f t="shared" si="136"/>
        <v>45.157580398929348</v>
      </c>
      <c r="DZ254" s="23" cm="1">
        <f t="array" aca="1" ref="DZ254" ca="1">(DY254 - $EV254) - AVERAGE(OFFSET(DY$62, 0, 0, ROW()-62, 1) - OFFSET($EV$62, 0, 0, ROW()-62, 1))</f>
        <v>9.1845971260809023</v>
      </c>
      <c r="EA254" s="21">
        <v>45382</v>
      </c>
      <c r="EB254" s="23">
        <v>6747.24</v>
      </c>
      <c r="EC254" s="23">
        <v>3.39</v>
      </c>
      <c r="ED254" s="23">
        <v>17.147099999999998</v>
      </c>
      <c r="EE254" s="23">
        <v>175.11</v>
      </c>
      <c r="EF254" s="23">
        <v>66.214500000000001</v>
      </c>
      <c r="EG254" s="23">
        <v>20.692</v>
      </c>
      <c r="EH254" s="23">
        <v>12.8432</v>
      </c>
      <c r="EI254" s="23">
        <f t="shared" si="163"/>
        <v>3.5522061145611503</v>
      </c>
      <c r="EJ254" s="23">
        <f t="shared" si="151"/>
        <v>169.18840579710147</v>
      </c>
      <c r="EK254" s="23">
        <f t="shared" si="137"/>
        <v>154.45257636653923</v>
      </c>
      <c r="EL254" s="23">
        <f t="shared" si="138"/>
        <v>43.68486534007554</v>
      </c>
      <c r="EM254" s="23" cm="1">
        <f t="array" aca="1" ref="EM254" ca="1">(EL254 - $EV254) - AVERAGE(OFFSET(EL$62, 0, 0, ROW()-62, 1) - OFFSET($EV$62, 0, 0, ROW()-62, 1))</f>
        <v>3.02597049519321</v>
      </c>
      <c r="EP254" s="21">
        <v>45382</v>
      </c>
      <c r="EQ254" s="52">
        <v>5035.68994140625</v>
      </c>
      <c r="ER254" s="37">
        <v>25.701499999999999</v>
      </c>
      <c r="ES254" s="51">
        <v>196.99</v>
      </c>
      <c r="ET254" s="23">
        <f t="shared" si="152"/>
        <v>190.32850241545896</v>
      </c>
      <c r="EU254" s="23">
        <f t="shared" si="139"/>
        <v>171.1639461813447</v>
      </c>
      <c r="EV254" s="23">
        <f t="shared" si="140"/>
        <v>29.420272515048463</v>
      </c>
      <c r="EW254" s="37"/>
      <c r="EX254" s="37"/>
      <c r="EY254" s="37"/>
      <c r="FA254" s="21">
        <v>45382</v>
      </c>
      <c r="FB254" s="37">
        <f>VLOOKUP(FA254,'riskfree_rate and infl.'!$H:$I,2,0)</f>
        <v>3.5</v>
      </c>
    </row>
    <row r="255" spans="1:158" x14ac:dyDescent="0.35">
      <c r="A255" s="21">
        <v>45412</v>
      </c>
      <c r="B255" s="23">
        <v>10175.83</v>
      </c>
      <c r="C255" s="23">
        <v>0.61</v>
      </c>
      <c r="D255" s="23">
        <v>21.514099999999999</v>
      </c>
      <c r="E255" s="23">
        <v>328.9776</v>
      </c>
      <c r="F255" s="23">
        <v>59.219099999999997</v>
      </c>
      <c r="G255" s="23">
        <v>21.1128</v>
      </c>
      <c r="H255" s="23">
        <v>15.5246</v>
      </c>
      <c r="I255" s="23">
        <f t="shared" si="153"/>
        <v>0.70288902221458083</v>
      </c>
      <c r="J255" s="23">
        <f t="shared" si="141"/>
        <v>318.16015473887813</v>
      </c>
      <c r="K255" s="23">
        <f t="shared" ref="K255:K269" si="164">AVERAGE(J196:J255)</f>
        <v>233.55062665647625</v>
      </c>
      <c r="L255" s="23">
        <f t="shared" ref="L255:L269" si="165">B255/K255</f>
        <v>43.570125011770457</v>
      </c>
      <c r="M255" s="23" cm="1">
        <f t="array" aca="1" ref="M255" ca="1">(L255 - $EV255) - AVERAGE(OFFSET(L$62, 0, 0, ROW()-62, 1) - OFFSET($EV$62, 0, 0, ROW()-62, 1))</f>
        <v>-1.9947779423130036</v>
      </c>
      <c r="N255" s="21">
        <v>45412</v>
      </c>
      <c r="O255" s="23">
        <v>8893.83</v>
      </c>
      <c r="P255" s="23">
        <v>0.81</v>
      </c>
      <c r="Q255" s="23">
        <v>27.356999999999999</v>
      </c>
      <c r="R255" s="23">
        <v>330.63920000000002</v>
      </c>
      <c r="S255" s="23">
        <v>32.443800000000003</v>
      </c>
      <c r="T255" s="23">
        <v>9.9257000000000009</v>
      </c>
      <c r="U255" s="23">
        <v>8.0315999999999992</v>
      </c>
      <c r="V255" s="23">
        <f t="shared" si="154"/>
        <v>0.85142478379275721</v>
      </c>
      <c r="W255" s="23">
        <f t="shared" si="142"/>
        <v>319.7671179883946</v>
      </c>
      <c r="X255" s="23">
        <f t="shared" ref="X255:X269" si="166">AVERAGE(W196:W255)</f>
        <v>211.34063840538255</v>
      </c>
      <c r="Y255" s="23">
        <f t="shared" ref="Y255:Y269" si="167">O255/X255</f>
        <v>42.082914422451594</v>
      </c>
      <c r="Z255" s="23" cm="1">
        <f t="array" aca="1" ref="Z255" ca="1">(Y255 - $EV255) - AVERAGE(OFFSET(Y$62, 0, 0, ROW()-62, 1) - OFFSET($EV$62, 0, 0, ROW()-62, 1))</f>
        <v>1.2765180509185239</v>
      </c>
      <c r="AA255" s="21">
        <v>45412</v>
      </c>
      <c r="AB255" s="23">
        <v>4576.33</v>
      </c>
      <c r="AC255" s="23">
        <v>2.83</v>
      </c>
      <c r="AD255" s="23">
        <v>21.6295</v>
      </c>
      <c r="AE255" s="23">
        <v>212.36490000000001</v>
      </c>
      <c r="AF255" s="23">
        <v>28.283300000000001</v>
      </c>
      <c r="AG255" s="23">
        <v>7.9884000000000004</v>
      </c>
      <c r="AH255" s="23">
        <v>5.8410000000000002</v>
      </c>
      <c r="AI255" s="23">
        <f t="shared" si="155"/>
        <v>2.969859751040516</v>
      </c>
      <c r="AJ255" s="23">
        <f t="shared" si="143"/>
        <v>205.38191489361702</v>
      </c>
      <c r="AK255" s="23">
        <f t="shared" ref="AK255:AK269" si="168">AVERAGE(AJ196:AJ255)</f>
        <v>180.98378691648119</v>
      </c>
      <c r="AL255" s="23">
        <f t="shared" ref="AL255:AL269" si="169">AB255/AK255</f>
        <v>25.285856141974996</v>
      </c>
      <c r="AM255" s="23" cm="1">
        <f t="array" aca="1" ref="AM255" ca="1">(AL255 - $EV255) - AVERAGE(OFFSET(AL$62, 0, 0, ROW()-62, 1) - OFFSET($EV$62, 0, 0, ROW()-62, 1))</f>
        <v>-8.5048887996343989</v>
      </c>
      <c r="AN255" s="21">
        <v>45412</v>
      </c>
      <c r="AO255" s="23">
        <v>3776.39</v>
      </c>
      <c r="AP255" s="23">
        <v>3.06</v>
      </c>
      <c r="AQ255" s="23">
        <v>12.313000000000001</v>
      </c>
      <c r="AR255" s="23">
        <v>321.19889999999998</v>
      </c>
      <c r="AS255" s="23">
        <v>22.066199999999998</v>
      </c>
      <c r="AT255" s="23">
        <v>15.3347</v>
      </c>
      <c r="AU255" s="23">
        <v>11.5342</v>
      </c>
      <c r="AV255" s="23">
        <f t="shared" si="156"/>
        <v>3.301276758036666</v>
      </c>
      <c r="AW255" s="23">
        <f t="shared" si="144"/>
        <v>310.63723404255319</v>
      </c>
      <c r="AX255" s="23">
        <f t="shared" ref="AX255:AX269" si="170">AVERAGE(AW196:AW255)</f>
        <v>182.96118405118168</v>
      </c>
      <c r="AY255" s="23">
        <f t="shared" ref="AY255:AY269" si="171">AO255/AX255</f>
        <v>20.640388941424813</v>
      </c>
      <c r="AZ255" s="23" cm="1">
        <f t="array" aca="1" ref="AZ255" ca="1">(AY255 - $EV255) - AVERAGE(OFFSET(AY$62, 0, 0, ROW()-62, 1) - OFFSET($EV$62, 0, 0, ROW()-62, 1))</f>
        <v>-8.4462199744903241</v>
      </c>
      <c r="BA255" s="21">
        <v>45412</v>
      </c>
      <c r="BB255" s="23">
        <v>2377.7600000000002</v>
      </c>
      <c r="BC255" s="23">
        <v>2.0099999999999998</v>
      </c>
      <c r="BD255" s="23">
        <v>14.4855</v>
      </c>
      <c r="BE255" s="23">
        <v>166.8475</v>
      </c>
      <c r="BF255" s="23" t="s">
        <v>8</v>
      </c>
      <c r="BG255" s="23">
        <v>17.529699999999998</v>
      </c>
      <c r="BH255" s="23">
        <v>13.8978</v>
      </c>
      <c r="BI255" s="23">
        <f t="shared" si="157"/>
        <v>2.2894610313270323</v>
      </c>
      <c r="BJ255" s="23">
        <f t="shared" si="145"/>
        <v>161.36121856866538</v>
      </c>
      <c r="BK255" s="23">
        <f t="shared" ref="BK255:BK269" si="172">AVERAGE(BJ196:BJ255)</f>
        <v>139.69800392811769</v>
      </c>
      <c r="BL255" s="23">
        <f t="shared" ref="BL255:BL269" si="173">BB255/BK255</f>
        <v>17.02071563759414</v>
      </c>
      <c r="BM255" s="23" cm="1">
        <f t="array" aca="1" ref="BM255" ca="1">(BL255 - $EV255) - AVERAGE(OFFSET(BL$62, 0, 0, ROW()-62, 1) - OFFSET($EV$62, 0, 0, ROW()-62, 1))</f>
        <v>-8.9618760139082347</v>
      </c>
      <c r="BN255" s="21">
        <v>45412</v>
      </c>
      <c r="BO255" s="23">
        <v>3075.71</v>
      </c>
      <c r="BP255" s="23">
        <v>3.83</v>
      </c>
      <c r="BQ255" s="23">
        <v>38.455800000000004</v>
      </c>
      <c r="BR255" s="23">
        <v>175.00880000000001</v>
      </c>
      <c r="BS255" s="23" t="s">
        <v>8</v>
      </c>
      <c r="BT255" s="23">
        <v>22.990400000000001</v>
      </c>
      <c r="BU255" s="23">
        <v>16.581299999999999</v>
      </c>
      <c r="BV255" s="23">
        <f t="shared" si="158"/>
        <v>3.6765164655622176</v>
      </c>
      <c r="BW255" s="23">
        <f t="shared" si="146"/>
        <v>169.25415860735009</v>
      </c>
      <c r="BX255" s="23">
        <f t="shared" ref="BX255:BX269" si="174">AVERAGE(BW196:BW255)</f>
        <v>151.61788828953559</v>
      </c>
      <c r="BY255" s="23">
        <f t="shared" ref="BY255:BY269" si="175">BO255/BX255</f>
        <v>20.285930866722673</v>
      </c>
      <c r="BZ255" s="23" cm="1">
        <f t="array" aca="1" ref="BZ255" ca="1">(BY255 - $EV255) - AVERAGE(OFFSET(BY$62, 0, 0, ROW()-62, 1) - OFFSET($EV$62, 0, 0, ROW()-62, 1))</f>
        <v>-12.026318005689895</v>
      </c>
      <c r="CA255" s="21">
        <v>45412</v>
      </c>
      <c r="CB255" s="23">
        <v>5577.73</v>
      </c>
      <c r="CC255" s="23">
        <v>1.64</v>
      </c>
      <c r="CD255" s="23">
        <v>25.808399999999999</v>
      </c>
      <c r="CE255" s="23">
        <v>258.53469999999999</v>
      </c>
      <c r="CF255" s="23">
        <v>26.153700000000001</v>
      </c>
      <c r="CG255" s="23">
        <v>7.2144000000000004</v>
      </c>
      <c r="CH255" s="23">
        <v>5.9432</v>
      </c>
      <c r="CI255" s="23">
        <f t="shared" si="159"/>
        <v>1.7044604803152719</v>
      </c>
      <c r="CJ255" s="23">
        <f t="shared" si="147"/>
        <v>250.03355899419728</v>
      </c>
      <c r="CK255" s="23">
        <f t="shared" ref="CK255:CK269" si="176">AVERAGE(CJ196:CJ255)</f>
        <v>252.40747690722807</v>
      </c>
      <c r="CL255" s="23">
        <f t="shared" ref="CL255:CL269" si="177">CB255/CK255</f>
        <v>22.098117172852547</v>
      </c>
      <c r="CM255" s="23" cm="1">
        <f t="array" aca="1" ref="CM255" ca="1">(CL255 - $EV255) - AVERAGE(OFFSET(CL$62, 0, 0, ROW()-62, 1) - OFFSET($EV$62, 0, 0, ROW()-62, 1))</f>
        <v>-9.780920122389972</v>
      </c>
      <c r="CN255" s="21">
        <v>45412</v>
      </c>
      <c r="CO255" s="23">
        <v>7913.76</v>
      </c>
      <c r="CP255" s="23">
        <v>1.59</v>
      </c>
      <c r="CQ255" s="23">
        <v>24.8368</v>
      </c>
      <c r="CR255" s="23">
        <v>247.92619999999999</v>
      </c>
      <c r="CS255" s="23">
        <v>28.42</v>
      </c>
      <c r="CT255" s="23">
        <v>11.6739</v>
      </c>
      <c r="CU255" s="23">
        <v>9.6859999999999999</v>
      </c>
      <c r="CV255" s="23">
        <f t="shared" si="160"/>
        <v>1.7844650063214891</v>
      </c>
      <c r="CW255" s="23">
        <f t="shared" si="148"/>
        <v>239.77388781431333</v>
      </c>
      <c r="CX255" s="23">
        <f t="shared" ref="CX255:CX269" si="178">AVERAGE(CW196:CW255)</f>
        <v>184.83170099944871</v>
      </c>
      <c r="CY255" s="23">
        <f t="shared" ref="CY255:CY269" si="179">CO255/CX255</f>
        <v>42.816031866869004</v>
      </c>
      <c r="CZ255" s="23" cm="1">
        <f t="array" aca="1" ref="CZ255" ca="1">(CY255 - $EV255) - AVERAGE(OFFSET(CY$62, 0, 0, ROW()-62, 1) - OFFSET($EV$62, 0, 0, ROW()-62, 1))</f>
        <v>5.7415403489186563</v>
      </c>
      <c r="DA255" s="21">
        <v>45412</v>
      </c>
      <c r="DB255" s="23">
        <v>3999.82</v>
      </c>
      <c r="DC255" s="23">
        <v>1.8</v>
      </c>
      <c r="DD255" s="23">
        <v>22.068300000000001</v>
      </c>
      <c r="DE255" s="23">
        <v>195.05590000000001</v>
      </c>
      <c r="DF255" s="23">
        <v>27.9085</v>
      </c>
      <c r="DG255" s="23">
        <v>12.2072</v>
      </c>
      <c r="DH255" s="23">
        <v>8.2568000000000001</v>
      </c>
      <c r="DI255" s="23">
        <f t="shared" si="161"/>
        <v>1.9053839885407171</v>
      </c>
      <c r="DJ255" s="23">
        <f t="shared" si="149"/>
        <v>188.64206963249518</v>
      </c>
      <c r="DK255" s="23">
        <f t="shared" ref="DK255:DK269" si="180">AVERAGE(DJ196:DJ255)</f>
        <v>200.96408455539623</v>
      </c>
      <c r="DL255" s="23">
        <f t="shared" ref="DL255:DL269" si="181">DB255/DK255</f>
        <v>19.903158362097482</v>
      </c>
      <c r="DM255" s="23" cm="1">
        <f t="array" aca="1" ref="DM255" ca="1">(DL255 - $EV255) - AVERAGE(OFFSET(DL$62, 0, 0, ROW()-62, 1) - OFFSET($EV$62, 0, 0, ROW()-62, 1))</f>
        <v>-10.957996794694484</v>
      </c>
      <c r="DN255" s="21">
        <v>45412</v>
      </c>
      <c r="DO255" s="23">
        <v>15426.38</v>
      </c>
      <c r="DP255" s="23">
        <v>0.72</v>
      </c>
      <c r="DQ255" s="23">
        <v>36.710799999999999</v>
      </c>
      <c r="DR255" s="23">
        <v>480.00569999999999</v>
      </c>
      <c r="DS255" s="23">
        <v>54.111199999999997</v>
      </c>
      <c r="DT255" s="23">
        <v>25.212199999999999</v>
      </c>
      <c r="DU255" s="23">
        <v>20.673300000000001</v>
      </c>
      <c r="DV255" s="23">
        <f t="shared" si="162"/>
        <v>0.78550842787779762</v>
      </c>
      <c r="DW255" s="23">
        <f t="shared" si="150"/>
        <v>464.22214700193422</v>
      </c>
      <c r="DX255" s="23">
        <f t="shared" ref="DX255:DX269" si="182">AVERAGE(DW196:DW255)</f>
        <v>364.12569732195169</v>
      </c>
      <c r="DY255" s="23">
        <f t="shared" ref="DY255:DY269" si="183">DO255/DX255</f>
        <v>42.36553507060048</v>
      </c>
      <c r="DZ255" s="23" cm="1">
        <f t="array" aca="1" ref="DZ255" ca="1">(DY255 - $EV255) - AVERAGE(OFFSET(DY$62, 0, 0, ROW()-62, 1) - OFFSET($EV$62, 0, 0, ROW()-62, 1))</f>
        <v>5.0075463662916082</v>
      </c>
      <c r="EA255" s="21">
        <v>45412</v>
      </c>
      <c r="EB255" s="23">
        <v>6852.7</v>
      </c>
      <c r="EC255" s="23">
        <v>3.34</v>
      </c>
      <c r="ED255" s="23">
        <v>17.410699999999999</v>
      </c>
      <c r="EE255" s="23">
        <v>175.11</v>
      </c>
      <c r="EF255" s="23">
        <v>66.214500000000001</v>
      </c>
      <c r="EG255" s="23">
        <v>20.692</v>
      </c>
      <c r="EH255" s="23">
        <v>12.8432</v>
      </c>
      <c r="EI255" s="23">
        <f t="shared" si="163"/>
        <v>3.5567812874415115</v>
      </c>
      <c r="EJ255" s="23">
        <f t="shared" si="151"/>
        <v>169.35203094777563</v>
      </c>
      <c r="EK255" s="23">
        <f t="shared" ref="EK255:EK269" si="184">AVERAGE(EJ196:EJ255)</f>
        <v>154.82297296076686</v>
      </c>
      <c r="EL255" s="23">
        <f t="shared" ref="EL255:EL269" si="185">EB255/EK255</f>
        <v>44.261519262625953</v>
      </c>
      <c r="EM255" s="23" cm="1">
        <f t="array" aca="1" ref="EM255" ca="1">(EL255 - $EV255) - AVERAGE(OFFSET(EL$62, 0, 0, ROW()-62, 1) - OFFSET($EV$62, 0, 0, ROW()-62, 1))</f>
        <v>2.249528968826656</v>
      </c>
      <c r="EP255" s="21">
        <v>45412</v>
      </c>
      <c r="EQ255" s="52">
        <v>5277.509765625</v>
      </c>
      <c r="ER255" s="37">
        <v>26.935700000000001</v>
      </c>
      <c r="ES255" s="51">
        <v>197.77</v>
      </c>
      <c r="ET255" s="23">
        <f t="shared" si="152"/>
        <v>191.26692456479691</v>
      </c>
      <c r="EU255" s="23">
        <f t="shared" ref="EU255:EU269" si="186">AVERAGE(ET196:ET255)</f>
        <v>171.58342760382985</v>
      </c>
      <c r="EV255" s="23">
        <f t="shared" ref="EV255:EV269" si="187">EQ255/EU255</f>
        <v>30.757689360363393</v>
      </c>
      <c r="EW255" s="37"/>
      <c r="EX255" s="37"/>
      <c r="EY255" s="37"/>
      <c r="FA255" s="21">
        <v>45412</v>
      </c>
      <c r="FB255" s="37">
        <f>VLOOKUP(FA255,'riskfree_rate and infl.'!$H:$I,2,0)</f>
        <v>3.4</v>
      </c>
    </row>
    <row r="256" spans="1:158" x14ac:dyDescent="0.35">
      <c r="A256" s="21">
        <v>45443</v>
      </c>
      <c r="B256" s="23">
        <v>10776.71</v>
      </c>
      <c r="C256" s="23">
        <v>0.59</v>
      </c>
      <c r="D256" s="23">
        <v>23.003499999999999</v>
      </c>
      <c r="E256" s="23">
        <v>328.43520000000001</v>
      </c>
      <c r="F256" s="23">
        <v>58.866199999999999</v>
      </c>
      <c r="G256" s="23">
        <v>20.639399999999998</v>
      </c>
      <c r="H256" s="23">
        <v>15.0632</v>
      </c>
      <c r="I256" s="23">
        <f t="shared" si="153"/>
        <v>0.69889799807805375</v>
      </c>
      <c r="J256" s="23">
        <f t="shared" si="141"/>
        <v>317.94307841239112</v>
      </c>
      <c r="K256" s="23">
        <f t="shared" si="164"/>
        <v>235.23459282909926</v>
      </c>
      <c r="L256" s="23">
        <f t="shared" si="165"/>
        <v>45.812607195190068</v>
      </c>
      <c r="M256" s="23" cm="1">
        <f t="array" aca="1" ref="M256" ca="1">(L256 - $EV256) - AVERAGE(OFFSET(L$62, 0, 0, ROW()-62, 1) - OFFSET($EV$62, 0, 0, ROW()-62, 1))</f>
        <v>-0.72759550599391609</v>
      </c>
      <c r="N256" s="21">
        <v>45443</v>
      </c>
      <c r="O256" s="23">
        <v>8885.26</v>
      </c>
      <c r="P256" s="23">
        <v>0.82</v>
      </c>
      <c r="Q256" s="23">
        <v>26.464500000000001</v>
      </c>
      <c r="R256" s="23">
        <v>340.447</v>
      </c>
      <c r="S256" s="23">
        <v>31.8386</v>
      </c>
      <c r="T256" s="23">
        <v>10.2239</v>
      </c>
      <c r="U256" s="23">
        <v>8.1364999999999998</v>
      </c>
      <c r="V256" s="23">
        <f t="shared" si="154"/>
        <v>0.84890771834399281</v>
      </c>
      <c r="W256" s="23">
        <f t="shared" si="142"/>
        <v>329.57115198451118</v>
      </c>
      <c r="X256" s="23">
        <f t="shared" si="166"/>
        <v>213.59851058482317</v>
      </c>
      <c r="Y256" s="23">
        <f t="shared" si="167"/>
        <v>41.597949235097921</v>
      </c>
      <c r="Z256" s="23" cm="1">
        <f t="array" aca="1" ref="Z256" ca="1">(Y256 - $EV256) - AVERAGE(OFFSET(Y$62, 0, 0, ROW()-62, 1) - OFFSET($EV$62, 0, 0, ROW()-62, 1))</f>
        <v>-0.20060923401624642</v>
      </c>
      <c r="AA256" s="21">
        <v>45443</v>
      </c>
      <c r="AB256" s="23">
        <v>4682.83</v>
      </c>
      <c r="AC256" s="23">
        <v>2.78</v>
      </c>
      <c r="AD256" s="23">
        <v>22.2074</v>
      </c>
      <c r="AE256" s="23">
        <v>212.36490000000001</v>
      </c>
      <c r="AF256" s="23">
        <v>28.283300000000001</v>
      </c>
      <c r="AG256" s="23">
        <v>7.9884000000000004</v>
      </c>
      <c r="AH256" s="23">
        <v>5.8410000000000002</v>
      </c>
      <c r="AI256" s="23">
        <f t="shared" si="155"/>
        <v>2.9629457087046593</v>
      </c>
      <c r="AJ256" s="23">
        <f t="shared" si="143"/>
        <v>205.5807357212004</v>
      </c>
      <c r="AK256" s="23">
        <f t="shared" si="168"/>
        <v>181.86044194208989</v>
      </c>
      <c r="AL256" s="23">
        <f t="shared" si="169"/>
        <v>25.749580007570646</v>
      </c>
      <c r="AM256" s="23" cm="1">
        <f t="array" aca="1" ref="AM256" ca="1">(AL256 - $EV256) - AVERAGE(OFFSET(AL$62, 0, 0, ROW()-62, 1) - OFFSET($EV$62, 0, 0, ROW()-62, 1))</f>
        <v>-8.9829074086788516</v>
      </c>
      <c r="AN256" s="21">
        <v>45443</v>
      </c>
      <c r="AO256" s="23">
        <v>3767.53</v>
      </c>
      <c r="AP256" s="23">
        <v>3.07</v>
      </c>
      <c r="AQ256" s="23">
        <v>13.241899999999999</v>
      </c>
      <c r="AR256" s="23">
        <v>292.60289999999998</v>
      </c>
      <c r="AS256" s="23">
        <v>19.3629</v>
      </c>
      <c r="AT256" s="23">
        <v>13.7727</v>
      </c>
      <c r="AU256" s="23">
        <v>10.341200000000001</v>
      </c>
      <c r="AV256" s="23">
        <f t="shared" si="156"/>
        <v>3.2567689154068598</v>
      </c>
      <c r="AW256" s="23">
        <f t="shared" si="144"/>
        <v>283.25546950629234</v>
      </c>
      <c r="AX256" s="23">
        <f t="shared" si="170"/>
        <v>185.06708562219359</v>
      </c>
      <c r="AY256" s="23">
        <f t="shared" si="171"/>
        <v>20.357644836377059</v>
      </c>
      <c r="AZ256" s="23" cm="1">
        <f t="array" aca="1" ref="AZ256" ca="1">(AY256 - $EV256) - AVERAGE(OFFSET(AY$62, 0, 0, ROW()-62, 1) - OFFSET($EV$62, 0, 0, ROW()-62, 1))</f>
        <v>-9.6710089708026352</v>
      </c>
      <c r="BA256" s="21">
        <v>45443</v>
      </c>
      <c r="BB256" s="23">
        <v>2475.35</v>
      </c>
      <c r="BC256" s="23">
        <v>1.94</v>
      </c>
      <c r="BD256" s="23">
        <v>14.938800000000001</v>
      </c>
      <c r="BE256" s="23">
        <v>166.97790000000001</v>
      </c>
      <c r="BF256" s="23" t="s">
        <v>8</v>
      </c>
      <c r="BG256" s="23">
        <v>16.592199999999998</v>
      </c>
      <c r="BH256" s="23">
        <v>13.0542</v>
      </c>
      <c r="BI256" s="23">
        <f t="shared" si="157"/>
        <v>2.2392991997749281</v>
      </c>
      <c r="BJ256" s="23">
        <f t="shared" si="145"/>
        <v>161.64365924491773</v>
      </c>
      <c r="BK256" s="23">
        <f t="shared" si="172"/>
        <v>140.28830263655462</v>
      </c>
      <c r="BL256" s="23">
        <f t="shared" si="173"/>
        <v>17.644735544437353</v>
      </c>
      <c r="BM256" s="23" cm="1">
        <f t="array" aca="1" ref="BM256" ca="1">(BL256 - $EV256) - AVERAGE(OFFSET(BL$62, 0, 0, ROW()-62, 1) - OFFSET($EV$62, 0, 0, ROW()-62, 1))</f>
        <v>-9.2772429775078376</v>
      </c>
      <c r="BN256" s="21">
        <v>45443</v>
      </c>
      <c r="BO256" s="23">
        <v>3264.02</v>
      </c>
      <c r="BP256" s="23">
        <v>3.62</v>
      </c>
      <c r="BQ256" s="23">
        <v>39.1173</v>
      </c>
      <c r="BR256" s="23">
        <v>173.69710000000001</v>
      </c>
      <c r="BS256" s="23" t="s">
        <v>8</v>
      </c>
      <c r="BT256" s="23">
        <v>23.869800000000001</v>
      </c>
      <c r="BU256" s="23">
        <v>17.705300000000001</v>
      </c>
      <c r="BV256" s="23">
        <f t="shared" si="158"/>
        <v>3.6751141771111833</v>
      </c>
      <c r="BW256" s="23">
        <f t="shared" si="146"/>
        <v>168.14820909970959</v>
      </c>
      <c r="BX256" s="23">
        <f t="shared" si="174"/>
        <v>152.0456580482701</v>
      </c>
      <c r="BY256" s="23">
        <f t="shared" si="175"/>
        <v>21.467367380946637</v>
      </c>
      <c r="BZ256" s="23" cm="1">
        <f t="array" aca="1" ref="BZ256" ca="1">(BY256 - $EV256) - AVERAGE(OFFSET(BY$62, 0, 0, ROW()-62, 1) - OFFSET($EV$62, 0, 0, ROW()-62, 1))</f>
        <v>-11.768472269167603</v>
      </c>
      <c r="CA256" s="21">
        <v>45443</v>
      </c>
      <c r="CB256" s="23">
        <v>5703.94</v>
      </c>
      <c r="CC256" s="23">
        <v>1.61</v>
      </c>
      <c r="CD256" s="23">
        <v>26.5946</v>
      </c>
      <c r="CE256" s="23">
        <v>242.0624</v>
      </c>
      <c r="CF256" s="23">
        <v>25.845199999999998</v>
      </c>
      <c r="CG256" s="23">
        <v>6.3673000000000002</v>
      </c>
      <c r="CH256" s="23">
        <v>4.8936000000000002</v>
      </c>
      <c r="CI256" s="23">
        <f t="shared" si="159"/>
        <v>1.6941393266649087</v>
      </c>
      <c r="CJ256" s="23">
        <f t="shared" si="147"/>
        <v>234.3295256534366</v>
      </c>
      <c r="CK256" s="23">
        <f t="shared" si="176"/>
        <v>252.84979938783053</v>
      </c>
      <c r="CL256" s="23">
        <f t="shared" si="177"/>
        <v>22.558609948711418</v>
      </c>
      <c r="CM256" s="23" cm="1">
        <f t="array" aca="1" ref="CM256" ca="1">(CL256 - $EV256) - AVERAGE(OFFSET(CL$62, 0, 0, ROW()-62, 1) - OFFSET($EV$62, 0, 0, ROW()-62, 1))</f>
        <v>-10.255592340126071</v>
      </c>
      <c r="CN256" s="21">
        <v>45443</v>
      </c>
      <c r="CO256" s="23">
        <v>8074.13</v>
      </c>
      <c r="CP256" s="23">
        <v>1.55</v>
      </c>
      <c r="CQ256" s="23">
        <v>24.971699999999998</v>
      </c>
      <c r="CR256" s="23">
        <v>253.3963</v>
      </c>
      <c r="CS256" s="23">
        <v>28.2547</v>
      </c>
      <c r="CT256" s="23">
        <v>11.569599999999999</v>
      </c>
      <c r="CU256" s="23">
        <v>9.2881</v>
      </c>
      <c r="CV256" s="23">
        <f t="shared" si="160"/>
        <v>1.7348099318130463</v>
      </c>
      <c r="CW256" s="23">
        <f t="shared" si="148"/>
        <v>245.30135527589547</v>
      </c>
      <c r="CX256" s="23">
        <f t="shared" si="178"/>
        <v>185.40581330578237</v>
      </c>
      <c r="CY256" s="23">
        <f t="shared" si="179"/>
        <v>43.548418768745194</v>
      </c>
      <c r="CZ256" s="23" cm="1">
        <f t="array" aca="1" ref="CZ256" ca="1">(CY256 - $EV256) - AVERAGE(OFFSET(CY$62, 0, 0, ROW()-62, 1) - OFFSET($EV$62, 0, 0, ROW()-62, 1))</f>
        <v>5.4587495743580776</v>
      </c>
      <c r="DA256" s="21">
        <v>45443</v>
      </c>
      <c r="DB256" s="23">
        <v>4106.8900000000003</v>
      </c>
      <c r="DC256" s="23">
        <v>1.76</v>
      </c>
      <c r="DD256" s="23">
        <v>23.7546</v>
      </c>
      <c r="DE256" s="23">
        <v>187.73429999999999</v>
      </c>
      <c r="DF256" s="23">
        <v>28.731000000000002</v>
      </c>
      <c r="DG256" s="23">
        <v>11.985900000000001</v>
      </c>
      <c r="DH256" s="23">
        <v>8.6949000000000005</v>
      </c>
      <c r="DI256" s="23">
        <f t="shared" si="161"/>
        <v>1.8836351159248388</v>
      </c>
      <c r="DJ256" s="23">
        <f t="shared" si="149"/>
        <v>181.73697967086159</v>
      </c>
      <c r="DK256" s="23">
        <f t="shared" si="180"/>
        <v>200.87193238291647</v>
      </c>
      <c r="DL256" s="23">
        <f t="shared" si="181"/>
        <v>20.445315337391946</v>
      </c>
      <c r="DM256" s="23" cm="1">
        <f t="array" aca="1" ref="DM256" ca="1">(DL256 - $EV256) - AVERAGE(OFFSET(DL$62, 0, 0, ROW()-62, 1) - OFFSET($EV$62, 0, 0, ROW()-62, 1))</f>
        <v>-11.344937407467649</v>
      </c>
      <c r="DN256" s="21">
        <v>45443</v>
      </c>
      <c r="DO256" s="23">
        <v>16683.11</v>
      </c>
      <c r="DP256" s="23">
        <v>0.67</v>
      </c>
      <c r="DQ256" s="23">
        <v>39.701900000000002</v>
      </c>
      <c r="DR256" s="23">
        <v>480.00569999999999</v>
      </c>
      <c r="DS256" s="23">
        <v>54.110300000000002</v>
      </c>
      <c r="DT256" s="23">
        <v>25.214400000000001</v>
      </c>
      <c r="DU256" s="23">
        <v>20.674800000000001</v>
      </c>
      <c r="DV256" s="23">
        <f t="shared" si="162"/>
        <v>0.77119606962671239</v>
      </c>
      <c r="DW256" s="23">
        <f t="shared" si="150"/>
        <v>464.67153920619558</v>
      </c>
      <c r="DX256" s="23">
        <f t="shared" si="182"/>
        <v>366.81108741546694</v>
      </c>
      <c r="DY256" s="23">
        <f t="shared" si="183"/>
        <v>45.48147690286131</v>
      </c>
      <c r="DZ256" s="23" cm="1">
        <f t="array" aca="1" ref="DZ256" ca="1">(DY256 - $EV256) - AVERAGE(OFFSET(DY$62, 0, 0, ROW()-62, 1) - OFFSET($EV$62, 0, 0, ROW()-62, 1))</f>
        <v>7.1120939962529226</v>
      </c>
      <c r="EA256" s="21">
        <v>45443</v>
      </c>
      <c r="EB256" s="23">
        <v>7434.21</v>
      </c>
      <c r="EC256" s="23">
        <v>3.12</v>
      </c>
      <c r="ED256" s="23">
        <v>22.502500000000001</v>
      </c>
      <c r="EE256" s="23">
        <v>180.79409999999999</v>
      </c>
      <c r="EF256" s="23">
        <v>68.101399999999998</v>
      </c>
      <c r="EG256" s="23">
        <v>20.908300000000001</v>
      </c>
      <c r="EH256" s="23">
        <v>13.220700000000001</v>
      </c>
      <c r="EI256" s="23">
        <f t="shared" si="163"/>
        <v>3.5609902004483978</v>
      </c>
      <c r="EJ256" s="23">
        <f t="shared" si="151"/>
        <v>175.01848983543078</v>
      </c>
      <c r="EK256" s="23">
        <f t="shared" si="184"/>
        <v>155.28537673700242</v>
      </c>
      <c r="EL256" s="23">
        <f t="shared" si="185"/>
        <v>47.874501490187825</v>
      </c>
      <c r="EM256" s="23" cm="1">
        <f t="array" aca="1" ref="EM256" ca="1">(EL256 - $EV256) - AVERAGE(OFFSET(EL$62, 0, 0, ROW()-62, 1) - OFFSET($EV$62, 0, 0, ROW()-62, 1))</f>
        <v>4.8653335786120273</v>
      </c>
      <c r="EP256" s="21">
        <v>45443</v>
      </c>
      <c r="EQ256" s="52">
        <v>5460.47998046875</v>
      </c>
      <c r="ER256" s="37">
        <v>27.869499999999999</v>
      </c>
      <c r="ES256" s="51">
        <v>198.99</v>
      </c>
      <c r="ET256" s="23">
        <f t="shared" si="152"/>
        <v>192.63310745401745</v>
      </c>
      <c r="EU256" s="23">
        <f t="shared" si="186"/>
        <v>172.02007631679956</v>
      </c>
      <c r="EV256" s="23">
        <f t="shared" si="187"/>
        <v>31.743271467991303</v>
      </c>
      <c r="EW256" s="37"/>
      <c r="EX256" s="37"/>
      <c r="EY256" s="37"/>
      <c r="FA256" s="21">
        <v>45443</v>
      </c>
      <c r="FB256" s="37">
        <f>VLOOKUP(FA256,'riskfree_rate and infl.'!$H:$I,2,0)</f>
        <v>3.3</v>
      </c>
    </row>
    <row r="257" spans="1:158" x14ac:dyDescent="0.35">
      <c r="A257" s="21">
        <v>45473</v>
      </c>
      <c r="B257" s="23">
        <v>11326.34</v>
      </c>
      <c r="C257" s="23">
        <v>0.63</v>
      </c>
      <c r="D257" s="23">
        <v>24.157699999999998</v>
      </c>
      <c r="E257" s="23">
        <v>328.43509999999998</v>
      </c>
      <c r="F257" s="23">
        <v>58.866399999999999</v>
      </c>
      <c r="G257" s="23">
        <v>20.639399999999998</v>
      </c>
      <c r="H257" s="23">
        <v>15.0632</v>
      </c>
      <c r="I257" s="23">
        <f t="shared" si="153"/>
        <v>0.76006926155771415</v>
      </c>
      <c r="J257" s="23">
        <f t="shared" si="141"/>
        <v>318.86902912621355</v>
      </c>
      <c r="K257" s="23">
        <f t="shared" si="164"/>
        <v>236.92687520429993</v>
      </c>
      <c r="L257" s="23">
        <f t="shared" si="165"/>
        <v>47.80521412032045</v>
      </c>
      <c r="M257" s="23" cm="1">
        <f t="array" aca="1" ref="M257" ca="1">(L257 - $EV257) - AVERAGE(OFFSET(L$62, 0, 0, ROW()-62, 1) - OFFSET($EV$62, 0, 0, ROW()-62, 1))</f>
        <v>0.99481172731525191</v>
      </c>
      <c r="N257" s="21">
        <v>45473</v>
      </c>
      <c r="O257" s="23">
        <v>9315.31</v>
      </c>
      <c r="P257" s="23">
        <v>0.78</v>
      </c>
      <c r="Q257" s="23">
        <v>27.7423</v>
      </c>
      <c r="R257" s="23">
        <v>340.48660000000001</v>
      </c>
      <c r="S257" s="23">
        <v>31.839700000000001</v>
      </c>
      <c r="T257" s="23">
        <v>10.2247</v>
      </c>
      <c r="U257" s="23">
        <v>8.1373999999999995</v>
      </c>
      <c r="V257" s="23">
        <f t="shared" si="154"/>
        <v>0.83848770964043562</v>
      </c>
      <c r="W257" s="23">
        <f t="shared" si="142"/>
        <v>330.56951456310679</v>
      </c>
      <c r="X257" s="23">
        <f t="shared" si="166"/>
        <v>215.86657040759417</v>
      </c>
      <c r="Y257" s="23">
        <f t="shared" si="167"/>
        <v>43.153092127285163</v>
      </c>
      <c r="Z257" s="23" cm="1">
        <f t="array" aca="1" ref="Z257" ca="1">(Y257 - $EV257) - AVERAGE(OFFSET(Y$62, 0, 0, ROW()-62, 1) - OFFSET($EV$62, 0, 0, ROW()-62, 1))</f>
        <v>1.0816314726473344</v>
      </c>
      <c r="AA257" s="21">
        <v>45473</v>
      </c>
      <c r="AB257" s="23">
        <v>4660.6499999999996</v>
      </c>
      <c r="AC257" s="23">
        <v>2.8</v>
      </c>
      <c r="AD257" s="23">
        <v>20.4666</v>
      </c>
      <c r="AE257" s="23">
        <v>215.6704</v>
      </c>
      <c r="AF257" s="23">
        <v>28.468599999999999</v>
      </c>
      <c r="AG257" s="23">
        <v>7.4702999999999999</v>
      </c>
      <c r="AH257" s="23">
        <v>5.7026000000000003</v>
      </c>
      <c r="AI257" s="23">
        <f t="shared" si="155"/>
        <v>2.9561799738130934</v>
      </c>
      <c r="AJ257" s="23">
        <f t="shared" si="143"/>
        <v>209.38873786407765</v>
      </c>
      <c r="AK257" s="23">
        <f t="shared" si="168"/>
        <v>182.78433396423398</v>
      </c>
      <c r="AL257" s="23">
        <f t="shared" si="169"/>
        <v>25.498082351586895</v>
      </c>
      <c r="AM257" s="23" cm="1">
        <f t="array" aca="1" ref="AM257" ca="1">(AL257 - $EV257) - AVERAGE(OFFSET(AL$62, 0, 0, ROW()-62, 1) - OFFSET($EV$62, 0, 0, ROW()-62, 1))</f>
        <v>-9.4622698236495335</v>
      </c>
      <c r="AN257" s="21">
        <v>45473</v>
      </c>
      <c r="AO257" s="23">
        <v>3707.84</v>
      </c>
      <c r="AP257" s="23">
        <v>3.11</v>
      </c>
      <c r="AQ257" s="23">
        <v>13.0321</v>
      </c>
      <c r="AR257" s="23">
        <v>292.60289999999998</v>
      </c>
      <c r="AS257" s="23">
        <v>19.3629</v>
      </c>
      <c r="AT257" s="23">
        <v>13.7727</v>
      </c>
      <c r="AU257" s="23">
        <v>10.341200000000001</v>
      </c>
      <c r="AV257" s="23">
        <f t="shared" si="156"/>
        <v>3.2195861387327294</v>
      </c>
      <c r="AW257" s="23">
        <f t="shared" si="144"/>
        <v>284.08048543689318</v>
      </c>
      <c r="AX257" s="23">
        <f t="shared" si="170"/>
        <v>187.1815897758006</v>
      </c>
      <c r="AY257" s="23">
        <f t="shared" si="171"/>
        <v>19.808785706121622</v>
      </c>
      <c r="AZ257" s="23" cm="1">
        <f t="array" aca="1" ref="AZ257" ca="1">(AY257 - $EV257) - AVERAGE(OFFSET(AY$62, 0, 0, ROW()-62, 1) - OFFSET($EV$62, 0, 0, ROW()-62, 1))</f>
        <v>-10.444204134085393</v>
      </c>
      <c r="BA257" s="21">
        <v>45473</v>
      </c>
      <c r="BB257" s="23">
        <v>2456.42</v>
      </c>
      <c r="BC257" s="23">
        <v>1.96</v>
      </c>
      <c r="BD257" s="23">
        <v>14.8246</v>
      </c>
      <c r="BE257" s="23">
        <v>166.97790000000001</v>
      </c>
      <c r="BF257" s="23" t="s">
        <v>8</v>
      </c>
      <c r="BG257" s="23">
        <v>16.592199999999998</v>
      </c>
      <c r="BH257" s="23">
        <v>13.0542</v>
      </c>
      <c r="BI257" s="23">
        <f t="shared" si="157"/>
        <v>2.1980943786231468</v>
      </c>
      <c r="BJ257" s="23">
        <f t="shared" si="145"/>
        <v>162.11446601941748</v>
      </c>
      <c r="BK257" s="23">
        <f t="shared" si="172"/>
        <v>140.8823068602378</v>
      </c>
      <c r="BL257" s="23">
        <f t="shared" si="173"/>
        <v>17.43597230017599</v>
      </c>
      <c r="BM257" s="23" cm="1">
        <f t="array" aca="1" ref="BM257" ca="1">(BL257 - $EV257) - AVERAGE(OFFSET(BL$62, 0, 0, ROW()-62, 1) - OFFSET($EV$62, 0, 0, ROW()-62, 1))</f>
        <v>-9.7123615675826471</v>
      </c>
      <c r="BN257" s="21">
        <v>45473</v>
      </c>
      <c r="BO257" s="23">
        <v>3314.47</v>
      </c>
      <c r="BP257" s="23">
        <v>3.6</v>
      </c>
      <c r="BQ257" s="23">
        <v>39.721899999999998</v>
      </c>
      <c r="BR257" s="23">
        <v>173.69710000000001</v>
      </c>
      <c r="BS257" s="23" t="s">
        <v>8</v>
      </c>
      <c r="BT257" s="23">
        <v>23.869800000000001</v>
      </c>
      <c r="BU257" s="23">
        <v>17.705300000000001</v>
      </c>
      <c r="BV257" s="23">
        <f t="shared" si="158"/>
        <v>3.7065299180699194</v>
      </c>
      <c r="BW257" s="23">
        <f t="shared" si="146"/>
        <v>168.63796116504855</v>
      </c>
      <c r="BX257" s="23">
        <f t="shared" si="174"/>
        <v>152.47691573435424</v>
      </c>
      <c r="BY257" s="23">
        <f t="shared" si="175"/>
        <v>21.737519965149872</v>
      </c>
      <c r="BZ257" s="23" cm="1">
        <f t="array" aca="1" ref="BZ257" ca="1">(BY257 - $EV257) - AVERAGE(OFFSET(BY$62, 0, 0, ROW()-62, 1) - OFFSET($EV$62, 0, 0, ROW()-62, 1))</f>
        <v>-11.711899495948792</v>
      </c>
      <c r="CA257" s="21">
        <v>45473</v>
      </c>
      <c r="CB257" s="23">
        <v>5821.82</v>
      </c>
      <c r="CC257" s="23">
        <v>1.58</v>
      </c>
      <c r="CD257" s="23">
        <v>27.144200000000001</v>
      </c>
      <c r="CE257" s="23">
        <v>242.0624</v>
      </c>
      <c r="CF257" s="23">
        <v>25.845199999999998</v>
      </c>
      <c r="CG257" s="23">
        <v>6.3673000000000002</v>
      </c>
      <c r="CH257" s="23">
        <v>4.8936000000000002</v>
      </c>
      <c r="CI257" s="23">
        <f t="shared" si="159"/>
        <v>1.6825140926286049</v>
      </c>
      <c r="CJ257" s="23">
        <f t="shared" si="147"/>
        <v>235.01203883495145</v>
      </c>
      <c r="CK257" s="23">
        <f t="shared" si="176"/>
        <v>253.296679825106</v>
      </c>
      <c r="CL257" s="23">
        <f t="shared" si="177"/>
        <v>22.984193886867359</v>
      </c>
      <c r="CM257" s="23" cm="1">
        <f t="array" aca="1" ref="CM257" ca="1">(CL257 - $EV257) - AVERAGE(OFFSET(CL$62, 0, 0, ROW()-62, 1) - OFFSET($EV$62, 0, 0, ROW()-62, 1))</f>
        <v>-10.051346571565022</v>
      </c>
      <c r="CN257" s="21">
        <v>45473</v>
      </c>
      <c r="CO257" s="23">
        <v>7953.84</v>
      </c>
      <c r="CP257" s="23">
        <v>1.59</v>
      </c>
      <c r="CQ257" s="23">
        <v>24.433700000000002</v>
      </c>
      <c r="CR257" s="23">
        <v>253.3963</v>
      </c>
      <c r="CS257" s="23">
        <v>28.3032</v>
      </c>
      <c r="CT257" s="23">
        <v>11.6553</v>
      </c>
      <c r="CU257" s="23">
        <v>9.3348999999999993</v>
      </c>
      <c r="CV257" s="23">
        <f t="shared" si="160"/>
        <v>1.7302613430089795</v>
      </c>
      <c r="CW257" s="23">
        <f t="shared" si="148"/>
        <v>246.01582524271845</v>
      </c>
      <c r="CX257" s="23">
        <f t="shared" si="178"/>
        <v>185.98491564250486</v>
      </c>
      <c r="CY257" s="23">
        <f t="shared" si="179"/>
        <v>42.766048915970451</v>
      </c>
      <c r="CZ257" s="23" cm="1">
        <f t="array" aca="1" ref="CZ257" ca="1">(CY257 - $EV257) - AVERAGE(OFFSET(CY$62, 0, 0, ROW()-62, 1) - OFFSET($EV$62, 0, 0, ROW()-62, 1))</f>
        <v>4.3744551831962166</v>
      </c>
      <c r="DA257" s="21">
        <v>45473</v>
      </c>
      <c r="DB257" s="23">
        <v>3962.34</v>
      </c>
      <c r="DC257" s="23">
        <v>1.81</v>
      </c>
      <c r="DD257" s="23">
        <v>22.918500000000002</v>
      </c>
      <c r="DE257" s="23">
        <v>187.73429999999999</v>
      </c>
      <c r="DF257" s="23">
        <v>28.731000000000002</v>
      </c>
      <c r="DG257" s="23">
        <v>11.985900000000001</v>
      </c>
      <c r="DH257" s="23">
        <v>8.6949000000000005</v>
      </c>
      <c r="DI257" s="23">
        <f t="shared" si="161"/>
        <v>1.8628228569870127</v>
      </c>
      <c r="DJ257" s="23">
        <f t="shared" si="149"/>
        <v>182.26631067961165</v>
      </c>
      <c r="DK257" s="23">
        <f t="shared" si="180"/>
        <v>200.78245849266852</v>
      </c>
      <c r="DL257" s="23">
        <f t="shared" si="181"/>
        <v>19.734492892189998</v>
      </c>
      <c r="DM257" s="23" cm="1">
        <f t="array" aca="1" ref="DM257" ca="1">(DL257 - $EV257) - AVERAGE(OFFSET(DL$62, 0, 0, ROW()-62, 1) - OFFSET($EV$62, 0, 0, ROW()-62, 1))</f>
        <v>-12.271511637303764</v>
      </c>
      <c r="DN257" s="21">
        <v>45473</v>
      </c>
      <c r="DO257" s="23">
        <v>18067.23</v>
      </c>
      <c r="DP257" s="23">
        <v>0.62</v>
      </c>
      <c r="DQ257" s="23">
        <v>40.671999999999997</v>
      </c>
      <c r="DR257" s="23">
        <v>504.77659999999997</v>
      </c>
      <c r="DS257" s="23">
        <v>54.649900000000002</v>
      </c>
      <c r="DT257" s="23">
        <v>25.434200000000001</v>
      </c>
      <c r="DU257" s="23">
        <v>21.432300000000001</v>
      </c>
      <c r="DV257" s="23">
        <f t="shared" si="162"/>
        <v>0.7520951919968949</v>
      </c>
      <c r="DW257" s="23">
        <f t="shared" si="150"/>
        <v>490.07436893203879</v>
      </c>
      <c r="DX257" s="23">
        <f t="shared" si="182"/>
        <v>369.95471698953105</v>
      </c>
      <c r="DY257" s="23">
        <f t="shared" si="183"/>
        <v>48.836328259361714</v>
      </c>
      <c r="DZ257" s="23" cm="1">
        <f t="array" aca="1" ref="DZ257" ca="1">(DY257 - $EV257) - AVERAGE(OFFSET(DY$62, 0, 0, ROW()-62, 1) - OFFSET($EV$62, 0, 0, ROW()-62, 1))</f>
        <v>10.156542125023158</v>
      </c>
      <c r="EA257" s="21">
        <v>45473</v>
      </c>
      <c r="EB257" s="23">
        <v>7035.32</v>
      </c>
      <c r="EC257" s="23">
        <v>3.33</v>
      </c>
      <c r="ED257" s="23">
        <v>21.238900000000001</v>
      </c>
      <c r="EE257" s="23">
        <v>180.79409999999999</v>
      </c>
      <c r="EF257" s="23">
        <v>68.101399999999998</v>
      </c>
      <c r="EG257" s="23">
        <v>20.908300000000001</v>
      </c>
      <c r="EH257" s="23">
        <v>13.220700000000001</v>
      </c>
      <c r="EI257" s="23">
        <f t="shared" si="163"/>
        <v>3.5764317099299583</v>
      </c>
      <c r="EJ257" s="23">
        <f t="shared" si="151"/>
        <v>175.52825242718444</v>
      </c>
      <c r="EK257" s="23">
        <f t="shared" si="184"/>
        <v>155.75144472364977</v>
      </c>
      <c r="EL257" s="23">
        <f t="shared" si="185"/>
        <v>45.17017490581091</v>
      </c>
      <c r="EM257" s="23" cm="1">
        <f t="array" aca="1" ref="EM257" ca="1">(EL257 - $EV257) - AVERAGE(OFFSET(EL$62, 0, 0, ROW()-62, 1) - OFFSET($EV$62, 0, 0, ROW()-62, 1))</f>
        <v>1.8621256148005365</v>
      </c>
      <c r="EP257" s="21">
        <v>45473</v>
      </c>
      <c r="EQ257" s="52">
        <v>5522.2998046875</v>
      </c>
      <c r="ER257" s="37">
        <v>27.574300000000001</v>
      </c>
      <c r="ES257" s="51">
        <v>200.48</v>
      </c>
      <c r="ET257" s="23">
        <f t="shared" si="152"/>
        <v>194.64077669902912</v>
      </c>
      <c r="EU257" s="23">
        <f t="shared" si="186"/>
        <v>172.4791483169015</v>
      </c>
      <c r="EV257" s="23">
        <f t="shared" si="187"/>
        <v>32.017202418817611</v>
      </c>
      <c r="EW257" s="37"/>
      <c r="EX257" s="37"/>
      <c r="EY257" s="37"/>
      <c r="FA257" s="21">
        <v>45473</v>
      </c>
      <c r="FB257" s="37">
        <f>VLOOKUP(FA257,'riskfree_rate and infl.'!$H:$I,2,0)</f>
        <v>3</v>
      </c>
    </row>
    <row r="258" spans="1:158" x14ac:dyDescent="0.35">
      <c r="A258" s="21">
        <v>45504</v>
      </c>
      <c r="B258" s="23">
        <v>10834.74</v>
      </c>
      <c r="C258" s="23">
        <v>0.68</v>
      </c>
      <c r="D258" s="23">
        <v>21.794699999999999</v>
      </c>
      <c r="E258" s="23">
        <v>346.96789999999999</v>
      </c>
      <c r="F258" s="23">
        <v>59.606699999999996</v>
      </c>
      <c r="G258" s="23">
        <v>21.4331</v>
      </c>
      <c r="H258" s="23">
        <v>15.8992</v>
      </c>
      <c r="I258" s="23">
        <f t="shared" si="153"/>
        <v>0.76836718316138586</v>
      </c>
      <c r="J258" s="23">
        <f t="shared" si="141"/>
        <v>337.18940719144803</v>
      </c>
      <c r="K258" s="23">
        <f t="shared" si="164"/>
        <v>238.93161352324057</v>
      </c>
      <c r="L258" s="23">
        <f t="shared" si="165"/>
        <v>45.346615461357182</v>
      </c>
      <c r="M258" s="23" cm="1">
        <f t="array" aca="1" ref="M258" ca="1">(L258 - $EV258) - AVERAGE(OFFSET(L$62, 0, 0, ROW()-62, 1) - OFFSET($EV$62, 0, 0, ROW()-62, 1))</f>
        <v>-2.1036571507945414</v>
      </c>
      <c r="N258" s="21">
        <v>45504</v>
      </c>
      <c r="O258" s="23">
        <v>9484.36</v>
      </c>
      <c r="P258" s="23">
        <v>0.77</v>
      </c>
      <c r="Q258" s="23">
        <v>28.318899999999999</v>
      </c>
      <c r="R258" s="23">
        <v>339.70690000000002</v>
      </c>
      <c r="S258" s="23">
        <v>32.745399999999997</v>
      </c>
      <c r="T258" s="23">
        <v>10.1638</v>
      </c>
      <c r="U258" s="23">
        <v>8.0922000000000001</v>
      </c>
      <c r="V258" s="23">
        <f t="shared" si="154"/>
        <v>0.83490452597959641</v>
      </c>
      <c r="W258" s="23">
        <f t="shared" si="142"/>
        <v>330.13304178814388</v>
      </c>
      <c r="X258" s="23">
        <f t="shared" si="166"/>
        <v>218.1204708093677</v>
      </c>
      <c r="Y258" s="23">
        <f t="shared" si="167"/>
        <v>43.482209463453408</v>
      </c>
      <c r="Z258" s="23" cm="1">
        <f t="array" aca="1" ref="Z258" ca="1">(Y258 - $EV258) - AVERAGE(OFFSET(Y$62, 0, 0, ROW()-62, 1) - OFFSET($EV$62, 0, 0, ROW()-62, 1))</f>
        <v>0.7704356317847072</v>
      </c>
      <c r="AA258" s="21">
        <v>45504</v>
      </c>
      <c r="AB258" s="23">
        <v>4750.5200000000004</v>
      </c>
      <c r="AC258" s="23">
        <v>2.76</v>
      </c>
      <c r="AD258" s="23">
        <v>20.8613</v>
      </c>
      <c r="AE258" s="23">
        <v>215.6704</v>
      </c>
      <c r="AF258" s="23">
        <v>28.468599999999999</v>
      </c>
      <c r="AG258" s="23">
        <v>7.4702999999999999</v>
      </c>
      <c r="AH258" s="23">
        <v>5.7026000000000003</v>
      </c>
      <c r="AI258" s="23">
        <f t="shared" si="155"/>
        <v>2.9561174411377658</v>
      </c>
      <c r="AJ258" s="23">
        <f t="shared" si="143"/>
        <v>209.59222546161322</v>
      </c>
      <c r="AK258" s="23">
        <f t="shared" si="168"/>
        <v>183.71516542330281</v>
      </c>
      <c r="AL258" s="23">
        <f t="shared" si="169"/>
        <v>25.858072136038448</v>
      </c>
      <c r="AM258" s="23" cm="1">
        <f t="array" aca="1" ref="AM258" ca="1">(AL258 - $EV258) - AVERAGE(OFFSET(AL$62, 0, 0, ROW()-62, 1) - OFFSET($EV$62, 0, 0, ROW()-62, 1))</f>
        <v>-9.6887978014518286</v>
      </c>
      <c r="AN258" s="21">
        <v>45504</v>
      </c>
      <c r="AO258" s="23">
        <v>3785.44</v>
      </c>
      <c r="AP258" s="23">
        <v>3.05</v>
      </c>
      <c r="AQ258" s="23">
        <v>13.3048</v>
      </c>
      <c r="AR258" s="23">
        <v>292.60289999999998</v>
      </c>
      <c r="AS258" s="23">
        <v>19.3629</v>
      </c>
      <c r="AT258" s="23">
        <v>13.7727</v>
      </c>
      <c r="AU258" s="23">
        <v>10.341200000000001</v>
      </c>
      <c r="AV258" s="23">
        <f t="shared" si="156"/>
        <v>3.2077459828827113</v>
      </c>
      <c r="AW258" s="23">
        <f t="shared" si="144"/>
        <v>284.35655976676384</v>
      </c>
      <c r="AX258" s="23">
        <f t="shared" si="170"/>
        <v>189.30584285115367</v>
      </c>
      <c r="AY258" s="23">
        <f t="shared" si="171"/>
        <v>19.996424531790044</v>
      </c>
      <c r="AZ258" s="23" cm="1">
        <f t="array" aca="1" ref="AZ258" ca="1">(AY258 - $EV258) - AVERAGE(OFFSET(AY$62, 0, 0, ROW()-62, 1) - OFFSET($EV$62, 0, 0, ROW()-62, 1))</f>
        <v>-10.838073201740023</v>
      </c>
      <c r="BA258" s="21">
        <v>45504</v>
      </c>
      <c r="BB258" s="23">
        <v>2614.77</v>
      </c>
      <c r="BC258" s="23">
        <v>1.85</v>
      </c>
      <c r="BD258" s="23">
        <v>15.395899999999999</v>
      </c>
      <c r="BE258" s="23">
        <v>170.1721</v>
      </c>
      <c r="BF258" s="23" t="s">
        <v>8</v>
      </c>
      <c r="BG258" s="23">
        <v>16.478000000000002</v>
      </c>
      <c r="BH258" s="23">
        <v>12.4558</v>
      </c>
      <c r="BI258" s="23">
        <f t="shared" si="157"/>
        <v>2.1597343932600448</v>
      </c>
      <c r="BJ258" s="23">
        <f t="shared" si="145"/>
        <v>165.37619047619049</v>
      </c>
      <c r="BK258" s="23">
        <f t="shared" si="172"/>
        <v>141.51814939305976</v>
      </c>
      <c r="BL258" s="23">
        <f t="shared" si="173"/>
        <v>18.476570045709146</v>
      </c>
      <c r="BM258" s="23" cm="1">
        <f t="array" aca="1" ref="BM258" ca="1">(BL258 - $EV258) - AVERAGE(OFFSET(BL$62, 0, 0, ROW()-62, 1) - OFFSET($EV$62, 0, 0, ROW()-62, 1))</f>
        <v>-9.2570056060179677</v>
      </c>
      <c r="BN258" s="21">
        <v>45504</v>
      </c>
      <c r="BO258" s="23">
        <v>3548.74</v>
      </c>
      <c r="BP258" s="23">
        <v>3.36</v>
      </c>
      <c r="BQ258" s="23">
        <v>43.688299999999998</v>
      </c>
      <c r="BR258" s="23">
        <v>171.9973</v>
      </c>
      <c r="BS258" s="23" t="s">
        <v>8</v>
      </c>
      <c r="BT258" s="23">
        <v>23.588000000000001</v>
      </c>
      <c r="BU258" s="23">
        <v>17.133199999999999</v>
      </c>
      <c r="BV258" s="23">
        <f t="shared" si="158"/>
        <v>3.6797668982682223</v>
      </c>
      <c r="BW258" s="23">
        <f t="shared" si="146"/>
        <v>167.1499514091351</v>
      </c>
      <c r="BX258" s="23">
        <f t="shared" si="174"/>
        <v>152.84299547460472</v>
      </c>
      <c r="BY258" s="23">
        <f t="shared" si="175"/>
        <v>23.218204988593229</v>
      </c>
      <c r="BZ258" s="23" cm="1">
        <f t="array" aca="1" ref="BZ258" ca="1">(BY258 - $EV258) - AVERAGE(OFFSET(BY$62, 0, 0, ROW()-62, 1) - OFFSET($EV$62, 0, 0, ROW()-62, 1))</f>
        <v>-10.806254532349593</v>
      </c>
      <c r="CA258" s="21">
        <v>45504</v>
      </c>
      <c r="CB258" s="23">
        <v>5958.17</v>
      </c>
      <c r="CC258" s="23">
        <v>1.55</v>
      </c>
      <c r="CD258" s="23">
        <v>27.779900000000001</v>
      </c>
      <c r="CE258" s="23">
        <v>242.0624</v>
      </c>
      <c r="CF258" s="23">
        <v>25.845199999999998</v>
      </c>
      <c r="CG258" s="23">
        <v>6.3673000000000002</v>
      </c>
      <c r="CH258" s="23">
        <v>4.8936000000000002</v>
      </c>
      <c r="CI258" s="23">
        <f t="shared" si="159"/>
        <v>1.6726124001442269</v>
      </c>
      <c r="CJ258" s="23">
        <f t="shared" si="147"/>
        <v>235.24042759961128</v>
      </c>
      <c r="CK258" s="23">
        <f t="shared" si="176"/>
        <v>253.75418400481138</v>
      </c>
      <c r="CL258" s="23">
        <f t="shared" si="177"/>
        <v>23.480085750574375</v>
      </c>
      <c r="CM258" s="23" cm="1">
        <f t="array" aca="1" ref="CM258" ca="1">(CL258 - $EV258) - AVERAGE(OFFSET(CL$62, 0, 0, ROW()-62, 1) - OFFSET($EV$62, 0, 0, ROW()-62, 1))</f>
        <v>-10.138966976500042</v>
      </c>
      <c r="CN258" s="21">
        <v>45504</v>
      </c>
      <c r="CO258" s="23">
        <v>8360.41</v>
      </c>
      <c r="CP258" s="23">
        <v>1.52</v>
      </c>
      <c r="CQ258" s="23">
        <v>25.670200000000001</v>
      </c>
      <c r="CR258" s="23">
        <v>253.30719999999999</v>
      </c>
      <c r="CS258" s="23">
        <v>28.3032</v>
      </c>
      <c r="CT258" s="23">
        <v>11.653600000000001</v>
      </c>
      <c r="CU258" s="23">
        <v>9.3370999999999995</v>
      </c>
      <c r="CV258" s="23">
        <f t="shared" si="160"/>
        <v>1.7121075835039619</v>
      </c>
      <c r="CW258" s="23">
        <f t="shared" si="148"/>
        <v>246.16831875607389</v>
      </c>
      <c r="CX258" s="23">
        <f t="shared" si="178"/>
        <v>186.69163876781073</v>
      </c>
      <c r="CY258" s="23">
        <f t="shared" si="179"/>
        <v>44.781919828760415</v>
      </c>
      <c r="CZ258" s="23" cm="1">
        <f t="array" aca="1" ref="CZ258" ca="1">(CY258 - $EV258) - AVERAGE(OFFSET(CY$62, 0, 0, ROW()-62, 1) - OFFSET($EV$62, 0, 0, ROW()-62, 1))</f>
        <v>5.7332127979831204</v>
      </c>
      <c r="DA258" s="21">
        <v>45504</v>
      </c>
      <c r="DB258" s="23">
        <v>4159.2299999999996</v>
      </c>
      <c r="DC258" s="23">
        <v>1.72</v>
      </c>
      <c r="DD258" s="23">
        <v>24.057300000000001</v>
      </c>
      <c r="DE258" s="23">
        <v>187.73429999999999</v>
      </c>
      <c r="DF258" s="23">
        <v>28.731000000000002</v>
      </c>
      <c r="DG258" s="23">
        <v>11.985900000000001</v>
      </c>
      <c r="DH258" s="23">
        <v>8.6949000000000005</v>
      </c>
      <c r="DI258" s="23">
        <f t="shared" si="161"/>
        <v>1.8489244938295961</v>
      </c>
      <c r="DJ258" s="23">
        <f t="shared" si="149"/>
        <v>182.44344023323615</v>
      </c>
      <c r="DK258" s="23">
        <f t="shared" si="180"/>
        <v>200.70208066289504</v>
      </c>
      <c r="DL258" s="23">
        <f t="shared" si="181"/>
        <v>20.723402499179674</v>
      </c>
      <c r="DM258" s="23" cm="1">
        <f t="array" aca="1" ref="DM258" ca="1">(DL258 - $EV258) - AVERAGE(OFFSET(DL$62, 0, 0, ROW()-62, 1) - OFFSET($EV$62, 0, 0, ROW()-62, 1))</f>
        <v>-11.854786926171741</v>
      </c>
      <c r="DN258" s="21">
        <v>45504</v>
      </c>
      <c r="DO258" s="23">
        <v>17808.400000000001</v>
      </c>
      <c r="DP258" s="23">
        <v>0.63</v>
      </c>
      <c r="DQ258" s="23">
        <v>40.089399999999998</v>
      </c>
      <c r="DR258" s="23">
        <v>504.77659999999997</v>
      </c>
      <c r="DS258" s="23">
        <v>54.649900000000002</v>
      </c>
      <c r="DT258" s="23">
        <v>25.434200000000001</v>
      </c>
      <c r="DU258" s="23">
        <v>21.432300000000001</v>
      </c>
      <c r="DV258" s="23">
        <f t="shared" si="162"/>
        <v>0.73616358998415332</v>
      </c>
      <c r="DW258" s="23">
        <f t="shared" si="150"/>
        <v>490.55063168124394</v>
      </c>
      <c r="DX258" s="23">
        <f t="shared" si="182"/>
        <v>373.11615515343914</v>
      </c>
      <c r="DY258" s="23">
        <f t="shared" si="183"/>
        <v>47.728836594267889</v>
      </c>
      <c r="DZ258" s="23" cm="1">
        <f t="array" aca="1" ref="DZ258" ca="1">(DY258 - $EV258) - AVERAGE(OFFSET(DY$62, 0, 0, ROW()-62, 1) - OFFSET($EV$62, 0, 0, ROW()-62, 1))</f>
        <v>8.3624367183455206</v>
      </c>
      <c r="EA258" s="21">
        <v>45504</v>
      </c>
      <c r="EB258" s="23">
        <v>7547.61</v>
      </c>
      <c r="EC258" s="23">
        <v>3.11</v>
      </c>
      <c r="ED258" s="23">
        <v>22.775700000000001</v>
      </c>
      <c r="EE258" s="23">
        <v>180.79409999999999</v>
      </c>
      <c r="EF258" s="23">
        <v>68.101399999999998</v>
      </c>
      <c r="EG258" s="23">
        <v>20.908300000000001</v>
      </c>
      <c r="EH258" s="23">
        <v>13.220700000000001</v>
      </c>
      <c r="EI258" s="23">
        <f t="shared" si="163"/>
        <v>3.5474975639644311</v>
      </c>
      <c r="EJ258" s="23">
        <f t="shared" si="151"/>
        <v>175.698833819242</v>
      </c>
      <c r="EK258" s="23">
        <f t="shared" si="184"/>
        <v>156.22518756628219</v>
      </c>
      <c r="EL258" s="23">
        <f t="shared" si="185"/>
        <v>48.312375984811986</v>
      </c>
      <c r="EM258" s="23" cm="1">
        <f t="array" aca="1" ref="EM258" ca="1">(EL258 - $EV258) - AVERAGE(OFFSET(EL$62, 0, 0, ROW()-62, 1) - OFFSET($EV$62, 0, 0, ROW()-62, 1))</f>
        <v>4.3600314038005692</v>
      </c>
      <c r="EP258" s="21">
        <v>45504</v>
      </c>
      <c r="EQ258" s="52">
        <v>5648.39990234375</v>
      </c>
      <c r="ER258" s="37">
        <v>28.203900000000001</v>
      </c>
      <c r="ES258" s="51">
        <v>201.72</v>
      </c>
      <c r="ET258" s="23">
        <f t="shared" si="152"/>
        <v>196.03498542274053</v>
      </c>
      <c r="EU258" s="23">
        <f t="shared" si="186"/>
        <v>172.98788464893079</v>
      </c>
      <c r="EV258" s="23">
        <f t="shared" si="187"/>
        <v>32.651997067926814</v>
      </c>
      <c r="EW258" s="37"/>
      <c r="EX258" s="37"/>
      <c r="EY258" s="37"/>
      <c r="FA258" s="21">
        <v>45504</v>
      </c>
      <c r="FB258" s="37">
        <f>VLOOKUP(FA258,'riskfree_rate and infl.'!$H:$I,2,0)</f>
        <v>2.9</v>
      </c>
    </row>
    <row r="259" spans="1:158" x14ac:dyDescent="0.35">
      <c r="A259" s="21">
        <v>45535</v>
      </c>
      <c r="B259" s="23">
        <v>11010.52</v>
      </c>
      <c r="C259" s="23">
        <v>0.68</v>
      </c>
      <c r="D259" s="23">
        <v>22.4482</v>
      </c>
      <c r="E259" s="23">
        <v>334.3854</v>
      </c>
      <c r="F259" s="23">
        <v>59.149299999999997</v>
      </c>
      <c r="G259" s="23">
        <v>20.6004</v>
      </c>
      <c r="H259" s="23">
        <v>15.261699999999999</v>
      </c>
      <c r="I259" s="23">
        <f t="shared" si="153"/>
        <v>0.76317329651584453</v>
      </c>
      <c r="J259" s="23">
        <f t="shared" ref="J259:J269" si="188">E259/(1+$FB259/100)</f>
        <v>326.22965853658542</v>
      </c>
      <c r="K259" s="23">
        <f t="shared" si="164"/>
        <v>240.80061651786045</v>
      </c>
      <c r="L259" s="23">
        <f t="shared" si="165"/>
        <v>45.724633762236806</v>
      </c>
      <c r="M259" s="23" cm="1">
        <f t="array" aca="1" ref="M259" ca="1">(L259 - $EV259) - AVERAGE(OFFSET(L$62, 0, 0, ROW()-62, 1) - OFFSET($EV$62, 0, 0, ROW()-62, 1))</f>
        <v>-2.2676486967804994</v>
      </c>
      <c r="N259" s="21">
        <v>45535</v>
      </c>
      <c r="O259" s="23">
        <v>9382.31</v>
      </c>
      <c r="P259" s="23">
        <v>0.79</v>
      </c>
      <c r="Q259" s="23">
        <v>27.165299999999998</v>
      </c>
      <c r="R259" s="23">
        <v>349.72570000000002</v>
      </c>
      <c r="S259" s="23">
        <v>32.950699999999998</v>
      </c>
      <c r="T259" s="23">
        <v>10.300599999999999</v>
      </c>
      <c r="U259" s="23">
        <v>8.2303999999999995</v>
      </c>
      <c r="V259" s="23">
        <f t="shared" si="154"/>
        <v>0.83947840840170251</v>
      </c>
      <c r="W259" s="23">
        <f t="shared" ref="W259:W269" si="189">R259/(1+$FB259/100)</f>
        <v>341.19580487804882</v>
      </c>
      <c r="X259" s="23">
        <f t="shared" si="166"/>
        <v>220.55380305389372</v>
      </c>
      <c r="Y259" s="23">
        <f t="shared" si="167"/>
        <v>42.539778820804884</v>
      </c>
      <c r="Z259" s="23" cm="1">
        <f t="array" aca="1" ref="Z259" ca="1">(Y259 - $EV259) - AVERAGE(OFFSET(Y$62, 0, 0, ROW()-62, 1) - OFFSET($EV$62, 0, 0, ROW()-62, 1))</f>
        <v>-0.7285941611942679</v>
      </c>
      <c r="AA259" s="21">
        <v>45535</v>
      </c>
      <c r="AB259" s="23">
        <v>5028.01</v>
      </c>
      <c r="AC259" s="23">
        <v>2.61</v>
      </c>
      <c r="AD259" s="23">
        <v>22.079799999999999</v>
      </c>
      <c r="AE259" s="23">
        <v>215.6704</v>
      </c>
      <c r="AF259" s="23">
        <v>28.468599999999999</v>
      </c>
      <c r="AG259" s="23">
        <v>7.4702999999999999</v>
      </c>
      <c r="AH259" s="23">
        <v>5.7026000000000003</v>
      </c>
      <c r="AI259" s="23">
        <f t="shared" si="155"/>
        <v>2.9204393345555815</v>
      </c>
      <c r="AJ259" s="23">
        <f t="shared" ref="AJ259:AJ269" si="190">AE259/(1+$FB259/100)</f>
        <v>210.41014634146345</v>
      </c>
      <c r="AK259" s="23">
        <f t="shared" si="168"/>
        <v>184.66244203472965</v>
      </c>
      <c r="AL259" s="23">
        <f t="shared" si="169"/>
        <v>27.228113874148686</v>
      </c>
      <c r="AM259" s="23" cm="1">
        <f t="array" aca="1" ref="AM259" ca="1">(AL259 - $EV259) - AVERAGE(OFFSET(AL$62, 0, 0, ROW()-62, 1) - OFFSET($EV$62, 0, 0, ROW()-62, 1))</f>
        <v>-8.8222626581733774</v>
      </c>
      <c r="AN259" s="21">
        <v>45535</v>
      </c>
      <c r="AO259" s="23">
        <v>3708.25</v>
      </c>
      <c r="AP259" s="23">
        <v>3.16</v>
      </c>
      <c r="AQ259" s="23">
        <v>13.6883</v>
      </c>
      <c r="AR259" s="23">
        <v>282.11750000000001</v>
      </c>
      <c r="AS259" s="23">
        <v>19.358000000000001</v>
      </c>
      <c r="AT259" s="23">
        <v>13.284000000000001</v>
      </c>
      <c r="AU259" s="23">
        <v>9.9330999999999996</v>
      </c>
      <c r="AV259" s="23">
        <f t="shared" si="156"/>
        <v>3.2472178532179279</v>
      </c>
      <c r="AW259" s="23">
        <f t="shared" ref="AW259:AW269" si="191">AR259/(1+$FB259/100)</f>
        <v>275.23658536585367</v>
      </c>
      <c r="AX259" s="23">
        <f t="shared" si="170"/>
        <v>191.38097735323618</v>
      </c>
      <c r="AY259" s="23">
        <f t="shared" si="171"/>
        <v>19.376272664527153</v>
      </c>
      <c r="AZ259" s="23" cm="1">
        <f t="array" aca="1" ref="AZ259" ca="1">(AY259 - $EV259) - AVERAGE(OFFSET(AY$62, 0, 0, ROW()-62, 1) - OFFSET($EV$62, 0, 0, ROW()-62, 1))</f>
        <v>-11.955897778554052</v>
      </c>
      <c r="BA259" s="21">
        <v>45535</v>
      </c>
      <c r="BB259" s="23">
        <v>2705.06</v>
      </c>
      <c r="BC259" s="23">
        <v>1.8</v>
      </c>
      <c r="BD259" s="23">
        <v>15.860099999999999</v>
      </c>
      <c r="BE259" s="23">
        <v>170.90860000000001</v>
      </c>
      <c r="BF259" s="23" t="s">
        <v>8</v>
      </c>
      <c r="BG259" s="23">
        <v>16.5623</v>
      </c>
      <c r="BH259" s="23">
        <v>12.968299999999999</v>
      </c>
      <c r="BI259" s="23">
        <f t="shared" si="157"/>
        <v>2.1137501410871962</v>
      </c>
      <c r="BJ259" s="23">
        <f t="shared" ref="BJ259:BJ269" si="192">BE259/(1+$FB259/100)</f>
        <v>166.74009756097564</v>
      </c>
      <c r="BK259" s="23">
        <f t="shared" si="172"/>
        <v>142.16937488010518</v>
      </c>
      <c r="BL259" s="23">
        <f t="shared" si="173"/>
        <v>19.027023240984505</v>
      </c>
      <c r="BM259" s="23" cm="1">
        <f t="array" aca="1" ref="BM259" ca="1">(BL259 - $EV259) - AVERAGE(OFFSET(BL$62, 0, 0, ROW()-62, 1) - OFFSET($EV$62, 0, 0, ROW()-62, 1))</f>
        <v>-9.2122508441298958</v>
      </c>
      <c r="BN259" s="21">
        <v>45535</v>
      </c>
      <c r="BO259" s="23">
        <v>3754.37</v>
      </c>
      <c r="BP259" s="23">
        <v>3.17</v>
      </c>
      <c r="BQ259" s="23">
        <v>46.302900000000001</v>
      </c>
      <c r="BR259" s="23">
        <v>173.21870000000001</v>
      </c>
      <c r="BS259" s="23" t="s">
        <v>8</v>
      </c>
      <c r="BT259" s="23">
        <v>23.4254</v>
      </c>
      <c r="BU259" s="23">
        <v>17.042899999999999</v>
      </c>
      <c r="BV259" s="23">
        <f t="shared" si="158"/>
        <v>3.6203109513871343</v>
      </c>
      <c r="BW259" s="23">
        <f t="shared" ref="BW259:BW269" si="193">BR259/(1+$FB259/100)</f>
        <v>168.99385365853661</v>
      </c>
      <c r="BX259" s="23">
        <f t="shared" si="174"/>
        <v>153.23203921716012</v>
      </c>
      <c r="BY259" s="23">
        <f t="shared" si="175"/>
        <v>24.501207574998819</v>
      </c>
      <c r="BZ259" s="23" cm="1">
        <f t="array" aca="1" ref="BZ259" ca="1">(BY259 - $EV259) - AVERAGE(OFFSET(BY$62, 0, 0, ROW()-62, 1) - OFFSET($EV$62, 0, 0, ROW()-62, 1))</f>
        <v>-10.021086171583415</v>
      </c>
      <c r="CA259" s="21">
        <v>45535</v>
      </c>
      <c r="CB259" s="23">
        <v>6266.94</v>
      </c>
      <c r="CC259" s="23">
        <v>1.48</v>
      </c>
      <c r="CD259" s="23">
        <v>27.433700000000002</v>
      </c>
      <c r="CE259" s="23">
        <v>253.06370000000001</v>
      </c>
      <c r="CF259" s="23">
        <v>25.752800000000001</v>
      </c>
      <c r="CG259" s="23">
        <v>6.4947999999999997</v>
      </c>
      <c r="CH259" s="23">
        <v>4.9111000000000002</v>
      </c>
      <c r="CI259" s="23">
        <f t="shared" si="159"/>
        <v>1.6551496753894215</v>
      </c>
      <c r="CJ259" s="23">
        <f t="shared" ref="CJ259:CJ269" si="194">CE259/(1+$FB259/100)</f>
        <v>246.89141463414637</v>
      </c>
      <c r="CK259" s="23">
        <f t="shared" si="176"/>
        <v>254.28115989276495</v>
      </c>
      <c r="CL259" s="23">
        <f t="shared" si="177"/>
        <v>24.645711080769349</v>
      </c>
      <c r="CM259" s="23" cm="1">
        <f t="array" aca="1" ref="CM259" ca="1">(CL259 - $EV259) - AVERAGE(OFFSET(CL$62, 0, 0, ROW()-62, 1) - OFFSET($EV$62, 0, 0, ROW()-62, 1))</f>
        <v>-9.474563118420873</v>
      </c>
      <c r="CN259" s="21">
        <v>45535</v>
      </c>
      <c r="CO259" s="23">
        <v>8550.14</v>
      </c>
      <c r="CP259" s="23">
        <v>1.49</v>
      </c>
      <c r="CQ259" s="23">
        <v>26.142199999999999</v>
      </c>
      <c r="CR259" s="23">
        <v>254.5087</v>
      </c>
      <c r="CS259" s="23">
        <v>28.027699999999999</v>
      </c>
      <c r="CT259" s="23">
        <v>12.4222</v>
      </c>
      <c r="CU259" s="23">
        <v>9.2293000000000003</v>
      </c>
      <c r="CV259" s="23">
        <f t="shared" si="160"/>
        <v>1.6838976380944952</v>
      </c>
      <c r="CW259" s="23">
        <f t="shared" ref="CW259:CW269" si="195">CR259/(1+$FB259/100)</f>
        <v>248.30117073170734</v>
      </c>
      <c r="CX259" s="23">
        <f t="shared" si="178"/>
        <v>187.42753504172333</v>
      </c>
      <c r="CY259" s="23">
        <f t="shared" si="179"/>
        <v>45.618377246953862</v>
      </c>
      <c r="CZ259" s="23" cm="1">
        <f t="array" aca="1" ref="CZ259" ca="1">(CY259 - $EV259) - AVERAGE(OFFSET(CY$62, 0, 0, ROW()-62, 1) - OFFSET($EV$62, 0, 0, ROW()-62, 1))</f>
        <v>5.9878793035811517</v>
      </c>
      <c r="DA259" s="21">
        <v>45535</v>
      </c>
      <c r="DB259" s="23">
        <v>4254.63</v>
      </c>
      <c r="DC259" s="23">
        <v>1.69</v>
      </c>
      <c r="DD259" s="23">
        <v>24.829899999999999</v>
      </c>
      <c r="DE259" s="23">
        <v>185.48009999999999</v>
      </c>
      <c r="DF259" s="23">
        <v>28.817399999999999</v>
      </c>
      <c r="DG259" s="23">
        <v>11.9451</v>
      </c>
      <c r="DH259" s="23">
        <v>8.7843</v>
      </c>
      <c r="DI259" s="23">
        <f t="shared" si="161"/>
        <v>1.8389381272578089</v>
      </c>
      <c r="DJ259" s="23">
        <f t="shared" ref="DJ259:DJ269" si="196">DE259/(1+$FB259/100)</f>
        <v>180.95619512195123</v>
      </c>
      <c r="DK259" s="23">
        <f t="shared" si="180"/>
        <v>200.60762393459328</v>
      </c>
      <c r="DL259" s="23">
        <f t="shared" si="181"/>
        <v>21.208715384551848</v>
      </c>
      <c r="DM259" s="23" cm="1">
        <f t="array" aca="1" ref="DM259" ca="1">(DL259 - $EV259) - AVERAGE(OFFSET(DL$62, 0, 0, ROW()-62, 1) - OFFSET($EV$62, 0, 0, ROW()-62, 1))</f>
        <v>-11.861985766977952</v>
      </c>
      <c r="DN259" s="21">
        <v>45535</v>
      </c>
      <c r="DO259" s="23">
        <v>18108.060000000001</v>
      </c>
      <c r="DP259" s="23">
        <v>0.63</v>
      </c>
      <c r="DQ259" s="23">
        <v>40.764000000000003</v>
      </c>
      <c r="DR259" s="23">
        <v>504.77659999999997</v>
      </c>
      <c r="DS259" s="23">
        <v>54.649900000000002</v>
      </c>
      <c r="DT259" s="23">
        <v>25.434200000000001</v>
      </c>
      <c r="DU259" s="23">
        <v>21.432300000000001</v>
      </c>
      <c r="DV259" s="23">
        <f t="shared" si="162"/>
        <v>0.73004101599881532</v>
      </c>
      <c r="DW259" s="23">
        <f t="shared" ref="DW259:DW269" si="197">DR259/(1+$FB259/100)</f>
        <v>492.4649756097561</v>
      </c>
      <c r="DX259" s="23">
        <f t="shared" si="182"/>
        <v>376.30742162664666</v>
      </c>
      <c r="DY259" s="23">
        <f t="shared" si="183"/>
        <v>48.120390296117812</v>
      </c>
      <c r="DZ259" s="23" cm="1">
        <f t="array" aca="1" ref="DZ259" ca="1">(DY259 - $EV259) - AVERAGE(OFFSET(DY$62, 0, 0, ROW()-62, 1) - OFFSET($EV$62, 0, 0, ROW()-62, 1))</f>
        <v>8.158853193283468</v>
      </c>
      <c r="EA259" s="21">
        <v>45535</v>
      </c>
      <c r="EB259" s="23">
        <v>7898.66</v>
      </c>
      <c r="EC259" s="23">
        <v>3.01</v>
      </c>
      <c r="ED259" s="23">
        <v>22.971499999999999</v>
      </c>
      <c r="EE259" s="23">
        <v>185.58439999999999</v>
      </c>
      <c r="EF259" s="23">
        <v>68.647199999999998</v>
      </c>
      <c r="EG259" s="23">
        <v>21.0335</v>
      </c>
      <c r="EH259" s="23">
        <v>13.276400000000001</v>
      </c>
      <c r="EI259" s="23">
        <f t="shared" si="163"/>
        <v>3.5236467436048744</v>
      </c>
      <c r="EJ259" s="23">
        <f t="shared" ref="EJ259:EJ269" si="198">EE259/(1+$FB259/100)</f>
        <v>181.0579512195122</v>
      </c>
      <c r="EK259" s="23">
        <f t="shared" si="184"/>
        <v>156.79250215805936</v>
      </c>
      <c r="EL259" s="23">
        <f t="shared" si="185"/>
        <v>50.37651604052801</v>
      </c>
      <c r="EM259" s="23" cm="1">
        <f t="array" aca="1" ref="EM259" ca="1">(EL259 - $EV259) - AVERAGE(OFFSET(EL$62, 0, 0, ROW()-62, 1) - OFFSET($EV$62, 0, 0, ROW()-62, 1))</f>
        <v>5.8493510108510378</v>
      </c>
      <c r="EP259" s="21">
        <v>45535</v>
      </c>
      <c r="EQ259" s="52">
        <v>5762.47998046875</v>
      </c>
      <c r="ER259" s="37">
        <v>28.773599999999998</v>
      </c>
      <c r="ES259" s="51">
        <v>203.04</v>
      </c>
      <c r="ET259" s="23">
        <f t="shared" si="152"/>
        <v>198.08780487804879</v>
      </c>
      <c r="EU259" s="23">
        <f t="shared" si="186"/>
        <v>173.54418254406312</v>
      </c>
      <c r="EV259" s="23">
        <f t="shared" si="187"/>
        <v>33.204685377486783</v>
      </c>
      <c r="EW259" s="37"/>
      <c r="EX259" s="37"/>
      <c r="EY259" s="37"/>
      <c r="FA259" s="21">
        <v>45535</v>
      </c>
      <c r="FB259" s="37">
        <f>VLOOKUP(FA259,'riskfree_rate and infl.'!$H:$I,2,0)</f>
        <v>2.5</v>
      </c>
    </row>
    <row r="260" spans="1:158" x14ac:dyDescent="0.35">
      <c r="A260" s="21">
        <v>45565</v>
      </c>
      <c r="B260" s="23">
        <v>11545.01</v>
      </c>
      <c r="C260" s="23">
        <v>0.72</v>
      </c>
      <c r="D260" s="23">
        <v>23.5185</v>
      </c>
      <c r="E260" s="23">
        <v>334.38209999999998</v>
      </c>
      <c r="F260" s="23">
        <v>59.149299999999997</v>
      </c>
      <c r="G260" s="23">
        <v>20.6004</v>
      </c>
      <c r="H260" s="23">
        <v>15.261699999999999</v>
      </c>
      <c r="I260" s="23">
        <f t="shared" si="153"/>
        <v>0.8231680481465018</v>
      </c>
      <c r="J260" s="23">
        <f t="shared" si="188"/>
        <v>326.54501953124998</v>
      </c>
      <c r="K260" s="23">
        <f t="shared" si="164"/>
        <v>242.67487552905817</v>
      </c>
      <c r="L260" s="23">
        <f t="shared" si="165"/>
        <v>47.573981339562231</v>
      </c>
      <c r="M260" s="23" cm="1">
        <f t="array" aca="1" ref="M260" ca="1">(L260 - $EV260) - AVERAGE(OFFSET(L$62, 0, 0, ROW()-62, 1) - OFFSET($EV$62, 0, 0, ROW()-62, 1))</f>
        <v>3.4400995630708309E-2</v>
      </c>
      <c r="N260" s="21">
        <v>45565</v>
      </c>
      <c r="O260" s="23">
        <v>10031.200000000001</v>
      </c>
      <c r="P260" s="23">
        <v>0.74</v>
      </c>
      <c r="Q260" s="23">
        <v>29.057500000000001</v>
      </c>
      <c r="R260" s="23">
        <v>349.44159999999999</v>
      </c>
      <c r="S260" s="23">
        <v>32.9465</v>
      </c>
      <c r="T260" s="23">
        <v>10.295299999999999</v>
      </c>
      <c r="U260" s="23">
        <v>8.2271000000000001</v>
      </c>
      <c r="V260" s="23">
        <f t="shared" si="154"/>
        <v>0.82416614954113776</v>
      </c>
      <c r="W260" s="23">
        <f t="shared" si="189"/>
        <v>341.25156249999998</v>
      </c>
      <c r="X260" s="23">
        <f t="shared" si="166"/>
        <v>222.98989186186648</v>
      </c>
      <c r="Y260" s="23">
        <f t="shared" si="167"/>
        <v>44.984998720094168</v>
      </c>
      <c r="Z260" s="23" cm="1">
        <f t="array" aca="1" ref="Z260" ca="1">(Y260 - $EV260) - AVERAGE(OFFSET(Y$62, 0, 0, ROW()-62, 1) - OFFSET($EV$62, 0, 0, ROW()-62, 1))</f>
        <v>2.1615548504758184</v>
      </c>
      <c r="AA260" s="21">
        <v>45565</v>
      </c>
      <c r="AB260" s="23">
        <v>5057.92</v>
      </c>
      <c r="AC260" s="23">
        <v>2.58</v>
      </c>
      <c r="AD260" s="23">
        <v>22.705300000000001</v>
      </c>
      <c r="AE260" s="23">
        <v>219.6431</v>
      </c>
      <c r="AF260" s="23">
        <v>28.631499999999999</v>
      </c>
      <c r="AG260" s="23">
        <v>7.5351999999999997</v>
      </c>
      <c r="AH260" s="23">
        <v>5.7308000000000003</v>
      </c>
      <c r="AI260" s="23">
        <f t="shared" si="155"/>
        <v>2.8545814411340067</v>
      </c>
      <c r="AJ260" s="23">
        <f t="shared" si="190"/>
        <v>214.49521484375001</v>
      </c>
      <c r="AK260" s="23">
        <f t="shared" si="168"/>
        <v>185.67780312119461</v>
      </c>
      <c r="AL260" s="23">
        <f t="shared" si="169"/>
        <v>27.240305060581861</v>
      </c>
      <c r="AM260" s="23" cm="1">
        <f t="array" aca="1" ref="AM260" ca="1">(AL260 - $EV260) - AVERAGE(OFFSET(AL$62, 0, 0, ROW()-62, 1) - OFFSET($EV$62, 0, 0, ROW()-62, 1))</f>
        <v>-8.3242652457382942</v>
      </c>
      <c r="AN260" s="21">
        <v>45565</v>
      </c>
      <c r="AO260" s="23">
        <v>3612.76</v>
      </c>
      <c r="AP260" s="23">
        <v>3.21</v>
      </c>
      <c r="AQ260" s="23">
        <v>13.335800000000001</v>
      </c>
      <c r="AR260" s="23">
        <v>282.11750000000001</v>
      </c>
      <c r="AS260" s="23">
        <v>19.358000000000001</v>
      </c>
      <c r="AT260" s="23">
        <v>13.284000000000001</v>
      </c>
      <c r="AU260" s="23">
        <v>9.9330999999999996</v>
      </c>
      <c r="AV260" s="23">
        <f t="shared" si="156"/>
        <v>3.2182197884992019</v>
      </c>
      <c r="AW260" s="23">
        <f t="shared" si="191"/>
        <v>275.50537109375</v>
      </c>
      <c r="AX260" s="23">
        <f t="shared" si="170"/>
        <v>193.46059161745023</v>
      </c>
      <c r="AY260" s="23">
        <f t="shared" si="171"/>
        <v>18.67439755970501</v>
      </c>
      <c r="AZ260" s="23" cm="1">
        <f t="array" aca="1" ref="AZ260" ca="1">(AY260 - $EV260) - AVERAGE(OFFSET(AY$62, 0, 0, ROW()-62, 1) - OFFSET($EV$62, 0, 0, ROW()-62, 1))</f>
        <v>-12.156140217372362</v>
      </c>
      <c r="BA260" s="21">
        <v>45565</v>
      </c>
      <c r="BB260" s="23">
        <v>2659.82</v>
      </c>
      <c r="BC260" s="23">
        <v>1.5</v>
      </c>
      <c r="BD260" s="23">
        <v>15.594799999999999</v>
      </c>
      <c r="BE260" s="23">
        <v>170.90860000000001</v>
      </c>
      <c r="BF260" s="23" t="s">
        <v>8</v>
      </c>
      <c r="BG260" s="23">
        <v>16.5623</v>
      </c>
      <c r="BH260" s="23">
        <v>12.968299999999999</v>
      </c>
      <c r="BI260" s="23">
        <f t="shared" si="157"/>
        <v>1.6855028845243258</v>
      </c>
      <c r="BJ260" s="23">
        <f t="shared" si="192"/>
        <v>166.90292968750001</v>
      </c>
      <c r="BK260" s="23">
        <f t="shared" si="172"/>
        <v>142.82328965382177</v>
      </c>
      <c r="BL260" s="23">
        <f t="shared" si="173"/>
        <v>18.623153173736092</v>
      </c>
      <c r="BM260" s="23" cm="1">
        <f t="array" aca="1" ref="BM260" ca="1">(BL260 - $EV260) - AVERAGE(OFFSET(BL$62, 0, 0, ROW()-62, 1) - OFFSET($EV$62, 0, 0, ROW()-62, 1))</f>
        <v>-9.1283450480735908</v>
      </c>
      <c r="BN260" s="21">
        <v>45565</v>
      </c>
      <c r="BO260" s="23">
        <v>3861.21</v>
      </c>
      <c r="BP260" s="23">
        <v>3.03</v>
      </c>
      <c r="BQ260" s="23">
        <v>47.620600000000003</v>
      </c>
      <c r="BR260" s="23">
        <v>173.21870000000001</v>
      </c>
      <c r="BS260" s="23" t="s">
        <v>8</v>
      </c>
      <c r="BT260" s="23">
        <v>23.4254</v>
      </c>
      <c r="BU260" s="23">
        <v>17.042899999999999</v>
      </c>
      <c r="BV260" s="23">
        <f t="shared" si="158"/>
        <v>3.4769892951395223</v>
      </c>
      <c r="BW260" s="23">
        <f t="shared" si="193"/>
        <v>169.15888671875001</v>
      </c>
      <c r="BX260" s="23">
        <f t="shared" si="174"/>
        <v>153.62383351071909</v>
      </c>
      <c r="BY260" s="23">
        <f t="shared" si="175"/>
        <v>25.134185964253941</v>
      </c>
      <c r="BZ260" s="23" cm="1">
        <f t="array" aca="1" ref="BZ260" ca="1">(BY260 - $EV260) - AVERAGE(OFFSET(BY$62, 0, 0, ROW()-62, 1) - OFFSET($EV$62, 0, 0, ROW()-62, 1))</f>
        <v>-8.8962468921172437</v>
      </c>
      <c r="CA260" s="21">
        <v>45565</v>
      </c>
      <c r="CB260" s="23">
        <v>6142.76</v>
      </c>
      <c r="CC260" s="23">
        <v>1.52</v>
      </c>
      <c r="CD260" s="23">
        <v>26.8901</v>
      </c>
      <c r="CE260" s="23">
        <v>253.06370000000001</v>
      </c>
      <c r="CF260" s="23">
        <v>25.752800000000001</v>
      </c>
      <c r="CG260" s="23">
        <v>6.4947999999999997</v>
      </c>
      <c r="CH260" s="23">
        <v>4.9111000000000002</v>
      </c>
      <c r="CI260" s="23">
        <f t="shared" si="159"/>
        <v>1.641270530723741</v>
      </c>
      <c r="CJ260" s="23">
        <f t="shared" si="194"/>
        <v>247.13251953125001</v>
      </c>
      <c r="CK260" s="23">
        <f t="shared" si="176"/>
        <v>254.81215419567022</v>
      </c>
      <c r="CL260" s="23">
        <f t="shared" si="177"/>
        <v>24.107013338472761</v>
      </c>
      <c r="CM260" s="23" cm="1">
        <f t="array" aca="1" ref="CM260" ca="1">(CL260 - $EV260) - AVERAGE(OFFSET(CL$62, 0, 0, ROW()-62, 1) - OFFSET($EV$62, 0, 0, ROW()-62, 1))</f>
        <v>-9.5241601879466256</v>
      </c>
      <c r="CN260" s="21">
        <v>45565</v>
      </c>
      <c r="CO260" s="23">
        <v>8810.34</v>
      </c>
      <c r="CP260" s="23">
        <v>1.48</v>
      </c>
      <c r="CQ260" s="23">
        <v>26.914400000000001</v>
      </c>
      <c r="CR260" s="23">
        <v>254.5087</v>
      </c>
      <c r="CS260" s="23">
        <v>28.027699999999999</v>
      </c>
      <c r="CT260" s="23">
        <v>12.4222</v>
      </c>
      <c r="CU260" s="23">
        <v>9.2293000000000003</v>
      </c>
      <c r="CV260" s="23">
        <f t="shared" si="160"/>
        <v>1.679651041577771</v>
      </c>
      <c r="CW260" s="23">
        <f t="shared" si="195"/>
        <v>248.54365234375001</v>
      </c>
      <c r="CX260" s="23">
        <f t="shared" si="178"/>
        <v>188.16747267583662</v>
      </c>
      <c r="CY260" s="23">
        <f t="shared" si="179"/>
        <v>46.821801210977171</v>
      </c>
      <c r="CZ260" s="23" cm="1">
        <f t="array" aca="1" ref="CZ260" ca="1">(CY260 - $EV260) - AVERAGE(OFFSET(CY$62, 0, 0, ROW()-62, 1) - OFFSET($EV$62, 0, 0, ROW()-62, 1))</f>
        <v>7.6023107968298307</v>
      </c>
      <c r="DA260" s="21">
        <v>45565</v>
      </c>
      <c r="DB260" s="23">
        <v>4363.93</v>
      </c>
      <c r="DC260" s="23">
        <v>1.65</v>
      </c>
      <c r="DD260" s="23">
        <v>25.4678</v>
      </c>
      <c r="DE260" s="23">
        <v>185.48009999999999</v>
      </c>
      <c r="DF260" s="23">
        <v>28.817399999999999</v>
      </c>
      <c r="DG260" s="23">
        <v>11.9451</v>
      </c>
      <c r="DH260" s="23">
        <v>8.7843</v>
      </c>
      <c r="DI260" s="23">
        <f t="shared" si="161"/>
        <v>1.8100776835581223</v>
      </c>
      <c r="DJ260" s="23">
        <f t="shared" si="196"/>
        <v>181.13291015624998</v>
      </c>
      <c r="DK260" s="23">
        <f t="shared" si="180"/>
        <v>200.51611245686308</v>
      </c>
      <c r="DL260" s="23">
        <f t="shared" si="181"/>
        <v>21.763487963785504</v>
      </c>
      <c r="DM260" s="23" cm="1">
        <f t="array" aca="1" ref="DM260" ca="1">(DL260 - $EV260) - AVERAGE(OFFSET(DL$62, 0, 0, ROW()-62, 1) - OFFSET($EV$62, 0, 0, ROW()-62, 1))</f>
        <v>-10.806054824829234</v>
      </c>
      <c r="DN260" s="21">
        <v>45565</v>
      </c>
      <c r="DO260" s="23">
        <v>18587.599999999999</v>
      </c>
      <c r="DP260" s="23">
        <v>0.6</v>
      </c>
      <c r="DQ260" s="23">
        <v>39.998899999999999</v>
      </c>
      <c r="DR260" s="23">
        <v>530.48869999999999</v>
      </c>
      <c r="DS260" s="23">
        <v>54.412100000000002</v>
      </c>
      <c r="DT260" s="23">
        <v>26.351299999999998</v>
      </c>
      <c r="DU260" s="23">
        <v>21.746300000000002</v>
      </c>
      <c r="DV260" s="23">
        <f t="shared" si="162"/>
        <v>0.69153620663195303</v>
      </c>
      <c r="DW260" s="23">
        <f t="shared" si="197"/>
        <v>518.05537109374995</v>
      </c>
      <c r="DX260" s="23">
        <f t="shared" si="182"/>
        <v>379.94671058768142</v>
      </c>
      <c r="DY260" s="23">
        <f t="shared" si="183"/>
        <v>48.921597376773406</v>
      </c>
      <c r="DZ260" s="23" cm="1">
        <f t="array" aca="1" ref="DZ260" ca="1">(DY260 - $EV260) - AVERAGE(OFFSET(DY$62, 0, 0, ROW()-62, 1) - OFFSET($EV$62, 0, 0, ROW()-62, 1))</f>
        <v>9.3601032885699773</v>
      </c>
      <c r="EA260" s="21">
        <v>45565</v>
      </c>
      <c r="EB260" s="23">
        <v>8444.07</v>
      </c>
      <c r="EC260" s="23">
        <v>2.79</v>
      </c>
      <c r="ED260" s="23">
        <v>24.5166</v>
      </c>
      <c r="EE260" s="23">
        <v>185.58439999999999</v>
      </c>
      <c r="EF260" s="23">
        <v>68.647199999999998</v>
      </c>
      <c r="EG260" s="23">
        <v>21.0335</v>
      </c>
      <c r="EH260" s="23">
        <v>13.276400000000001</v>
      </c>
      <c r="EI260" s="23">
        <f t="shared" si="163"/>
        <v>3.3881884612397637</v>
      </c>
      <c r="EJ260" s="23">
        <f t="shared" si="198"/>
        <v>181.23476562499999</v>
      </c>
      <c r="EK260" s="23">
        <f t="shared" si="184"/>
        <v>157.36276365659469</v>
      </c>
      <c r="EL260" s="23">
        <f t="shared" si="185"/>
        <v>53.659898973476942</v>
      </c>
      <c r="EM260" s="23" cm="1">
        <f t="array" aca="1" ref="EM260" ca="1">(EL260 - $EV260) - AVERAGE(OFFSET(EL$62, 0, 0, ROW()-62, 1) - OFFSET($EV$62, 0, 0, ROW()-62, 1))</f>
        <v>9.5444411108674103</v>
      </c>
      <c r="EP260" s="21">
        <v>45565</v>
      </c>
      <c r="EQ260" s="52">
        <v>5705.4501953125</v>
      </c>
      <c r="ER260" s="37">
        <v>27.088799999999999</v>
      </c>
      <c r="ES260" s="51">
        <v>204.19</v>
      </c>
      <c r="ET260" s="23">
        <f t="shared" ref="ET260:ET269" si="199">ES260/(1+$FB260/100)</f>
        <v>199.404296875</v>
      </c>
      <c r="EU260" s="23">
        <f t="shared" si="186"/>
        <v>174.14077661030169</v>
      </c>
      <c r="EV260" s="23">
        <f t="shared" si="187"/>
        <v>32.763436033596861</v>
      </c>
      <c r="EW260" s="37"/>
      <c r="EX260" s="37"/>
      <c r="EY260" s="37"/>
      <c r="FA260" s="21">
        <v>45565</v>
      </c>
      <c r="FB260" s="37">
        <f>VLOOKUP(FA260,'riskfree_rate and infl.'!$H:$I,2,0)</f>
        <v>2.4</v>
      </c>
    </row>
    <row r="261" spans="1:158" x14ac:dyDescent="0.35">
      <c r="A261" s="21">
        <v>45596</v>
      </c>
      <c r="B261" s="23">
        <v>11836.36</v>
      </c>
      <c r="C261" s="23">
        <v>0.7</v>
      </c>
      <c r="D261" s="23">
        <v>23.137</v>
      </c>
      <c r="E261" s="23">
        <v>354.70659999999998</v>
      </c>
      <c r="F261" s="23">
        <v>59.744700000000002</v>
      </c>
      <c r="G261" s="23">
        <v>21.0123</v>
      </c>
      <c r="H261" s="23">
        <v>15.500400000000001</v>
      </c>
      <c r="I261" s="23">
        <f t="shared" si="153"/>
        <v>0.79473143068073093</v>
      </c>
      <c r="J261" s="23">
        <f t="shared" si="188"/>
        <v>345.71793372319684</v>
      </c>
      <c r="K261" s="23">
        <f t="shared" si="164"/>
        <v>244.85704246635703</v>
      </c>
      <c r="L261" s="23">
        <f t="shared" si="165"/>
        <v>48.339879795886603</v>
      </c>
      <c r="M261" s="23" cm="1">
        <f t="array" aca="1" ref="M261" ca="1">(L261 - $EV261) - AVERAGE(OFFSET(L$62, 0, 0, ROW()-62, 1) - OFFSET($EV$62, 0, 0, ROW()-62, 1))</f>
        <v>-0.95736010977036479</v>
      </c>
      <c r="N261" s="21">
        <v>45596</v>
      </c>
      <c r="O261" s="23">
        <v>9828.01</v>
      </c>
      <c r="P261" s="23">
        <v>0.76</v>
      </c>
      <c r="Q261" s="23">
        <v>28.366299999999999</v>
      </c>
      <c r="R261" s="23">
        <v>350.7371</v>
      </c>
      <c r="S261" s="23">
        <v>32.9</v>
      </c>
      <c r="T261" s="23">
        <v>10.2919</v>
      </c>
      <c r="U261" s="23">
        <v>8.2257999999999996</v>
      </c>
      <c r="V261" s="23">
        <f t="shared" si="154"/>
        <v>0.81244463378719711</v>
      </c>
      <c r="W261" s="23">
        <f t="shared" si="189"/>
        <v>341.84902534113058</v>
      </c>
      <c r="X261" s="23">
        <f t="shared" si="166"/>
        <v>225.40940246758473</v>
      </c>
      <c r="Y261" s="23">
        <f t="shared" si="167"/>
        <v>43.600710052072159</v>
      </c>
      <c r="Z261" s="23" cm="1">
        <f t="array" aca="1" ref="Z261" ca="1">(Y261 - $EV261) - AVERAGE(OFFSET(Y$62, 0, 0, ROW()-62, 1) - OFFSET($EV$62, 0, 0, ROW()-62, 1))</f>
        <v>-0.9910825946226165</v>
      </c>
      <c r="AA261" s="21">
        <v>45596</v>
      </c>
      <c r="AB261" s="23">
        <v>4907.62</v>
      </c>
      <c r="AC261" s="23">
        <v>2.67</v>
      </c>
      <c r="AD261" s="23">
        <v>22.0306</v>
      </c>
      <c r="AE261" s="23">
        <v>219.6431</v>
      </c>
      <c r="AF261" s="23">
        <v>28.631499999999999</v>
      </c>
      <c r="AG261" s="23">
        <v>7.5351999999999997</v>
      </c>
      <c r="AH261" s="23">
        <v>5.7308000000000003</v>
      </c>
      <c r="AI261" s="23">
        <f t="shared" si="155"/>
        <v>2.8232433800892935</v>
      </c>
      <c r="AJ261" s="23">
        <f t="shared" si="190"/>
        <v>214.07709551656919</v>
      </c>
      <c r="AK261" s="23">
        <f t="shared" si="168"/>
        <v>186.66665353435553</v>
      </c>
      <c r="AL261" s="23">
        <f t="shared" si="169"/>
        <v>26.290823278174667</v>
      </c>
      <c r="AM261" s="23" cm="1">
        <f t="array" aca="1" ref="AM261" ca="1">(AL261 - $EV261) - AVERAGE(OFFSET(AL$62, 0, 0, ROW()-62, 1) - OFFSET($EV$62, 0, 0, ROW()-62, 1))</f>
        <v>-10.989403241924357</v>
      </c>
      <c r="AN261" s="21">
        <v>45596</v>
      </c>
      <c r="AO261" s="23">
        <v>3622.48</v>
      </c>
      <c r="AP261" s="23">
        <v>3.21</v>
      </c>
      <c r="AQ261" s="23">
        <v>13.371700000000001</v>
      </c>
      <c r="AR261" s="23">
        <v>282.11750000000001</v>
      </c>
      <c r="AS261" s="23">
        <v>19.358000000000001</v>
      </c>
      <c r="AT261" s="23">
        <v>13.284000000000001</v>
      </c>
      <c r="AU261" s="23">
        <v>9.9330999999999996</v>
      </c>
      <c r="AV261" s="23">
        <f t="shared" si="156"/>
        <v>3.2130415778907038</v>
      </c>
      <c r="AW261" s="23">
        <f t="shared" si="191"/>
        <v>274.96832358674465</v>
      </c>
      <c r="AX261" s="23">
        <f t="shared" si="170"/>
        <v>195.53372281278925</v>
      </c>
      <c r="AY261" s="23">
        <f t="shared" si="171"/>
        <v>18.526113797098251</v>
      </c>
      <c r="AZ261" s="23" cm="1">
        <f t="array" aca="1" ref="AZ261" ca="1">(AY261 - $EV261) - AVERAGE(OFFSET(AY$62, 0, 0, ROW()-62, 1) - OFFSET($EV$62, 0, 0, ROW()-62, 1))</f>
        <v>-14.000824540634202</v>
      </c>
      <c r="BA261" s="21">
        <v>45596</v>
      </c>
      <c r="BB261" s="23">
        <v>2735.95</v>
      </c>
      <c r="BC261" s="23">
        <v>1.48</v>
      </c>
      <c r="BD261" s="23">
        <v>18.0763</v>
      </c>
      <c r="BE261" s="23">
        <v>153.7533</v>
      </c>
      <c r="BF261" s="23" t="s">
        <v>8</v>
      </c>
      <c r="BG261" s="23">
        <v>16.675699999999999</v>
      </c>
      <c r="BH261" s="23">
        <v>14.227399999999999</v>
      </c>
      <c r="BI261" s="23">
        <f t="shared" si="157"/>
        <v>1.6585912931459095</v>
      </c>
      <c r="BJ261" s="23">
        <f t="shared" si="192"/>
        <v>149.85701754385966</v>
      </c>
      <c r="BK261" s="23">
        <f t="shared" si="172"/>
        <v>143.17255690758159</v>
      </c>
      <c r="BL261" s="23">
        <f t="shared" si="173"/>
        <v>19.109458258582791</v>
      </c>
      <c r="BM261" s="23" cm="1">
        <f t="array" aca="1" ref="BM261" ca="1">(BL261 - $EV261) - AVERAGE(OFFSET(BL$62, 0, 0, ROW()-62, 1) - OFFSET($EV$62, 0, 0, ROW()-62, 1))</f>
        <v>-10.353655574983975</v>
      </c>
      <c r="BN261" s="21">
        <v>45596</v>
      </c>
      <c r="BO261" s="23">
        <v>3723.05</v>
      </c>
      <c r="BP261" s="23">
        <v>3.14</v>
      </c>
      <c r="BQ261" s="23">
        <v>48.5197</v>
      </c>
      <c r="BR261" s="23">
        <v>169.0805</v>
      </c>
      <c r="BS261" s="23" t="s">
        <v>8</v>
      </c>
      <c r="BT261" s="23">
        <v>23.3843</v>
      </c>
      <c r="BU261" s="23">
        <v>15.680999999999999</v>
      </c>
      <c r="BV261" s="23">
        <f t="shared" si="158"/>
        <v>3.4004659855288515</v>
      </c>
      <c r="BW261" s="23">
        <f t="shared" si="193"/>
        <v>164.79580896686159</v>
      </c>
      <c r="BX261" s="23">
        <f t="shared" si="174"/>
        <v>153.89804820502602</v>
      </c>
      <c r="BY261" s="23">
        <f t="shared" si="175"/>
        <v>24.191664828913748</v>
      </c>
      <c r="BZ261" s="23" cm="1">
        <f t="array" aca="1" ref="BZ261" ca="1">(BY261 - $EV261) - AVERAGE(OFFSET(BY$62, 0, 0, ROW()-62, 1) - OFFSET($EV$62, 0, 0, ROW()-62, 1))</f>
        <v>-11.551549961606259</v>
      </c>
      <c r="CA261" s="21">
        <v>45596</v>
      </c>
      <c r="CB261" s="23">
        <v>5851.07</v>
      </c>
      <c r="CC261" s="23">
        <v>1.61</v>
      </c>
      <c r="CD261" s="23">
        <v>25.613199999999999</v>
      </c>
      <c r="CE261" s="23">
        <v>253.06370000000001</v>
      </c>
      <c r="CF261" s="23">
        <v>25.752800000000001</v>
      </c>
      <c r="CG261" s="23">
        <v>6.4947999999999997</v>
      </c>
      <c r="CH261" s="23">
        <v>4.9111000000000002</v>
      </c>
      <c r="CI261" s="23">
        <f t="shared" si="159"/>
        <v>1.6344153763273888</v>
      </c>
      <c r="CJ261" s="23">
        <f t="shared" si="194"/>
        <v>246.65077972709551</v>
      </c>
      <c r="CK261" s="23">
        <f t="shared" si="176"/>
        <v>255.33864394292272</v>
      </c>
      <c r="CL261" s="23">
        <f t="shared" si="177"/>
        <v>22.914941152847675</v>
      </c>
      <c r="CM261" s="23" cm="1">
        <f t="array" aca="1" ref="CM261" ca="1">(CL261 - $EV261) - AVERAGE(OFFSET(CL$62, 0, 0, ROW()-62, 1) - OFFSET($EV$62, 0, 0, ROW()-62, 1))</f>
        <v>-12.425858964525412</v>
      </c>
      <c r="CN261" s="21">
        <v>45596</v>
      </c>
      <c r="CO261" s="23">
        <v>8701.99</v>
      </c>
      <c r="CP261" s="23">
        <v>1.62</v>
      </c>
      <c r="CQ261" s="23">
        <v>26.607299999999999</v>
      </c>
      <c r="CR261" s="23">
        <v>254.52719999999999</v>
      </c>
      <c r="CS261" s="23">
        <v>28.020800000000001</v>
      </c>
      <c r="CT261" s="23">
        <v>12.416600000000001</v>
      </c>
      <c r="CU261" s="23">
        <v>9.2345000000000006</v>
      </c>
      <c r="CV261" s="23">
        <f t="shared" si="160"/>
        <v>1.7698699768218551</v>
      </c>
      <c r="CW261" s="23">
        <f t="shared" si="195"/>
        <v>248.07719298245613</v>
      </c>
      <c r="CX261" s="23">
        <f t="shared" si="178"/>
        <v>188.88167998520376</v>
      </c>
      <c r="CY261" s="23">
        <f t="shared" si="179"/>
        <v>46.071117117772772</v>
      </c>
      <c r="CZ261" s="23" cm="1">
        <f t="array" aca="1" ref="CZ261" ca="1">(CY261 - $EV261) - AVERAGE(OFFSET(CY$62, 0, 0, ROW()-62, 1) - OFFSET($EV$62, 0, 0, ROW()-62, 1))</f>
        <v>5.0559374444065233</v>
      </c>
      <c r="DA261" s="21">
        <v>45596</v>
      </c>
      <c r="DB261" s="23">
        <v>4203.8</v>
      </c>
      <c r="DC261" s="23">
        <v>1.72</v>
      </c>
      <c r="DD261" s="23">
        <v>24.533300000000001</v>
      </c>
      <c r="DE261" s="23">
        <v>185.48009999999999</v>
      </c>
      <c r="DF261" s="23">
        <v>28.817399999999999</v>
      </c>
      <c r="DG261" s="23">
        <v>11.9451</v>
      </c>
      <c r="DH261" s="23">
        <v>8.7843</v>
      </c>
      <c r="DI261" s="23">
        <f t="shared" si="161"/>
        <v>1.7887592361352063</v>
      </c>
      <c r="DJ261" s="23">
        <f t="shared" si="196"/>
        <v>180.7798245614035</v>
      </c>
      <c r="DK261" s="23">
        <f t="shared" si="180"/>
        <v>200.44168484395396</v>
      </c>
      <c r="DL261" s="23">
        <f t="shared" si="181"/>
        <v>20.972683417986154</v>
      </c>
      <c r="DM261" s="23" cm="1">
        <f t="array" aca="1" ref="DM261" ca="1">(DL261 - $EV261) - AVERAGE(OFFSET(DL$62, 0, 0, ROW()-62, 1) - OFFSET($EV$62, 0, 0, ROW()-62, 1))</f>
        <v>-13.300044279989908</v>
      </c>
      <c r="DN261" s="21">
        <v>45596</v>
      </c>
      <c r="DO261" s="23">
        <v>18444.439999999999</v>
      </c>
      <c r="DP261" s="23">
        <v>0.61</v>
      </c>
      <c r="DQ261" s="23">
        <v>39.690800000000003</v>
      </c>
      <c r="DR261" s="23">
        <v>530.48869999999999</v>
      </c>
      <c r="DS261" s="23">
        <v>54.412100000000002</v>
      </c>
      <c r="DT261" s="23">
        <v>26.351299999999998</v>
      </c>
      <c r="DU261" s="23">
        <v>21.746300000000002</v>
      </c>
      <c r="DV261" s="23">
        <f t="shared" si="162"/>
        <v>0.67685824931467331</v>
      </c>
      <c r="DW261" s="23">
        <f t="shared" si="197"/>
        <v>517.0455165692008</v>
      </c>
      <c r="DX261" s="23">
        <f t="shared" si="182"/>
        <v>383.50762473089435</v>
      </c>
      <c r="DY261" s="23">
        <f t="shared" si="183"/>
        <v>48.094063352566671</v>
      </c>
      <c r="DZ261" s="23" cm="1">
        <f t="array" aca="1" ref="DZ261" ca="1">(DY261 - $EV261) - AVERAGE(OFFSET(DY$62, 0, 0, ROW()-62, 1) - OFFSET($EV$62, 0, 0, ROW()-62, 1))</f>
        <v>6.7280468770451369</v>
      </c>
      <c r="EA261" s="21">
        <v>45596</v>
      </c>
      <c r="EB261" s="23">
        <v>8353.68</v>
      </c>
      <c r="EC261" s="23">
        <v>2.82</v>
      </c>
      <c r="ED261" s="23">
        <v>24.2455</v>
      </c>
      <c r="EE261" s="23">
        <v>185.58439999999999</v>
      </c>
      <c r="EF261" s="23">
        <v>68.647199999999998</v>
      </c>
      <c r="EG261" s="23">
        <v>21.0335</v>
      </c>
      <c r="EH261" s="23">
        <v>13.276400000000001</v>
      </c>
      <c r="EI261" s="23">
        <f t="shared" si="163"/>
        <v>3.2966315758048443</v>
      </c>
      <c r="EJ261" s="23">
        <f t="shared" si="198"/>
        <v>180.88148148148147</v>
      </c>
      <c r="EK261" s="23">
        <f t="shared" si="184"/>
        <v>157.92954407814261</v>
      </c>
      <c r="EL261" s="23">
        <f t="shared" si="185"/>
        <v>52.894979522429622</v>
      </c>
      <c r="EM261" s="23" cm="1">
        <f t="array" aca="1" ref="EM261" ca="1">(EL261 - $EV261) - AVERAGE(OFFSET(EL$62, 0, 0, ROW()-62, 1) - OFFSET($EV$62, 0, 0, ROW()-62, 1))</f>
        <v>6.9740729517869227</v>
      </c>
      <c r="EP261" s="21">
        <v>45596</v>
      </c>
      <c r="EQ261" s="52">
        <v>6032.3798828125</v>
      </c>
      <c r="ER261" s="37">
        <v>28.641100000000002</v>
      </c>
      <c r="ES261" s="51">
        <v>207.31</v>
      </c>
      <c r="ET261" s="23">
        <f t="shared" si="199"/>
        <v>202.05653021442495</v>
      </c>
      <c r="EU261" s="23">
        <f t="shared" si="186"/>
        <v>174.74561530968421</v>
      </c>
      <c r="EV261" s="23">
        <f t="shared" si="187"/>
        <v>34.520922725997529</v>
      </c>
      <c r="EW261" s="37"/>
      <c r="EX261" s="37"/>
      <c r="EY261" s="37"/>
      <c r="FA261" s="21">
        <v>45596</v>
      </c>
      <c r="FB261" s="37">
        <f>VLOOKUP(FA261,'riskfree_rate and infl.'!$H:$I,2,0)</f>
        <v>2.6</v>
      </c>
    </row>
    <row r="262" spans="1:158" x14ac:dyDescent="0.35">
      <c r="A262" s="21">
        <v>45626</v>
      </c>
      <c r="B262" s="23">
        <v>12346.25</v>
      </c>
      <c r="C262" s="23">
        <v>0.68</v>
      </c>
      <c r="D262" s="23">
        <v>24.214400000000001</v>
      </c>
      <c r="E262" s="23">
        <v>357.89190000000002</v>
      </c>
      <c r="F262" s="23">
        <v>59.556899999999999</v>
      </c>
      <c r="G262" s="23">
        <v>20.688099999999999</v>
      </c>
      <c r="H262" s="23">
        <v>15.456099999999999</v>
      </c>
      <c r="I262" s="23">
        <f t="shared" si="153"/>
        <v>0.78186906048264204</v>
      </c>
      <c r="J262" s="23">
        <f t="shared" si="188"/>
        <v>348.48286270691341</v>
      </c>
      <c r="K262" s="23">
        <f t="shared" si="164"/>
        <v>247.04270852616372</v>
      </c>
      <c r="L262" s="23">
        <f t="shared" si="165"/>
        <v>49.976176482425657</v>
      </c>
      <c r="M262" s="23" cm="1">
        <f t="array" aca="1" ref="M262" ca="1">(L262 - $EV262) - AVERAGE(OFFSET(L$62, 0, 0, ROW()-62, 1) - OFFSET($EV$62, 0, 0, ROW()-62, 1))</f>
        <v>1.665395292647311</v>
      </c>
      <c r="N262" s="21">
        <v>45626</v>
      </c>
      <c r="O262" s="23">
        <v>11159.5</v>
      </c>
      <c r="P262" s="23">
        <v>0.68</v>
      </c>
      <c r="Q262" s="23">
        <v>31.532</v>
      </c>
      <c r="R262" s="23">
        <v>357.56439999999998</v>
      </c>
      <c r="S262" s="23">
        <v>32.065800000000003</v>
      </c>
      <c r="T262" s="23">
        <v>10.318300000000001</v>
      </c>
      <c r="U262" s="23">
        <v>8.1109000000000009</v>
      </c>
      <c r="V262" s="23">
        <f t="shared" si="154"/>
        <v>0.80534579366847459</v>
      </c>
      <c r="W262" s="23">
        <f t="shared" si="189"/>
        <v>348.16397273612466</v>
      </c>
      <c r="X262" s="23">
        <f t="shared" si="166"/>
        <v>227.96749120678786</v>
      </c>
      <c r="Y262" s="23">
        <f t="shared" si="167"/>
        <v>48.95215515565458</v>
      </c>
      <c r="Z262" s="23" cm="1">
        <f t="array" aca="1" ref="Z262" ca="1">(Y262 - $EV262) - AVERAGE(OFFSET(Y$62, 0, 0, ROW()-62, 1) - OFFSET($EV$62, 0, 0, ROW()-62, 1))</f>
        <v>5.3469898372626883</v>
      </c>
      <c r="AA262" s="21">
        <v>45626</v>
      </c>
      <c r="AB262" s="23">
        <v>5130.74</v>
      </c>
      <c r="AC262" s="23">
        <v>2.56</v>
      </c>
      <c r="AD262" s="23">
        <v>23.0322</v>
      </c>
      <c r="AE262" s="23">
        <v>219.6431</v>
      </c>
      <c r="AF262" s="23">
        <v>28.631499999999999</v>
      </c>
      <c r="AG262" s="23">
        <v>7.5351999999999997</v>
      </c>
      <c r="AH262" s="23">
        <v>5.7308000000000003</v>
      </c>
      <c r="AI262" s="23">
        <f t="shared" si="155"/>
        <v>2.7844688107328022</v>
      </c>
      <c r="AJ262" s="23">
        <f t="shared" si="190"/>
        <v>213.8686465433301</v>
      </c>
      <c r="AK262" s="23">
        <f t="shared" si="168"/>
        <v>187.65960796009401</v>
      </c>
      <c r="AL262" s="23">
        <f t="shared" si="169"/>
        <v>27.34067312498626</v>
      </c>
      <c r="AM262" s="23" cm="1">
        <f t="array" aca="1" ref="AM262" ca="1">(AL262 - $EV262) - AVERAGE(OFFSET(AL$62, 0, 0, ROW()-62, 1) - OFFSET($EV$62, 0, 0, ROW()-62, 1))</f>
        <v>-8.9029344635733718</v>
      </c>
      <c r="AN262" s="21">
        <v>45626</v>
      </c>
      <c r="AO262" s="23">
        <v>3855.66</v>
      </c>
      <c r="AP262" s="23">
        <v>3.03</v>
      </c>
      <c r="AQ262" s="23">
        <v>15.481199999999999</v>
      </c>
      <c r="AR262" s="23">
        <v>260.32499999999999</v>
      </c>
      <c r="AS262" s="23">
        <v>18.5093</v>
      </c>
      <c r="AT262" s="23">
        <v>12.206099999999999</v>
      </c>
      <c r="AU262" s="23">
        <v>9.0664999999999996</v>
      </c>
      <c r="AV262" s="23">
        <f t="shared" si="156"/>
        <v>3.1946291905470812</v>
      </c>
      <c r="AW262" s="23">
        <f t="shared" si="191"/>
        <v>253.48101265822785</v>
      </c>
      <c r="AX262" s="23">
        <f t="shared" si="170"/>
        <v>197.59634465288147</v>
      </c>
      <c r="AY262" s="23">
        <f t="shared" si="171"/>
        <v>19.512810354732309</v>
      </c>
      <c r="AZ262" s="23" cm="1">
        <f t="array" aca="1" ref="AZ262" ca="1">(AY262 - $EV262) - AVERAGE(OFFSET(AY$62, 0, 0, ROW()-62, 1) - OFFSET($EV$62, 0, 0, ROW()-62, 1))</f>
        <v>-11.962451944967203</v>
      </c>
      <c r="BA262" s="21">
        <v>45626</v>
      </c>
      <c r="BB262" s="23">
        <v>3031.22</v>
      </c>
      <c r="BC262" s="23">
        <v>1.36</v>
      </c>
      <c r="BD262" s="23">
        <v>20.143799999999999</v>
      </c>
      <c r="BE262" s="23">
        <v>153.89830000000001</v>
      </c>
      <c r="BF262" s="23" t="s">
        <v>8</v>
      </c>
      <c r="BG262" s="23">
        <v>18.629899999999999</v>
      </c>
      <c r="BH262" s="23">
        <v>14.4366</v>
      </c>
      <c r="BI262" s="23">
        <f t="shared" si="157"/>
        <v>1.6337948340263349</v>
      </c>
      <c r="BJ262" s="23">
        <f t="shared" si="192"/>
        <v>149.85228821811103</v>
      </c>
      <c r="BK262" s="23">
        <f t="shared" si="172"/>
        <v>143.52482406838297</v>
      </c>
      <c r="BL262" s="23">
        <f t="shared" si="173"/>
        <v>21.119830800529414</v>
      </c>
      <c r="BM262" s="23" cm="1">
        <f t="array" aca="1" ref="BM262" ca="1">(BL262 - $EV262) - AVERAGE(OFFSET(BL$62, 0, 0, ROW()-62, 1) - OFFSET($EV$62, 0, 0, ROW()-62, 1))</f>
        <v>-7.3098428398326609</v>
      </c>
      <c r="BN262" s="21">
        <v>45626</v>
      </c>
      <c r="BO262" s="23">
        <v>3861.1</v>
      </c>
      <c r="BP262" s="23">
        <v>3.03</v>
      </c>
      <c r="BQ262" s="23">
        <v>50.843200000000003</v>
      </c>
      <c r="BR262" s="23">
        <v>169.83940000000001</v>
      </c>
      <c r="BS262" s="23" t="s">
        <v>8</v>
      </c>
      <c r="BT262" s="23">
        <v>23.156600000000001</v>
      </c>
      <c r="BU262" s="23">
        <v>15.667199999999999</v>
      </c>
      <c r="BV262" s="23">
        <f t="shared" si="158"/>
        <v>3.3501304714799005</v>
      </c>
      <c r="BW262" s="23">
        <f t="shared" si="193"/>
        <v>165.37429406037003</v>
      </c>
      <c r="BX262" s="23">
        <f t="shared" si="174"/>
        <v>154.19568376225158</v>
      </c>
      <c r="BY262" s="23">
        <f t="shared" si="175"/>
        <v>25.040259920331376</v>
      </c>
      <c r="BZ262" s="23" cm="1">
        <f t="array" aca="1" ref="BZ262" ca="1">(BY262 - $EV262) - AVERAGE(OFFSET(BY$62, 0, 0, ROW()-62, 1) - OFFSET($EV$62, 0, 0, ROW()-62, 1))</f>
        <v>-9.6635252050508296</v>
      </c>
      <c r="CA262" s="21">
        <v>45626</v>
      </c>
      <c r="CB262" s="23">
        <v>5846.13</v>
      </c>
      <c r="CC262" s="23">
        <v>1.62</v>
      </c>
      <c r="CD262" s="23">
        <v>25.2896</v>
      </c>
      <c r="CE262" s="23">
        <v>262.11009999999999</v>
      </c>
      <c r="CF262" s="23">
        <v>25.7897</v>
      </c>
      <c r="CG262" s="23">
        <v>6.6166999999999998</v>
      </c>
      <c r="CH262" s="23">
        <v>4.3421000000000003</v>
      </c>
      <c r="CI262" s="23">
        <f t="shared" si="159"/>
        <v>1.6282926138756968</v>
      </c>
      <c r="CJ262" s="23">
        <f t="shared" si="194"/>
        <v>255.21918208373904</v>
      </c>
      <c r="CK262" s="23">
        <f t="shared" si="176"/>
        <v>256.01847229596711</v>
      </c>
      <c r="CL262" s="23">
        <f t="shared" si="177"/>
        <v>22.834797612734956</v>
      </c>
      <c r="CM262" s="23" cm="1">
        <f t="array" aca="1" ref="CM262" ca="1">(CL262 - $EV262) - AVERAGE(OFFSET(CL$62, 0, 0, ROW()-62, 1) - OFFSET($EV$62, 0, 0, ROW()-62, 1))</f>
        <v>-11.462201294485734</v>
      </c>
      <c r="CN262" s="21">
        <v>45626</v>
      </c>
      <c r="CO262" s="23">
        <v>9387.08</v>
      </c>
      <c r="CP262" s="23">
        <v>1.45</v>
      </c>
      <c r="CQ262" s="23">
        <v>29.327100000000002</v>
      </c>
      <c r="CR262" s="23">
        <v>244.0693</v>
      </c>
      <c r="CS262" s="23">
        <v>28.351800000000001</v>
      </c>
      <c r="CT262" s="23">
        <v>13.113</v>
      </c>
      <c r="CU262" s="23">
        <v>9.9456000000000007</v>
      </c>
      <c r="CV262" s="23">
        <f t="shared" si="160"/>
        <v>1.6641761229851557</v>
      </c>
      <c r="CW262" s="23">
        <f t="shared" si="195"/>
        <v>237.6526777020448</v>
      </c>
      <c r="CX262" s="23">
        <f t="shared" si="178"/>
        <v>189.47947926587281</v>
      </c>
      <c r="CY262" s="23">
        <f t="shared" si="179"/>
        <v>49.541406997579337</v>
      </c>
      <c r="CZ262" s="23" cm="1">
        <f t="array" aca="1" ref="CZ262" ca="1">(CY262 - $EV262) - AVERAGE(OFFSET(CY$62, 0, 0, ROW()-62, 1) - OFFSET($EV$62, 0, 0, ROW()-62, 1))</f>
        <v>9.4826195523208252</v>
      </c>
      <c r="DA262" s="21">
        <v>45626</v>
      </c>
      <c r="DB262" s="23">
        <v>4270.8100000000004</v>
      </c>
      <c r="DC262" s="23">
        <v>1.68</v>
      </c>
      <c r="DD262" s="23">
        <v>25.025700000000001</v>
      </c>
      <c r="DE262" s="23">
        <v>182.63159999999999</v>
      </c>
      <c r="DF262" s="23">
        <v>29.5518</v>
      </c>
      <c r="DG262" s="23">
        <v>12.8499</v>
      </c>
      <c r="DH262" s="23">
        <v>9.1221999999999994</v>
      </c>
      <c r="DI262" s="23">
        <f t="shared" si="161"/>
        <v>1.7544060508389308</v>
      </c>
      <c r="DJ262" s="23">
        <f t="shared" si="196"/>
        <v>177.83018500486855</v>
      </c>
      <c r="DK262" s="23">
        <f t="shared" si="180"/>
        <v>200.61369788492635</v>
      </c>
      <c r="DL262" s="23">
        <f t="shared" si="181"/>
        <v>21.288725770110531</v>
      </c>
      <c r="DM262" s="23" cm="1">
        <f t="array" aca="1" ref="DM262" ca="1">(DL262 - $EV262) - AVERAGE(OFFSET(DL$62, 0, 0, ROW()-62, 1) - OFFSET($EV$62, 0, 0, ROW()-62, 1))</f>
        <v>-11.935829791135813</v>
      </c>
      <c r="DN262" s="21">
        <v>45626</v>
      </c>
      <c r="DO262" s="23">
        <v>19357.439999999999</v>
      </c>
      <c r="DP262" s="23">
        <v>0.59</v>
      </c>
      <c r="DQ262" s="23">
        <v>41.654000000000003</v>
      </c>
      <c r="DR262" s="23">
        <v>530.48869999999999</v>
      </c>
      <c r="DS262" s="23">
        <v>54.410499999999999</v>
      </c>
      <c r="DT262" s="23">
        <v>26.349900000000002</v>
      </c>
      <c r="DU262" s="23">
        <v>21.744199999999999</v>
      </c>
      <c r="DV262" s="23">
        <f t="shared" si="162"/>
        <v>0.66946419681105052</v>
      </c>
      <c r="DW262" s="23">
        <f t="shared" si="197"/>
        <v>516.54206426484916</v>
      </c>
      <c r="DX262" s="23">
        <f t="shared" si="182"/>
        <v>387.07500552773422</v>
      </c>
      <c r="DY262" s="23">
        <f t="shared" si="183"/>
        <v>50.009532322057986</v>
      </c>
      <c r="DZ262" s="23" cm="1">
        <f t="array" aca="1" ref="DZ262" ca="1">(DY262 - $EV262) - AVERAGE(OFFSET(DY$62, 0, 0, ROW()-62, 1) - OFFSET($EV$62, 0, 0, ROW()-62, 1))</f>
        <v>9.5915475274809943</v>
      </c>
      <c r="EA262" s="21">
        <v>45626</v>
      </c>
      <c r="EB262" s="23">
        <v>8641.58</v>
      </c>
      <c r="EC262" s="23">
        <v>2.77</v>
      </c>
      <c r="ED262" s="23">
        <v>25.3124</v>
      </c>
      <c r="EE262" s="23">
        <v>192.9196</v>
      </c>
      <c r="EF262" s="23">
        <v>68.702799999999996</v>
      </c>
      <c r="EG262" s="23">
        <v>21.771699999999999</v>
      </c>
      <c r="EH262" s="23">
        <v>13.9436</v>
      </c>
      <c r="EI262" s="23">
        <f t="shared" si="163"/>
        <v>3.2627211405150596</v>
      </c>
      <c r="EJ262" s="23">
        <f t="shared" si="198"/>
        <v>187.84771178188902</v>
      </c>
      <c r="EK262" s="23">
        <f t="shared" si="184"/>
        <v>158.56252993725639</v>
      </c>
      <c r="EL262" s="23">
        <f t="shared" si="185"/>
        <v>54.49950882733453</v>
      </c>
      <c r="EM262" s="23" cm="1">
        <f t="array" aca="1" ref="EM262" ca="1">(EL262 - $EV262) - AVERAGE(OFFSET(EL$62, 0, 0, ROW()-62, 1) - OFFSET($EV$62, 0, 0, ROW()-62, 1))</f>
        <v>9.5254038072626663</v>
      </c>
      <c r="EP262" s="21">
        <v>45626</v>
      </c>
      <c r="EQ262" s="52">
        <v>5881.6298828125</v>
      </c>
      <c r="ER262" s="37">
        <v>27.9253</v>
      </c>
      <c r="ES262" s="51">
        <v>210.79</v>
      </c>
      <c r="ET262" s="23">
        <f t="shared" si="199"/>
        <v>205.24829600778969</v>
      </c>
      <c r="EU262" s="23">
        <f t="shared" si="186"/>
        <v>175.36557140214182</v>
      </c>
      <c r="EV262" s="23">
        <f t="shared" si="187"/>
        <v>33.53925081066776</v>
      </c>
      <c r="EW262" s="37"/>
      <c r="EX262" s="37"/>
      <c r="EY262" s="37"/>
      <c r="FA262" s="21">
        <v>45626</v>
      </c>
      <c r="FB262" s="37">
        <f>VLOOKUP(FA262,'riskfree_rate and infl.'!$H:$I,2,0)</f>
        <v>2.7</v>
      </c>
    </row>
    <row r="263" spans="1:158" x14ac:dyDescent="0.35">
      <c r="A263" s="21">
        <v>45657</v>
      </c>
      <c r="B263" s="23">
        <v>12634.01</v>
      </c>
      <c r="C263" s="23">
        <v>0.73</v>
      </c>
      <c r="D263" s="23">
        <v>24.758099999999999</v>
      </c>
      <c r="E263" s="23">
        <v>357.89190000000002</v>
      </c>
      <c r="F263" s="23">
        <v>59.556899999999999</v>
      </c>
      <c r="G263" s="23">
        <v>20.688099999999999</v>
      </c>
      <c r="H263" s="23">
        <v>15.456099999999999</v>
      </c>
      <c r="I263" s="23">
        <f t="shared" si="153"/>
        <v>0.83571176601444663</v>
      </c>
      <c r="J263" s="23">
        <f t="shared" si="188"/>
        <v>347.80553935860064</v>
      </c>
      <c r="K263" s="23">
        <f t="shared" si="164"/>
        <v>249.22416774356105</v>
      </c>
      <c r="L263" s="23">
        <f t="shared" si="165"/>
        <v>50.693358169821444</v>
      </c>
      <c r="M263" s="23" cm="1">
        <f t="array" aca="1" ref="M263" ca="1">(L263 - $EV263) - AVERAGE(OFFSET(L$62, 0, 0, ROW()-62, 1) - OFFSET($EV$62, 0, 0, ROW()-62, 1))</f>
        <v>1.5904774753701609</v>
      </c>
      <c r="N263" s="21">
        <v>45657</v>
      </c>
      <c r="O263" s="23">
        <v>11401.52</v>
      </c>
      <c r="P263" s="23">
        <v>0.66</v>
      </c>
      <c r="Q263" s="23">
        <v>32.225200000000001</v>
      </c>
      <c r="R263" s="23">
        <v>357.53039999999999</v>
      </c>
      <c r="S263" s="23">
        <v>32.077800000000003</v>
      </c>
      <c r="T263" s="23">
        <v>10.318099999999999</v>
      </c>
      <c r="U263" s="23">
        <v>8.1118000000000006</v>
      </c>
      <c r="V263" s="23">
        <f t="shared" si="154"/>
        <v>0.78129622959405254</v>
      </c>
      <c r="W263" s="23">
        <f t="shared" si="189"/>
        <v>347.45422740524782</v>
      </c>
      <c r="X263" s="23">
        <f t="shared" si="166"/>
        <v>230.53173647618453</v>
      </c>
      <c r="Y263" s="23">
        <f t="shared" si="167"/>
        <v>49.457485439007456</v>
      </c>
      <c r="Z263" s="23" cm="1">
        <f t="array" aca="1" ref="Z263" ca="1">(Y263 - $EV263) - AVERAGE(OFFSET(Y$62, 0, 0, ROW()-62, 1) - OFFSET($EV$62, 0, 0, ROW()-62, 1))</f>
        <v>5.0419042251733952</v>
      </c>
      <c r="AA263" s="21">
        <v>45657</v>
      </c>
      <c r="AB263" s="23">
        <v>4862.3900000000003</v>
      </c>
      <c r="AC263" s="23">
        <v>2.4700000000000002</v>
      </c>
      <c r="AD263" s="23">
        <v>21.8276</v>
      </c>
      <c r="AE263" s="23">
        <v>219.6431</v>
      </c>
      <c r="AF263" s="23">
        <v>28.631499999999999</v>
      </c>
      <c r="AG263" s="23">
        <v>7.5351999999999997</v>
      </c>
      <c r="AH263" s="23">
        <v>5.7308000000000003</v>
      </c>
      <c r="AI263" s="23">
        <f t="shared" si="155"/>
        <v>2.5220425639145576</v>
      </c>
      <c r="AJ263" s="23">
        <f t="shared" si="190"/>
        <v>213.45296404275999</v>
      </c>
      <c r="AK263" s="23">
        <f t="shared" si="168"/>
        <v>188.65066175963369</v>
      </c>
      <c r="AL263" s="23">
        <f t="shared" si="169"/>
        <v>25.774571658780285</v>
      </c>
      <c r="AM263" s="23" cm="1">
        <f t="array" aca="1" ref="AM263" ca="1">(AL263 - $EV263) - AVERAGE(OFFSET(AL$62, 0, 0, ROW()-62, 1) - OFFSET($EV$62, 0, 0, ROW()-62, 1))</f>
        <v>-11.208556679446211</v>
      </c>
      <c r="AN263" s="21">
        <v>45657</v>
      </c>
      <c r="AO263" s="23">
        <v>3505.46</v>
      </c>
      <c r="AP263" s="23">
        <v>3.29</v>
      </c>
      <c r="AQ263" s="23">
        <v>14.075100000000001</v>
      </c>
      <c r="AR263" s="23">
        <v>260.32499999999999</v>
      </c>
      <c r="AS263" s="23">
        <v>18.5093</v>
      </c>
      <c r="AT263" s="23">
        <v>12.206099999999999</v>
      </c>
      <c r="AU263" s="23">
        <v>9.0664999999999996</v>
      </c>
      <c r="AV263" s="23">
        <f t="shared" si="156"/>
        <v>3.1464813820771664</v>
      </c>
      <c r="AW263" s="23">
        <f t="shared" si="191"/>
        <v>252.98833819241983</v>
      </c>
      <c r="AX263" s="23">
        <f t="shared" si="170"/>
        <v>199.65498215647949</v>
      </c>
      <c r="AY263" s="23">
        <f t="shared" si="171"/>
        <v>17.557588406447067</v>
      </c>
      <c r="AZ263" s="23" cm="1">
        <f t="array" aca="1" ref="AZ263" ca="1">(AY263 - $EV263) - AVERAGE(OFFSET(AY$62, 0, 0, ROW()-62, 1) - OFFSET($EV$62, 0, 0, ROW()-62, 1))</f>
        <v>-14.641973162912373</v>
      </c>
      <c r="BA263" s="21">
        <v>45657</v>
      </c>
      <c r="BB263" s="23">
        <v>2861.03</v>
      </c>
      <c r="BC263" s="23">
        <v>1.45</v>
      </c>
      <c r="BD263" s="23">
        <v>19.017700000000001</v>
      </c>
      <c r="BE263" s="23">
        <v>153.89830000000001</v>
      </c>
      <c r="BF263" s="23" t="s">
        <v>8</v>
      </c>
      <c r="BG263" s="23">
        <v>18.626200000000001</v>
      </c>
      <c r="BH263" s="23">
        <v>14.4329</v>
      </c>
      <c r="BI263" s="23">
        <f t="shared" si="157"/>
        <v>1.6078092329515175</v>
      </c>
      <c r="BJ263" s="23">
        <f t="shared" si="192"/>
        <v>149.56103012633628</v>
      </c>
      <c r="BK263" s="23">
        <f t="shared" si="172"/>
        <v>143.87643100580951</v>
      </c>
      <c r="BL263" s="23">
        <f t="shared" si="173"/>
        <v>19.885327846952752</v>
      </c>
      <c r="BM263" s="23" cm="1">
        <f t="array" aca="1" ref="BM263" ca="1">(BL263 - $EV263) - AVERAGE(OFFSET(BL$62, 0, 0, ROW()-62, 1) - OFFSET($EV$62, 0, 0, ROW()-62, 1))</f>
        <v>-9.291792372050022</v>
      </c>
      <c r="BN263" s="21">
        <v>45657</v>
      </c>
      <c r="BO263" s="23">
        <v>3506.09</v>
      </c>
      <c r="BP263" s="23">
        <v>3.36</v>
      </c>
      <c r="BQ263" s="23">
        <v>46.168399999999998</v>
      </c>
      <c r="BR263" s="23">
        <v>169.83940000000001</v>
      </c>
      <c r="BS263" s="23" t="s">
        <v>8</v>
      </c>
      <c r="BT263" s="23">
        <v>23.156600000000001</v>
      </c>
      <c r="BU263" s="23">
        <v>15.667199999999999</v>
      </c>
      <c r="BV263" s="23">
        <f t="shared" si="158"/>
        <v>3.3694886567861446</v>
      </c>
      <c r="BW263" s="23">
        <f t="shared" si="193"/>
        <v>165.05286686103014</v>
      </c>
      <c r="BX263" s="23">
        <f t="shared" si="174"/>
        <v>154.49276885183832</v>
      </c>
      <c r="BY263" s="23">
        <f t="shared" si="175"/>
        <v>22.694201327716581</v>
      </c>
      <c r="BZ263" s="23" cm="1">
        <f t="array" aca="1" ref="BZ263" ca="1">(BY263 - $EV263) - AVERAGE(OFFSET(BY$62, 0, 0, ROW()-62, 1) - OFFSET($EV$62, 0, 0, ROW()-62, 1))</f>
        <v>-12.745320513792802</v>
      </c>
      <c r="CA263" s="21">
        <v>45657</v>
      </c>
      <c r="CB263" s="23">
        <v>5479.09</v>
      </c>
      <c r="CC263" s="23">
        <v>1.73</v>
      </c>
      <c r="CD263" s="23">
        <v>23.7334</v>
      </c>
      <c r="CE263" s="23">
        <v>262.13380000000001</v>
      </c>
      <c r="CF263" s="23">
        <v>25.776700000000002</v>
      </c>
      <c r="CG263" s="23">
        <v>6.6052999999999997</v>
      </c>
      <c r="CH263" s="23">
        <v>4.3381999999999996</v>
      </c>
      <c r="CI263" s="23">
        <f t="shared" si="159"/>
        <v>1.6283907127282313</v>
      </c>
      <c r="CJ263" s="23">
        <f t="shared" si="194"/>
        <v>254.74616132167156</v>
      </c>
      <c r="CK263" s="23">
        <f t="shared" si="176"/>
        <v>256.69740391916798</v>
      </c>
      <c r="CL263" s="23">
        <f t="shared" si="177"/>
        <v>21.344547768489793</v>
      </c>
      <c r="CM263" s="23" cm="1">
        <f t="array" aca="1" ref="CM263" ca="1">(CL263 - $EV263) - AVERAGE(OFFSET(CL$62, 0, 0, ROW()-62, 1) - OFFSET($EV$62, 0, 0, ROW()-62, 1))</f>
        <v>-13.679239217597203</v>
      </c>
      <c r="CN263" s="21">
        <v>45657</v>
      </c>
      <c r="CO263" s="23">
        <v>8666.2199999999993</v>
      </c>
      <c r="CP263" s="23">
        <v>1.58</v>
      </c>
      <c r="CQ263" s="23">
        <v>27.0837</v>
      </c>
      <c r="CR263" s="23">
        <v>244.37860000000001</v>
      </c>
      <c r="CS263" s="23">
        <v>28.3811</v>
      </c>
      <c r="CT263" s="23">
        <v>13.1295</v>
      </c>
      <c r="CU263" s="23">
        <v>9.952</v>
      </c>
      <c r="CV263" s="23">
        <f t="shared" si="160"/>
        <v>1.6517994825998206</v>
      </c>
      <c r="CW263" s="23">
        <f t="shared" si="195"/>
        <v>237.49135082604474</v>
      </c>
      <c r="CX263" s="23">
        <f t="shared" si="178"/>
        <v>190.06658503151382</v>
      </c>
      <c r="CY263" s="23">
        <f t="shared" si="179"/>
        <v>45.595705308027206</v>
      </c>
      <c r="CZ263" s="23" cm="1">
        <f t="array" aca="1" ref="CZ263" ca="1">(CY263 - $EV263) - AVERAGE(OFFSET(CY$62, 0, 0, ROW()-62, 1) - OFFSET($EV$62, 0, 0, ROW()-62, 1))</f>
        <v>4.7059266951123062</v>
      </c>
      <c r="DA263" s="21">
        <v>45657</v>
      </c>
      <c r="DB263" s="23">
        <v>3810.97</v>
      </c>
      <c r="DC263" s="23">
        <v>1.88</v>
      </c>
      <c r="DD263" s="23">
        <v>22.331199999999999</v>
      </c>
      <c r="DE263" s="23">
        <v>182.63159999999999</v>
      </c>
      <c r="DF263" s="23">
        <v>29.5518</v>
      </c>
      <c r="DG263" s="23">
        <v>12.8499</v>
      </c>
      <c r="DH263" s="23">
        <v>9.1221999999999994</v>
      </c>
      <c r="DI263" s="23">
        <f t="shared" si="161"/>
        <v>1.7540021156033394</v>
      </c>
      <c r="DJ263" s="23">
        <f t="shared" si="196"/>
        <v>177.48454810495627</v>
      </c>
      <c r="DK263" s="23">
        <f t="shared" si="180"/>
        <v>200.78513634552215</v>
      </c>
      <c r="DL263" s="23">
        <f t="shared" si="181"/>
        <v>18.980339229104452</v>
      </c>
      <c r="DM263" s="23" cm="1">
        <f t="array" aca="1" ref="DM263" ca="1">(DL263 - $EV263) - AVERAGE(OFFSET(DL$62, 0, 0, ROW()-62, 1) - OFFSET($EV$62, 0, 0, ROW()-62, 1))</f>
        <v>-14.968648050328346</v>
      </c>
      <c r="DN263" s="21">
        <v>45657</v>
      </c>
      <c r="DO263" s="23">
        <v>19550.21</v>
      </c>
      <c r="DP263" s="23">
        <v>0.59</v>
      </c>
      <c r="DQ263" s="23">
        <v>42.068800000000003</v>
      </c>
      <c r="DR263" s="23">
        <v>530.48869999999999</v>
      </c>
      <c r="DS263" s="23">
        <v>54.410499999999999</v>
      </c>
      <c r="DT263" s="23">
        <v>26.349900000000002</v>
      </c>
      <c r="DU263" s="23">
        <v>21.744199999999999</v>
      </c>
      <c r="DV263" s="23">
        <f t="shared" si="162"/>
        <v>0.66029968622577673</v>
      </c>
      <c r="DW263" s="23">
        <f t="shared" si="197"/>
        <v>515.53809523809525</v>
      </c>
      <c r="DX263" s="23">
        <f t="shared" si="182"/>
        <v>390.63551011275496</v>
      </c>
      <c r="DY263" s="23">
        <f t="shared" si="183"/>
        <v>50.047191035850609</v>
      </c>
      <c r="DZ263" s="23" cm="1">
        <f t="array" aca="1" ref="DZ263" ca="1">(DY263 - $EV263) - AVERAGE(OFFSET(DY$62, 0, 0, ROW()-62, 1) - OFFSET($EV$62, 0, 0, ROW()-62, 1))</f>
        <v>8.7976731433925544</v>
      </c>
      <c r="EA263" s="21">
        <v>45657</v>
      </c>
      <c r="EB263" s="23">
        <v>7956.05</v>
      </c>
      <c r="EC263" s="23">
        <v>3.01</v>
      </c>
      <c r="ED263" s="23">
        <v>23.270399999999999</v>
      </c>
      <c r="EE263" s="23">
        <v>192.9196</v>
      </c>
      <c r="EF263" s="23">
        <v>68.702799999999996</v>
      </c>
      <c r="EG263" s="23">
        <v>21.771699999999999</v>
      </c>
      <c r="EH263" s="23">
        <v>13.9436</v>
      </c>
      <c r="EI263" s="23">
        <f t="shared" si="163"/>
        <v>3.2100323212126463</v>
      </c>
      <c r="EJ263" s="23">
        <f t="shared" si="198"/>
        <v>187.4826044703596</v>
      </c>
      <c r="EK263" s="23">
        <f t="shared" si="184"/>
        <v>159.19431397722343</v>
      </c>
      <c r="EL263" s="23">
        <f t="shared" si="185"/>
        <v>49.976973430962516</v>
      </c>
      <c r="EM263" s="23" cm="1">
        <f t="array" aca="1" ref="EM263" ca="1">(EL263 - $EV263) - AVERAGE(OFFSET(EL$62, 0, 0, ROW()-62, 1) - OFFSET($EV$62, 0, 0, ROW()-62, 1))</f>
        <v>4.1716643862445046</v>
      </c>
      <c r="EP263" s="21">
        <v>45657</v>
      </c>
      <c r="EQ263" s="52">
        <v>6040.52978515625</v>
      </c>
      <c r="ER263" s="37">
        <v>28.6798</v>
      </c>
      <c r="ES263" s="51">
        <v>214.07</v>
      </c>
      <c r="ET263" s="23">
        <f t="shared" si="199"/>
        <v>208.03692905733723</v>
      </c>
      <c r="EU263" s="23">
        <f t="shared" si="186"/>
        <v>175.99039672676966</v>
      </c>
      <c r="EV263" s="23">
        <f t="shared" si="187"/>
        <v>34.323064766621059</v>
      </c>
      <c r="EW263" s="37"/>
      <c r="EX263" s="37"/>
      <c r="EY263" s="37"/>
      <c r="FA263" s="21">
        <v>45657</v>
      </c>
      <c r="FB263" s="37">
        <f>VLOOKUP(FA263,'riskfree_rate and infl.'!$H:$I,2,0)</f>
        <v>2.9</v>
      </c>
    </row>
    <row r="264" spans="1:158" x14ac:dyDescent="0.35">
      <c r="A264" s="21">
        <v>45688</v>
      </c>
      <c r="B264" s="23">
        <v>13741.81</v>
      </c>
      <c r="C264" s="23">
        <v>0.68</v>
      </c>
      <c r="D264" s="23">
        <v>26.900400000000001</v>
      </c>
      <c r="E264" s="23">
        <v>357.89190000000002</v>
      </c>
      <c r="F264" s="23">
        <v>59.556899999999999</v>
      </c>
      <c r="G264" s="23">
        <v>20.688099999999999</v>
      </c>
      <c r="H264" s="23">
        <v>15.456099999999999</v>
      </c>
      <c r="I264" s="23">
        <f t="shared" si="153"/>
        <v>0.82026319514389812</v>
      </c>
      <c r="J264" s="23">
        <f t="shared" si="188"/>
        <v>347.4678640776699</v>
      </c>
      <c r="K264" s="23">
        <f t="shared" si="164"/>
        <v>251.39735734810759</v>
      </c>
      <c r="L264" s="23">
        <f t="shared" si="165"/>
        <v>54.661712219082091</v>
      </c>
      <c r="M264" s="23" cm="1">
        <f t="array" aca="1" ref="M264" ca="1">(L264 - $EV264) - AVERAGE(OFFSET(L$62, 0, 0, ROW()-62, 1) - OFFSET($EV$62, 0, 0, ROW()-62, 1))</f>
        <v>6.191781847794223</v>
      </c>
      <c r="N264" s="21">
        <v>45688</v>
      </c>
      <c r="O264" s="23">
        <v>11955.5</v>
      </c>
      <c r="P264" s="23">
        <v>0.63</v>
      </c>
      <c r="Q264" s="23">
        <v>33.807000000000002</v>
      </c>
      <c r="R264" s="23">
        <v>357.35930000000002</v>
      </c>
      <c r="S264" s="23">
        <v>32.0732</v>
      </c>
      <c r="T264" s="23">
        <v>10.3117</v>
      </c>
      <c r="U264" s="23">
        <v>8.1057000000000006</v>
      </c>
      <c r="V264" s="23">
        <f t="shared" si="154"/>
        <v>0.75965515140181428</v>
      </c>
      <c r="W264" s="23">
        <f t="shared" si="189"/>
        <v>346.95077669902912</v>
      </c>
      <c r="X264" s="23">
        <f t="shared" si="166"/>
        <v>233.0793209658838</v>
      </c>
      <c r="Y264" s="23">
        <f t="shared" si="167"/>
        <v>51.293696714304168</v>
      </c>
      <c r="Z264" s="23" cm="1">
        <f t="array" aca="1" ref="Z264" ca="1">(Y264 - $EV264) - AVERAGE(OFFSET(Y$62, 0, 0, ROW()-62, 1) - OFFSET($EV$62, 0, 0, ROW()-62, 1))</f>
        <v>7.493979552594892</v>
      </c>
      <c r="AA264" s="21">
        <v>45688</v>
      </c>
      <c r="AB264" s="23">
        <v>4954.5600000000004</v>
      </c>
      <c r="AC264" s="23">
        <v>2.44</v>
      </c>
      <c r="AD264" s="23">
        <v>22.450500000000002</v>
      </c>
      <c r="AE264" s="23">
        <v>219.62970000000001</v>
      </c>
      <c r="AF264" s="23">
        <v>29.4863</v>
      </c>
      <c r="AG264" s="23">
        <v>8.5503</v>
      </c>
      <c r="AH264" s="23">
        <v>6.4226000000000001</v>
      </c>
      <c r="AI264" s="23">
        <f t="shared" si="155"/>
        <v>2.5137038085676573</v>
      </c>
      <c r="AJ264" s="23">
        <f t="shared" si="190"/>
        <v>213.23271844660195</v>
      </c>
      <c r="AK264" s="23">
        <f t="shared" si="168"/>
        <v>189.61980218902826</v>
      </c>
      <c r="AL264" s="23">
        <f t="shared" si="169"/>
        <v>26.128916615264142</v>
      </c>
      <c r="AM264" s="23" cm="1">
        <f t="array" aca="1" ref="AM264" ca="1">(AL264 - $EV264) - AVERAGE(OFFSET(AL$62, 0, 0, ROW()-62, 1) - OFFSET($EV$62, 0, 0, ROW()-62, 1))</f>
        <v>-10.157899844577077</v>
      </c>
      <c r="AN264" s="21">
        <v>45688</v>
      </c>
      <c r="AO264" s="23">
        <v>3567.17</v>
      </c>
      <c r="AP264" s="23">
        <v>3.24</v>
      </c>
      <c r="AQ264" s="23">
        <v>14.322900000000001</v>
      </c>
      <c r="AR264" s="23">
        <v>260.32499999999999</v>
      </c>
      <c r="AS264" s="23">
        <v>18.5093</v>
      </c>
      <c r="AT264" s="23">
        <v>12.206099999999999</v>
      </c>
      <c r="AU264" s="23">
        <v>9.0664999999999996</v>
      </c>
      <c r="AV264" s="23">
        <f t="shared" si="156"/>
        <v>3.1392856842134806</v>
      </c>
      <c r="AW264" s="23">
        <f t="shared" si="191"/>
        <v>252.74271844660191</v>
      </c>
      <c r="AX264" s="23">
        <f t="shared" si="170"/>
        <v>201.71373640701228</v>
      </c>
      <c r="AY264" s="23">
        <f t="shared" si="171"/>
        <v>17.684318696086542</v>
      </c>
      <c r="AZ264" s="23" cm="1">
        <f t="array" aca="1" ref="AZ264" ca="1">(AY264 - $EV264) - AVERAGE(OFFSET(AY$62, 0, 0, ROW()-62, 1) - OFFSET($EV$62, 0, 0, ROW()-62, 1))</f>
        <v>-13.801933883583333</v>
      </c>
      <c r="BA264" s="21">
        <v>45688</v>
      </c>
      <c r="BB264" s="23">
        <v>3051.6</v>
      </c>
      <c r="BC264" s="23">
        <v>1.4</v>
      </c>
      <c r="BD264" s="23">
        <v>20.284500000000001</v>
      </c>
      <c r="BE264" s="23">
        <v>153.89830000000001</v>
      </c>
      <c r="BF264" s="23" t="s">
        <v>8</v>
      </c>
      <c r="BG264" s="23">
        <v>18.626200000000001</v>
      </c>
      <c r="BH264" s="23">
        <v>14.4329</v>
      </c>
      <c r="BI264" s="23">
        <f t="shared" si="157"/>
        <v>1.6128172507389773</v>
      </c>
      <c r="BJ264" s="23">
        <f t="shared" si="192"/>
        <v>149.41582524271846</v>
      </c>
      <c r="BK264" s="23">
        <f t="shared" si="172"/>
        <v>144.2062963858711</v>
      </c>
      <c r="BL264" s="23">
        <f t="shared" si="173"/>
        <v>21.161350623931469</v>
      </c>
      <c r="BM264" s="23" cm="1">
        <f t="array" aca="1" ref="BM264" ca="1">(BL264 - $EV264) - AVERAGE(OFFSET(BL$62, 0, 0, ROW()-62, 1) - OFFSET($EV$62, 0, 0, ROW()-62, 1))</f>
        <v>-7.3289466489008595</v>
      </c>
      <c r="BN264" s="21">
        <v>45688</v>
      </c>
      <c r="BO264" s="23">
        <v>3579.5</v>
      </c>
      <c r="BP264" s="23">
        <v>3.29</v>
      </c>
      <c r="BQ264" s="23">
        <v>47.135100000000001</v>
      </c>
      <c r="BR264" s="23">
        <v>169.83940000000001</v>
      </c>
      <c r="BS264" s="23" t="s">
        <v>8</v>
      </c>
      <c r="BT264" s="23">
        <v>23.156600000000001</v>
      </c>
      <c r="BU264" s="23">
        <v>15.667199999999999</v>
      </c>
      <c r="BV264" s="23">
        <f t="shared" si="158"/>
        <v>3.3452518727267773</v>
      </c>
      <c r="BW264" s="23">
        <f t="shared" si="193"/>
        <v>164.89262135922331</v>
      </c>
      <c r="BX264" s="23">
        <f t="shared" si="174"/>
        <v>154.78478245985789</v>
      </c>
      <c r="BY264" s="23">
        <f t="shared" si="175"/>
        <v>23.12565836973226</v>
      </c>
      <c r="BZ264" s="23" cm="1">
        <f t="array" aca="1" ref="BZ264" ca="1">(BY264 - $EV264) - AVERAGE(OFFSET(BY$62, 0, 0, ROW()-62, 1) - OFFSET($EV$62, 0, 0, ROW()-62, 1))</f>
        <v>-11.609943851637652</v>
      </c>
      <c r="CA264" s="21">
        <v>45688</v>
      </c>
      <c r="CB264" s="23">
        <v>5842.16</v>
      </c>
      <c r="CC264" s="23">
        <v>1.63</v>
      </c>
      <c r="CD264" s="23">
        <v>25.306100000000001</v>
      </c>
      <c r="CE264" s="23">
        <v>262.13380000000001</v>
      </c>
      <c r="CF264" s="23">
        <v>25.776700000000002</v>
      </c>
      <c r="CG264" s="23">
        <v>6.6052999999999997</v>
      </c>
      <c r="CH264" s="23">
        <v>4.3381999999999996</v>
      </c>
      <c r="CI264" s="23">
        <f t="shared" si="159"/>
        <v>1.6296812975196813</v>
      </c>
      <c r="CJ264" s="23">
        <f t="shared" si="194"/>
        <v>254.4988349514563</v>
      </c>
      <c r="CK264" s="23">
        <f t="shared" si="176"/>
        <v>257.29908694071668</v>
      </c>
      <c r="CL264" s="23">
        <f t="shared" si="177"/>
        <v>22.705716018907093</v>
      </c>
      <c r="CM264" s="23" cm="1">
        <f t="array" aca="1" ref="CM264" ca="1">(CL264 - $EV264) - AVERAGE(OFFSET(CL$62, 0, 0, ROW()-62, 1) - OFFSET($EV$62, 0, 0, ROW()-62, 1))</f>
        <v>-11.609527987120611</v>
      </c>
      <c r="CN264" s="21">
        <v>45688</v>
      </c>
      <c r="CO264" s="23">
        <v>9081.56</v>
      </c>
      <c r="CP264" s="23">
        <v>1.51</v>
      </c>
      <c r="CQ264" s="23">
        <v>28.347999999999999</v>
      </c>
      <c r="CR264" s="23">
        <v>244.01830000000001</v>
      </c>
      <c r="CS264" s="23">
        <v>28.271999999999998</v>
      </c>
      <c r="CT264" s="23">
        <v>13.100300000000001</v>
      </c>
      <c r="CU264" s="23">
        <v>9.9375</v>
      </c>
      <c r="CV264" s="23">
        <f t="shared" si="160"/>
        <v>1.6240794332781507</v>
      </c>
      <c r="CW264" s="23">
        <f t="shared" si="195"/>
        <v>236.91097087378643</v>
      </c>
      <c r="CX264" s="23">
        <f t="shared" si="178"/>
        <v>190.78810609079238</v>
      </c>
      <c r="CY264" s="23">
        <f t="shared" si="179"/>
        <v>47.600241891799378</v>
      </c>
      <c r="CZ264" s="23" cm="1">
        <f t="array" aca="1" ref="CZ264" ca="1">(CY264 - $EV264) - AVERAGE(OFFSET(CY$62, 0, 0, ROW()-62, 1) - OFFSET($EV$62, 0, 0, ROW()-62, 1))</f>
        <v>7.3279905861085748</v>
      </c>
      <c r="DA264" s="21">
        <v>45688</v>
      </c>
      <c r="DB264" s="23">
        <v>4036.41</v>
      </c>
      <c r="DC264" s="23">
        <v>1.78</v>
      </c>
      <c r="DD264" s="23">
        <v>23.652200000000001</v>
      </c>
      <c r="DE264" s="23">
        <v>182.63159999999999</v>
      </c>
      <c r="DF264" s="23">
        <v>29.5518</v>
      </c>
      <c r="DG264" s="23">
        <v>12.8499</v>
      </c>
      <c r="DH264" s="23">
        <v>9.1221999999999994</v>
      </c>
      <c r="DI264" s="23">
        <f t="shared" si="161"/>
        <v>1.7477065072675058</v>
      </c>
      <c r="DJ264" s="23">
        <f t="shared" si="196"/>
        <v>177.31223300970873</v>
      </c>
      <c r="DK264" s="23">
        <f t="shared" si="180"/>
        <v>200.95167356235061</v>
      </c>
      <c r="DL264" s="23">
        <f t="shared" si="181"/>
        <v>20.086471182075506</v>
      </c>
      <c r="DM264" s="23" cm="1">
        <f t="array" aca="1" ref="DM264" ca="1">(DL264 - $EV264) - AVERAGE(OFFSET(DL$62, 0, 0, ROW()-62, 1) - OFFSET($EV$62, 0, 0, ROW()-62, 1))</f>
        <v>-13.147589905254776</v>
      </c>
      <c r="DN264" s="21">
        <v>45688</v>
      </c>
      <c r="DO264" s="23">
        <v>19054.88</v>
      </c>
      <c r="DP264" s="23">
        <v>0.6</v>
      </c>
      <c r="DQ264" s="23">
        <v>40.658299999999997</v>
      </c>
      <c r="DR264" s="23">
        <v>541.75080000000003</v>
      </c>
      <c r="DS264" s="23">
        <v>53.448399999999999</v>
      </c>
      <c r="DT264" s="23">
        <v>25.864999999999998</v>
      </c>
      <c r="DU264" s="23">
        <v>20.510400000000001</v>
      </c>
      <c r="DV264" s="23">
        <f t="shared" si="162"/>
        <v>0.64265067765044948</v>
      </c>
      <c r="DW264" s="23">
        <f t="shared" si="197"/>
        <v>525.97165048543695</v>
      </c>
      <c r="DX264" s="23">
        <f t="shared" si="182"/>
        <v>394.43129778344723</v>
      </c>
      <c r="DY264" s="23">
        <f t="shared" si="183"/>
        <v>48.309756621954506</v>
      </c>
      <c r="DZ264" s="23" cm="1">
        <f t="array" aca="1" ref="DZ264" ca="1">(DY264 - $EV264) - AVERAGE(OFFSET(DY$62, 0, 0, ROW()-62, 1) - OFFSET($EV$62, 0, 0, ROW()-62, 1))</f>
        <v>7.6575098661845065</v>
      </c>
      <c r="EA264" s="21">
        <v>45688</v>
      </c>
      <c r="EB264" s="23">
        <v>8181.42</v>
      </c>
      <c r="EC264" s="23">
        <v>2.94</v>
      </c>
      <c r="ED264" s="23">
        <v>23.910900000000002</v>
      </c>
      <c r="EE264" s="23">
        <v>192.9196</v>
      </c>
      <c r="EF264" s="23">
        <v>68.702799999999996</v>
      </c>
      <c r="EG264" s="23">
        <v>21.771699999999999</v>
      </c>
      <c r="EH264" s="23">
        <v>13.9436</v>
      </c>
      <c r="EI264" s="23">
        <f t="shared" si="163"/>
        <v>3.1568349240885536</v>
      </c>
      <c r="EJ264" s="23">
        <f t="shared" si="198"/>
        <v>187.30058252427185</v>
      </c>
      <c r="EK264" s="23">
        <f t="shared" si="184"/>
        <v>159.82792856401011</v>
      </c>
      <c r="EL264" s="23">
        <f t="shared" si="185"/>
        <v>51.188925949968699</v>
      </c>
      <c r="EM264" s="23" cm="1">
        <f t="array" aca="1" ref="EM264" ca="1">(EL264 - $EV264) - AVERAGE(OFFSET(EL$62, 0, 0, ROW()-62, 1) - OFFSET($EV$62, 0, 0, ROW()-62, 1))</f>
        <v>6.003789075389971</v>
      </c>
      <c r="EP264" s="21">
        <v>45688</v>
      </c>
      <c r="EQ264" s="52">
        <v>5954.5</v>
      </c>
      <c r="ER264" s="37">
        <v>28.2713</v>
      </c>
      <c r="ES264" s="51">
        <v>214.07</v>
      </c>
      <c r="ET264" s="23">
        <f t="shared" si="199"/>
        <v>207.83495145631068</v>
      </c>
      <c r="EU264" s="23">
        <f t="shared" si="186"/>
        <v>176.78455648681387</v>
      </c>
      <c r="EV264" s="23">
        <f t="shared" si="187"/>
        <v>33.682240792589475</v>
      </c>
      <c r="EW264" s="37"/>
      <c r="EX264" s="37"/>
      <c r="EY264" s="37"/>
      <c r="FA264" s="21">
        <v>45688</v>
      </c>
      <c r="FB264" s="37">
        <f>VLOOKUP(FA264,'riskfree_rate and infl.'!$H:$I,2,0)</f>
        <v>3</v>
      </c>
    </row>
    <row r="265" spans="1:158" x14ac:dyDescent="0.35">
      <c r="A265" s="21">
        <v>45716</v>
      </c>
      <c r="B265" s="23">
        <v>13004.41</v>
      </c>
      <c r="C265" s="23">
        <v>0.72</v>
      </c>
      <c r="D265" s="23">
        <v>23.958200000000001</v>
      </c>
      <c r="E265" s="23">
        <v>394.3175</v>
      </c>
      <c r="F265" s="23">
        <v>60.002499999999998</v>
      </c>
      <c r="G265" s="23">
        <v>22.3277</v>
      </c>
      <c r="H265" s="23">
        <v>17.779399999999999</v>
      </c>
      <c r="I265" s="23">
        <f t="shared" si="153"/>
        <v>0.80449296719072483</v>
      </c>
      <c r="J265" s="23">
        <f t="shared" si="188"/>
        <v>383.57733463035021</v>
      </c>
      <c r="K265" s="23">
        <f t="shared" si="164"/>
        <v>254.13994146877957</v>
      </c>
      <c r="L265" s="23">
        <f t="shared" si="165"/>
        <v>51.170272271419243</v>
      </c>
      <c r="M265" s="23" cm="1">
        <f t="array" aca="1" ref="M265" ca="1">(L265 - $EV265) - AVERAGE(OFFSET(L$62, 0, 0, ROW()-62, 1) - OFFSET($EV$62, 0, 0, ROW()-62, 1))</f>
        <v>4.7793914380768445</v>
      </c>
      <c r="N265" s="21">
        <v>45716</v>
      </c>
      <c r="O265" s="23">
        <v>10733.68</v>
      </c>
      <c r="P265" s="23">
        <v>0.72</v>
      </c>
      <c r="Q265" s="23">
        <v>29.029199999999999</v>
      </c>
      <c r="R265" s="23">
        <v>372.21190000000001</v>
      </c>
      <c r="S265" s="23">
        <v>33.112699999999997</v>
      </c>
      <c r="T265" s="23">
        <v>10.416600000000001</v>
      </c>
      <c r="U265" s="23">
        <v>8.0248000000000008</v>
      </c>
      <c r="V265" s="23">
        <f t="shared" si="154"/>
        <v>0.77033126929275453</v>
      </c>
      <c r="W265" s="23">
        <f t="shared" si="189"/>
        <v>362.07383268482494</v>
      </c>
      <c r="X265" s="23">
        <f t="shared" si="166"/>
        <v>235.94559061131517</v>
      </c>
      <c r="Y265" s="23">
        <f t="shared" si="167"/>
        <v>45.492183058771893</v>
      </c>
      <c r="Z265" s="23" cm="1">
        <f t="array" aca="1" ref="Z265" ca="1">(Y265 - $EV265) - AVERAGE(OFFSET(Y$62, 0, 0, ROW()-62, 1) - OFFSET($EV$62, 0, 0, ROW()-62, 1))</f>
        <v>3.7651006679893637</v>
      </c>
      <c r="AA265" s="21">
        <v>45716</v>
      </c>
      <c r="AB265" s="23">
        <v>5232.9399999999996</v>
      </c>
      <c r="AC265" s="23">
        <v>2.31</v>
      </c>
      <c r="AD265" s="23">
        <v>23.712</v>
      </c>
      <c r="AE265" s="23">
        <v>219.62970000000001</v>
      </c>
      <c r="AF265" s="23">
        <v>29.4863</v>
      </c>
      <c r="AG265" s="23">
        <v>8.5503</v>
      </c>
      <c r="AH265" s="23">
        <v>6.4226000000000001</v>
      </c>
      <c r="AI265" s="23">
        <f t="shared" si="155"/>
        <v>2.4811943360038153</v>
      </c>
      <c r="AJ265" s="23">
        <f t="shared" si="190"/>
        <v>213.64756809338522</v>
      </c>
      <c r="AK265" s="23">
        <f t="shared" si="168"/>
        <v>190.58921017468373</v>
      </c>
      <c r="AL265" s="23">
        <f t="shared" si="169"/>
        <v>27.456643506753455</v>
      </c>
      <c r="AM265" s="23" cm="1">
        <f t="array" aca="1" ref="AM265" ca="1">(AL265 - $EV265) - AVERAGE(OFFSET(AL$62, 0, 0, ROW()-62, 1) - OFFSET($EV$62, 0, 0, ROW()-62, 1))</f>
        <v>-6.6705831112389866</v>
      </c>
      <c r="AN265" s="21">
        <v>45716</v>
      </c>
      <c r="AO265" s="23">
        <v>3670.67</v>
      </c>
      <c r="AP265" s="23">
        <v>3.17</v>
      </c>
      <c r="AQ265" s="23">
        <v>15.871700000000001</v>
      </c>
      <c r="AR265" s="23">
        <v>239.80029999999999</v>
      </c>
      <c r="AS265" s="23">
        <v>19.054200000000002</v>
      </c>
      <c r="AT265" s="23">
        <v>11.286300000000001</v>
      </c>
      <c r="AU265" s="23">
        <v>8.7256</v>
      </c>
      <c r="AV265" s="23">
        <f t="shared" si="156"/>
        <v>3.1456123852601308</v>
      </c>
      <c r="AW265" s="23">
        <f t="shared" si="191"/>
        <v>233.26877431906613</v>
      </c>
      <c r="AX265" s="23">
        <f t="shared" si="170"/>
        <v>203.68274025400484</v>
      </c>
      <c r="AY265" s="23">
        <f t="shared" si="171"/>
        <v>18.02150734727179</v>
      </c>
      <c r="AZ265" s="23" cm="1">
        <f t="array" aca="1" ref="AZ265" ca="1">(AY265 - $EV265) - AVERAGE(OFFSET(AY$62, 0, 0, ROW()-62, 1) - OFFSET($EV$62, 0, 0, ROW()-62, 1))</f>
        <v>-11.28720448395322</v>
      </c>
      <c r="BA265" s="21">
        <v>45716</v>
      </c>
      <c r="BB265" s="23">
        <v>3065.43</v>
      </c>
      <c r="BC265" s="23">
        <v>1.41</v>
      </c>
      <c r="BD265" s="23">
        <v>19.1249</v>
      </c>
      <c r="BE265" s="23">
        <v>164.8065</v>
      </c>
      <c r="BF265" s="23" t="s">
        <v>8</v>
      </c>
      <c r="BG265" s="23">
        <v>20.189800000000002</v>
      </c>
      <c r="BH265" s="23">
        <v>15.635899999999999</v>
      </c>
      <c r="BI265" s="23">
        <f t="shared" si="157"/>
        <v>1.5953136166017932</v>
      </c>
      <c r="BJ265" s="23">
        <f t="shared" si="192"/>
        <v>160.31760700389106</v>
      </c>
      <c r="BK265" s="23">
        <f t="shared" si="172"/>
        <v>144.70166152052377</v>
      </c>
      <c r="BL265" s="23">
        <f t="shared" si="173"/>
        <v>21.184483770182656</v>
      </c>
      <c r="BM265" s="23" cm="1">
        <f t="array" aca="1" ref="BM265" ca="1">(BL265 - $EV265) - AVERAGE(OFFSET(BL$62, 0, 0, ROW()-62, 1) - OFFSET($EV$62, 0, 0, ROW()-62, 1))</f>
        <v>-5.1601593908288574</v>
      </c>
      <c r="BN265" s="21">
        <v>45716</v>
      </c>
      <c r="BO265" s="23">
        <v>3743.26</v>
      </c>
      <c r="BP265" s="23">
        <v>3.16</v>
      </c>
      <c r="BQ265" s="23">
        <v>45.434100000000001</v>
      </c>
      <c r="BR265" s="23">
        <v>172.92429999999999</v>
      </c>
      <c r="BS265" s="23" t="s">
        <v>8</v>
      </c>
      <c r="BT265" s="23">
        <v>23.037299999999998</v>
      </c>
      <c r="BU265" s="23">
        <v>16.5334</v>
      </c>
      <c r="BV265" s="23">
        <f t="shared" si="158"/>
        <v>3.3305142520877249</v>
      </c>
      <c r="BW265" s="23">
        <f t="shared" si="193"/>
        <v>168.21429961089493</v>
      </c>
      <c r="BX265" s="23">
        <f t="shared" si="174"/>
        <v>155.16044274825711</v>
      </c>
      <c r="BY265" s="23">
        <f t="shared" si="175"/>
        <v>24.125092283175039</v>
      </c>
      <c r="BZ265" s="23" cm="1">
        <f t="array" aca="1" ref="BZ265" ca="1">(BY265 - $EV265) - AVERAGE(OFFSET(BY$62, 0, 0, ROW()-62, 1) - OFFSET($EV$62, 0, 0, ROW()-62, 1))</f>
        <v>-8.4437671702029409</v>
      </c>
      <c r="CA265" s="21">
        <v>45716</v>
      </c>
      <c r="CB265" s="23">
        <v>5925.1</v>
      </c>
      <c r="CC265" s="23">
        <v>1.62</v>
      </c>
      <c r="CD265" s="23">
        <v>22.855599999999999</v>
      </c>
      <c r="CE265" s="23">
        <v>270.70159999999998</v>
      </c>
      <c r="CF265" s="23">
        <v>25.496200000000002</v>
      </c>
      <c r="CG265" s="23">
        <v>6.8155000000000001</v>
      </c>
      <c r="CH265" s="23">
        <v>4.6729000000000003</v>
      </c>
      <c r="CI265" s="23">
        <f t="shared" si="159"/>
        <v>1.6385843673478506</v>
      </c>
      <c r="CJ265" s="23">
        <f t="shared" si="194"/>
        <v>263.32840466926069</v>
      </c>
      <c r="CK265" s="23">
        <f t="shared" si="176"/>
        <v>258.05822604102053</v>
      </c>
      <c r="CL265" s="23">
        <f t="shared" si="177"/>
        <v>22.960322136982199</v>
      </c>
      <c r="CM265" s="23" cm="1">
        <f t="array" aca="1" ref="CM265" ca="1">(CL265 - $EV265) - AVERAGE(OFFSET(CL$62, 0, 0, ROW()-62, 1) - OFFSET($EV$62, 0, 0, ROW()-62, 1))</f>
        <v>-9.1881811496472512</v>
      </c>
      <c r="CN265" s="21">
        <v>45716</v>
      </c>
      <c r="CO265" s="23">
        <v>8917.4699999999993</v>
      </c>
      <c r="CP265" s="23">
        <v>1.54</v>
      </c>
      <c r="CQ265" s="23">
        <v>28.6553</v>
      </c>
      <c r="CR265" s="23">
        <v>244.23939999999999</v>
      </c>
      <c r="CS265" s="23">
        <v>28.114699999999999</v>
      </c>
      <c r="CT265" s="23">
        <v>13.0863</v>
      </c>
      <c r="CU265" s="23">
        <v>10.2319</v>
      </c>
      <c r="CV265" s="23">
        <f t="shared" si="160"/>
        <v>1.607380110858075</v>
      </c>
      <c r="CW265" s="23">
        <f t="shared" si="195"/>
        <v>237.58696498054474</v>
      </c>
      <c r="CX265" s="23">
        <f t="shared" si="178"/>
        <v>191.45195205324097</v>
      </c>
      <c r="CY265" s="23">
        <f t="shared" si="179"/>
        <v>46.57810956934059</v>
      </c>
      <c r="CZ265" s="23" cm="1">
        <f t="array" aca="1" ref="CZ265" ca="1">(CY265 - $EV265) - AVERAGE(OFFSET(CY$62, 0, 0, ROW()-62, 1) - OFFSET($EV$62, 0, 0, ROW()-62, 1))</f>
        <v>8.3793107142143981</v>
      </c>
      <c r="DA265" s="21">
        <v>45716</v>
      </c>
      <c r="DB265" s="23">
        <v>4054.24</v>
      </c>
      <c r="DC265" s="23">
        <v>1.77</v>
      </c>
      <c r="DD265" s="23">
        <v>23.305499999999999</v>
      </c>
      <c r="DE265" s="23">
        <v>183.94049999999999</v>
      </c>
      <c r="DF265" s="23">
        <v>29.099299999999999</v>
      </c>
      <c r="DG265" s="23">
        <v>13.7577</v>
      </c>
      <c r="DH265" s="23">
        <v>9.5795999999999992</v>
      </c>
      <c r="DI265" s="23">
        <f t="shared" si="161"/>
        <v>1.7422625361605424</v>
      </c>
      <c r="DJ265" s="23">
        <f t="shared" si="196"/>
        <v>178.93044747081711</v>
      </c>
      <c r="DK265" s="23">
        <f t="shared" si="180"/>
        <v>201.41022598598448</v>
      </c>
      <c r="DL265" s="23">
        <f t="shared" si="181"/>
        <v>20.129265930529872</v>
      </c>
      <c r="DM265" s="23" cm="1">
        <f t="array" aca="1" ref="DM265" ca="1">(DL265 - $EV265) - AVERAGE(OFFSET(DL$62, 0, 0, ROW()-62, 1) - OFFSET($EV$62, 0, 0, ROW()-62, 1))</f>
        <v>-10.930477777706916</v>
      </c>
      <c r="DN265" s="21">
        <v>45716</v>
      </c>
      <c r="DO265" s="23">
        <v>18732.77</v>
      </c>
      <c r="DP265" s="23">
        <v>0.62</v>
      </c>
      <c r="DQ265" s="23">
        <v>39.981900000000003</v>
      </c>
      <c r="DR265" s="23">
        <v>541.7242</v>
      </c>
      <c r="DS265" s="23">
        <v>53.433</v>
      </c>
      <c r="DT265" s="23">
        <v>25.857700000000001</v>
      </c>
      <c r="DU265" s="23">
        <v>20.506699999999999</v>
      </c>
      <c r="DV265" s="23">
        <f t="shared" si="162"/>
        <v>0.64481541178126367</v>
      </c>
      <c r="DW265" s="23">
        <f t="shared" si="197"/>
        <v>526.96906614785996</v>
      </c>
      <c r="DX265" s="23">
        <f t="shared" si="182"/>
        <v>398.22956358125208</v>
      </c>
      <c r="DY265" s="23">
        <f t="shared" si="183"/>
        <v>47.040128893338405</v>
      </c>
      <c r="DZ265" s="23" cm="1">
        <f t="array" aca="1" ref="DZ265" ca="1">(DY265 - $EV265) - AVERAGE(OFFSET(DY$62, 0, 0, ROW()-62, 1) - OFFSET($EV$62, 0, 0, ROW()-62, 1))</f>
        <v>8.4597113404479138</v>
      </c>
      <c r="EA265" s="21">
        <v>45716</v>
      </c>
      <c r="EB265" s="23">
        <v>8296.09</v>
      </c>
      <c r="EC265" s="23">
        <v>2.93</v>
      </c>
      <c r="ED265" s="23">
        <v>20.046199999999999</v>
      </c>
      <c r="EE265" s="23">
        <v>195.72929999999999</v>
      </c>
      <c r="EF265" s="23">
        <v>69.263000000000005</v>
      </c>
      <c r="EG265" s="23">
        <v>21.9072</v>
      </c>
      <c r="EH265" s="23">
        <v>14.589</v>
      </c>
      <c r="EI265" s="23">
        <f t="shared" si="163"/>
        <v>3.1234051125924003</v>
      </c>
      <c r="EJ265" s="23">
        <f t="shared" si="198"/>
        <v>190.39815175097274</v>
      </c>
      <c r="EK265" s="23">
        <f t="shared" si="184"/>
        <v>160.30002060117602</v>
      </c>
      <c r="EL265" s="23">
        <f t="shared" si="185"/>
        <v>51.753517990122688</v>
      </c>
      <c r="EM265" s="23" cm="1">
        <f t="array" aca="1" ref="EM265" ca="1">(EL265 - $EV265) - AVERAGE(OFFSET(EL$62, 0, 0, ROW()-62, 1) - OFFSET($EV$62, 0, 0, ROW()-62, 1))</f>
        <v>8.6483567262598946</v>
      </c>
      <c r="EP265" s="21">
        <v>45716</v>
      </c>
      <c r="EQ265" s="52">
        <v>5611.85009765625</v>
      </c>
      <c r="ER265" s="37">
        <v>26.644400000000001</v>
      </c>
      <c r="ES265" s="51">
        <v>214.07</v>
      </c>
      <c r="ET265" s="23">
        <f t="shared" si="199"/>
        <v>208.23929961089493</v>
      </c>
      <c r="EU265" s="23">
        <f t="shared" si="186"/>
        <v>177.74380711408566</v>
      </c>
      <c r="EV265" s="23">
        <f t="shared" si="187"/>
        <v>31.572689866231226</v>
      </c>
      <c r="EW265" s="37"/>
      <c r="EX265" s="37"/>
      <c r="EY265" s="37"/>
      <c r="FA265" s="21">
        <v>45716</v>
      </c>
      <c r="FB265" s="37">
        <f>VLOOKUP(FA265,'riskfree_rate and infl.'!$H:$I,2,0)</f>
        <v>2.8</v>
      </c>
    </row>
    <row r="266" spans="1:158" x14ac:dyDescent="0.35">
      <c r="A266" s="21">
        <v>45747</v>
      </c>
      <c r="B266" s="23">
        <v>11893.52</v>
      </c>
      <c r="C266" s="23">
        <v>0.82</v>
      </c>
      <c r="D266" s="23">
        <v>21.896899999999999</v>
      </c>
      <c r="E266" s="23">
        <v>394.3175</v>
      </c>
      <c r="F266" s="23">
        <v>60.002499999999998</v>
      </c>
      <c r="G266" s="23">
        <v>22.3277</v>
      </c>
      <c r="H266" s="23">
        <v>17.779399999999999</v>
      </c>
      <c r="I266" s="23">
        <f t="shared" si="153"/>
        <v>0.82927768905848431</v>
      </c>
      <c r="J266" s="23">
        <f t="shared" si="188"/>
        <v>385.07568359375</v>
      </c>
      <c r="K266" s="23">
        <f t="shared" si="164"/>
        <v>256.87872667153255</v>
      </c>
      <c r="L266" s="23">
        <f t="shared" si="165"/>
        <v>46.300136076305328</v>
      </c>
      <c r="M266" s="23" cm="1">
        <f t="array" aca="1" ref="M266" ca="1">(L266 - $EV266) - AVERAGE(OFFSET(L$62, 0, 0, ROW()-62, 1) - OFFSET($EV$62, 0, 0, ROW()-62, 1))</f>
        <v>0.32018833372318944</v>
      </c>
      <c r="N266" s="21">
        <v>45747</v>
      </c>
      <c r="O266" s="23">
        <v>9784.0300000000007</v>
      </c>
      <c r="P266" s="23">
        <v>0.79</v>
      </c>
      <c r="Q266" s="23">
        <v>26.409800000000001</v>
      </c>
      <c r="R266" s="23">
        <v>373.24400000000003</v>
      </c>
      <c r="S266" s="23">
        <v>33.0717</v>
      </c>
      <c r="T266" s="23">
        <v>10.3811</v>
      </c>
      <c r="U266" s="23">
        <v>8.0005000000000006</v>
      </c>
      <c r="V266" s="23">
        <f t="shared" si="154"/>
        <v>0.76747325689376433</v>
      </c>
      <c r="W266" s="23">
        <f t="shared" si="189"/>
        <v>364.49609375</v>
      </c>
      <c r="X266" s="23">
        <f t="shared" si="166"/>
        <v>238.82612977644237</v>
      </c>
      <c r="Y266" s="23">
        <f t="shared" si="167"/>
        <v>40.967167240697336</v>
      </c>
      <c r="Z266" s="23" cm="1">
        <f t="array" aca="1" ref="Z266" ca="1">(Y266 - $EV266) - AVERAGE(OFFSET(Y$62, 0, 0, ROW()-62, 1) - OFFSET($EV$62, 0, 0, ROW()-62, 1))</f>
        <v>-0.34401004574607441</v>
      </c>
      <c r="AA266" s="21">
        <v>45747</v>
      </c>
      <c r="AB266" s="23">
        <v>5082.3</v>
      </c>
      <c r="AC266" s="23">
        <v>2.37</v>
      </c>
      <c r="AD266" s="23">
        <v>23.114000000000001</v>
      </c>
      <c r="AE266" s="23">
        <v>221.48849999999999</v>
      </c>
      <c r="AF266" s="23">
        <v>29.571400000000001</v>
      </c>
      <c r="AG266" s="23">
        <v>8.7085000000000008</v>
      </c>
      <c r="AH266" s="23">
        <v>6.3098000000000001</v>
      </c>
      <c r="AI266" s="23">
        <f t="shared" si="155"/>
        <v>2.452883704378364</v>
      </c>
      <c r="AJ266" s="23">
        <f t="shared" si="190"/>
        <v>216.29736328124997</v>
      </c>
      <c r="AK266" s="23">
        <f t="shared" si="168"/>
        <v>191.35741746089832</v>
      </c>
      <c r="AL266" s="23">
        <f t="shared" si="169"/>
        <v>26.5592004085157</v>
      </c>
      <c r="AM266" s="23" cm="1">
        <f t="array" aca="1" ref="AM266" ca="1">(AL266 - $EV266) - AVERAGE(OFFSET(AL$62, 0, 0, ROW()-62, 1) - OFFSET($EV$62, 0, 0, ROW()-62, 1))</f>
        <v>-7.1009657924943461</v>
      </c>
      <c r="AN266" s="21">
        <v>45747</v>
      </c>
      <c r="AO266" s="23">
        <v>3806.04</v>
      </c>
      <c r="AP266" s="23">
        <v>3.01</v>
      </c>
      <c r="AQ266" s="23">
        <v>16.457100000000001</v>
      </c>
      <c r="AR266" s="23">
        <v>239.80029999999999</v>
      </c>
      <c r="AS266" s="23">
        <v>19.054200000000002</v>
      </c>
      <c r="AT266" s="23">
        <v>11.286300000000001</v>
      </c>
      <c r="AU266" s="23">
        <v>8.7256</v>
      </c>
      <c r="AV266" s="23">
        <f t="shared" si="156"/>
        <v>3.0972632125353918</v>
      </c>
      <c r="AW266" s="23">
        <f t="shared" si="191"/>
        <v>234.17998046874999</v>
      </c>
      <c r="AX266" s="23">
        <f t="shared" si="170"/>
        <v>205.65180725196512</v>
      </c>
      <c r="AY266" s="23">
        <f t="shared" si="171"/>
        <v>18.507204244195286</v>
      </c>
      <c r="AZ266" s="23" cm="1">
        <f t="array" aca="1" ref="AZ266" ca="1">(AY266 - $EV266) - AVERAGE(OFFSET(AY$62, 0, 0, ROW()-62, 1) - OFFSET($EV$62, 0, 0, ROW()-62, 1))</f>
        <v>-10.311816673122259</v>
      </c>
      <c r="BA266" s="21">
        <v>45747</v>
      </c>
      <c r="BB266" s="23">
        <v>2915.98</v>
      </c>
      <c r="BC266" s="23">
        <v>1.48</v>
      </c>
      <c r="BD266" s="23">
        <v>18.192</v>
      </c>
      <c r="BE266" s="23">
        <v>164.8065</v>
      </c>
      <c r="BF266" s="23" t="s">
        <v>8</v>
      </c>
      <c r="BG266" s="23">
        <v>20.189800000000002</v>
      </c>
      <c r="BH266" s="23">
        <v>15.635899999999999</v>
      </c>
      <c r="BI266" s="23">
        <f t="shared" si="157"/>
        <v>1.5716901924377829</v>
      </c>
      <c r="BJ266" s="23">
        <f t="shared" si="192"/>
        <v>160.94384765625</v>
      </c>
      <c r="BK266" s="23">
        <f t="shared" si="172"/>
        <v>145.19030857095223</v>
      </c>
      <c r="BL266" s="23">
        <f t="shared" si="173"/>
        <v>20.083847391060583</v>
      </c>
      <c r="BM266" s="23" cm="1">
        <f t="array" aca="1" ref="BM266" ca="1">(BL266 - $EV266) - AVERAGE(OFFSET(BL$62, 0, 0, ROW()-62, 1) - OFFSET($EV$62, 0, 0, ROW()-62, 1))</f>
        <v>-5.801139390813681</v>
      </c>
      <c r="BN266" s="21">
        <v>45747</v>
      </c>
      <c r="BO266" s="23">
        <v>3633.26</v>
      </c>
      <c r="BP266" s="23">
        <v>3.25</v>
      </c>
      <c r="BQ266" s="23">
        <v>43.632399999999997</v>
      </c>
      <c r="BR266" s="23">
        <v>172.82990000000001</v>
      </c>
      <c r="BS266" s="23" t="s">
        <v>8</v>
      </c>
      <c r="BT266" s="23">
        <v>19.748200000000001</v>
      </c>
      <c r="BU266" s="23">
        <v>13.2324</v>
      </c>
      <c r="BV266" s="23">
        <f t="shared" si="158"/>
        <v>3.3056775282644644</v>
      </c>
      <c r="BW266" s="23">
        <f t="shared" si="193"/>
        <v>168.77919921874999</v>
      </c>
      <c r="BX266" s="23">
        <f t="shared" si="174"/>
        <v>155.52638178285534</v>
      </c>
      <c r="BY266" s="23">
        <f t="shared" si="175"/>
        <v>23.361052693122691</v>
      </c>
      <c r="BZ266" s="23" cm="1">
        <f t="array" aca="1" ref="BZ266" ca="1">(BY266 - $EV266) - AVERAGE(OFFSET(BY$62, 0, 0, ROW()-62, 1) - OFFSET($EV$62, 0, 0, ROW()-62, 1))</f>
        <v>-8.7320542645524828</v>
      </c>
      <c r="CA266" s="21">
        <v>45747</v>
      </c>
      <c r="CB266" s="23">
        <v>5810.93</v>
      </c>
      <c r="CC266" s="23">
        <v>1.66</v>
      </c>
      <c r="CD266" s="23">
        <v>22.418900000000001</v>
      </c>
      <c r="CE266" s="23">
        <v>270.71039999999999</v>
      </c>
      <c r="CF266" s="23">
        <v>25.497</v>
      </c>
      <c r="CG266" s="23">
        <v>6.8140999999999998</v>
      </c>
      <c r="CH266" s="23">
        <v>4.6725000000000003</v>
      </c>
      <c r="CI266" s="23">
        <f t="shared" si="159"/>
        <v>1.6483067429310916</v>
      </c>
      <c r="CJ266" s="23">
        <f t="shared" si="194"/>
        <v>264.36562499999997</v>
      </c>
      <c r="CK266" s="23">
        <f t="shared" si="176"/>
        <v>258.80689450366424</v>
      </c>
      <c r="CL266" s="23">
        <f t="shared" si="177"/>
        <v>22.45276352140506</v>
      </c>
      <c r="CM266" s="23" cm="1">
        <f t="array" aca="1" ref="CM266" ca="1">(CL266 - $EV266) - AVERAGE(OFFSET(CL$62, 0, 0, ROW()-62, 1) - OFFSET($EV$62, 0, 0, ROW()-62, 1))</f>
        <v>-9.2163381813870533</v>
      </c>
      <c r="CN266" s="21">
        <v>45747</v>
      </c>
      <c r="CO266" s="23">
        <v>8583.56</v>
      </c>
      <c r="CP266" s="23">
        <v>1.61</v>
      </c>
      <c r="CQ266" s="23">
        <v>27.555700000000002</v>
      </c>
      <c r="CR266" s="23">
        <v>244.23939999999999</v>
      </c>
      <c r="CS266" s="23">
        <v>28.114699999999999</v>
      </c>
      <c r="CT266" s="23">
        <v>13.0863</v>
      </c>
      <c r="CU266" s="23">
        <v>10.2319</v>
      </c>
      <c r="CV266" s="23">
        <f t="shared" si="160"/>
        <v>1.6100347008024234</v>
      </c>
      <c r="CW266" s="23">
        <f t="shared" si="195"/>
        <v>238.51503906249999</v>
      </c>
      <c r="CX266" s="23">
        <f t="shared" si="178"/>
        <v>192.1051977781743</v>
      </c>
      <c r="CY266" s="23">
        <f t="shared" si="179"/>
        <v>44.681560412079627</v>
      </c>
      <c r="CZ266" s="23" cm="1">
        <f t="array" aca="1" ref="CZ266" ca="1">(CY266 - $EV266) - AVERAGE(OFFSET(CY$62, 0, 0, ROW()-62, 1) - OFFSET($EV$62, 0, 0, ROW()-62, 1))</f>
        <v>6.876047984595373</v>
      </c>
      <c r="DA266" s="21">
        <v>45747</v>
      </c>
      <c r="DB266" s="23">
        <v>3905.2</v>
      </c>
      <c r="DC266" s="23">
        <v>1.85</v>
      </c>
      <c r="DD266" s="23">
        <v>22.4389</v>
      </c>
      <c r="DE266" s="23">
        <v>183.94049999999999</v>
      </c>
      <c r="DF266" s="23">
        <v>29.099299999999999</v>
      </c>
      <c r="DG266" s="23">
        <v>13.7577</v>
      </c>
      <c r="DH266" s="23">
        <v>9.5795999999999992</v>
      </c>
      <c r="DI266" s="23">
        <f t="shared" si="161"/>
        <v>1.7646752063526765</v>
      </c>
      <c r="DJ266" s="23">
        <f t="shared" si="196"/>
        <v>179.62939453124997</v>
      </c>
      <c r="DK266" s="23">
        <f t="shared" si="180"/>
        <v>201.86053691290101</v>
      </c>
      <c r="DL266" s="23">
        <f t="shared" si="181"/>
        <v>19.346029985469716</v>
      </c>
      <c r="DM266" s="23" cm="1">
        <f t="array" aca="1" ref="DM266" ca="1">(DL266 - $EV266) - AVERAGE(OFFSET(DL$62, 0, 0, ROW()-62, 1) - OFFSET($EV$62, 0, 0, ROW()-62, 1))</f>
        <v>-11.225771469184343</v>
      </c>
      <c r="DN266" s="21">
        <v>45747</v>
      </c>
      <c r="DO266" s="23">
        <v>17029.009999999998</v>
      </c>
      <c r="DP266" s="23">
        <v>0.68</v>
      </c>
      <c r="DQ266" s="23">
        <v>36.345500000000001</v>
      </c>
      <c r="DR266" s="23">
        <v>541.7242</v>
      </c>
      <c r="DS266" s="23">
        <v>53.433</v>
      </c>
      <c r="DT266" s="23">
        <v>25.857700000000001</v>
      </c>
      <c r="DU266" s="23">
        <v>20.506699999999999</v>
      </c>
      <c r="DV266" s="23">
        <f t="shared" si="162"/>
        <v>0.64079789151491362</v>
      </c>
      <c r="DW266" s="23">
        <f t="shared" si="197"/>
        <v>529.02753906249995</v>
      </c>
      <c r="DX266" s="23">
        <f t="shared" si="182"/>
        <v>402.02285015183395</v>
      </c>
      <c r="DY266" s="23">
        <f t="shared" si="183"/>
        <v>42.358313696767652</v>
      </c>
      <c r="DZ266" s="23" cm="1">
        <f t="array" aca="1" ref="DZ266" ca="1">(DY266 - $EV266) - AVERAGE(OFFSET(DY$62, 0, 0, ROW()-62, 1) - OFFSET($EV$62, 0, 0, ROW()-62, 1))</f>
        <v>4.1707884508022683</v>
      </c>
      <c r="EA266" s="21">
        <v>45747</v>
      </c>
      <c r="EB266" s="23">
        <v>8330.58</v>
      </c>
      <c r="EC266" s="23">
        <v>2.92</v>
      </c>
      <c r="ED266" s="23">
        <v>20.0884</v>
      </c>
      <c r="EE266" s="23">
        <v>195.72929999999999</v>
      </c>
      <c r="EF266" s="23">
        <v>69.263000000000005</v>
      </c>
      <c r="EG266" s="23">
        <v>21.9072</v>
      </c>
      <c r="EH266" s="23">
        <v>14.589</v>
      </c>
      <c r="EI266" s="23">
        <f t="shared" si="163"/>
        <v>3.073575531812176</v>
      </c>
      <c r="EJ266" s="23">
        <f t="shared" si="198"/>
        <v>191.14189453124999</v>
      </c>
      <c r="EK266" s="23">
        <f t="shared" si="184"/>
        <v>160.7758748367954</v>
      </c>
      <c r="EL266" s="23">
        <f t="shared" si="185"/>
        <v>51.814863445504024</v>
      </c>
      <c r="EM266" s="23" cm="1">
        <f t="array" aca="1" ref="EM266" ca="1">(EL266 - $EV266) - AVERAGE(OFFSET(EL$62, 0, 0, ROW()-62, 1) - OFFSET($EV$62, 0, 0, ROW()-62, 1))</f>
        <v>9.1016697562829449</v>
      </c>
      <c r="EP266" s="21">
        <v>45747</v>
      </c>
      <c r="EQ266" s="52">
        <v>5569.06005859375</v>
      </c>
      <c r="ER266" s="37">
        <v>26.441299999999998</v>
      </c>
      <c r="ES266" s="51">
        <v>214.07</v>
      </c>
      <c r="ET266" s="23">
        <f t="shared" si="199"/>
        <v>209.052734375</v>
      </c>
      <c r="EU266" s="23">
        <f t="shared" si="186"/>
        <v>178.84903741606638</v>
      </c>
      <c r="EV266" s="23">
        <f t="shared" si="187"/>
        <v>31.138328386068629</v>
      </c>
      <c r="EW266" s="37"/>
      <c r="EX266" s="37"/>
      <c r="EY266" s="37"/>
      <c r="FA266" s="21">
        <v>45747</v>
      </c>
      <c r="FB266" s="37">
        <f>VLOOKUP(FA266,'riskfree_rate and infl.'!$H:$I,2,0)</f>
        <v>2.4</v>
      </c>
    </row>
    <row r="267" spans="1:158" x14ac:dyDescent="0.35">
      <c r="A267" s="21">
        <v>45777</v>
      </c>
      <c r="B267" s="23">
        <v>12091.93</v>
      </c>
      <c r="C267" s="23">
        <v>0.81</v>
      </c>
      <c r="D267" s="23">
        <v>21.0778</v>
      </c>
      <c r="E267" s="23">
        <v>420.5172</v>
      </c>
      <c r="F267" s="23">
        <v>60.3339</v>
      </c>
      <c r="G267" s="23">
        <v>23.459800000000001</v>
      </c>
      <c r="H267" s="23">
        <v>19.3306</v>
      </c>
      <c r="I267" s="23">
        <f t="shared" si="153"/>
        <v>0.82167391432465031</v>
      </c>
      <c r="J267" s="23">
        <f t="shared" si="188"/>
        <v>411.06275659824053</v>
      </c>
      <c r="K267" s="23">
        <f t="shared" si="164"/>
        <v>260.29088760320485</v>
      </c>
      <c r="L267" s="23">
        <f t="shared" si="165"/>
        <v>46.455448791712207</v>
      </c>
      <c r="M267" s="23" cm="1">
        <f t="array" aca="1" ref="M267" ca="1">(L267 - $EV267) - AVERAGE(OFFSET(L$62, 0, 0, ROW()-62, 1) - OFFSET($EV$62, 0, 0, ROW()-62, 1))</f>
        <v>-1.224664665571364</v>
      </c>
      <c r="N267" s="21">
        <v>45777</v>
      </c>
      <c r="O267" s="23">
        <v>9742.2199999999993</v>
      </c>
      <c r="P267" s="23">
        <v>0.76</v>
      </c>
      <c r="Q267" s="23">
        <v>26.297000000000001</v>
      </c>
      <c r="R267" s="23">
        <v>373.24400000000003</v>
      </c>
      <c r="S267" s="23">
        <v>33.0717</v>
      </c>
      <c r="T267" s="23">
        <v>10.3811</v>
      </c>
      <c r="U267" s="23">
        <v>8.0005000000000006</v>
      </c>
      <c r="V267" s="23">
        <f t="shared" si="154"/>
        <v>0.73004872028521917</v>
      </c>
      <c r="W267" s="23">
        <f t="shared" si="189"/>
        <v>364.85239491691112</v>
      </c>
      <c r="X267" s="23">
        <f t="shared" si="166"/>
        <v>241.65607248334931</v>
      </c>
      <c r="Y267" s="23">
        <f t="shared" si="167"/>
        <v>40.314401785501424</v>
      </c>
      <c r="Z267" s="23" cm="1">
        <f t="array" aca="1" ref="Z267" ca="1">(Y267 - $EV267) - AVERAGE(OFFSET(Y$62, 0, 0, ROW()-62, 1) - OFFSET($EV$62, 0, 0, ROW()-62, 1))</f>
        <v>-2.6937012235484481</v>
      </c>
      <c r="AA267" s="21">
        <v>45777</v>
      </c>
      <c r="AB267" s="23">
        <v>5143.5</v>
      </c>
      <c r="AC267" s="23">
        <v>2.35</v>
      </c>
      <c r="AD267" s="23">
        <v>23.392399999999999</v>
      </c>
      <c r="AE267" s="23">
        <v>221.48849999999999</v>
      </c>
      <c r="AF267" s="23">
        <v>29.571400000000001</v>
      </c>
      <c r="AG267" s="23">
        <v>8.7085000000000008</v>
      </c>
      <c r="AH267" s="23">
        <v>6.3098000000000001</v>
      </c>
      <c r="AI267" s="23">
        <f t="shared" si="155"/>
        <v>2.4380063327415646</v>
      </c>
      <c r="AJ267" s="23">
        <f t="shared" si="190"/>
        <v>216.50879765395896</v>
      </c>
      <c r="AK267" s="23">
        <f t="shared" si="168"/>
        <v>192.09520948560623</v>
      </c>
      <c r="AL267" s="23">
        <f t="shared" si="169"/>
        <v>26.775784850508749</v>
      </c>
      <c r="AM267" s="23" cm="1">
        <f t="array" aca="1" ref="AM267" ca="1">(AL267 - $EV267) - AVERAGE(OFFSET(AL$62, 0, 0, ROW()-62, 1) - OFFSET($EV$62, 0, 0, ROW()-62, 1))</f>
        <v>-8.5483463133675208</v>
      </c>
      <c r="AN267" s="21">
        <v>45777</v>
      </c>
      <c r="AO267" s="23">
        <v>3304.01</v>
      </c>
      <c r="AP267" s="23">
        <v>3.48</v>
      </c>
      <c r="AQ267" s="23">
        <v>14.286300000000001</v>
      </c>
      <c r="AR267" s="23">
        <v>239.80029999999999</v>
      </c>
      <c r="AS267" s="23">
        <v>19.054200000000002</v>
      </c>
      <c r="AT267" s="23">
        <v>11.286300000000001</v>
      </c>
      <c r="AU267" s="23">
        <v>8.7256</v>
      </c>
      <c r="AV267" s="23">
        <f t="shared" si="156"/>
        <v>3.1419963013491814</v>
      </c>
      <c r="AW267" s="23">
        <f t="shared" si="191"/>
        <v>234.40889540566963</v>
      </c>
      <c r="AX267" s="23">
        <f t="shared" si="170"/>
        <v>207.6015517200922</v>
      </c>
      <c r="AY267" s="23">
        <f t="shared" si="171"/>
        <v>15.915150790658709</v>
      </c>
      <c r="AZ267" s="23" cm="1">
        <f t="array" aca="1" ref="AZ267" ca="1">(AY267 - $EV267) - AVERAGE(OFFSET(AY$62, 0, 0, ROW()-62, 1) - OFFSET($EV$62, 0, 0, ROW()-62, 1))</f>
        <v>-14.552172402302487</v>
      </c>
      <c r="BA267" s="21">
        <v>45777</v>
      </c>
      <c r="BB267" s="23">
        <v>2860.51</v>
      </c>
      <c r="BC267" s="23">
        <v>1.52</v>
      </c>
      <c r="BD267" s="23">
        <v>17.846</v>
      </c>
      <c r="BE267" s="23">
        <v>164.8065</v>
      </c>
      <c r="BF267" s="23" t="s">
        <v>8</v>
      </c>
      <c r="BG267" s="23">
        <v>20.189800000000002</v>
      </c>
      <c r="BH267" s="23">
        <v>15.635899999999999</v>
      </c>
      <c r="BI267" s="23">
        <f t="shared" si="157"/>
        <v>1.560598328484851</v>
      </c>
      <c r="BJ267" s="23">
        <f t="shared" si="192"/>
        <v>161.10117302052788</v>
      </c>
      <c r="BK267" s="23">
        <f t="shared" si="172"/>
        <v>145.84207122531561</v>
      </c>
      <c r="BL267" s="23">
        <f t="shared" si="173"/>
        <v>19.613750517713893</v>
      </c>
      <c r="BM267" s="23" cm="1">
        <f t="array" aca="1" ref="BM267" ca="1">(BL267 - $EV267) - AVERAGE(OFFSET(BL$62, 0, 0, ROW()-62, 1) - OFFSET($EV$62, 0, 0, ROW()-62, 1))</f>
        <v>-7.9415418436201612</v>
      </c>
      <c r="BN267" s="21">
        <v>45777</v>
      </c>
      <c r="BO267" s="23">
        <v>3592.83</v>
      </c>
      <c r="BP267" s="23">
        <v>3.29</v>
      </c>
      <c r="BQ267" s="23">
        <v>43.806600000000003</v>
      </c>
      <c r="BR267" s="23">
        <v>168.52780000000001</v>
      </c>
      <c r="BS267" s="23" t="s">
        <v>8</v>
      </c>
      <c r="BT267" s="23">
        <v>19.6404</v>
      </c>
      <c r="BU267" s="23">
        <v>12.001799999999999</v>
      </c>
      <c r="BV267" s="23">
        <f t="shared" si="158"/>
        <v>3.2696799448617972</v>
      </c>
      <c r="BW267" s="23">
        <f t="shared" si="193"/>
        <v>164.73880742913005</v>
      </c>
      <c r="BX267" s="23">
        <f t="shared" si="174"/>
        <v>155.7957042130883</v>
      </c>
      <c r="BY267" s="23">
        <f t="shared" si="175"/>
        <v>23.061162168412142</v>
      </c>
      <c r="BZ267" s="23" cm="1">
        <f t="array" aca="1" ref="BZ267" ca="1">(BY267 - $EV267) - AVERAGE(OFFSET(BY$62, 0, 0, ROW()-62, 1) - OFFSET($EV$62, 0, 0, ROW()-62, 1))</f>
        <v>-10.687953222997265</v>
      </c>
      <c r="CA267" s="21">
        <v>45777</v>
      </c>
      <c r="CB267" s="23">
        <v>5600.61</v>
      </c>
      <c r="CC267" s="23">
        <v>1.73</v>
      </c>
      <c r="CD267" s="23">
        <v>21.607500000000002</v>
      </c>
      <c r="CE267" s="23">
        <v>270.71039999999999</v>
      </c>
      <c r="CF267" s="23">
        <v>25.497</v>
      </c>
      <c r="CG267" s="23">
        <v>6.8140999999999998</v>
      </c>
      <c r="CH267" s="23">
        <v>4.6725000000000003</v>
      </c>
      <c r="CI267" s="23">
        <f t="shared" si="159"/>
        <v>1.6551001014680409</v>
      </c>
      <c r="CJ267" s="23">
        <f t="shared" si="194"/>
        <v>264.62404692082112</v>
      </c>
      <c r="CK267" s="23">
        <f t="shared" si="176"/>
        <v>259.50399518597698</v>
      </c>
      <c r="CL267" s="23">
        <f t="shared" si="177"/>
        <v>21.581979868888912</v>
      </c>
      <c r="CM267" s="23" cm="1">
        <f t="array" aca="1" ref="CM267" ca="1">(CL267 - $EV267) - AVERAGE(OFFSET(CL$62, 0, 0, ROW()-62, 1) - OFFSET($EV$62, 0, 0, ROW()-62, 1))</f>
        <v>-11.740767907067511</v>
      </c>
      <c r="CN267" s="21">
        <v>45777</v>
      </c>
      <c r="CO267" s="23">
        <v>8597.75</v>
      </c>
      <c r="CP267" s="23">
        <v>1.61</v>
      </c>
      <c r="CQ267" s="23">
        <v>27.592400000000001</v>
      </c>
      <c r="CR267" s="23">
        <v>244.23939999999999</v>
      </c>
      <c r="CS267" s="23">
        <v>28.114699999999999</v>
      </c>
      <c r="CT267" s="23">
        <v>13.0863</v>
      </c>
      <c r="CU267" s="23">
        <v>10.2319</v>
      </c>
      <c r="CV267" s="23">
        <f t="shared" si="160"/>
        <v>1.6020576462304055</v>
      </c>
      <c r="CW267" s="23">
        <f t="shared" si="195"/>
        <v>238.74819159335289</v>
      </c>
      <c r="CX267" s="23">
        <f t="shared" si="178"/>
        <v>192.72258455398241</v>
      </c>
      <c r="CY267" s="23">
        <f t="shared" si="179"/>
        <v>44.612052188370967</v>
      </c>
      <c r="CZ267" s="23" cm="1">
        <f t="array" aca="1" ref="CZ267" ca="1">(CY267 - $EV267) - AVERAGE(OFFSET(CY$62, 0, 0, ROW()-62, 1) - OFFSET($EV$62, 0, 0, ROW()-62, 1))</f>
        <v>5.0743942430102944</v>
      </c>
      <c r="DA267" s="21">
        <v>45777</v>
      </c>
      <c r="DB267" s="23">
        <v>3863.54</v>
      </c>
      <c r="DC267" s="23">
        <v>1.9</v>
      </c>
      <c r="DD267" s="23">
        <v>22.1995</v>
      </c>
      <c r="DE267" s="23">
        <v>183.94049999999999</v>
      </c>
      <c r="DF267" s="23">
        <v>29.099299999999999</v>
      </c>
      <c r="DG267" s="23">
        <v>13.7577</v>
      </c>
      <c r="DH267" s="23">
        <v>9.5795999999999992</v>
      </c>
      <c r="DI267" s="23">
        <f t="shared" si="161"/>
        <v>1.7980227380026816</v>
      </c>
      <c r="DJ267" s="23">
        <f t="shared" si="196"/>
        <v>179.80498533724341</v>
      </c>
      <c r="DK267" s="23">
        <f t="shared" si="180"/>
        <v>202.28334349803319</v>
      </c>
      <c r="DL267" s="23">
        <f t="shared" si="181"/>
        <v>19.099644751707228</v>
      </c>
      <c r="DM267" s="23" cm="1">
        <f t="array" aca="1" ref="DM267" ca="1">(DL267 - $EV267) - AVERAGE(OFFSET(DL$62, 0, 0, ROW()-62, 1) - OFFSET($EV$62, 0, 0, ROW()-62, 1))</f>
        <v>-13.11600066251213</v>
      </c>
      <c r="DN267" s="21">
        <v>45777</v>
      </c>
      <c r="DO267" s="23">
        <v>17313.66</v>
      </c>
      <c r="DP267" s="23">
        <v>0.67</v>
      </c>
      <c r="DQ267" s="23">
        <v>34.188000000000002</v>
      </c>
      <c r="DR267" s="23">
        <v>572.58900000000006</v>
      </c>
      <c r="DS267" s="23">
        <v>53.539499999999997</v>
      </c>
      <c r="DT267" s="23">
        <v>26.421600000000002</v>
      </c>
      <c r="DU267" s="23">
        <v>20.8368</v>
      </c>
      <c r="DV267" s="23">
        <f t="shared" si="162"/>
        <v>0.63638957887335013</v>
      </c>
      <c r="DW267" s="23">
        <f t="shared" si="197"/>
        <v>559.71554252199428</v>
      </c>
      <c r="DX267" s="23">
        <f t="shared" si="182"/>
        <v>406.27759241088279</v>
      </c>
      <c r="DY267" s="23">
        <f t="shared" si="183"/>
        <v>42.615345575076873</v>
      </c>
      <c r="DZ267" s="23" cm="1">
        <f t="array" aca="1" ref="DZ267" ca="1">(DY267 - $EV267) - AVERAGE(OFFSET(DY$62, 0, 0, ROW()-62, 1) - OFFSET($EV$62, 0, 0, ROW()-62, 1))</f>
        <v>2.7088711992047925</v>
      </c>
      <c r="EA267" s="21">
        <v>45777</v>
      </c>
      <c r="EB267" s="23">
        <v>8334.0499999999993</v>
      </c>
      <c r="EC267" s="23">
        <v>2.92</v>
      </c>
      <c r="ED267" s="23">
        <v>20.0886</v>
      </c>
      <c r="EE267" s="23">
        <v>195.72929999999999</v>
      </c>
      <c r="EF267" s="23">
        <v>69.263000000000005</v>
      </c>
      <c r="EG267" s="23">
        <v>21.9072</v>
      </c>
      <c r="EH267" s="23">
        <v>14.589</v>
      </c>
      <c r="EI267" s="23">
        <f t="shared" si="163"/>
        <v>3.0276315216521317</v>
      </c>
      <c r="EJ267" s="23">
        <f t="shared" si="198"/>
        <v>191.32873900293256</v>
      </c>
      <c r="EK267" s="23">
        <f t="shared" si="184"/>
        <v>161.22242228146038</v>
      </c>
      <c r="EL267" s="23">
        <f t="shared" si="185"/>
        <v>51.692871761041424</v>
      </c>
      <c r="EM267" s="23" cm="1">
        <f t="array" aca="1" ref="EM267" ca="1">(EL267 - $EV267) - AVERAGE(OFFSET(EL$62, 0, 0, ROW()-62, 1) - OFFSET($EV$62, 0, 0, ROW()-62, 1))</f>
        <v>7.2366758623747192</v>
      </c>
      <c r="EP267" s="21">
        <v>45777</v>
      </c>
      <c r="EQ267" s="52">
        <v>5911.68994140625</v>
      </c>
      <c r="ER267" s="37">
        <v>28.068000000000001</v>
      </c>
      <c r="ES267" s="51">
        <v>214.07</v>
      </c>
      <c r="ET267" s="23">
        <f t="shared" si="199"/>
        <v>209.2570869990225</v>
      </c>
      <c r="EU267" s="23">
        <f t="shared" si="186"/>
        <v>180.03173695511623</v>
      </c>
      <c r="EV267" s="23">
        <f t="shared" si="187"/>
        <v>32.836932206459217</v>
      </c>
      <c r="EW267" s="37"/>
      <c r="EX267" s="37"/>
      <c r="EY267" s="37"/>
      <c r="FA267" s="21">
        <v>45777</v>
      </c>
      <c r="FB267" s="37">
        <f>VLOOKUP(FA267,'riskfree_rate and infl.'!$H:$I,2,0)</f>
        <v>2.2999999999999998</v>
      </c>
    </row>
    <row r="268" spans="1:158" x14ac:dyDescent="0.35">
      <c r="A268" s="21">
        <v>45808</v>
      </c>
      <c r="B268" s="23">
        <v>13300.21</v>
      </c>
      <c r="C268" s="23">
        <v>0.74</v>
      </c>
      <c r="D268" s="23">
        <v>23.270900000000001</v>
      </c>
      <c r="E268" s="23">
        <v>421.87360000000001</v>
      </c>
      <c r="F268" s="23">
        <v>60.171100000000003</v>
      </c>
      <c r="G268" s="23">
        <v>22.966899999999999</v>
      </c>
      <c r="H268" s="23">
        <v>19.190200000000001</v>
      </c>
      <c r="I268" s="23">
        <f>C268*B268/AVERAGE(B268,B257:B267)</f>
        <v>0.81136107958837111</v>
      </c>
      <c r="J268" s="23">
        <f t="shared" si="188"/>
        <v>411.98593749999998</v>
      </c>
      <c r="K268" s="23">
        <f t="shared" si="164"/>
        <v>263.70393994149151</v>
      </c>
      <c r="L268" s="23">
        <f t="shared" si="165"/>
        <v>50.436144423746349</v>
      </c>
      <c r="M268" s="23" cm="1">
        <f t="array" aca="1" ref="M268" ca="1">(L268 - $EV268) - AVERAGE(OFFSET(L$62, 0, 0, ROW()-62, 1) - OFFSET($EV$62, 0, 0, ROW()-62, 1))</f>
        <v>1.3789494588837847</v>
      </c>
      <c r="N268" s="21">
        <v>45808</v>
      </c>
      <c r="O268" s="23">
        <v>10645.12</v>
      </c>
      <c r="P268" s="23">
        <v>0.69</v>
      </c>
      <c r="Q268" s="23">
        <v>28.873100000000001</v>
      </c>
      <c r="R268" s="23">
        <v>374.72570000000002</v>
      </c>
      <c r="S268" s="23">
        <v>32.833100000000002</v>
      </c>
      <c r="T268" s="23">
        <v>10.321199999999999</v>
      </c>
      <c r="U268" s="23">
        <v>8.1011000000000006</v>
      </c>
      <c r="V268" s="23">
        <f>P268*O268/AVERAGE(O268,O257:O267)</f>
        <v>0.71391238621265229</v>
      </c>
      <c r="W268" s="23">
        <f t="shared" si="189"/>
        <v>365.94306640625001</v>
      </c>
      <c r="X268" s="23">
        <f t="shared" si="166"/>
        <v>244.91720484220141</v>
      </c>
      <c r="Y268" s="23">
        <f t="shared" si="167"/>
        <v>43.464157639960753</v>
      </c>
      <c r="Z268" s="23" cm="1">
        <f t="array" aca="1" ref="Z268" ca="1">(Y268 - $EV268) - AVERAGE(OFFSET(Y$62, 0, 0, ROW()-62, 1) - OFFSET($EV$62, 0, 0, ROW()-62, 1))</f>
        <v>-0.91389563124103645</v>
      </c>
      <c r="AA268" s="21">
        <v>45808</v>
      </c>
      <c r="AB268" s="23">
        <v>5235.37</v>
      </c>
      <c r="AC268" s="23">
        <v>2.31</v>
      </c>
      <c r="AD268" s="23">
        <v>23.810199999999998</v>
      </c>
      <c r="AE268" s="23">
        <v>221.48849999999999</v>
      </c>
      <c r="AF268" s="23">
        <v>29.571400000000001</v>
      </c>
      <c r="AG268" s="23">
        <v>8.7085000000000008</v>
      </c>
      <c r="AH268" s="23">
        <v>6.3098000000000001</v>
      </c>
      <c r="AI268" s="23">
        <f>AC268*AB268/AVERAGE(AB268,AB257:AB267)</f>
        <v>2.4168670624042825</v>
      </c>
      <c r="AJ268" s="23">
        <f t="shared" si="190"/>
        <v>216.29736328124997</v>
      </c>
      <c r="AK268" s="23">
        <f t="shared" si="168"/>
        <v>192.82374196387016</v>
      </c>
      <c r="AL268" s="23">
        <f t="shared" si="169"/>
        <v>27.15106525098431</v>
      </c>
      <c r="AM268" s="23" cm="1">
        <f t="array" aca="1" ref="AM268" ca="1">(AL268 - $EV268) - AVERAGE(OFFSET(AL$62, 0, 0, ROW()-62, 1) - OFFSET($EV$62, 0, 0, ROW()-62, 1))</f>
        <v>-9.5145955678117495</v>
      </c>
      <c r="AN268" s="21">
        <v>45808</v>
      </c>
      <c r="AO268" s="23">
        <v>3322.88</v>
      </c>
      <c r="AP268" s="23">
        <v>3.47</v>
      </c>
      <c r="AQ268" s="23">
        <v>15.474500000000001</v>
      </c>
      <c r="AR268" s="23">
        <v>227.73929999999999</v>
      </c>
      <c r="AS268" s="23">
        <v>18.0533</v>
      </c>
      <c r="AT268" s="23">
        <v>10.751799999999999</v>
      </c>
      <c r="AU268" s="23">
        <v>8.093</v>
      </c>
      <c r="AV268" s="23">
        <f>AP268*AO268/AVERAGE(AO268,AO257:AO267)</f>
        <v>3.1830915238703019</v>
      </c>
      <c r="AW268" s="23">
        <f t="shared" si="191"/>
        <v>222.40166015624999</v>
      </c>
      <c r="AX268" s="23">
        <f t="shared" si="170"/>
        <v>209.50063366841729</v>
      </c>
      <c r="AY268" s="23">
        <f t="shared" si="171"/>
        <v>15.860954412477904</v>
      </c>
      <c r="AZ268" s="23" cm="1">
        <f t="array" aca="1" ref="AZ268" ca="1">(AY268 - $EV268) - AVERAGE(OFFSET(AY$62, 0, 0, ROW()-62, 1) - OFFSET($EV$62, 0, 0, ROW()-62, 1))</f>
        <v>-15.918753648563589</v>
      </c>
      <c r="BA268" s="21">
        <v>45808</v>
      </c>
      <c r="BB268" s="23">
        <v>3004.58</v>
      </c>
      <c r="BC268" s="23">
        <v>1.46</v>
      </c>
      <c r="BD268" s="23">
        <v>18.683399999999999</v>
      </c>
      <c r="BE268" s="23">
        <v>165.54740000000001</v>
      </c>
      <c r="BF268" s="23" t="s">
        <v>8</v>
      </c>
      <c r="BG268" s="23">
        <v>19.999600000000001</v>
      </c>
      <c r="BH268" s="23">
        <v>15.3588</v>
      </c>
      <c r="BI268" s="23">
        <f>BC268*BB268/AVERAGE(BB268,BB257:BB267)</f>
        <v>1.5499578386314028</v>
      </c>
      <c r="BJ268" s="23">
        <f t="shared" si="192"/>
        <v>161.66738281249999</v>
      </c>
      <c r="BK268" s="23">
        <f t="shared" si="172"/>
        <v>146.47481931381569</v>
      </c>
      <c r="BL268" s="23">
        <f t="shared" si="173"/>
        <v>20.512604241981162</v>
      </c>
      <c r="BM268" s="23" cm="1">
        <f t="array" aca="1" ref="BM268" ca="1">(BL268 - $EV268) - AVERAGE(OFFSET(BL$62, 0, 0, ROW()-62, 1) - OFFSET($EV$62, 0, 0, ROW()-62, 1))</f>
        <v>-8.3871634270384412</v>
      </c>
      <c r="BN268" s="21">
        <v>45808</v>
      </c>
      <c r="BO268" s="23">
        <v>3616.95</v>
      </c>
      <c r="BP268" s="23">
        <v>3.33</v>
      </c>
      <c r="BQ268" s="23">
        <v>44.110399999999998</v>
      </c>
      <c r="BR268" s="23">
        <v>169.71449999999999</v>
      </c>
      <c r="BS268" s="23" t="s">
        <v>8</v>
      </c>
      <c r="BT268" s="23">
        <v>19.5044</v>
      </c>
      <c r="BU268" s="23">
        <v>11.8614</v>
      </c>
      <c r="BV268" s="23">
        <f>BP268*BO268/AVERAGE(BO268,BO257:BO267)</f>
        <v>3.3047646921229599</v>
      </c>
      <c r="BW268" s="23">
        <f t="shared" si="193"/>
        <v>165.73681640624997</v>
      </c>
      <c r="BX268" s="23">
        <f t="shared" si="174"/>
        <v>156.12926320780448</v>
      </c>
      <c r="BY268" s="23">
        <f t="shared" si="175"/>
        <v>23.166381021000028</v>
      </c>
      <c r="BZ268" s="23" cm="1">
        <f t="array" aca="1" ref="BZ268" ca="1">(BY268 - $EV268) - AVERAGE(OFFSET(BY$62, 0, 0, ROW()-62, 1) - OFFSET($EV$62, 0, 0, ROW()-62, 1))</f>
        <v>-11.913877584020284</v>
      </c>
      <c r="CA268" s="21">
        <v>45808</v>
      </c>
      <c r="CB268" s="23">
        <v>5276.2</v>
      </c>
      <c r="CC268" s="23">
        <v>1.84</v>
      </c>
      <c r="CD268" s="23">
        <v>20.360800000000001</v>
      </c>
      <c r="CE268" s="23">
        <v>296.02080000000001</v>
      </c>
      <c r="CF268" s="23">
        <v>25.3094</v>
      </c>
      <c r="CG268" s="23">
        <v>7.5171999999999999</v>
      </c>
      <c r="CH268" s="23">
        <v>5.8329000000000004</v>
      </c>
      <c r="CI268" s="23">
        <f>CC268*CB268/AVERAGE(CB268,CB257:CB267)</f>
        <v>1.6685313783908506</v>
      </c>
      <c r="CJ268" s="23">
        <f t="shared" si="194"/>
        <v>289.08281249999999</v>
      </c>
      <c r="CK268" s="23">
        <f t="shared" si="176"/>
        <v>260.5528379317729</v>
      </c>
      <c r="CL268" s="23">
        <f t="shared" si="177"/>
        <v>20.25001931232697</v>
      </c>
      <c r="CM268" s="23" cm="1">
        <f t="array" aca="1" ref="CM268" ca="1">(CL268 - $EV268) - AVERAGE(OFFSET(CL$62, 0, 0, ROW()-62, 1) - OFFSET($EV$62, 0, 0, ROW()-62, 1))</f>
        <v>-14.398760926346814</v>
      </c>
      <c r="CN268" s="21">
        <v>45808</v>
      </c>
      <c r="CO268" s="23">
        <v>9453.7900000000009</v>
      </c>
      <c r="CP268" s="23">
        <v>1.48</v>
      </c>
      <c r="CQ268" s="23">
        <v>29.5136</v>
      </c>
      <c r="CR268" s="23">
        <v>245.87690000000001</v>
      </c>
      <c r="CS268" s="23">
        <v>28.187100000000001</v>
      </c>
      <c r="CT268" s="23">
        <v>13.5259</v>
      </c>
      <c r="CU268" s="23">
        <v>10.136799999999999</v>
      </c>
      <c r="CV268" s="23">
        <f>CP268*CO268/AVERAGE(CO268,CO257:CO267)</f>
        <v>1.5980647099890879</v>
      </c>
      <c r="CW268" s="23">
        <f t="shared" si="195"/>
        <v>240.11416015624999</v>
      </c>
      <c r="CX268" s="23">
        <f t="shared" si="178"/>
        <v>193.55283887160491</v>
      </c>
      <c r="CY268" s="23">
        <f t="shared" si="179"/>
        <v>48.843458226263792</v>
      </c>
      <c r="CZ268" s="23" cm="1">
        <f t="array" aca="1" ref="CZ268" ca="1">(CY268 - $EV268) - AVERAGE(OFFSET(CY$62, 0, 0, ROW()-62, 1) - OFFSET($EV$62, 0, 0, ROW()-62, 1))</f>
        <v>7.8981408174572252</v>
      </c>
      <c r="DA268" s="21">
        <v>45808</v>
      </c>
      <c r="DB268" s="23">
        <v>3943.2</v>
      </c>
      <c r="DC268" s="23">
        <v>1.88</v>
      </c>
      <c r="DD268" s="23">
        <v>23.5322</v>
      </c>
      <c r="DE268" s="23">
        <v>179.40299999999999</v>
      </c>
      <c r="DF268" s="23">
        <v>28.364999999999998</v>
      </c>
      <c r="DG268" s="23">
        <v>12.733599999999999</v>
      </c>
      <c r="DH268" s="23">
        <v>8.0332000000000008</v>
      </c>
      <c r="DI268" s="23">
        <f>DC268*DB268/AVERAGE(DB268,DB257:DB267)</f>
        <v>1.8218654345942822</v>
      </c>
      <c r="DJ268" s="23">
        <f t="shared" si="196"/>
        <v>175.1982421875</v>
      </c>
      <c r="DK268" s="23">
        <f t="shared" si="180"/>
        <v>202.69705046489446</v>
      </c>
      <c r="DL268" s="23">
        <f t="shared" si="181"/>
        <v>19.453662453183703</v>
      </c>
      <c r="DM268" s="23" cm="1">
        <f t="array" aca="1" ref="DM268" ca="1">(DL268 - $EV268) - AVERAGE(OFFSET(DL$62, 0, 0, ROW()-62, 1) - OFFSET($EV$62, 0, 0, ROW()-62, 1))</f>
        <v>-14.081339536590662</v>
      </c>
      <c r="DN268" s="21">
        <v>45808</v>
      </c>
      <c r="DO268" s="23">
        <v>19180.8</v>
      </c>
      <c r="DP268" s="23">
        <v>0.61</v>
      </c>
      <c r="DQ268" s="23">
        <v>37.874899999999997</v>
      </c>
      <c r="DR268" s="23">
        <v>572.58900000000006</v>
      </c>
      <c r="DS268" s="23">
        <v>53.539499999999997</v>
      </c>
      <c r="DT268" s="23">
        <v>26.421600000000002</v>
      </c>
      <c r="DU268" s="23">
        <v>20.8368</v>
      </c>
      <c r="DV268" s="23">
        <f>DP268*DO268/AVERAGE(DO268,DO257:DO267)</f>
        <v>0.63463635192521961</v>
      </c>
      <c r="DW268" s="23">
        <f t="shared" si="197"/>
        <v>559.1689453125</v>
      </c>
      <c r="DX268" s="23">
        <f t="shared" si="182"/>
        <v>410.51308715377013</v>
      </c>
      <c r="DY268" s="23">
        <f t="shared" si="183"/>
        <v>46.723967152879702</v>
      </c>
      <c r="DZ268" s="23" cm="1">
        <f t="array" aca="1" ref="DZ268" ca="1">(DY268 - $EV268) - AVERAGE(OFFSET(DY$62, 0, 0, ROW()-62, 1) - OFFSET($EV$62, 0, 0, ROW()-62, 1))</f>
        <v>5.4213164351335994</v>
      </c>
      <c r="EA268" s="21">
        <v>45808</v>
      </c>
      <c r="EB268" s="23">
        <v>8603.7099999999991</v>
      </c>
      <c r="EC268" s="23">
        <v>2.86</v>
      </c>
      <c r="ED268" s="23">
        <v>19.3765</v>
      </c>
      <c r="EE268" s="23">
        <v>197.66730000000001</v>
      </c>
      <c r="EF268" s="23">
        <v>71.565600000000003</v>
      </c>
      <c r="EG268" s="23">
        <v>22.319199999999999</v>
      </c>
      <c r="EH268" s="23">
        <v>14.3643</v>
      </c>
      <c r="EI268" s="23">
        <f>EC268*EB268/AVERAGE(EB268,EB257:EB267)</f>
        <v>3.0246957340507059</v>
      </c>
      <c r="EJ268" s="23">
        <f t="shared" si="198"/>
        <v>193.03447265625002</v>
      </c>
      <c r="EK268" s="23">
        <f t="shared" si="184"/>
        <v>161.84058423831866</v>
      </c>
      <c r="EL268" s="23">
        <f t="shared" si="185"/>
        <v>53.161634583143801</v>
      </c>
      <c r="EM268" s="23" cm="1">
        <f t="array" aca="1" ref="EM268" ca="1">(EL268 - $EV268) - AVERAGE(OFFSET(EL$62, 0, 0, ROW()-62, 1) - OFFSET($EV$62, 0, 0, ROW()-62, 1))</f>
        <v>7.2872827083158409</v>
      </c>
      <c r="EP268" s="21">
        <v>45808</v>
      </c>
      <c r="EQ268" s="52">
        <v>6204.9501953125</v>
      </c>
      <c r="ER268" s="37">
        <v>29.4604</v>
      </c>
      <c r="ES268" s="51">
        <v>214.07</v>
      </c>
      <c r="ET268" s="23">
        <f t="shared" si="199"/>
        <v>209.052734375</v>
      </c>
      <c r="EU268" s="23">
        <f t="shared" si="186"/>
        <v>181.3254730042234</v>
      </c>
      <c r="EV268" s="23">
        <f t="shared" si="187"/>
        <v>34.219958688142924</v>
      </c>
      <c r="EW268" s="37"/>
      <c r="EX268" s="37"/>
      <c r="EY268" s="37"/>
      <c r="FA268" s="21">
        <v>45808</v>
      </c>
      <c r="FB268" s="37">
        <f>VLOOKUP(FA268,'riskfree_rate and infl.'!$H:$I,2,0)</f>
        <v>2.4</v>
      </c>
    </row>
    <row r="269" spans="1:158" x14ac:dyDescent="0.35">
      <c r="A269" s="21">
        <v>45838</v>
      </c>
      <c r="B269" s="23">
        <v>14274.94</v>
      </c>
      <c r="C269" s="23">
        <v>0.69</v>
      </c>
      <c r="D269" s="23">
        <v>24.9558</v>
      </c>
      <c r="E269" s="23">
        <v>421.87360000000001</v>
      </c>
      <c r="F269" s="23">
        <v>60.171100000000003</v>
      </c>
      <c r="G269" s="23">
        <v>22.966899999999999</v>
      </c>
      <c r="H269" s="23">
        <v>19.190200000000001</v>
      </c>
      <c r="I269" s="23">
        <f t="shared" si="153"/>
        <v>0.79586257187972742</v>
      </c>
      <c r="J269" s="23">
        <f t="shared" si="188"/>
        <v>410.7824732229796</v>
      </c>
      <c r="K269" s="23">
        <f t="shared" si="164"/>
        <v>267.11409845809715</v>
      </c>
      <c r="L269" s="23">
        <f t="shared" si="165"/>
        <v>53.441357391471968</v>
      </c>
      <c r="M269" s="23" cm="1">
        <f t="array" aca="1" ref="M269" ca="1">(L269 - $EV269) - AVERAGE(OFFSET(L$62, 0, 0, ROW()-62, 1) - OFFSET($EV$62, 0, 0, ROW()-62, 1))</f>
        <v>4.6821225591653519</v>
      </c>
      <c r="N269" s="21">
        <v>45838</v>
      </c>
      <c r="O269" s="23">
        <v>10849.26</v>
      </c>
      <c r="P269" s="23">
        <v>0.68</v>
      </c>
      <c r="Q269" s="23">
        <v>29.415900000000001</v>
      </c>
      <c r="R269" s="23">
        <v>374.91890000000001</v>
      </c>
      <c r="S269" s="23">
        <v>32.870600000000003</v>
      </c>
      <c r="T269" s="23">
        <v>10.3209</v>
      </c>
      <c r="U269" s="23">
        <v>8.1013999999999999</v>
      </c>
      <c r="V269" s="23">
        <f t="shared" si="154"/>
        <v>0.70825833415935513</v>
      </c>
      <c r="W269" s="23">
        <f t="shared" si="189"/>
        <v>365.06222005842261</v>
      </c>
      <c r="X269" s="23">
        <f t="shared" si="166"/>
        <v>248.18131010029904</v>
      </c>
      <c r="Y269" s="23">
        <f t="shared" si="167"/>
        <v>43.715056527082645</v>
      </c>
      <c r="Z269" s="23" cm="1">
        <f t="array" aca="1" ref="Z269" ca="1">(Y269 - $EV269) - AVERAGE(OFFSET(Y$62, 0, 0, ROW()-62, 1) - OFFSET($EV$62, 0, 0, ROW()-62, 1))</f>
        <v>-0.35396006523409085</v>
      </c>
      <c r="AA269" s="21">
        <v>45838</v>
      </c>
      <c r="AB269" s="23">
        <v>5121.83</v>
      </c>
      <c r="AC269" s="23">
        <v>2.38</v>
      </c>
      <c r="AD269" s="23">
        <v>23.637899999999998</v>
      </c>
      <c r="AE269" s="23">
        <v>217.50149999999999</v>
      </c>
      <c r="AF269" s="23">
        <v>29.251999999999999</v>
      </c>
      <c r="AG269" s="23">
        <v>8.5239999999999991</v>
      </c>
      <c r="AH269" s="23">
        <v>6.1143000000000001</v>
      </c>
      <c r="AI269" s="23">
        <f t="shared" si="155"/>
        <v>2.4175347071529738</v>
      </c>
      <c r="AJ269" s="23">
        <f t="shared" si="190"/>
        <v>211.78334956183059</v>
      </c>
      <c r="AK269" s="23">
        <f t="shared" si="168"/>
        <v>193.49000521203453</v>
      </c>
      <c r="AL269" s="23">
        <f t="shared" si="169"/>
        <v>26.470772970352044</v>
      </c>
      <c r="AM269" s="23" cm="1">
        <f t="array" aca="1" ref="AM269" ca="1">(AL269 - $EV269) - AVERAGE(OFFSET(AL$62, 0, 0, ROW()-62, 1) - OFFSET($EV$62, 0, 0, ROW()-62, 1))</f>
        <v>-9.8443018945030634</v>
      </c>
      <c r="AN269" s="21">
        <v>45838</v>
      </c>
      <c r="AO269" s="23">
        <v>3478.56</v>
      </c>
      <c r="AP269" s="23">
        <v>3.32</v>
      </c>
      <c r="AQ269" s="23">
        <v>16.1995</v>
      </c>
      <c r="AR269" s="23">
        <v>227.73929999999999</v>
      </c>
      <c r="AS269" s="23">
        <v>18.0533</v>
      </c>
      <c r="AT269" s="23">
        <v>10.751799999999999</v>
      </c>
      <c r="AU269" s="23">
        <v>8.093</v>
      </c>
      <c r="AV269" s="23">
        <f t="shared" si="156"/>
        <v>3.2050836621616687</v>
      </c>
      <c r="AW269" s="23">
        <f t="shared" si="191"/>
        <v>221.75199610516066</v>
      </c>
      <c r="AX269" s="23">
        <f t="shared" si="170"/>
        <v>211.39787203955362</v>
      </c>
      <c r="AY269" s="23">
        <f t="shared" si="171"/>
        <v>16.455037917075835</v>
      </c>
      <c r="AZ269" s="23" cm="1">
        <f t="array" aca="1" ref="AZ269" ca="1">(AY269 - $EV269) - AVERAGE(OFFSET(AY$62, 0, 0, ROW()-62, 1) - OFFSET($EV$62, 0, 0, ROW()-62, 1))</f>
        <v>-14.943146228281943</v>
      </c>
      <c r="BA269" s="21">
        <v>45838</v>
      </c>
      <c r="BB269" s="23">
        <v>3111.89</v>
      </c>
      <c r="BC269" s="23">
        <v>1.41</v>
      </c>
      <c r="BD269" s="23">
        <v>19.3507</v>
      </c>
      <c r="BE269" s="23">
        <v>165.54740000000001</v>
      </c>
      <c r="BF269" s="23" t="s">
        <v>8</v>
      </c>
      <c r="BG269" s="23">
        <v>19.999600000000001</v>
      </c>
      <c r="BH269" s="23">
        <v>15.3588</v>
      </c>
      <c r="BI269" s="23">
        <f t="shared" si="157"/>
        <v>1.5209839435389383</v>
      </c>
      <c r="BJ269" s="23">
        <f t="shared" si="192"/>
        <v>161.19513145082769</v>
      </c>
      <c r="BK269" s="23">
        <f t="shared" si="172"/>
        <v>147.10994360539178</v>
      </c>
      <c r="BL269" s="23">
        <f t="shared" si="173"/>
        <v>21.153498694468571</v>
      </c>
      <c r="BM269" s="23" cm="1">
        <f t="array" aca="1" ref="BM269" ca="1">(BL269 - $EV269) - AVERAGE(OFFSET(BL$62, 0, 0, ROW()-62, 1) - OFFSET($EV$62, 0, 0, ROW()-62, 1))</f>
        <v>-7.4011295526911125</v>
      </c>
      <c r="BN269" s="21">
        <v>45838</v>
      </c>
      <c r="BO269" s="23">
        <v>3603.22</v>
      </c>
      <c r="BP269" s="23">
        <v>3.34</v>
      </c>
      <c r="BQ269" s="23">
        <v>43.942999999999998</v>
      </c>
      <c r="BR269" s="23">
        <v>169.71449999999999</v>
      </c>
      <c r="BS269" s="23" t="s">
        <v>8</v>
      </c>
      <c r="BT269" s="23">
        <v>19.5044</v>
      </c>
      <c r="BU269" s="23">
        <v>11.8614</v>
      </c>
      <c r="BV269" s="23">
        <f t="shared" si="158"/>
        <v>3.2804478327296418</v>
      </c>
      <c r="BW269" s="23">
        <f t="shared" si="193"/>
        <v>165.25267770204479</v>
      </c>
      <c r="BX269" s="23">
        <f t="shared" si="174"/>
        <v>156.46682440343503</v>
      </c>
      <c r="BY269" s="23">
        <f t="shared" si="175"/>
        <v>23.028651688548589</v>
      </c>
      <c r="BZ269" s="23" cm="1">
        <f t="array" aca="1" ref="BZ269" ca="1">(BY269 - $EV269) - AVERAGE(OFFSET(BY$62, 0, 0, ROW()-62, 1) - OFFSET($EV$62, 0, 0, ROW()-62, 1))</f>
        <v>-11.689430228152954</v>
      </c>
      <c r="CA269" s="21">
        <v>45838</v>
      </c>
      <c r="CB269" s="23">
        <v>5385.05</v>
      </c>
      <c r="CC269" s="23">
        <v>1.81</v>
      </c>
      <c r="CD269" s="23">
        <v>20.7819</v>
      </c>
      <c r="CE269" s="23">
        <v>296.02080000000001</v>
      </c>
      <c r="CF269" s="23">
        <v>25.3094</v>
      </c>
      <c r="CG269" s="23">
        <v>7.5171999999999999</v>
      </c>
      <c r="CH269" s="23">
        <v>5.8329000000000004</v>
      </c>
      <c r="CI269" s="23">
        <f t="shared" si="159"/>
        <v>1.6857334831656947</v>
      </c>
      <c r="CJ269" s="23">
        <f t="shared" si="194"/>
        <v>288.2383641674781</v>
      </c>
      <c r="CK269" s="23">
        <f t="shared" si="176"/>
        <v>261.58727952144289</v>
      </c>
      <c r="CL269" s="23">
        <f t="shared" si="177"/>
        <v>20.586054527772156</v>
      </c>
      <c r="CM269" s="23" cm="1">
        <f t="array" aca="1" ref="CM269" ca="1">(CL269 - $EV269) - AVERAGE(OFFSET(CL$62, 0, 0, ROW()-62, 1) - OFFSET($EV$62, 0, 0, ROW()-62, 1))</f>
        <v>-13.688544755228623</v>
      </c>
      <c r="CN269" s="21">
        <v>45838</v>
      </c>
      <c r="CO269" s="23">
        <v>9820.57</v>
      </c>
      <c r="CP269" s="23">
        <v>1.43</v>
      </c>
      <c r="CQ269" s="23">
        <v>30.634899999999998</v>
      </c>
      <c r="CR269" s="23">
        <v>245.87690000000001</v>
      </c>
      <c r="CS269" s="23">
        <v>28.187100000000001</v>
      </c>
      <c r="CT269" s="23">
        <v>13.5259</v>
      </c>
      <c r="CU269" s="23">
        <v>10.136799999999999</v>
      </c>
      <c r="CV269" s="23">
        <f t="shared" si="160"/>
        <v>1.5759804950637268</v>
      </c>
      <c r="CW269" s="23">
        <f t="shared" si="195"/>
        <v>239.41275559883158</v>
      </c>
      <c r="CX269" s="23">
        <f t="shared" si="178"/>
        <v>194.39370752853705</v>
      </c>
      <c r="CY269" s="23">
        <f t="shared" si="179"/>
        <v>50.518970623358975</v>
      </c>
      <c r="CZ269" s="23" cm="1">
        <f t="array" aca="1" ref="CZ269" ca="1">(CY269 - $EV269) - AVERAGE(OFFSET(CY$62, 0, 0, ROW()-62, 1) - OFFSET($EV$62, 0, 0, ROW()-62, 1))</f>
        <v>9.8401196690476169</v>
      </c>
      <c r="DA269" s="21">
        <v>45838</v>
      </c>
      <c r="DB269" s="23">
        <v>4027.64</v>
      </c>
      <c r="DC269" s="23">
        <v>1.85</v>
      </c>
      <c r="DD269" s="23">
        <v>24.036100000000001</v>
      </c>
      <c r="DE269" s="23">
        <v>179.40299999999999</v>
      </c>
      <c r="DF269" s="23">
        <v>28.364999999999998</v>
      </c>
      <c r="DG269" s="23">
        <v>12.733599999999999</v>
      </c>
      <c r="DH269" s="23">
        <v>8.0332000000000008</v>
      </c>
      <c r="DI269" s="23">
        <f t="shared" si="161"/>
        <v>1.8287384852005175</v>
      </c>
      <c r="DJ269" s="23">
        <f t="shared" si="196"/>
        <v>174.6864654333009</v>
      </c>
      <c r="DK269" s="23">
        <f t="shared" si="180"/>
        <v>203.11468439839186</v>
      </c>
      <c r="DL269" s="23">
        <f t="shared" si="181"/>
        <v>19.829388564049523</v>
      </c>
      <c r="DM269" s="23" cm="1">
        <f t="array" aca="1" ref="DM269" ca="1">(DL269 - $EV269) - AVERAGE(OFFSET(DL$62, 0, 0, ROW()-62, 1) - OFFSET($EV$62, 0, 0, ROW()-62, 1))</f>
        <v>-13.332965906717325</v>
      </c>
      <c r="DN269" s="21">
        <v>45838</v>
      </c>
      <c r="DO269" s="23">
        <v>21043.72</v>
      </c>
      <c r="DP269" s="23">
        <v>0.56000000000000005</v>
      </c>
      <c r="DQ269" s="23">
        <v>41.553400000000003</v>
      </c>
      <c r="DR269" s="23">
        <v>572.58900000000006</v>
      </c>
      <c r="DS269" s="23">
        <v>53.539499999999997</v>
      </c>
      <c r="DT269" s="23">
        <v>26.421600000000002</v>
      </c>
      <c r="DU269" s="23">
        <v>20.8368</v>
      </c>
      <c r="DV269" s="23">
        <f t="shared" si="162"/>
        <v>0.63071751478373139</v>
      </c>
      <c r="DW269" s="23">
        <f t="shared" si="197"/>
        <v>557.53554040895824</v>
      </c>
      <c r="DX269" s="23">
        <f t="shared" si="182"/>
        <v>414.74630209166622</v>
      </c>
      <c r="DY269" s="23">
        <f t="shared" si="183"/>
        <v>50.738776678348707</v>
      </c>
      <c r="DZ269" s="23" cm="1">
        <f t="array" aca="1" ref="DZ269" ca="1">(DY269 - $EV269) - AVERAGE(OFFSET(DY$62, 0, 0, ROW()-62, 1) - OFFSET($EV$62, 0, 0, ROW()-62, 1))</f>
        <v>9.714557750278118</v>
      </c>
      <c r="EA269" s="21">
        <v>45838</v>
      </c>
      <c r="EB269" s="23">
        <v>8621.43</v>
      </c>
      <c r="EC269" s="23">
        <v>2.88</v>
      </c>
      <c r="ED269" s="23">
        <v>19.367699999999999</v>
      </c>
      <c r="EE269" s="23">
        <v>197.66730000000001</v>
      </c>
      <c r="EF269" s="23">
        <v>71.565600000000003</v>
      </c>
      <c r="EG269" s="23">
        <v>22.319199999999999</v>
      </c>
      <c r="EH269" s="23">
        <v>14.3643</v>
      </c>
      <c r="EI269" s="23">
        <f t="shared" si="163"/>
        <v>3.0033246079763183</v>
      </c>
      <c r="EJ269" s="23">
        <f t="shared" si="198"/>
        <v>192.47059396299906</v>
      </c>
      <c r="EK269" s="23">
        <f t="shared" si="184"/>
        <v>162.46226610589284</v>
      </c>
      <c r="EL269" s="23">
        <f t="shared" si="185"/>
        <v>53.06727652303308</v>
      </c>
      <c r="EM269" s="23" cm="1">
        <f t="array" aca="1" ref="EM269" ca="1">(EL269 - $EV269) - AVERAGE(OFFSET(EL$62, 0, 0, ROW()-62, 1) - OFFSET($EV$62, 0, 0, ROW()-62, 1))</f>
        <v>7.4623421080584968</v>
      </c>
      <c r="EP269" s="21">
        <v>45838</v>
      </c>
      <c r="EQ269" s="52">
        <v>6198.01</v>
      </c>
      <c r="ER269" s="37">
        <v>29.4604</v>
      </c>
      <c r="ES269" s="51">
        <v>214.07</v>
      </c>
      <c r="ET269" s="23">
        <f t="shared" si="199"/>
        <v>208.44206426484908</v>
      </c>
      <c r="EU269" s="23">
        <f t="shared" si="186"/>
        <v>182.74947427411135</v>
      </c>
      <c r="EV269" s="23">
        <f t="shared" si="187"/>
        <v>33.915336963998165</v>
      </c>
      <c r="EW269" s="37"/>
      <c r="EX269" s="37"/>
      <c r="EY269" s="37"/>
      <c r="FA269" s="21">
        <v>45838</v>
      </c>
      <c r="FB269" s="37">
        <v>2.7</v>
      </c>
    </row>
  </sheetData>
  <sortState xmlns:xlrd2="http://schemas.microsoft.com/office/spreadsheetml/2017/richdata2" ref="FB2:FC263">
    <sortCondition ref="FB2:FB2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D83C4-7435-481F-B2C0-63A619A3D8F6}">
  <sheetPr codeName="Sheet17"/>
  <dimension ref="B1:AA173"/>
  <sheetViews>
    <sheetView zoomScale="60" zoomScaleNormal="60" workbookViewId="0">
      <pane ySplit="1" topLeftCell="A139" activePane="bottomLeft" state="frozen"/>
      <selection pane="bottomLeft" activeCell="G156" sqref="G156"/>
    </sheetView>
  </sheetViews>
  <sheetFormatPr defaultRowHeight="14.5" x14ac:dyDescent="0.35"/>
  <cols>
    <col min="1" max="1" width="3.26953125" customWidth="1"/>
    <col min="2" max="2" width="21.6328125" bestFit="1" customWidth="1"/>
    <col min="3" max="3" width="18.90625" customWidth="1"/>
    <col min="4" max="4" width="21.36328125" bestFit="1" customWidth="1"/>
    <col min="5" max="5" width="16.1796875" bestFit="1" customWidth="1"/>
    <col min="6" max="6" width="10.453125" customWidth="1"/>
    <col min="7" max="7" width="11.36328125" customWidth="1"/>
    <col min="8" max="8" width="12.90625" customWidth="1"/>
    <col min="9" max="9" width="13.453125" customWidth="1"/>
    <col min="10" max="10" width="13.7265625" customWidth="1"/>
    <col min="11" max="11" width="12.90625" customWidth="1"/>
    <col min="12" max="12" width="21.36328125" bestFit="1" customWidth="1"/>
    <col min="13" max="13" width="11" customWidth="1"/>
    <col min="16" max="16" width="19.7265625" bestFit="1" customWidth="1"/>
    <col min="17" max="17" width="13.90625" bestFit="1" customWidth="1"/>
    <col min="18" max="18" width="21.26953125" bestFit="1" customWidth="1"/>
    <col min="19" max="19" width="16.08984375" bestFit="1" customWidth="1"/>
    <col min="20" max="20" width="9.81640625" customWidth="1"/>
    <col min="21" max="21" width="11.26953125" customWidth="1"/>
    <col min="22" max="22" width="10.26953125" bestFit="1" customWidth="1"/>
    <col min="23" max="23" width="10.7265625" bestFit="1" customWidth="1"/>
    <col min="24" max="24" width="9.54296875" bestFit="1" customWidth="1"/>
    <col min="25" max="25" width="8.6328125" bestFit="1" customWidth="1"/>
    <col min="26" max="26" width="21.26953125" bestFit="1" customWidth="1"/>
    <col min="27" max="27" width="7.08984375" bestFit="1" customWidth="1"/>
  </cols>
  <sheetData>
    <row r="1" spans="2:27" x14ac:dyDescent="0.35">
      <c r="B1" s="19" t="s">
        <v>136</v>
      </c>
      <c r="C1" s="4" t="s">
        <v>36</v>
      </c>
      <c r="D1" s="4" t="s">
        <v>16</v>
      </c>
      <c r="E1" s="4" t="s">
        <v>18</v>
      </c>
      <c r="F1" s="4" t="s">
        <v>20</v>
      </c>
      <c r="G1" s="4" t="s">
        <v>22</v>
      </c>
      <c r="H1" s="4" t="s">
        <v>24</v>
      </c>
      <c r="I1" s="4" t="s">
        <v>26</v>
      </c>
      <c r="J1" s="4" t="s">
        <v>28</v>
      </c>
      <c r="K1" s="4" t="s">
        <v>30</v>
      </c>
      <c r="L1" s="4" t="s">
        <v>38</v>
      </c>
      <c r="M1" s="4" t="s">
        <v>33</v>
      </c>
      <c r="P1" s="19" t="s">
        <v>137</v>
      </c>
      <c r="Q1" s="4" t="s">
        <v>36</v>
      </c>
      <c r="R1" s="4" t="s">
        <v>16</v>
      </c>
      <c r="S1" s="4" t="s">
        <v>18</v>
      </c>
      <c r="T1" s="4" t="s">
        <v>20</v>
      </c>
      <c r="U1" s="4" t="s">
        <v>22</v>
      </c>
      <c r="V1" s="4" t="s">
        <v>24</v>
      </c>
      <c r="W1" s="4" t="s">
        <v>26</v>
      </c>
      <c r="X1" s="4" t="s">
        <v>28</v>
      </c>
      <c r="Y1" s="4" t="s">
        <v>30</v>
      </c>
      <c r="Z1" s="4" t="s">
        <v>38</v>
      </c>
      <c r="AA1" s="4" t="s">
        <v>33</v>
      </c>
    </row>
    <row r="2" spans="2:27" x14ac:dyDescent="0.35">
      <c r="B2" s="21">
        <v>39872</v>
      </c>
      <c r="C2" s="23">
        <f ca="1">VLOOKUP($B2,INDIRECT("fundamentals!$"&amp;C$142&amp;":$"&amp;C$143),13,1)</f>
        <v>-8.3423693066050859</v>
      </c>
      <c r="D2" s="23">
        <f t="shared" ref="D2:M17" ca="1" si="0">VLOOKUP($B2,INDIRECT("fundamentals!$"&amp;D$142&amp;":$"&amp;D$143),13,1)</f>
        <v>-2.0829139557844454</v>
      </c>
      <c r="E2" s="23">
        <f t="shared" ca="1" si="0"/>
        <v>-2.7337832780408373</v>
      </c>
      <c r="F2" s="23">
        <f t="shared" ca="1" si="0"/>
        <v>-4.4374263596205079</v>
      </c>
      <c r="G2" s="23">
        <f t="shared" ca="1" si="0"/>
        <v>-2.1886580777244777</v>
      </c>
      <c r="H2" s="23">
        <f t="shared" ca="1" si="0"/>
        <v>-5.6463878623674013</v>
      </c>
      <c r="I2" s="23">
        <f t="shared" ca="1" si="0"/>
        <v>-2.1321640066979013</v>
      </c>
      <c r="J2" s="23">
        <f t="shared" ca="1" si="0"/>
        <v>-6.913843456689392</v>
      </c>
      <c r="K2" s="23">
        <f t="shared" ca="1" si="0"/>
        <v>-8.2671964673210052</v>
      </c>
      <c r="L2" s="23">
        <f t="shared" ca="1" si="0"/>
        <v>-5.4149682312285936</v>
      </c>
      <c r="M2" s="23">
        <f t="shared" ca="1" si="0"/>
        <v>-4.0104031701662333</v>
      </c>
      <c r="P2" s="21">
        <v>39872</v>
      </c>
      <c r="Q2" s="54">
        <f ca="1">(((VLOOKUP(EDATE($P2,60),INDIRECT("fundamentals!$"&amp;Q$142&amp;":$"&amp;Q$143),2,0)/VLOOKUP($P2,INDIRECT("fundamentals!$"&amp;Q$142&amp;":$"&amp;Q$143),2,0)))^(1/5)-1)-((VLOOKUP(EDATE($P2,60),fundamentals!$EP:$EQ,2,0)/VLOOKUP($P2,fundamentals!$EP:$EQ,2,0))^(1/5)-1)</f>
        <v>0.10822187164348263</v>
      </c>
      <c r="R2" s="54">
        <f ca="1">(((VLOOKUP(EDATE($P2,60),INDIRECT("fundamentals!$"&amp;R$142&amp;":$"&amp;R$143),2,0)/VLOOKUP($P2,INDIRECT("fundamentals!$"&amp;R$142&amp;":$"&amp;R$143),2,0)))^(1/5)-1)-((VLOOKUP(EDATE($P2,60),fundamentals!$EP:$EQ,2,0)/VLOOKUP($P2,fundamentals!$EP:$EQ,2,0))^(1/5)-1)</f>
        <v>8.6620678115221228E-2</v>
      </c>
      <c r="S2" s="54">
        <f ca="1">(((VLOOKUP(EDATE($P2,60),INDIRECT("fundamentals!$"&amp;S$142&amp;":$"&amp;S$143),2,0)/VLOOKUP($P2,INDIRECT("fundamentals!$"&amp;S$142&amp;":$"&amp;S$143),2,0)))^(1/5)-1)-((VLOOKUP(EDATE($P2,60),fundamentals!$EP:$EQ,2,0)/VLOOKUP($P2,fundamentals!$EP:$EQ,2,0))^(1/5)-1)</f>
        <v>-3.9219315736288785E-2</v>
      </c>
      <c r="T2" s="54">
        <f ca="1">(((VLOOKUP(EDATE($P2,60),INDIRECT("fundamentals!$"&amp;T$142&amp;":$"&amp;T$143),2,0)/VLOOKUP($P2,INDIRECT("fundamentals!$"&amp;T$142&amp;":$"&amp;T$143),2,0)))^(1/5)-1)-((VLOOKUP(EDATE($P2,60),fundamentals!$EP:$EQ,2,0)/VLOOKUP($P2,fundamentals!$EP:$EQ,2,0))^(1/5)-1)</f>
        <v>-4.4480360117981066E-2</v>
      </c>
      <c r="U2" s="54">
        <f ca="1">(((VLOOKUP(EDATE($P2,60),INDIRECT("fundamentals!$"&amp;U$142&amp;":$"&amp;U$143),2,0)/VLOOKUP($P2,INDIRECT("fundamentals!$"&amp;U$142&amp;":$"&amp;U$143),2,0)))^(1/5)-1)-((VLOOKUP(EDATE($P2,60),fundamentals!$EP:$EQ,2,0)/VLOOKUP($P2,fundamentals!$EP:$EQ,2,0))^(1/5)-1)</f>
        <v>3.5313912093347222E-2</v>
      </c>
      <c r="V2" s="54">
        <f ca="1">(((VLOOKUP(EDATE($P2,60),INDIRECT("fundamentals!$"&amp;V$142&amp;":$"&amp;V$143),2,0)/VLOOKUP($P2,INDIRECT("fundamentals!$"&amp;V$142&amp;":$"&amp;V$143),2,0)))^(1/5)-1)-((VLOOKUP(EDATE($P2,60),fundamentals!$EP:$EQ,2,0)/VLOOKUP($P2,fundamentals!$EP:$EQ,2,0))^(1/5)-1)</f>
        <v>5.8289208874365617E-2</v>
      </c>
      <c r="W2" s="54">
        <f ca="1">(((VLOOKUP(EDATE($P2,60),INDIRECT("fundamentals!$"&amp;W$142&amp;":$"&amp;W$143),2,0)/VLOOKUP($P2,INDIRECT("fundamentals!$"&amp;W$142&amp;":$"&amp;W$143),2,0)))^(1/5)-1)-((VLOOKUP(EDATE($P2,60),fundamentals!$EP:$EQ,2,0)/VLOOKUP($P2,fundamentals!$EP:$EQ,2,0))^(1/5)-1)</f>
        <v>3.1312237362018935E-2</v>
      </c>
      <c r="X2" s="54">
        <f ca="1">(((VLOOKUP(EDATE($P2,60),INDIRECT("fundamentals!$"&amp;X$142&amp;":$"&amp;X$143),2,0)/VLOOKUP($P2,INDIRECT("fundamentals!$"&amp;X$142&amp;":$"&amp;X$143),2,0)))^(1/5)-1)-((VLOOKUP(EDATE($P2,60),fundamentals!$EP:$EQ,2,0)/VLOOKUP($P2,fundamentals!$EP:$EQ,2,0))^(1/5)-1)</f>
        <v>8.696232143715954E-2</v>
      </c>
      <c r="Y2" s="54">
        <f ca="1">(((VLOOKUP(EDATE($P2,60),INDIRECT("fundamentals!$"&amp;Y$142&amp;":$"&amp;Y$143),2,0)/VLOOKUP($P2,INDIRECT("fundamentals!$"&amp;Y$142&amp;":$"&amp;Y$143),2,0)))^(1/5)-1)-((VLOOKUP(EDATE($P2,60),fundamentals!$EP:$EQ,2,0)/VLOOKUP($P2,fundamentals!$EP:$EQ,2,0))^(1/5)-1)</f>
        <v>2.8696158467405031E-3</v>
      </c>
      <c r="Z2" s="54">
        <f ca="1">(((VLOOKUP(EDATE($P2,60),INDIRECT("fundamentals!$"&amp;Z$142&amp;":$"&amp;Z$143),2,0)/VLOOKUP($P2,INDIRECT("fundamentals!$"&amp;Z$142&amp;":$"&amp;Z$143),2,0)))^(1/5)-1)-((VLOOKUP(EDATE($P2,60),fundamentals!$EP:$EQ,2,0)/VLOOKUP($P2,fundamentals!$EP:$EQ,2,0))^(1/5)-1)</f>
        <v>2.8180980582270809E-2</v>
      </c>
      <c r="AA2" s="54">
        <f ca="1">(((VLOOKUP(EDATE($P2,60),INDIRECT("fundamentals!$"&amp;AA$142&amp;":$"&amp;AA$143),2,0)/VLOOKUP($P2,INDIRECT("fundamentals!$"&amp;AA$142&amp;":$"&amp;AA$143),2,0)))^(1/5)-1)-((VLOOKUP(EDATE($P2,60),fundamentals!$EP:$EQ,2,0)/VLOOKUP($P2,fundamentals!$EP:$EQ,2,0))^(1/5)-1)</f>
        <v>-4.5603989807123213E-2</v>
      </c>
    </row>
    <row r="3" spans="2:27" x14ac:dyDescent="0.35">
      <c r="B3" s="21">
        <v>39903</v>
      </c>
      <c r="C3" s="23">
        <f t="shared" ref="C3:M34" ca="1" si="1">VLOOKUP($B3,INDIRECT("fundamentals!$"&amp;C$142&amp;":$"&amp;C$143),13,1)</f>
        <v>-7.6506465979864835</v>
      </c>
      <c r="D3" s="23">
        <f t="shared" ca="1" si="0"/>
        <v>-1.43214031843937</v>
      </c>
      <c r="E3" s="23">
        <f t="shared" ca="1" si="0"/>
        <v>-2.9392982325464097</v>
      </c>
      <c r="F3" s="23">
        <f t="shared" ca="1" si="0"/>
        <v>-4.7675635092115547</v>
      </c>
      <c r="G3" s="23">
        <f t="shared" ca="1" si="0"/>
        <v>-2.1083040687991095</v>
      </c>
      <c r="H3" s="23">
        <f t="shared" ca="1" si="0"/>
        <v>-5.9425989199377982</v>
      </c>
      <c r="I3" s="23">
        <f t="shared" ca="1" si="0"/>
        <v>-2.0641219387597509</v>
      </c>
      <c r="J3" s="23">
        <f t="shared" ca="1" si="0"/>
        <v>-6.4704693878549504</v>
      </c>
      <c r="K3" s="23">
        <f t="shared" ca="1" si="0"/>
        <v>-7.0746859298797347</v>
      </c>
      <c r="L3" s="23">
        <f t="shared" ca="1" si="0"/>
        <v>-4.2686555855964023</v>
      </c>
      <c r="M3" s="23">
        <f t="shared" ca="1" si="0"/>
        <v>-4.2921334103946887</v>
      </c>
      <c r="P3" s="21">
        <v>39903</v>
      </c>
      <c r="Q3" s="54">
        <f ca="1">(((VLOOKUP(EDATE($P3,60),INDIRECT("fundamentals!$"&amp;Q$142&amp;":$"&amp;Q$143),2,0)/VLOOKUP($P3,INDIRECT("fundamentals!$"&amp;Q$142&amp;":$"&amp;Q$143),2,0)))^(1/5)-1)-((VLOOKUP(EDATE($P3,60),fundamentals!$EP:$EQ,2,0)/VLOOKUP($P3,fundamentals!$EP:$EQ,2,0))^(1/5)-1)</f>
        <v>0.10168131089752563</v>
      </c>
      <c r="R3" s="54">
        <f ca="1">(((VLOOKUP(EDATE($P3,60),INDIRECT("fundamentals!$"&amp;R$142&amp;":$"&amp;R$143),2,0)/VLOOKUP($P3,INDIRECT("fundamentals!$"&amp;R$142&amp;":$"&amp;R$143),2,0)))^(1/5)-1)-((VLOOKUP(EDATE($P3,60),fundamentals!$EP:$EQ,2,0)/VLOOKUP($P3,fundamentals!$EP:$EQ,2,0))^(1/5)-1)</f>
        <v>6.9959396610167035E-2</v>
      </c>
      <c r="S3" s="54">
        <f ca="1">(((VLOOKUP(EDATE($P3,60),INDIRECT("fundamentals!$"&amp;S$142&amp;":$"&amp;S$143),2,0)/VLOOKUP($P3,INDIRECT("fundamentals!$"&amp;S$142&amp;":$"&amp;S$143),2,0)))^(1/5)-1)-((VLOOKUP(EDATE($P3,60),fundamentals!$EP:$EQ,2,0)/VLOOKUP($P3,fundamentals!$EP:$EQ,2,0))^(1/5)-1)</f>
        <v>-2.4905410752670054E-2</v>
      </c>
      <c r="T3" s="54">
        <f ca="1">(((VLOOKUP(EDATE($P3,60),INDIRECT("fundamentals!$"&amp;T$142&amp;":$"&amp;T$143),2,0)/VLOOKUP($P3,INDIRECT("fundamentals!$"&amp;T$142&amp;":$"&amp;T$143),2,0)))^(1/5)-1)-((VLOOKUP(EDATE($P3,60),fundamentals!$EP:$EQ,2,0)/VLOOKUP($P3,fundamentals!$EP:$EQ,2,0))^(1/5)-1)</f>
        <v>-2.8437060107334933E-2</v>
      </c>
      <c r="U3" s="54">
        <f ca="1">(((VLOOKUP(EDATE($P3,60),INDIRECT("fundamentals!$"&amp;U$142&amp;":$"&amp;U$143),2,0)/VLOOKUP($P3,INDIRECT("fundamentals!$"&amp;U$142&amp;":$"&amp;U$143),2,0)))^(1/5)-1)-((VLOOKUP(EDATE($P3,60),fundamentals!$EP:$EQ,2,0)/VLOOKUP($P3,fundamentals!$EP:$EQ,2,0))^(1/5)-1)</f>
        <v>2.2828781082387284E-2</v>
      </c>
      <c r="V3" s="54">
        <f ca="1">(((VLOOKUP(EDATE($P3,60),INDIRECT("fundamentals!$"&amp;V$142&amp;":$"&amp;V$143),2,0)/VLOOKUP($P3,INDIRECT("fundamentals!$"&amp;V$142&amp;":$"&amp;V$143),2,0)))^(1/5)-1)-((VLOOKUP(EDATE($P3,60),fundamentals!$EP:$EQ,2,0)/VLOOKUP($P3,fundamentals!$EP:$EQ,2,0))^(1/5)-1)</f>
        <v>7.3324783596599108E-2</v>
      </c>
      <c r="W3" s="54">
        <f ca="1">(((VLOOKUP(EDATE($P3,60),INDIRECT("fundamentals!$"&amp;W$142&amp;":$"&amp;W$143),2,0)/VLOOKUP($P3,INDIRECT("fundamentals!$"&amp;W$142&amp;":$"&amp;W$143),2,0)))^(1/5)-1)-((VLOOKUP(EDATE($P3,60),fundamentals!$EP:$EQ,2,0)/VLOOKUP($P3,fundamentals!$EP:$EQ,2,0))^(1/5)-1)</f>
        <v>3.1506615040196584E-2</v>
      </c>
      <c r="X3" s="54">
        <f ca="1">(((VLOOKUP(EDATE($P3,60),INDIRECT("fundamentals!$"&amp;X$142&amp;":$"&amp;X$143),2,0)/VLOOKUP($P3,INDIRECT("fundamentals!$"&amp;X$142&amp;":$"&amp;X$143),2,0)))^(1/5)-1)-((VLOOKUP(EDATE($P3,60),fundamentals!$EP:$EQ,2,0)/VLOOKUP($P3,fundamentals!$EP:$EQ,2,0))^(1/5)-1)</f>
        <v>8.7727338664526533E-2</v>
      </c>
      <c r="Y3" s="54">
        <f ca="1">(((VLOOKUP(EDATE($P3,60),INDIRECT("fundamentals!$"&amp;Y$142&amp;":$"&amp;Y$143),2,0)/VLOOKUP($P3,INDIRECT("fundamentals!$"&amp;Y$142&amp;":$"&amp;Y$143),2,0)))^(1/5)-1)-((VLOOKUP(EDATE($P3,60),fundamentals!$EP:$EQ,2,0)/VLOOKUP($P3,fundamentals!$EP:$EQ,2,0))^(1/5)-1)</f>
        <v>-9.91995026878012E-3</v>
      </c>
      <c r="Z3" s="54">
        <f ca="1">(((VLOOKUP(EDATE($P3,60),INDIRECT("fundamentals!$"&amp;Z$142&amp;":$"&amp;Z$143),2,0)/VLOOKUP($P3,INDIRECT("fundamentals!$"&amp;Z$142&amp;":$"&amp;Z$143),2,0)))^(1/5)-1)-((VLOOKUP(EDATE($P3,60),fundamentals!$EP:$EQ,2,0)/VLOOKUP($P3,fundamentals!$EP:$EQ,2,0))^(1/5)-1)</f>
        <v>2.3528134281339597E-2</v>
      </c>
      <c r="AA3" s="54">
        <f ca="1">(((VLOOKUP(EDATE($P3,60),INDIRECT("fundamentals!$"&amp;AA$142&amp;":$"&amp;AA$143),2,0)/VLOOKUP($P3,INDIRECT("fundamentals!$"&amp;AA$142&amp;":$"&amp;AA$143),2,0)))^(1/5)-1)-((VLOOKUP(EDATE($P3,60),fundamentals!$EP:$EQ,2,0)/VLOOKUP($P3,fundamentals!$EP:$EQ,2,0))^(1/5)-1)</f>
        <v>-2.3811210324865995E-2</v>
      </c>
    </row>
    <row r="4" spans="2:27" x14ac:dyDescent="0.35">
      <c r="B4" s="21">
        <v>39933</v>
      </c>
      <c r="C4" s="23">
        <f t="shared" ca="1" si="1"/>
        <v>-5.93749215801577</v>
      </c>
      <c r="D4" s="23">
        <f t="shared" ca="1" si="0"/>
        <v>-4.64976192168578E-2</v>
      </c>
      <c r="E4" s="23">
        <f t="shared" ca="1" si="0"/>
        <v>-3.1098488134160576</v>
      </c>
      <c r="F4" s="23">
        <f t="shared" ca="1" si="0"/>
        <v>-4.6486144636780864</v>
      </c>
      <c r="G4" s="23">
        <f t="shared" ca="1" si="0"/>
        <v>-1.5823178149048225</v>
      </c>
      <c r="H4" s="23">
        <f t="shared" ca="1" si="0"/>
        <v>-4.3366276792513831</v>
      </c>
      <c r="I4" s="23">
        <f t="shared" ca="1" si="0"/>
        <v>-2.6680619414634883</v>
      </c>
      <c r="J4" s="23">
        <f t="shared" ca="1" si="0"/>
        <v>-4.8986474984854658</v>
      </c>
      <c r="K4" s="23">
        <f t="shared" ca="1" si="0"/>
        <v>-5.9912939931115403</v>
      </c>
      <c r="L4" s="23">
        <f t="shared" ca="1" si="0"/>
        <v>-2.9655475663629343</v>
      </c>
      <c r="M4" s="23">
        <f t="shared" ca="1" si="0"/>
        <v>-4.5676329923571366</v>
      </c>
      <c r="P4" s="21">
        <v>39933</v>
      </c>
      <c r="Q4" s="54">
        <f ca="1">(((VLOOKUP(EDATE($P4,60),INDIRECT("fundamentals!$"&amp;Q$142&amp;":$"&amp;Q$143),2,0)/VLOOKUP($P4,INDIRECT("fundamentals!$"&amp;Q$142&amp;":$"&amp;Q$143),2,0)))^(1/5)-1)-((VLOOKUP(EDATE($P4,60),fundamentals!$EP:$EQ,2,0)/VLOOKUP($P4,fundamentals!$EP:$EQ,2,0))^(1/5)-1)</f>
        <v>8.0507248966989353E-2</v>
      </c>
      <c r="R4" s="54">
        <f ca="1">(((VLOOKUP(EDATE($P4,60),INDIRECT("fundamentals!$"&amp;R$142&amp;":$"&amp;R$143),2,0)/VLOOKUP($P4,INDIRECT("fundamentals!$"&amp;R$142&amp;":$"&amp;R$143),2,0)))^(1/5)-1)-((VLOOKUP(EDATE($P4,60),fundamentals!$EP:$EQ,2,0)/VLOOKUP($P4,fundamentals!$EP:$EQ,2,0))^(1/5)-1)</f>
        <v>3.5924210823604419E-2</v>
      </c>
      <c r="S4" s="54">
        <f ca="1">(((VLOOKUP(EDATE($P4,60),INDIRECT("fundamentals!$"&amp;S$142&amp;":$"&amp;S$143),2,0)/VLOOKUP($P4,INDIRECT("fundamentals!$"&amp;S$142&amp;":$"&amp;S$143),2,0)))^(1/5)-1)-((VLOOKUP(EDATE($P4,60),fundamentals!$EP:$EQ,2,0)/VLOOKUP($P4,fundamentals!$EP:$EQ,2,0))^(1/5)-1)</f>
        <v>-1.6060851414942734E-2</v>
      </c>
      <c r="T4" s="54">
        <f ca="1">(((VLOOKUP(EDATE($P4,60),INDIRECT("fundamentals!$"&amp;T$142&amp;":$"&amp;T$143),2,0)/VLOOKUP($P4,INDIRECT("fundamentals!$"&amp;T$142&amp;":$"&amp;T$143),2,0)))^(1/5)-1)-((VLOOKUP(EDATE($P4,60),fundamentals!$EP:$EQ,2,0)/VLOOKUP($P4,fundamentals!$EP:$EQ,2,0))^(1/5)-1)</f>
        <v>-2.2415350385721844E-2</v>
      </c>
      <c r="U4" s="54">
        <f ca="1">(((VLOOKUP(EDATE($P4,60),INDIRECT("fundamentals!$"&amp;U$142&amp;":$"&amp;U$143),2,0)/VLOOKUP($P4,INDIRECT("fundamentals!$"&amp;U$142&amp;":$"&amp;U$143),2,0)))^(1/5)-1)-((VLOOKUP(EDATE($P4,60),fundamentals!$EP:$EQ,2,0)/VLOOKUP($P4,fundamentals!$EP:$EQ,2,0))^(1/5)-1)</f>
        <v>-1.7301481266291718E-2</v>
      </c>
      <c r="V4" s="54">
        <f ca="1">(((VLOOKUP(EDATE($P4,60),INDIRECT("fundamentals!$"&amp;V$142&amp;":$"&amp;V$143),2,0)/VLOOKUP($P4,INDIRECT("fundamentals!$"&amp;V$142&amp;":$"&amp;V$143),2,0)))^(1/5)-1)-((VLOOKUP(EDATE($P4,60),fundamentals!$EP:$EQ,2,0)/VLOOKUP($P4,fundamentals!$EP:$EQ,2,0))^(1/5)-1)</f>
        <v>3.0573049837769428E-2</v>
      </c>
      <c r="W4" s="54">
        <f ca="1">(((VLOOKUP(EDATE($P4,60),INDIRECT("fundamentals!$"&amp;W$142&amp;":$"&amp;W$143),2,0)/VLOOKUP($P4,INDIRECT("fundamentals!$"&amp;W$142&amp;":$"&amp;W$143),2,0)))^(1/5)-1)-((VLOOKUP(EDATE($P4,60),fundamentals!$EP:$EQ,2,0)/VLOOKUP($P4,fundamentals!$EP:$EQ,2,0))^(1/5)-1)</f>
        <v>3.679250673219947E-2</v>
      </c>
      <c r="X4" s="54">
        <f ca="1">(((VLOOKUP(EDATE($P4,60),INDIRECT("fundamentals!$"&amp;X$142&amp;":$"&amp;X$143),2,0)/VLOOKUP($P4,INDIRECT("fundamentals!$"&amp;X$142&amp;":$"&amp;X$143),2,0)))^(1/5)-1)-((VLOOKUP(EDATE($P4,60),fundamentals!$EP:$EQ,2,0)/VLOOKUP($P4,fundamentals!$EP:$EQ,2,0))^(1/5)-1)</f>
        <v>5.8950642125929376E-2</v>
      </c>
      <c r="Y4" s="54">
        <f ca="1">(((VLOOKUP(EDATE($P4,60),INDIRECT("fundamentals!$"&amp;Y$142&amp;":$"&amp;Y$143),2,0)/VLOOKUP($P4,INDIRECT("fundamentals!$"&amp;Y$142&amp;":$"&amp;Y$143),2,0)))^(1/5)-1)-((VLOOKUP(EDATE($P4,60),fundamentals!$EP:$EQ,2,0)/VLOOKUP($P4,fundamentals!$EP:$EQ,2,0))^(1/5)-1)</f>
        <v>-2.5111366203231844E-2</v>
      </c>
      <c r="Z4" s="54">
        <f ca="1">(((VLOOKUP(EDATE($P4,60),INDIRECT("fundamentals!$"&amp;Z$142&amp;":$"&amp;Z$143),2,0)/VLOOKUP($P4,INDIRECT("fundamentals!$"&amp;Z$142&amp;":$"&amp;Z$143),2,0)))^(1/5)-1)-((VLOOKUP(EDATE($P4,60),fundamentals!$EP:$EQ,2,0)/VLOOKUP($P4,fundamentals!$EP:$EQ,2,0))^(1/5)-1)</f>
        <v>6.5561323651559533E-3</v>
      </c>
      <c r="AA4" s="54">
        <f ca="1">(((VLOOKUP(EDATE($P4,60),INDIRECT("fundamentals!$"&amp;AA$142&amp;":$"&amp;AA$143),2,0)/VLOOKUP($P4,INDIRECT("fundamentals!$"&amp;AA$142&amp;":$"&amp;AA$143),2,0)))^(1/5)-1)-((VLOOKUP(EDATE($P4,60),fundamentals!$EP:$EQ,2,0)/VLOOKUP($P4,fundamentals!$EP:$EQ,2,0))^(1/5)-1)</f>
        <v>-9.0840355263510641E-3</v>
      </c>
    </row>
    <row r="5" spans="2:27" x14ac:dyDescent="0.35">
      <c r="B5" s="21">
        <v>39964</v>
      </c>
      <c r="C5" s="23">
        <f t="shared" ca="1" si="1"/>
        <v>-5.3965964152713148</v>
      </c>
      <c r="D5" s="23">
        <f t="shared" ca="1" si="0"/>
        <v>-0.13783150494340068</v>
      </c>
      <c r="E5" s="23">
        <f t="shared" ca="1" si="0"/>
        <v>-2.4481206206067903</v>
      </c>
      <c r="F5" s="23">
        <f t="shared" ca="1" si="0"/>
        <v>-3.6042458118768268</v>
      </c>
      <c r="G5" s="23">
        <f t="shared" ca="1" si="0"/>
        <v>-0.83432598457779372</v>
      </c>
      <c r="H5" s="23">
        <f t="shared" ca="1" si="0"/>
        <v>-3.9649566784962258</v>
      </c>
      <c r="I5" s="23">
        <f t="shared" ca="1" si="0"/>
        <v>-1.8971555282804147</v>
      </c>
      <c r="J5" s="23">
        <f t="shared" ca="1" si="0"/>
        <v>-4.3586766312326874</v>
      </c>
      <c r="K5" s="23">
        <f t="shared" ca="1" si="0"/>
        <v>-5.0965216123176091</v>
      </c>
      <c r="L5" s="23">
        <f t="shared" ca="1" si="0"/>
        <v>-2.7868439162772471</v>
      </c>
      <c r="M5" s="23">
        <f t="shared" ca="1" si="0"/>
        <v>-3.7874763473222082</v>
      </c>
      <c r="P5" s="21">
        <v>39964</v>
      </c>
      <c r="Q5" s="54">
        <f ca="1">(((VLOOKUP(EDATE($P5,60),INDIRECT("fundamentals!$"&amp;Q$142&amp;":$"&amp;Q$143),2,0)/VLOOKUP($P5,INDIRECT("fundamentals!$"&amp;Q$142&amp;":$"&amp;Q$143),2,0)))^(1/5)-1)-((VLOOKUP(EDATE($P5,60),fundamentals!$EP:$EQ,2,0)/VLOOKUP($P5,fundamentals!$EP:$EQ,2,0))^(1/5)-1)</f>
        <v>8.3279975755418123E-2</v>
      </c>
      <c r="R5" s="54">
        <f ca="1">(((VLOOKUP(EDATE($P5,60),INDIRECT("fundamentals!$"&amp;R$142&amp;":$"&amp;R$143),2,0)/VLOOKUP($P5,INDIRECT("fundamentals!$"&amp;R$142&amp;":$"&amp;R$143),2,0)))^(1/5)-1)-((VLOOKUP(EDATE($P5,60),fundamentals!$EP:$EQ,2,0)/VLOOKUP($P5,fundamentals!$EP:$EQ,2,0))^(1/5)-1)</f>
        <v>3.7547082831762335E-2</v>
      </c>
      <c r="S5" s="54">
        <f ca="1">(((VLOOKUP(EDATE($P5,60),INDIRECT("fundamentals!$"&amp;S$142&amp;":$"&amp;S$143),2,0)/VLOOKUP($P5,INDIRECT("fundamentals!$"&amp;S$142&amp;":$"&amp;S$143),2,0)))^(1/5)-1)-((VLOOKUP(EDATE($P5,60),fundamentals!$EP:$EQ,2,0)/VLOOKUP($P5,fundamentals!$EP:$EQ,2,0))^(1/5)-1)</f>
        <v>-2.7734464194610675E-2</v>
      </c>
      <c r="T5" s="54">
        <f ca="1">(((VLOOKUP(EDATE($P5,60),INDIRECT("fundamentals!$"&amp;T$142&amp;":$"&amp;T$143),2,0)/VLOOKUP($P5,INDIRECT("fundamentals!$"&amp;T$142&amp;":$"&amp;T$143),2,0)))^(1/5)-1)-((VLOOKUP(EDATE($P5,60),fundamentals!$EP:$EQ,2,0)/VLOOKUP($P5,fundamentals!$EP:$EQ,2,0))^(1/5)-1)</f>
        <v>-4.6053586493029819E-2</v>
      </c>
      <c r="U5" s="54">
        <f ca="1">(((VLOOKUP(EDATE($P5,60),INDIRECT("fundamentals!$"&amp;U$142&amp;":$"&amp;U$143),2,0)/VLOOKUP($P5,INDIRECT("fundamentals!$"&amp;U$142&amp;":$"&amp;U$143),2,0)))^(1/5)-1)-((VLOOKUP(EDATE($P5,60),fundamentals!$EP:$EQ,2,0)/VLOOKUP($P5,fundamentals!$EP:$EQ,2,0))^(1/5)-1)</f>
        <v>-4.5157012084829029E-2</v>
      </c>
      <c r="V5" s="54">
        <f ca="1">(((VLOOKUP(EDATE($P5,60),INDIRECT("fundamentals!$"&amp;V$142&amp;":$"&amp;V$143),2,0)/VLOOKUP($P5,INDIRECT("fundamentals!$"&amp;V$142&amp;":$"&amp;V$143),2,0)))^(1/5)-1)-((VLOOKUP(EDATE($P5,60),fundamentals!$EP:$EQ,2,0)/VLOOKUP($P5,fundamentals!$EP:$EQ,2,0))^(1/5)-1)</f>
        <v>2.6275986598569334E-2</v>
      </c>
      <c r="W5" s="54">
        <f ca="1">(((VLOOKUP(EDATE($P5,60),INDIRECT("fundamentals!$"&amp;W$142&amp;":$"&amp;W$143),2,0)/VLOOKUP($P5,INDIRECT("fundamentals!$"&amp;W$142&amp;":$"&amp;W$143),2,0)))^(1/5)-1)-((VLOOKUP(EDATE($P5,60),fundamentals!$EP:$EQ,2,0)/VLOOKUP($P5,fundamentals!$EP:$EQ,2,0))^(1/5)-1)</f>
        <v>2.4674888694423913E-2</v>
      </c>
      <c r="X5" s="54">
        <f ca="1">(((VLOOKUP(EDATE($P5,60),INDIRECT("fundamentals!$"&amp;X$142&amp;":$"&amp;X$143),2,0)/VLOOKUP($P5,INDIRECT("fundamentals!$"&amp;X$142&amp;":$"&amp;X$143),2,0)))^(1/5)-1)-((VLOOKUP(EDATE($P5,60),fundamentals!$EP:$EQ,2,0)/VLOOKUP($P5,fundamentals!$EP:$EQ,2,0))^(1/5)-1)</f>
        <v>5.1381727633801333E-2</v>
      </c>
      <c r="Y5" s="54">
        <f ca="1">(((VLOOKUP(EDATE($P5,60),INDIRECT("fundamentals!$"&amp;Y$142&amp;":$"&amp;Y$143),2,0)/VLOOKUP($P5,INDIRECT("fundamentals!$"&amp;Y$142&amp;":$"&amp;Y$143),2,0)))^(1/5)-1)-((VLOOKUP(EDATE($P5,60),fundamentals!$EP:$EQ,2,0)/VLOOKUP($P5,fundamentals!$EP:$EQ,2,0))^(1/5)-1)</f>
        <v>-3.5817569679376549E-2</v>
      </c>
      <c r="Z5" s="54">
        <f ca="1">(((VLOOKUP(EDATE($P5,60),INDIRECT("fundamentals!$"&amp;Z$142&amp;":$"&amp;Z$143),2,0)/VLOOKUP($P5,INDIRECT("fundamentals!$"&amp;Z$142&amp;":$"&amp;Z$143),2,0)))^(1/5)-1)-((VLOOKUP(EDATE($P5,60),fundamentals!$EP:$EQ,2,0)/VLOOKUP($P5,fundamentals!$EP:$EQ,2,0))^(1/5)-1)</f>
        <v>5.5593746691267043E-3</v>
      </c>
      <c r="AA5" s="54">
        <f ca="1">(((VLOOKUP(EDATE($P5,60),INDIRECT("fundamentals!$"&amp;AA$142&amp;":$"&amp;AA$143),2,0)/VLOOKUP($P5,INDIRECT("fundamentals!$"&amp;AA$142&amp;":$"&amp;AA$143),2,0)))^(1/5)-1)-((VLOOKUP(EDATE($P5,60),fundamentals!$EP:$EQ,2,0)/VLOOKUP($P5,fundamentals!$EP:$EQ,2,0))^(1/5)-1)</f>
        <v>-2.5992353627749321E-2</v>
      </c>
    </row>
    <row r="6" spans="2:27" x14ac:dyDescent="0.35">
      <c r="B6" s="21">
        <v>39994</v>
      </c>
      <c r="C6" s="23">
        <f t="shared" ca="1" si="1"/>
        <v>-5.8552860180500836</v>
      </c>
      <c r="D6" s="23">
        <f t="shared" ca="1" si="0"/>
        <v>-0.95418063838786038</v>
      </c>
      <c r="E6" s="23">
        <f t="shared" ca="1" si="0"/>
        <v>-3.2851632079811601</v>
      </c>
      <c r="F6" s="23">
        <f t="shared" ca="1" si="0"/>
        <v>-4.8997598932115283</v>
      </c>
      <c r="G6" s="23">
        <f t="shared" ca="1" si="0"/>
        <v>-1.6992323879706048</v>
      </c>
      <c r="H6" s="23">
        <f t="shared" ca="1" si="0"/>
        <v>-5.0176257670427038</v>
      </c>
      <c r="I6" s="23">
        <f t="shared" ca="1" si="0"/>
        <v>-2.4097006585170027</v>
      </c>
      <c r="J6" s="23">
        <f t="shared" ca="1" si="0"/>
        <v>-5.2270926707346739</v>
      </c>
      <c r="K6" s="23">
        <f t="shared" ca="1" si="0"/>
        <v>-6.6220699698276153</v>
      </c>
      <c r="L6" s="23">
        <f t="shared" ca="1" si="0"/>
        <v>-2.8905028174256504</v>
      </c>
      <c r="M6" s="23">
        <f t="shared" ca="1" si="0"/>
        <v>-3.6778523480541807</v>
      </c>
      <c r="P6" s="21">
        <v>39994</v>
      </c>
      <c r="Q6" s="54">
        <f ca="1">(((VLOOKUP(EDATE($P6,60),INDIRECT("fundamentals!$"&amp;Q$142&amp;":$"&amp;Q$143),2,0)/VLOOKUP($P6,INDIRECT("fundamentals!$"&amp;Q$142&amp;":$"&amp;Q$143),2,0)))^(1/5)-1)-((VLOOKUP(EDATE($P6,60),fundamentals!$EP:$EQ,2,0)/VLOOKUP($P6,fundamentals!$EP:$EQ,2,0))^(1/5)-1)</f>
        <v>0.10506514353144314</v>
      </c>
      <c r="R6" s="54">
        <f ca="1">(((VLOOKUP(EDATE($P6,60),INDIRECT("fundamentals!$"&amp;R$142&amp;":$"&amp;R$143),2,0)/VLOOKUP($P6,INDIRECT("fundamentals!$"&amp;R$142&amp;":$"&amp;R$143),2,0)))^(1/5)-1)-((VLOOKUP(EDATE($P6,60),fundamentals!$EP:$EQ,2,0)/VLOOKUP($P6,fundamentals!$EP:$EQ,2,0))^(1/5)-1)</f>
        <v>6.1562928627269642E-2</v>
      </c>
      <c r="S6" s="54">
        <f ca="1">(((VLOOKUP(EDATE($P6,60),INDIRECT("fundamentals!$"&amp;S$142&amp;":$"&amp;S$143),2,0)/VLOOKUP($P6,INDIRECT("fundamentals!$"&amp;S$142&amp;":$"&amp;S$143),2,0)))^(1/5)-1)-((VLOOKUP(EDATE($P6,60),fundamentals!$EP:$EQ,2,0)/VLOOKUP($P6,fundamentals!$EP:$EQ,2,0))^(1/5)-1)</f>
        <v>-8.612375385396831E-3</v>
      </c>
      <c r="T6" s="54">
        <f ca="1">(((VLOOKUP(EDATE($P6,60),INDIRECT("fundamentals!$"&amp;T$142&amp;":$"&amp;T$143),2,0)/VLOOKUP($P6,INDIRECT("fundamentals!$"&amp;T$142&amp;":$"&amp;T$143),2,0)))^(1/5)-1)-((VLOOKUP(EDATE($P6,60),fundamentals!$EP:$EQ,2,0)/VLOOKUP($P6,fundamentals!$EP:$EQ,2,0))^(1/5)-1)</f>
        <v>-4.1823778055307681E-3</v>
      </c>
      <c r="U6" s="54">
        <f ca="1">(((VLOOKUP(EDATE($P6,60),INDIRECT("fundamentals!$"&amp;U$142&amp;":$"&amp;U$143),2,0)/VLOOKUP($P6,INDIRECT("fundamentals!$"&amp;U$142&amp;":$"&amp;U$143),2,0)))^(1/5)-1)-((VLOOKUP(EDATE($P6,60),fundamentals!$EP:$EQ,2,0)/VLOOKUP($P6,fundamentals!$EP:$EQ,2,0))^(1/5)-1)</f>
        <v>-1.4329178600819947E-2</v>
      </c>
      <c r="V6" s="54">
        <f ca="1">(((VLOOKUP(EDATE($P6,60),INDIRECT("fundamentals!$"&amp;V$142&amp;":$"&amp;V$143),2,0)/VLOOKUP($P6,INDIRECT("fundamentals!$"&amp;V$142&amp;":$"&amp;V$143),2,0)))^(1/5)-1)-((VLOOKUP(EDATE($P6,60),fundamentals!$EP:$EQ,2,0)/VLOOKUP($P6,fundamentals!$EP:$EQ,2,0))^(1/5)-1)</f>
        <v>5.8897145411208163E-2</v>
      </c>
      <c r="W6" s="54">
        <f ca="1">(((VLOOKUP(EDATE($P6,60),INDIRECT("fundamentals!$"&amp;W$142&amp;":$"&amp;W$143),2,0)/VLOOKUP($P6,INDIRECT("fundamentals!$"&amp;W$142&amp;":$"&amp;W$143),2,0)))^(1/5)-1)-((VLOOKUP(EDATE($P6,60),fundamentals!$EP:$EQ,2,0)/VLOOKUP($P6,fundamentals!$EP:$EQ,2,0))^(1/5)-1)</f>
        <v>4.299256049805833E-2</v>
      </c>
      <c r="X6" s="54">
        <f ca="1">(((VLOOKUP(EDATE($P6,60),INDIRECT("fundamentals!$"&amp;X$142&amp;":$"&amp;X$143),2,0)/VLOOKUP($P6,INDIRECT("fundamentals!$"&amp;X$142&amp;":$"&amp;X$143),2,0)))^(1/5)-1)-((VLOOKUP(EDATE($P6,60),fundamentals!$EP:$EQ,2,0)/VLOOKUP($P6,fundamentals!$EP:$EQ,2,0))^(1/5)-1)</f>
        <v>7.567679990119025E-2</v>
      </c>
      <c r="Y6" s="54">
        <f ca="1">(((VLOOKUP(EDATE($P6,60),INDIRECT("fundamentals!$"&amp;Y$142&amp;":$"&amp;Y$143),2,0)/VLOOKUP($P6,INDIRECT("fundamentals!$"&amp;Y$142&amp;":$"&amp;Y$143),2,0)))^(1/5)-1)-((VLOOKUP(EDATE($P6,60),fundamentals!$EP:$EQ,2,0)/VLOOKUP($P6,fundamentals!$EP:$EQ,2,0))^(1/5)-1)</f>
        <v>1.055333757744803E-3</v>
      </c>
      <c r="Z6" s="54">
        <f ca="1">(((VLOOKUP(EDATE($P6,60),INDIRECT("fundamentals!$"&amp;Z$142&amp;":$"&amp;Z$143),2,0)/VLOOKUP($P6,INDIRECT("fundamentals!$"&amp;Z$142&amp;":$"&amp;Z$143),2,0)))^(1/5)-1)-((VLOOKUP(EDATE($P6,60),fundamentals!$EP:$EQ,2,0)/VLOOKUP($P6,fundamentals!$EP:$EQ,2,0))^(1/5)-1)</f>
        <v>2.0376159067431177E-2</v>
      </c>
      <c r="AA6" s="54">
        <f ca="1">(((VLOOKUP(EDATE($P6,60),INDIRECT("fundamentals!$"&amp;AA$142&amp;":$"&amp;AA$143),2,0)/VLOOKUP($P6,INDIRECT("fundamentals!$"&amp;AA$142&amp;":$"&amp;AA$143),2,0)))^(1/5)-1)-((VLOOKUP(EDATE($P6,60),fundamentals!$EP:$EQ,2,0)/VLOOKUP($P6,fundamentals!$EP:$EQ,2,0))^(1/5)-1)</f>
        <v>-8.2818502785544368E-3</v>
      </c>
    </row>
    <row r="7" spans="2:27" x14ac:dyDescent="0.35">
      <c r="B7" s="21">
        <v>40025</v>
      </c>
      <c r="C7" s="23">
        <f t="shared" ca="1" si="1"/>
        <v>-5.0906939465168843</v>
      </c>
      <c r="D7" s="23">
        <f t="shared" ca="1" si="0"/>
        <v>-4.2859574744724682E-3</v>
      </c>
      <c r="E7" s="23">
        <f t="shared" ca="1" si="0"/>
        <v>-2.8112588336455779</v>
      </c>
      <c r="F7" s="23">
        <f t="shared" ca="1" si="0"/>
        <v>-4.7901021737058675</v>
      </c>
      <c r="G7" s="23">
        <f t="shared" ca="1" si="0"/>
        <v>-1.4587326370048563</v>
      </c>
      <c r="H7" s="23">
        <f t="shared" ca="1" si="0"/>
        <v>-4.41952749821038</v>
      </c>
      <c r="I7" s="23">
        <f t="shared" ca="1" si="0"/>
        <v>-2.007409644944933</v>
      </c>
      <c r="J7" s="23">
        <f t="shared" ca="1" si="0"/>
        <v>-4.3381097614300685</v>
      </c>
      <c r="K7" s="23">
        <f t="shared" ca="1" si="0"/>
        <v>-5.0931249819570237</v>
      </c>
      <c r="L7" s="23">
        <f t="shared" ca="1" si="0"/>
        <v>-1.7925336409312749</v>
      </c>
      <c r="M7" s="23">
        <f t="shared" ca="1" si="0"/>
        <v>-3.4474495303409345</v>
      </c>
      <c r="P7" s="21">
        <v>40025</v>
      </c>
      <c r="Q7" s="54">
        <f ca="1">(((VLOOKUP(EDATE($P7,60),INDIRECT("fundamentals!$"&amp;Q$142&amp;":$"&amp;Q$143),2,0)/VLOOKUP($P7,INDIRECT("fundamentals!$"&amp;Q$142&amp;":$"&amp;Q$143),2,0)))^(1/5)-1)-((VLOOKUP(EDATE($P7,60),fundamentals!$EP:$EQ,2,0)/VLOOKUP($P7,fundamentals!$EP:$EQ,2,0))^(1/5)-1)</f>
        <v>9.4910154713649053E-2</v>
      </c>
      <c r="R7" s="54">
        <f ca="1">(((VLOOKUP(EDATE($P7,60),INDIRECT("fundamentals!$"&amp;R$142&amp;":$"&amp;R$143),2,0)/VLOOKUP($P7,INDIRECT("fundamentals!$"&amp;R$142&amp;":$"&amp;R$143),2,0)))^(1/5)-1)-((VLOOKUP(EDATE($P7,60),fundamentals!$EP:$EQ,2,0)/VLOOKUP($P7,fundamentals!$EP:$EQ,2,0))^(1/5)-1)</f>
        <v>3.2136686209232934E-2</v>
      </c>
      <c r="S7" s="54">
        <f ca="1">(((VLOOKUP(EDATE($P7,60),INDIRECT("fundamentals!$"&amp;S$142&amp;":$"&amp;S$143),2,0)/VLOOKUP($P7,INDIRECT("fundamentals!$"&amp;S$142&amp;":$"&amp;S$143),2,0)))^(1/5)-1)-((VLOOKUP(EDATE($P7,60),fundamentals!$EP:$EQ,2,0)/VLOOKUP($P7,fundamentals!$EP:$EQ,2,0))^(1/5)-1)</f>
        <v>-2.9125935574598305E-2</v>
      </c>
      <c r="T7" s="54">
        <f ca="1">(((VLOOKUP(EDATE($P7,60),INDIRECT("fundamentals!$"&amp;T$142&amp;":$"&amp;T$143),2,0)/VLOOKUP($P7,INDIRECT("fundamentals!$"&amp;T$142&amp;":$"&amp;T$143),2,0)))^(1/5)-1)-((VLOOKUP(EDATE($P7,60),fundamentals!$EP:$EQ,2,0)/VLOOKUP($P7,fundamentals!$EP:$EQ,2,0))^(1/5)-1)</f>
        <v>-2.1851183844064259E-2</v>
      </c>
      <c r="U7" s="54">
        <f ca="1">(((VLOOKUP(EDATE($P7,60),INDIRECT("fundamentals!$"&amp;U$142&amp;":$"&amp;U$143),2,0)/VLOOKUP($P7,INDIRECT("fundamentals!$"&amp;U$142&amp;":$"&amp;U$143),2,0)))^(1/5)-1)-((VLOOKUP(EDATE($P7,60),fundamentals!$EP:$EQ,2,0)/VLOOKUP($P7,fundamentals!$EP:$EQ,2,0))^(1/5)-1)</f>
        <v>-3.758739483767104E-2</v>
      </c>
      <c r="V7" s="54">
        <f ca="1">(((VLOOKUP(EDATE($P7,60),INDIRECT("fundamentals!$"&amp;V$142&amp;":$"&amp;V$143),2,0)/VLOOKUP($P7,INDIRECT("fundamentals!$"&amp;V$142&amp;":$"&amp;V$143),2,0)))^(1/5)-1)-((VLOOKUP(EDATE($P7,60),fundamentals!$EP:$EQ,2,0)/VLOOKUP($P7,fundamentals!$EP:$EQ,2,0))^(1/5)-1)</f>
        <v>3.5702868681505295E-2</v>
      </c>
      <c r="W7" s="54">
        <f ca="1">(((VLOOKUP(EDATE($P7,60),INDIRECT("fundamentals!$"&amp;W$142&amp;":$"&amp;W$143),2,0)/VLOOKUP($P7,INDIRECT("fundamentals!$"&amp;W$142&amp;":$"&amp;W$143),2,0)))^(1/5)-1)-((VLOOKUP(EDATE($P7,60),fundamentals!$EP:$EQ,2,0)/VLOOKUP($P7,fundamentals!$EP:$EQ,2,0))^(1/5)-1)</f>
        <v>2.7283936385548158E-2</v>
      </c>
      <c r="X7" s="54">
        <f ca="1">(((VLOOKUP(EDATE($P7,60),INDIRECT("fundamentals!$"&amp;X$142&amp;":$"&amp;X$143),2,0)/VLOOKUP($P7,INDIRECT("fundamentals!$"&amp;X$142&amp;":$"&amp;X$143),2,0)))^(1/5)-1)-((VLOOKUP(EDATE($P7,60),fundamentals!$EP:$EQ,2,0)/VLOOKUP($P7,fundamentals!$EP:$EQ,2,0))^(1/5)-1)</f>
        <v>4.3741497418810393E-2</v>
      </c>
      <c r="Y7" s="54">
        <f ca="1">(((VLOOKUP(EDATE($P7,60),INDIRECT("fundamentals!$"&amp;Y$142&amp;":$"&amp;Y$143),2,0)/VLOOKUP($P7,INDIRECT("fundamentals!$"&amp;Y$142&amp;":$"&amp;Y$143),2,0)))^(1/5)-1)-((VLOOKUP(EDATE($P7,60),fundamentals!$EP:$EQ,2,0)/VLOOKUP($P7,fundamentals!$EP:$EQ,2,0))^(1/5)-1)</f>
        <v>-3.2645344884466132E-2</v>
      </c>
      <c r="Z7" s="54">
        <f ca="1">(((VLOOKUP(EDATE($P7,60),INDIRECT("fundamentals!$"&amp;Z$142&amp;":$"&amp;Z$143),2,0)/VLOOKUP($P7,INDIRECT("fundamentals!$"&amp;Z$142&amp;":$"&amp;Z$143),2,0)))^(1/5)-1)-((VLOOKUP(EDATE($P7,60),fundamentals!$EP:$EQ,2,0)/VLOOKUP($P7,fundamentals!$EP:$EQ,2,0))^(1/5)-1)</f>
        <v>1.8664524258173998E-3</v>
      </c>
      <c r="AA7" s="54">
        <f ca="1">(((VLOOKUP(EDATE($P7,60),INDIRECT("fundamentals!$"&amp;AA$142&amp;":$"&amp;AA$143),2,0)/VLOOKUP($P7,INDIRECT("fundamentals!$"&amp;AA$142&amp;":$"&amp;AA$143),2,0)))^(1/5)-1)-((VLOOKUP(EDATE($P7,60),fundamentals!$EP:$EQ,2,0)/VLOOKUP($P7,fundamentals!$EP:$EQ,2,0))^(1/5)-1)</f>
        <v>-3.3483352517833076E-2</v>
      </c>
    </row>
    <row r="8" spans="2:27" x14ac:dyDescent="0.35">
      <c r="B8" s="21">
        <v>40056</v>
      </c>
      <c r="C8" s="23">
        <f t="shared" ca="1" si="1"/>
        <v>-5.2817849775119843</v>
      </c>
      <c r="D8" s="23">
        <f t="shared" ca="1" si="0"/>
        <v>-0.14785586264257411</v>
      </c>
      <c r="E8" s="23">
        <f t="shared" ca="1" si="0"/>
        <v>-3.1648768105254295</v>
      </c>
      <c r="F8" s="23">
        <f t="shared" ca="1" si="0"/>
        <v>-5.1456621462142254</v>
      </c>
      <c r="G8" s="23">
        <f t="shared" ca="1" si="0"/>
        <v>-1.0083658089863645</v>
      </c>
      <c r="H8" s="23">
        <f t="shared" ca="1" si="0"/>
        <v>-4.0261837681233601</v>
      </c>
      <c r="I8" s="23">
        <f t="shared" ca="1" si="0"/>
        <v>-2.2547957884636993</v>
      </c>
      <c r="J8" s="23">
        <f t="shared" ca="1" si="0"/>
        <v>-4.1535195902832793</v>
      </c>
      <c r="K8" s="23">
        <f t="shared" ca="1" si="0"/>
        <v>-5.2634539425132019</v>
      </c>
      <c r="L8" s="23">
        <f t="shared" ca="1" si="0"/>
        <v>-1.9810177723025788</v>
      </c>
      <c r="M8" s="23">
        <f t="shared" ca="1" si="0"/>
        <v>-3.8245180886123666</v>
      </c>
      <c r="P8" s="21">
        <v>40056</v>
      </c>
      <c r="Q8" s="54">
        <f ca="1">(((VLOOKUP(EDATE($P8,60),INDIRECT("fundamentals!$"&amp;Q$142&amp;":$"&amp;Q$143),2,0)/VLOOKUP($P8,INDIRECT("fundamentals!$"&amp;Q$142&amp;":$"&amp;Q$143),2,0)))^(1/5)-1)-((VLOOKUP(EDATE($P8,60),fundamentals!$EP:$EQ,2,0)/VLOOKUP($P8,fundamentals!$EP:$EQ,2,0))^(1/5)-1)</f>
        <v>0.10762222141831246</v>
      </c>
      <c r="R8" s="54">
        <f ca="1">(((VLOOKUP(EDATE($P8,60),INDIRECT("fundamentals!$"&amp;R$142&amp;":$"&amp;R$143),2,0)/VLOOKUP($P8,INDIRECT("fundamentals!$"&amp;R$142&amp;":$"&amp;R$143),2,0)))^(1/5)-1)-((VLOOKUP(EDATE($P8,60),fundamentals!$EP:$EQ,2,0)/VLOOKUP($P8,fundamentals!$EP:$EQ,2,0))^(1/5)-1)</f>
        <v>5.1021515461973976E-2</v>
      </c>
      <c r="S8" s="54">
        <f ca="1">(((VLOOKUP(EDATE($P8,60),INDIRECT("fundamentals!$"&amp;S$142&amp;":$"&amp;S$143),2,0)/VLOOKUP($P8,INDIRECT("fundamentals!$"&amp;S$142&amp;":$"&amp;S$143),2,0)))^(1/5)-1)-((VLOOKUP(EDATE($P8,60),fundamentals!$EP:$EQ,2,0)/VLOOKUP($P8,fundamentals!$EP:$EQ,2,0))^(1/5)-1)</f>
        <v>-1.0155166245326086E-2</v>
      </c>
      <c r="T8" s="54">
        <f ca="1">(((VLOOKUP(EDATE($P8,60),INDIRECT("fundamentals!$"&amp;T$142&amp;":$"&amp;T$143),2,0)/VLOOKUP($P8,INDIRECT("fundamentals!$"&amp;T$142&amp;":$"&amp;T$143),2,0)))^(1/5)-1)-((VLOOKUP(EDATE($P8,60),fundamentals!$EP:$EQ,2,0)/VLOOKUP($P8,fundamentals!$EP:$EQ,2,0))^(1/5)-1)</f>
        <v>-6.1354689218184877E-3</v>
      </c>
      <c r="U8" s="54">
        <f ca="1">(((VLOOKUP(EDATE($P8,60),INDIRECT("fundamentals!$"&amp;U$142&amp;":$"&amp;U$143),2,0)/VLOOKUP($P8,INDIRECT("fundamentals!$"&amp;U$142&amp;":$"&amp;U$143),2,0)))^(1/5)-1)-((VLOOKUP(EDATE($P8,60),fundamentals!$EP:$EQ,2,0)/VLOOKUP($P8,fundamentals!$EP:$EQ,2,0))^(1/5)-1)</f>
        <v>-4.1586463503936022E-2</v>
      </c>
      <c r="V8" s="54">
        <f ca="1">(((VLOOKUP(EDATE($P8,60),INDIRECT("fundamentals!$"&amp;V$142&amp;":$"&amp;V$143),2,0)/VLOOKUP($P8,INDIRECT("fundamentals!$"&amp;V$142&amp;":$"&amp;V$143),2,0)))^(1/5)-1)-((VLOOKUP(EDATE($P8,60),fundamentals!$EP:$EQ,2,0)/VLOOKUP($P8,fundamentals!$EP:$EQ,2,0))^(1/5)-1)</f>
        <v>3.6404038800958105E-2</v>
      </c>
      <c r="W8" s="54">
        <f ca="1">(((VLOOKUP(EDATE($P8,60),INDIRECT("fundamentals!$"&amp;W$142&amp;":$"&amp;W$143),2,0)/VLOOKUP($P8,INDIRECT("fundamentals!$"&amp;W$142&amp;":$"&amp;W$143),2,0)))^(1/5)-1)-((VLOOKUP(EDATE($P8,60),fundamentals!$EP:$EQ,2,0)/VLOOKUP($P8,fundamentals!$EP:$EQ,2,0))^(1/5)-1)</f>
        <v>4.508875331977058E-2</v>
      </c>
      <c r="X8" s="54">
        <f ca="1">(((VLOOKUP(EDATE($P8,60),INDIRECT("fundamentals!$"&amp;X$142&amp;":$"&amp;X$143),2,0)/VLOOKUP($P8,INDIRECT("fundamentals!$"&amp;X$142&amp;":$"&amp;X$143),2,0)))^(1/5)-1)-((VLOOKUP(EDATE($P8,60),fundamentals!$EP:$EQ,2,0)/VLOOKUP($P8,fundamentals!$EP:$EQ,2,0))^(1/5)-1)</f>
        <v>5.5036537510663397E-2</v>
      </c>
      <c r="Y8" s="54">
        <f ca="1">(((VLOOKUP(EDATE($P8,60),INDIRECT("fundamentals!$"&amp;Y$142&amp;":$"&amp;Y$143),2,0)/VLOOKUP($P8,INDIRECT("fundamentals!$"&amp;Y$142&amp;":$"&amp;Y$143),2,0)))^(1/5)-1)-((VLOOKUP(EDATE($P8,60),fundamentals!$EP:$EQ,2,0)/VLOOKUP($P8,fundamentals!$EP:$EQ,2,0))^(1/5)-1)</f>
        <v>-1.6074477399787179E-2</v>
      </c>
      <c r="Z8" s="54">
        <f ca="1">(((VLOOKUP(EDATE($P8,60),INDIRECT("fundamentals!$"&amp;Z$142&amp;":$"&amp;Z$143),2,0)/VLOOKUP($P8,INDIRECT("fundamentals!$"&amp;Z$142&amp;":$"&amp;Z$143),2,0)))^(1/5)-1)-((VLOOKUP(EDATE($P8,60),fundamentals!$EP:$EQ,2,0)/VLOOKUP($P8,fundamentals!$EP:$EQ,2,0))^(1/5)-1)</f>
        <v>1.7370740486276404E-2</v>
      </c>
      <c r="AA8" s="54">
        <f ca="1">(((VLOOKUP(EDATE($P8,60),INDIRECT("fundamentals!$"&amp;AA$142&amp;":$"&amp;AA$143),2,0)/VLOOKUP($P8,INDIRECT("fundamentals!$"&amp;AA$142&amp;":$"&amp;AA$143),2,0)))^(1/5)-1)-((VLOOKUP(EDATE($P8,60),fundamentals!$EP:$EQ,2,0)/VLOOKUP($P8,fundamentals!$EP:$EQ,2,0))^(1/5)-1)</f>
        <v>-1.1998103261154247E-2</v>
      </c>
    </row>
    <row r="9" spans="2:27" x14ac:dyDescent="0.35">
      <c r="B9" s="21">
        <v>40086</v>
      </c>
      <c r="C9" s="23">
        <f t="shared" ca="1" si="1"/>
        <v>-3.6256701724619305</v>
      </c>
      <c r="D9" s="23">
        <f t="shared" ca="1" si="0"/>
        <v>0.64677229900187649</v>
      </c>
      <c r="E9" s="23">
        <f t="shared" ca="1" si="0"/>
        <v>-2.5158269375618758</v>
      </c>
      <c r="F9" s="23">
        <f t="shared" ca="1" si="0"/>
        <v>-4.3813434193444003</v>
      </c>
      <c r="G9" s="23">
        <f t="shared" ca="1" si="0"/>
        <v>-0.59531101187867286</v>
      </c>
      <c r="H9" s="23">
        <f t="shared" ca="1" si="0"/>
        <v>-2.962128328300051</v>
      </c>
      <c r="I9" s="23">
        <f t="shared" ca="1" si="0"/>
        <v>-2.0780091149614393</v>
      </c>
      <c r="J9" s="23">
        <f t="shared" ca="1" si="0"/>
        <v>-2.972915019324545</v>
      </c>
      <c r="K9" s="23">
        <f t="shared" ca="1" si="0"/>
        <v>-4.3334132669518048</v>
      </c>
      <c r="L9" s="23">
        <f t="shared" ca="1" si="0"/>
        <v>-1.2699309530470142</v>
      </c>
      <c r="M9" s="23">
        <f t="shared" ca="1" si="0"/>
        <v>-3.4452882572042611</v>
      </c>
      <c r="P9" s="21">
        <v>40086</v>
      </c>
      <c r="Q9" s="54">
        <f ca="1">(((VLOOKUP(EDATE($P9,60),INDIRECT("fundamentals!$"&amp;Q$142&amp;":$"&amp;Q$143),2,0)/VLOOKUP($P9,INDIRECT("fundamentals!$"&amp;Q$142&amp;":$"&amp;Q$143),2,0)))^(1/5)-1)-((VLOOKUP(EDATE($P9,60),fundamentals!$EP:$EQ,2,0)/VLOOKUP($P9,fundamentals!$EP:$EQ,2,0))^(1/5)-1)</f>
        <v>8.0343774033845516E-2</v>
      </c>
      <c r="R9" s="54">
        <f ca="1">(((VLOOKUP(EDATE($P9,60),INDIRECT("fundamentals!$"&amp;R$142&amp;":$"&amp;R$143),2,0)/VLOOKUP($P9,INDIRECT("fundamentals!$"&amp;R$142&amp;":$"&amp;R$143),2,0)))^(1/5)-1)-((VLOOKUP(EDATE($P9,60),fundamentals!$EP:$EQ,2,0)/VLOOKUP($P9,fundamentals!$EP:$EQ,2,0))^(1/5)-1)</f>
        <v>2.5675895547857763E-2</v>
      </c>
      <c r="S9" s="54">
        <f ca="1">(((VLOOKUP(EDATE($P9,60),INDIRECT("fundamentals!$"&amp;S$142&amp;":$"&amp;S$143),2,0)/VLOOKUP($P9,INDIRECT("fundamentals!$"&amp;S$142&amp;":$"&amp;S$143),2,0)))^(1/5)-1)-((VLOOKUP(EDATE($P9,60),fundamentals!$EP:$EQ,2,0)/VLOOKUP($P9,fundamentals!$EP:$EQ,2,0))^(1/5)-1)</f>
        <v>-2.5779283042352441E-2</v>
      </c>
      <c r="T9" s="54">
        <f ca="1">(((VLOOKUP(EDATE($P9,60),INDIRECT("fundamentals!$"&amp;T$142&amp;":$"&amp;T$143),2,0)/VLOOKUP($P9,INDIRECT("fundamentals!$"&amp;T$142&amp;":$"&amp;T$143),2,0)))^(1/5)-1)-((VLOOKUP(EDATE($P9,60),fundamentals!$EP:$EQ,2,0)/VLOOKUP($P9,fundamentals!$EP:$EQ,2,0))^(1/5)-1)</f>
        <v>-4.4083110691506056E-2</v>
      </c>
      <c r="U9" s="54">
        <f ca="1">(((VLOOKUP(EDATE($P9,60),INDIRECT("fundamentals!$"&amp;U$142&amp;":$"&amp;U$143),2,0)/VLOOKUP($P9,INDIRECT("fundamentals!$"&amp;U$142&amp;":$"&amp;U$143),2,0)))^(1/5)-1)-((VLOOKUP(EDATE($P9,60),fundamentals!$EP:$EQ,2,0)/VLOOKUP($P9,fundamentals!$EP:$EQ,2,0))^(1/5)-1)</f>
        <v>-5.5502414505793851E-2</v>
      </c>
      <c r="V9" s="54">
        <f ca="1">(((VLOOKUP(EDATE($P9,60),INDIRECT("fundamentals!$"&amp;V$142&amp;":$"&amp;V$143),2,0)/VLOOKUP($P9,INDIRECT("fundamentals!$"&amp;V$142&amp;":$"&amp;V$143),2,0)))^(1/5)-1)-((VLOOKUP(EDATE($P9,60),fundamentals!$EP:$EQ,2,0)/VLOOKUP($P9,fundamentals!$EP:$EQ,2,0))^(1/5)-1)</f>
        <v>-5.3333279475007433E-3</v>
      </c>
      <c r="W9" s="54">
        <f ca="1">(((VLOOKUP(EDATE($P9,60),INDIRECT("fundamentals!$"&amp;W$142&amp;":$"&amp;W$143),2,0)/VLOOKUP($P9,INDIRECT("fundamentals!$"&amp;W$142&amp;":$"&amp;W$143),2,0)))^(1/5)-1)-((VLOOKUP(EDATE($P9,60),fundamentals!$EP:$EQ,2,0)/VLOOKUP($P9,fundamentals!$EP:$EQ,2,0))^(1/5)-1)</f>
        <v>3.4293155811424336E-2</v>
      </c>
      <c r="X9" s="54">
        <f ca="1">(((VLOOKUP(EDATE($P9,60),INDIRECT("fundamentals!$"&amp;X$142&amp;":$"&amp;X$143),2,0)/VLOOKUP($P9,INDIRECT("fundamentals!$"&amp;X$142&amp;":$"&amp;X$143),2,0)))^(1/5)-1)-((VLOOKUP(EDATE($P9,60),fundamentals!$EP:$EQ,2,0)/VLOOKUP($P9,fundamentals!$EP:$EQ,2,0))^(1/5)-1)</f>
        <v>2.6231624260668163E-2</v>
      </c>
      <c r="Y9" s="54">
        <f ca="1">(((VLOOKUP(EDATE($P9,60),INDIRECT("fundamentals!$"&amp;Y$142&amp;":$"&amp;Y$143),2,0)/VLOOKUP($P9,INDIRECT("fundamentals!$"&amp;Y$142&amp;":$"&amp;Y$143),2,0)))^(1/5)-1)-((VLOOKUP(EDATE($P9,60),fundamentals!$EP:$EQ,2,0)/VLOOKUP($P9,fundamentals!$EP:$EQ,2,0))^(1/5)-1)</f>
        <v>-3.8842458923122436E-2</v>
      </c>
      <c r="Z9" s="54">
        <f ca="1">(((VLOOKUP(EDATE($P9,60),INDIRECT("fundamentals!$"&amp;Z$142&amp;":$"&amp;Z$143),2,0)/VLOOKUP($P9,INDIRECT("fundamentals!$"&amp;Z$142&amp;":$"&amp;Z$143),2,0)))^(1/5)-1)-((VLOOKUP(EDATE($P9,60),fundamentals!$EP:$EQ,2,0)/VLOOKUP($P9,fundamentals!$EP:$EQ,2,0))^(1/5)-1)</f>
        <v>-3.0586057448434012E-3</v>
      </c>
      <c r="AA9" s="54">
        <f ca="1">(((VLOOKUP(EDATE($P9,60),INDIRECT("fundamentals!$"&amp;AA$142&amp;":$"&amp;AA$143),2,0)/VLOOKUP($P9,INDIRECT("fundamentals!$"&amp;AA$142&amp;":$"&amp;AA$143),2,0)))^(1/5)-1)-((VLOOKUP(EDATE($P9,60),fundamentals!$EP:$EQ,2,0)/VLOOKUP($P9,fundamentals!$EP:$EQ,2,0))^(1/5)-1)</f>
        <v>-2.8492038130064401E-2</v>
      </c>
    </row>
    <row r="10" spans="2:27" x14ac:dyDescent="0.35">
      <c r="B10" s="21">
        <v>40117</v>
      </c>
      <c r="C10" s="23">
        <f t="shared" ca="1" si="1"/>
        <v>-4.6799277472946024</v>
      </c>
      <c r="D10" s="23">
        <f t="shared" ca="1" si="0"/>
        <v>-0.66675205433426976</v>
      </c>
      <c r="E10" s="23">
        <f t="shared" ca="1" si="0"/>
        <v>-3.0406529336396346</v>
      </c>
      <c r="F10" s="23">
        <f t="shared" ca="1" si="0"/>
        <v>-4.7420879654901782</v>
      </c>
      <c r="G10" s="23">
        <f t="shared" ca="1" si="0"/>
        <v>-1.7404290109032567</v>
      </c>
      <c r="H10" s="23">
        <f t="shared" ca="1" si="0"/>
        <v>-3.8699390450538438</v>
      </c>
      <c r="I10" s="23">
        <f t="shared" ca="1" si="0"/>
        <v>-3.3015053882386187</v>
      </c>
      <c r="J10" s="23">
        <f t="shared" ca="1" si="0"/>
        <v>-4.3208007453790929</v>
      </c>
      <c r="K10" s="23">
        <f t="shared" ca="1" si="0"/>
        <v>-5.6655824135394184</v>
      </c>
      <c r="L10" s="23">
        <f t="shared" ca="1" si="0"/>
        <v>-2.2507912357439803</v>
      </c>
      <c r="M10" s="23">
        <f t="shared" ca="1" si="0"/>
        <v>-4.730240713410522</v>
      </c>
      <c r="P10" s="21">
        <v>40117</v>
      </c>
      <c r="Q10" s="54">
        <f ca="1">(((VLOOKUP(EDATE($P10,60),INDIRECT("fundamentals!$"&amp;Q$142&amp;":$"&amp;Q$143),2,0)/VLOOKUP($P10,INDIRECT("fundamentals!$"&amp;Q$142&amp;":$"&amp;Q$143),2,0)))^(1/5)-1)-((VLOOKUP(EDATE($P10,60),fundamentals!$EP:$EQ,2,0)/VLOOKUP($P10,fundamentals!$EP:$EQ,2,0))^(1/5)-1)</f>
        <v>9.0195307668000213E-2</v>
      </c>
      <c r="R10" s="54">
        <f ca="1">(((VLOOKUP(EDATE($P10,60),INDIRECT("fundamentals!$"&amp;R$142&amp;":$"&amp;R$143),2,0)/VLOOKUP($P10,INDIRECT("fundamentals!$"&amp;R$142&amp;":$"&amp;R$143),2,0)))^(1/5)-1)-((VLOOKUP(EDATE($P10,60),fundamentals!$EP:$EQ,2,0)/VLOOKUP($P10,fundamentals!$EP:$EQ,2,0))^(1/5)-1)</f>
        <v>4.6255131381848669E-2</v>
      </c>
      <c r="S10" s="54">
        <f ca="1">(((VLOOKUP(EDATE($P10,60),INDIRECT("fundamentals!$"&amp;S$142&amp;":$"&amp;S$143),2,0)/VLOOKUP($P10,INDIRECT("fundamentals!$"&amp;S$142&amp;":$"&amp;S$143),2,0)))^(1/5)-1)-((VLOOKUP(EDATE($P10,60),fundamentals!$EP:$EQ,2,0)/VLOOKUP($P10,fundamentals!$EP:$EQ,2,0))^(1/5)-1)</f>
        <v>-1.4929585970383741E-2</v>
      </c>
      <c r="T10" s="54">
        <f ca="1">(((VLOOKUP(EDATE($P10,60),INDIRECT("fundamentals!$"&amp;T$142&amp;":$"&amp;T$143),2,0)/VLOOKUP($P10,INDIRECT("fundamentals!$"&amp;T$142&amp;":$"&amp;T$143),2,0)))^(1/5)-1)-((VLOOKUP(EDATE($P10,60),fundamentals!$EP:$EQ,2,0)/VLOOKUP($P10,fundamentals!$EP:$EQ,2,0))^(1/5)-1)</f>
        <v>-4.9027531141335068E-2</v>
      </c>
      <c r="U10" s="54">
        <f ca="1">(((VLOOKUP(EDATE($P10,60),INDIRECT("fundamentals!$"&amp;U$142&amp;":$"&amp;U$143),2,0)/VLOOKUP($P10,INDIRECT("fundamentals!$"&amp;U$142&amp;":$"&amp;U$143),2,0)))^(1/5)-1)-((VLOOKUP(EDATE($P10,60),fundamentals!$EP:$EQ,2,0)/VLOOKUP($P10,fundamentals!$EP:$EQ,2,0))^(1/5)-1)</f>
        <v>-3.0667961186329196E-2</v>
      </c>
      <c r="V10" s="54">
        <f ca="1">(((VLOOKUP(EDATE($P10,60),INDIRECT("fundamentals!$"&amp;V$142&amp;":$"&amp;V$143),2,0)/VLOOKUP($P10,INDIRECT("fundamentals!$"&amp;V$142&amp;":$"&amp;V$143),2,0)))^(1/5)-1)-((VLOOKUP(EDATE($P10,60),fundamentals!$EP:$EQ,2,0)/VLOOKUP($P10,fundamentals!$EP:$EQ,2,0))^(1/5)-1)</f>
        <v>2.753495961379171E-2</v>
      </c>
      <c r="W10" s="54">
        <f ca="1">(((VLOOKUP(EDATE($P10,60),INDIRECT("fundamentals!$"&amp;W$142&amp;":$"&amp;W$143),2,0)/VLOOKUP($P10,INDIRECT("fundamentals!$"&amp;W$142&amp;":$"&amp;W$143),2,0)))^(1/5)-1)-((VLOOKUP(EDATE($P10,60),fundamentals!$EP:$EQ,2,0)/VLOOKUP($P10,fundamentals!$EP:$EQ,2,0))^(1/5)-1)</f>
        <v>6.067159073117856E-2</v>
      </c>
      <c r="X10" s="54">
        <f ca="1">(((VLOOKUP(EDATE($P10,60),INDIRECT("fundamentals!$"&amp;X$142&amp;":$"&amp;X$143),2,0)/VLOOKUP($P10,INDIRECT("fundamentals!$"&amp;X$142&amp;":$"&amp;X$143),2,0)))^(1/5)-1)-((VLOOKUP(EDATE($P10,60),fundamentals!$EP:$EQ,2,0)/VLOOKUP($P10,fundamentals!$EP:$EQ,2,0))^(1/5)-1)</f>
        <v>5.299336207243277E-2</v>
      </c>
      <c r="Y10" s="54">
        <f ca="1">(((VLOOKUP(EDATE($P10,60),INDIRECT("fundamentals!$"&amp;Y$142&amp;":$"&amp;Y$143),2,0)/VLOOKUP($P10,INDIRECT("fundamentals!$"&amp;Y$142&amp;":$"&amp;Y$143),2,0)))^(1/5)-1)-((VLOOKUP(EDATE($P10,60),fundamentals!$EP:$EQ,2,0)/VLOOKUP($P10,fundamentals!$EP:$EQ,2,0))^(1/5)-1)</f>
        <v>-2.823288486818587E-2</v>
      </c>
      <c r="Z10" s="54">
        <f ca="1">(((VLOOKUP(EDATE($P10,60),INDIRECT("fundamentals!$"&amp;Z$142&amp;":$"&amp;Z$143),2,0)/VLOOKUP($P10,INDIRECT("fundamentals!$"&amp;Z$142&amp;":$"&amp;Z$143),2,0)))^(1/5)-1)-((VLOOKUP(EDATE($P10,60),fundamentals!$EP:$EQ,2,0)/VLOOKUP($P10,fundamentals!$EP:$EQ,2,0))^(1/5)-1)</f>
        <v>1.0889782789031743E-2</v>
      </c>
      <c r="AA10" s="54">
        <f ca="1">(((VLOOKUP(EDATE($P10,60),INDIRECT("fundamentals!$"&amp;AA$142&amp;":$"&amp;AA$143),2,0)/VLOOKUP($P10,INDIRECT("fundamentals!$"&amp;AA$142&amp;":$"&amp;AA$143),2,0)))^(1/5)-1)-((VLOOKUP(EDATE($P10,60),fundamentals!$EP:$EQ,2,0)/VLOOKUP($P10,fundamentals!$EP:$EQ,2,0))^(1/5)-1)</f>
        <v>3.6907173407065841E-3</v>
      </c>
    </row>
    <row r="11" spans="2:27" x14ac:dyDescent="0.35">
      <c r="B11" s="21">
        <v>40147</v>
      </c>
      <c r="C11" s="23">
        <f t="shared" ca="1" si="1"/>
        <v>-3.2359910592194421</v>
      </c>
      <c r="D11" s="23">
        <f t="shared" ca="1" si="0"/>
        <v>0.22603495084045511</v>
      </c>
      <c r="E11" s="23">
        <f t="shared" ca="1" si="0"/>
        <v>-2.5660085789737543</v>
      </c>
      <c r="F11" s="23">
        <f t="shared" ca="1" si="0"/>
        <v>-4.5668748152844376</v>
      </c>
      <c r="G11" s="23">
        <f t="shared" ca="1" si="0"/>
        <v>-1.5273286088378439</v>
      </c>
      <c r="H11" s="23">
        <f t="shared" ca="1" si="0"/>
        <v>-3.1786758847126149</v>
      </c>
      <c r="I11" s="23">
        <f t="shared" ca="1" si="0"/>
        <v>-2.2439619705448202</v>
      </c>
      <c r="J11" s="23">
        <f t="shared" ca="1" si="0"/>
        <v>-3.1291124849576022</v>
      </c>
      <c r="K11" s="23">
        <f t="shared" ca="1" si="0"/>
        <v>-4.085943762151576</v>
      </c>
      <c r="L11" s="23">
        <f t="shared" ca="1" si="0"/>
        <v>-1.617043131059372</v>
      </c>
      <c r="M11" s="23">
        <f t="shared" ca="1" si="0"/>
        <v>-4.1077506540122535</v>
      </c>
      <c r="P11" s="21">
        <v>40147</v>
      </c>
      <c r="Q11" s="54">
        <f ca="1">(((VLOOKUP(EDATE($P11,60),INDIRECT("fundamentals!$"&amp;Q$142&amp;":$"&amp;Q$143),2,0)/VLOOKUP($P11,INDIRECT("fundamentals!$"&amp;Q$142&amp;":$"&amp;Q$143),2,0)))^(1/5)-1)-((VLOOKUP(EDATE($P11,60),fundamentals!$EP:$EQ,2,0)/VLOOKUP($P11,fundamentals!$EP:$EQ,2,0))^(1/5)-1)</f>
        <v>8.1510940469642135E-2</v>
      </c>
      <c r="R11" s="54">
        <f ca="1">(((VLOOKUP(EDATE($P11,60),INDIRECT("fundamentals!$"&amp;R$142&amp;":$"&amp;R$143),2,0)/VLOOKUP($P11,INDIRECT("fundamentals!$"&amp;R$142&amp;":$"&amp;R$143),2,0)))^(1/5)-1)-((VLOOKUP(EDATE($P11,60),fundamentals!$EP:$EQ,2,0)/VLOOKUP($P11,fundamentals!$EP:$EQ,2,0))^(1/5)-1)</f>
        <v>5.030052697816334E-2</v>
      </c>
      <c r="S11" s="54">
        <f ca="1">(((VLOOKUP(EDATE($P11,60),INDIRECT("fundamentals!$"&amp;S$142&amp;":$"&amp;S$143),2,0)/VLOOKUP($P11,INDIRECT("fundamentals!$"&amp;S$142&amp;":$"&amp;S$143),2,0)))^(1/5)-1)-((VLOOKUP(EDATE($P11,60),fundamentals!$EP:$EQ,2,0)/VLOOKUP($P11,fundamentals!$EP:$EQ,2,0))^(1/5)-1)</f>
        <v>-6.9877168652388022E-3</v>
      </c>
      <c r="T11" s="54">
        <f ca="1">(((VLOOKUP(EDATE($P11,60),INDIRECT("fundamentals!$"&amp;T$142&amp;":$"&amp;T$143),2,0)/VLOOKUP($P11,INDIRECT("fundamentals!$"&amp;T$142&amp;":$"&amp;T$143),2,0)))^(1/5)-1)-((VLOOKUP(EDATE($P11,60),fundamentals!$EP:$EQ,2,0)/VLOOKUP($P11,fundamentals!$EP:$EQ,2,0))^(1/5)-1)</f>
        <v>-6.9799381563769414E-2</v>
      </c>
      <c r="U11" s="54">
        <f ca="1">(((VLOOKUP(EDATE($P11,60),INDIRECT("fundamentals!$"&amp;U$142&amp;":$"&amp;U$143),2,0)/VLOOKUP($P11,INDIRECT("fundamentals!$"&amp;U$142&amp;":$"&amp;U$143),2,0)))^(1/5)-1)-((VLOOKUP(EDATE($P11,60),fundamentals!$EP:$EQ,2,0)/VLOOKUP($P11,fundamentals!$EP:$EQ,2,0))^(1/5)-1)</f>
        <v>-2.9721294380813834E-2</v>
      </c>
      <c r="V11" s="54">
        <f ca="1">(((VLOOKUP(EDATE($P11,60),INDIRECT("fundamentals!$"&amp;V$142&amp;":$"&amp;V$143),2,0)/VLOOKUP($P11,INDIRECT("fundamentals!$"&amp;V$142&amp;":$"&amp;V$143),2,0)))^(1/5)-1)-((VLOOKUP(EDATE($P11,60),fundamentals!$EP:$EQ,2,0)/VLOOKUP($P11,fundamentals!$EP:$EQ,2,0))^(1/5)-1)</f>
        <v>2.1495402346414449E-2</v>
      </c>
      <c r="W11" s="54">
        <f ca="1">(((VLOOKUP(EDATE($P11,60),INDIRECT("fundamentals!$"&amp;W$142&amp;":$"&amp;W$143),2,0)/VLOOKUP($P11,INDIRECT("fundamentals!$"&amp;W$142&amp;":$"&amp;W$143),2,0)))^(1/5)-1)-((VLOOKUP(EDATE($P11,60),fundamentals!$EP:$EQ,2,0)/VLOOKUP($P11,fundamentals!$EP:$EQ,2,0))^(1/5)-1)</f>
        <v>5.3511968338058491E-2</v>
      </c>
      <c r="X11" s="54">
        <f ca="1">(((VLOOKUP(EDATE($P11,60),INDIRECT("fundamentals!$"&amp;X$142&amp;":$"&amp;X$143),2,0)/VLOOKUP($P11,INDIRECT("fundamentals!$"&amp;X$142&amp;":$"&amp;X$143),2,0)))^(1/5)-1)-((VLOOKUP(EDATE($P11,60),fundamentals!$EP:$EQ,2,0)/VLOOKUP($P11,fundamentals!$EP:$EQ,2,0))^(1/5)-1)</f>
        <v>4.5044394935919385E-2</v>
      </c>
      <c r="Y11" s="54">
        <f ca="1">(((VLOOKUP(EDATE($P11,60),INDIRECT("fundamentals!$"&amp;Y$142&amp;":$"&amp;Y$143),2,0)/VLOOKUP($P11,INDIRECT("fundamentals!$"&amp;Y$142&amp;":$"&amp;Y$143),2,0)))^(1/5)-1)-((VLOOKUP(EDATE($P11,60),fundamentals!$EP:$EQ,2,0)/VLOOKUP($P11,fundamentals!$EP:$EQ,2,0))^(1/5)-1)</f>
        <v>-4.5146174697720864E-2</v>
      </c>
      <c r="Z11" s="54">
        <f ca="1">(((VLOOKUP(EDATE($P11,60),INDIRECT("fundamentals!$"&amp;Z$142&amp;":$"&amp;Z$143),2,0)/VLOOKUP($P11,INDIRECT("fundamentals!$"&amp;Z$142&amp;":$"&amp;Z$143),2,0)))^(1/5)-1)-((VLOOKUP(EDATE($P11,60),fundamentals!$EP:$EQ,2,0)/VLOOKUP($P11,fundamentals!$EP:$EQ,2,0))^(1/5)-1)</f>
        <v>1.7798867040180077E-2</v>
      </c>
      <c r="AA11" s="54">
        <f ca="1">(((VLOOKUP(EDATE($P11,60),INDIRECT("fundamentals!$"&amp;AA$142&amp;":$"&amp;AA$143),2,0)/VLOOKUP($P11,INDIRECT("fundamentals!$"&amp;AA$142&amp;":$"&amp;AA$143),2,0)))^(1/5)-1)-((VLOOKUP(EDATE($P11,60),fundamentals!$EP:$EQ,2,0)/VLOOKUP($P11,fundamentals!$EP:$EQ,2,0))^(1/5)-1)</f>
        <v>6.5342406918333928E-4</v>
      </c>
    </row>
    <row r="12" spans="2:27" x14ac:dyDescent="0.35">
      <c r="B12" s="21">
        <v>40178</v>
      </c>
      <c r="C12" s="23">
        <f t="shared" ca="1" si="1"/>
        <v>-1.3824449222113291</v>
      </c>
      <c r="D12" s="23">
        <f t="shared" ca="1" si="0"/>
        <v>1.1700436453199581</v>
      </c>
      <c r="E12" s="23">
        <f t="shared" ca="1" si="0"/>
        <v>-2.2578245120836868</v>
      </c>
      <c r="F12" s="23">
        <f t="shared" ca="1" si="0"/>
        <v>-4.0424538006927699</v>
      </c>
      <c r="G12" s="23">
        <f t="shared" ca="1" si="0"/>
        <v>-1.0745845096578357</v>
      </c>
      <c r="H12" s="23">
        <f t="shared" ca="1" si="0"/>
        <v>-1.9757743625048141</v>
      </c>
      <c r="I12" s="23">
        <f t="shared" ca="1" si="0"/>
        <v>-1.4572771907098003</v>
      </c>
      <c r="J12" s="23">
        <f t="shared" ca="1" si="0"/>
        <v>-2.288619826820395</v>
      </c>
      <c r="K12" s="23">
        <f t="shared" ca="1" si="0"/>
        <v>-3.4674230326284317</v>
      </c>
      <c r="L12" s="23">
        <f t="shared" ca="1" si="0"/>
        <v>-5.8999287480798301E-2</v>
      </c>
      <c r="M12" s="23">
        <f t="shared" ca="1" si="0"/>
        <v>-2.6785566715005</v>
      </c>
      <c r="P12" s="21">
        <v>40178</v>
      </c>
      <c r="Q12" s="54">
        <f ca="1">(((VLOOKUP(EDATE($P12,60),INDIRECT("fundamentals!$"&amp;Q$142&amp;":$"&amp;Q$143),2,0)/VLOOKUP($P12,INDIRECT("fundamentals!$"&amp;Q$142&amp;":$"&amp;Q$143),2,0)))^(1/5)-1)-((VLOOKUP(EDATE($P12,60),fundamentals!$EP:$EQ,2,0)/VLOOKUP($P12,fundamentals!$EP:$EQ,2,0))^(1/5)-1)</f>
        <v>6.2101685261830353E-2</v>
      </c>
      <c r="R12" s="54">
        <f ca="1">(((VLOOKUP(EDATE($P12,60),INDIRECT("fundamentals!$"&amp;R$142&amp;":$"&amp;R$143),2,0)/VLOOKUP($P12,INDIRECT("fundamentals!$"&amp;R$142&amp;":$"&amp;R$143),2,0)))^(1/5)-1)-((VLOOKUP(EDATE($P12,60),fundamentals!$EP:$EQ,2,0)/VLOOKUP($P12,fundamentals!$EP:$EQ,2,0))^(1/5)-1)</f>
        <v>4.4106840657031965E-2</v>
      </c>
      <c r="S12" s="54">
        <f ca="1">(((VLOOKUP(EDATE($P12,60),INDIRECT("fundamentals!$"&amp;S$142&amp;":$"&amp;S$143),2,0)/VLOOKUP($P12,INDIRECT("fundamentals!$"&amp;S$142&amp;":$"&amp;S$143),2,0)))^(1/5)-1)-((VLOOKUP(EDATE($P12,60),fundamentals!$EP:$EQ,2,0)/VLOOKUP($P12,fundamentals!$EP:$EQ,2,0))^(1/5)-1)</f>
        <v>-1.0168341733794772E-2</v>
      </c>
      <c r="T12" s="54">
        <f ca="1">(((VLOOKUP(EDATE($P12,60),INDIRECT("fundamentals!$"&amp;T$142&amp;":$"&amp;T$143),2,0)/VLOOKUP($P12,INDIRECT("fundamentals!$"&amp;T$142&amp;":$"&amp;T$143),2,0)))^(1/5)-1)-((VLOOKUP(EDATE($P12,60),fundamentals!$EP:$EQ,2,0)/VLOOKUP($P12,fundamentals!$EP:$EQ,2,0))^(1/5)-1)</f>
        <v>-6.9192548536233911E-2</v>
      </c>
      <c r="U12" s="54">
        <f ca="1">(((VLOOKUP(EDATE($P12,60),INDIRECT("fundamentals!$"&amp;U$142&amp;":$"&amp;U$143),2,0)/VLOOKUP($P12,INDIRECT("fundamentals!$"&amp;U$142&amp;":$"&amp;U$143),2,0)))^(1/5)-1)-((VLOOKUP(EDATE($P12,60),fundamentals!$EP:$EQ,2,0)/VLOOKUP($P12,fundamentals!$EP:$EQ,2,0))^(1/5)-1)</f>
        <v>-2.1796156563604896E-2</v>
      </c>
      <c r="V12" s="54">
        <f ca="1">(((VLOOKUP(EDATE($P12,60),INDIRECT("fundamentals!$"&amp;V$142&amp;":$"&amp;V$143),2,0)/VLOOKUP($P12,INDIRECT("fundamentals!$"&amp;V$142&amp;":$"&amp;V$143),2,0)))^(1/5)-1)-((VLOOKUP(EDATE($P12,60),fundamentals!$EP:$EQ,2,0)/VLOOKUP($P12,fundamentals!$EP:$EQ,2,0))^(1/5)-1)</f>
        <v>9.5105092554315096E-3</v>
      </c>
      <c r="W12" s="54">
        <f ca="1">(((VLOOKUP(EDATE($P12,60),INDIRECT("fundamentals!$"&amp;W$142&amp;":$"&amp;W$143),2,0)/VLOOKUP($P12,INDIRECT("fundamentals!$"&amp;W$142&amp;":$"&amp;W$143),2,0)))^(1/5)-1)-((VLOOKUP(EDATE($P12,60),fundamentals!$EP:$EQ,2,0)/VLOOKUP($P12,fundamentals!$EP:$EQ,2,0))^(1/5)-1)</f>
        <v>4.3992846231241778E-2</v>
      </c>
      <c r="X12" s="54">
        <f ca="1">(((VLOOKUP(EDATE($P12,60),INDIRECT("fundamentals!$"&amp;X$142&amp;":$"&amp;X$143),2,0)/VLOOKUP($P12,INDIRECT("fundamentals!$"&amp;X$142&amp;":$"&amp;X$143),2,0)))^(1/5)-1)-((VLOOKUP(EDATE($P12,60),fundamentals!$EP:$EQ,2,0)/VLOOKUP($P12,fundamentals!$EP:$EQ,2,0))^(1/5)-1)</f>
        <v>3.8640577338916682E-2</v>
      </c>
      <c r="Y12" s="54">
        <f ca="1">(((VLOOKUP(EDATE($P12,60),INDIRECT("fundamentals!$"&amp;Y$142&amp;":$"&amp;Y$143),2,0)/VLOOKUP($P12,INDIRECT("fundamentals!$"&amp;Y$142&amp;":$"&amp;Y$143),2,0)))^(1/5)-1)-((VLOOKUP(EDATE($P12,60),fundamentals!$EP:$EQ,2,0)/VLOOKUP($P12,fundamentals!$EP:$EQ,2,0))^(1/5)-1)</f>
        <v>-4.8749572049450851E-2</v>
      </c>
      <c r="Z12" s="54">
        <f ca="1">(((VLOOKUP(EDATE($P12,60),INDIRECT("fundamentals!$"&amp;Z$142&amp;":$"&amp;Z$143),2,0)/VLOOKUP($P12,INDIRECT("fundamentals!$"&amp;Z$142&amp;":$"&amp;Z$143),2,0)))^(1/5)-1)-((VLOOKUP(EDATE($P12,60),fundamentals!$EP:$EQ,2,0)/VLOOKUP($P12,fundamentals!$EP:$EQ,2,0))^(1/5)-1)</f>
        <v>-7.9386783669033179E-6</v>
      </c>
      <c r="AA12" s="54">
        <f ca="1">(((VLOOKUP(EDATE($P12,60),INDIRECT("fundamentals!$"&amp;AA$142&amp;":$"&amp;AA$143),2,0)/VLOOKUP($P12,INDIRECT("fundamentals!$"&amp;AA$142&amp;":$"&amp;AA$143),2,0)))^(1/5)-1)-((VLOOKUP(EDATE($P12,60),fundamentals!$EP:$EQ,2,0)/VLOOKUP($P12,fundamentals!$EP:$EQ,2,0))^(1/5)-1)</f>
        <v>-4.8744208041615611E-3</v>
      </c>
    </row>
    <row r="13" spans="2:27" x14ac:dyDescent="0.35">
      <c r="B13" s="21">
        <v>40209</v>
      </c>
      <c r="C13" s="23">
        <f t="shared" ca="1" si="1"/>
        <v>-4.0008108799745283</v>
      </c>
      <c r="D13" s="23">
        <f t="shared" ca="1" si="0"/>
        <v>0.56808110205496476</v>
      </c>
      <c r="E13" s="23">
        <f t="shared" ca="1" si="0"/>
        <v>-2.787420601281779</v>
      </c>
      <c r="F13" s="23">
        <f t="shared" ca="1" si="0"/>
        <v>-4.7526993312636376</v>
      </c>
      <c r="G13" s="23">
        <f t="shared" ca="1" si="0"/>
        <v>-1.3412964385855584</v>
      </c>
      <c r="H13" s="23">
        <f t="shared" ca="1" si="0"/>
        <v>-2.9032185877888828</v>
      </c>
      <c r="I13" s="23">
        <f t="shared" ca="1" si="0"/>
        <v>-1.790709562042835</v>
      </c>
      <c r="J13" s="23">
        <f t="shared" ca="1" si="0"/>
        <v>-2.8577419062493217</v>
      </c>
      <c r="K13" s="23">
        <f t="shared" ca="1" si="0"/>
        <v>-4.9694072138589407</v>
      </c>
      <c r="L13" s="23">
        <f t="shared" ca="1" si="0"/>
        <v>-2.2295228981267776</v>
      </c>
      <c r="M13" s="23">
        <f t="shared" ca="1" si="0"/>
        <v>-3.9052459822278847</v>
      </c>
      <c r="P13" s="21">
        <v>40209</v>
      </c>
      <c r="Q13" s="54">
        <f ca="1">(((VLOOKUP(EDATE($P13,60),INDIRECT("fundamentals!$"&amp;Q$142&amp;":$"&amp;Q$143),2,0)/VLOOKUP($P13,INDIRECT("fundamentals!$"&amp;Q$142&amp;":$"&amp;Q$143),2,0)))^(1/5)-1)-((VLOOKUP(EDATE($P13,60),fundamentals!$EP:$EQ,2,0)/VLOOKUP($P13,fundamentals!$EP:$EQ,2,0))^(1/5)-1)</f>
        <v>6.9956680325853116E-2</v>
      </c>
      <c r="R13" s="54">
        <f ca="1">(((VLOOKUP(EDATE($P13,60),INDIRECT("fundamentals!$"&amp;R$142&amp;":$"&amp;R$143),2,0)/VLOOKUP($P13,INDIRECT("fundamentals!$"&amp;R$142&amp;":$"&amp;R$143),2,0)))^(1/5)-1)-((VLOOKUP(EDATE($P13,60),fundamentals!$EP:$EQ,2,0)/VLOOKUP($P13,fundamentals!$EP:$EQ,2,0))^(1/5)-1)</f>
        <v>3.8792903067336404E-2</v>
      </c>
      <c r="S13" s="54">
        <f ca="1">(((VLOOKUP(EDATE($P13,60),INDIRECT("fundamentals!$"&amp;S$142&amp;":$"&amp;S$143),2,0)/VLOOKUP($P13,INDIRECT("fundamentals!$"&amp;S$142&amp;":$"&amp;S$143),2,0)))^(1/5)-1)-((VLOOKUP(EDATE($P13,60),fundamentals!$EP:$EQ,2,0)/VLOOKUP($P13,fundamentals!$EP:$EQ,2,0))^(1/5)-1)</f>
        <v>-1.7791335765773075E-2</v>
      </c>
      <c r="T13" s="54">
        <f ca="1">(((VLOOKUP(EDATE($P13,60),INDIRECT("fundamentals!$"&amp;T$142&amp;":$"&amp;T$143),2,0)/VLOOKUP($P13,INDIRECT("fundamentals!$"&amp;T$142&amp;":$"&amp;T$143),2,0)))^(1/5)-1)-((VLOOKUP(EDATE($P13,60),fundamentals!$EP:$EQ,2,0)/VLOOKUP($P13,fundamentals!$EP:$EQ,2,0))^(1/5)-1)</f>
        <v>-7.5880145976404467E-2</v>
      </c>
      <c r="U13" s="54">
        <f ca="1">(((VLOOKUP(EDATE($P13,60),INDIRECT("fundamentals!$"&amp;U$142&amp;":$"&amp;U$143),2,0)/VLOOKUP($P13,INDIRECT("fundamentals!$"&amp;U$142&amp;":$"&amp;U$143),2,0)))^(1/5)-1)-((VLOOKUP(EDATE($P13,60),fundamentals!$EP:$EQ,2,0)/VLOOKUP($P13,fundamentals!$EP:$EQ,2,0))^(1/5)-1)</f>
        <v>-4.7533280597298555E-2</v>
      </c>
      <c r="V13" s="54">
        <f ca="1">(((VLOOKUP(EDATE($P13,60),INDIRECT("fundamentals!$"&amp;V$142&amp;":$"&amp;V$143),2,0)/VLOOKUP($P13,INDIRECT("fundamentals!$"&amp;V$142&amp;":$"&amp;V$143),2,0)))^(1/5)-1)-((VLOOKUP(EDATE($P13,60),fundamentals!$EP:$EQ,2,0)/VLOOKUP($P13,fundamentals!$EP:$EQ,2,0))^(1/5)-1)</f>
        <v>2.997284146182877E-2</v>
      </c>
      <c r="W13" s="54">
        <f ca="1">(((VLOOKUP(EDATE($P13,60),INDIRECT("fundamentals!$"&amp;W$142&amp;":$"&amp;W$143),2,0)/VLOOKUP($P13,INDIRECT("fundamentals!$"&amp;W$142&amp;":$"&amp;W$143),2,0)))^(1/5)-1)-((VLOOKUP(EDATE($P13,60),fundamentals!$EP:$EQ,2,0)/VLOOKUP($P13,fundamentals!$EP:$EQ,2,0))^(1/5)-1)</f>
        <v>3.9597560104953855E-2</v>
      </c>
      <c r="X13" s="54">
        <f ca="1">(((VLOOKUP(EDATE($P13,60),INDIRECT("fundamentals!$"&amp;X$142&amp;":$"&amp;X$143),2,0)/VLOOKUP($P13,INDIRECT("fundamentals!$"&amp;X$142&amp;":$"&amp;X$143),2,0)))^(1/5)-1)-((VLOOKUP(EDATE($P13,60),fundamentals!$EP:$EQ,2,0)/VLOOKUP($P13,fundamentals!$EP:$EQ,2,0))^(1/5)-1)</f>
        <v>2.8835377599330192E-2</v>
      </c>
      <c r="Y13" s="54">
        <f ca="1">(((VLOOKUP(EDATE($P13,60),INDIRECT("fundamentals!$"&amp;Y$142&amp;":$"&amp;Y$143),2,0)/VLOOKUP($P13,INDIRECT("fundamentals!$"&amp;Y$142&amp;":$"&amp;Y$143),2,0)))^(1/5)-1)-((VLOOKUP(EDATE($P13,60),fundamentals!$EP:$EQ,2,0)/VLOOKUP($P13,fundamentals!$EP:$EQ,2,0))^(1/5)-1)</f>
        <v>-4.1668199279598417E-2</v>
      </c>
      <c r="Z13" s="54">
        <f ca="1">(((VLOOKUP(EDATE($P13,60),INDIRECT("fundamentals!$"&amp;Z$142&amp;":$"&amp;Z$143),2,0)/VLOOKUP($P13,INDIRECT("fundamentals!$"&amp;Z$142&amp;":$"&amp;Z$143),2,0)))^(1/5)-1)-((VLOOKUP(EDATE($P13,60),fundamentals!$EP:$EQ,2,0)/VLOOKUP($P13,fundamentals!$EP:$EQ,2,0))^(1/5)-1)</f>
        <v>2.5937934063209322E-3</v>
      </c>
      <c r="AA13" s="54">
        <f ca="1">(((VLOOKUP(EDATE($P13,60),INDIRECT("fundamentals!$"&amp;AA$142&amp;":$"&amp;AA$143),2,0)/VLOOKUP($P13,INDIRECT("fundamentals!$"&amp;AA$142&amp;":$"&amp;AA$143),2,0)))^(1/5)-1)-((VLOOKUP(EDATE($P13,60),fundamentals!$EP:$EQ,2,0)/VLOOKUP($P13,fundamentals!$EP:$EQ,2,0))^(1/5)-1)</f>
        <v>5.4211338002927434E-3</v>
      </c>
    </row>
    <row r="14" spans="2:27" x14ac:dyDescent="0.35">
      <c r="B14" s="21">
        <v>40237</v>
      </c>
      <c r="C14" s="23">
        <f t="shared" ca="1" si="1"/>
        <v>-4.3378399738061937</v>
      </c>
      <c r="D14" s="23">
        <f t="shared" ca="1" si="0"/>
        <v>0.96979700026039861</v>
      </c>
      <c r="E14" s="23">
        <f t="shared" ca="1" si="0"/>
        <v>-3.1793665042474775</v>
      </c>
      <c r="F14" s="23">
        <f t="shared" ca="1" si="0"/>
        <v>-5.1931031813886666</v>
      </c>
      <c r="G14" s="23">
        <f t="shared" ca="1" si="0"/>
        <v>-1.6427826591397849</v>
      </c>
      <c r="H14" s="23">
        <f t="shared" ca="1" si="0"/>
        <v>-3.0117295884460482</v>
      </c>
      <c r="I14" s="23">
        <f t="shared" ca="1" si="0"/>
        <v>-2.6388499487341841</v>
      </c>
      <c r="J14" s="23">
        <f t="shared" ca="1" si="0"/>
        <v>-2.7861582572382613</v>
      </c>
      <c r="K14" s="23">
        <f t="shared" ca="1" si="0"/>
        <v>-5.0567488508006599</v>
      </c>
      <c r="L14" s="23">
        <f t="shared" ca="1" si="0"/>
        <v>-2.17550224436037</v>
      </c>
      <c r="M14" s="23">
        <f t="shared" ca="1" si="0"/>
        <v>-4.8299493827828419</v>
      </c>
      <c r="P14" s="21">
        <v>40237</v>
      </c>
      <c r="Q14" s="54">
        <f ca="1">(((VLOOKUP(EDATE($P14,60),INDIRECT("fundamentals!$"&amp;Q$142&amp;":$"&amp;Q$143),2,0)/VLOOKUP($P14,INDIRECT("fundamentals!$"&amp;Q$142&amp;":$"&amp;Q$143),2,0)))^(1/5)-1)-((VLOOKUP(EDATE($P14,60),fundamentals!$EP:$EQ,2,0)/VLOOKUP($P14,fundamentals!$EP:$EQ,2,0))^(1/5)-1)</f>
        <v>0.10188098679949942</v>
      </c>
      <c r="R14" s="54">
        <f ca="1">(((VLOOKUP(EDATE($P14,60),INDIRECT("fundamentals!$"&amp;R$142&amp;":$"&amp;R$143),2,0)/VLOOKUP($P14,INDIRECT("fundamentals!$"&amp;R$142&amp;":$"&amp;R$143),2,0)))^(1/5)-1)-((VLOOKUP(EDATE($P14,60),fundamentals!$EP:$EQ,2,0)/VLOOKUP($P14,fundamentals!$EP:$EQ,2,0))^(1/5)-1)</f>
        <v>5.7292075781492535E-2</v>
      </c>
      <c r="S14" s="54">
        <f ca="1">(((VLOOKUP(EDATE($P14,60),INDIRECT("fundamentals!$"&amp;S$142&amp;":$"&amp;S$143),2,0)/VLOOKUP($P14,INDIRECT("fundamentals!$"&amp;S$142&amp;":$"&amp;S$143),2,0)))^(1/5)-1)-((VLOOKUP(EDATE($P14,60),fundamentals!$EP:$EQ,2,0)/VLOOKUP($P14,fundamentals!$EP:$EQ,2,0))^(1/5)-1)</f>
        <v>3.2170380619733763E-3</v>
      </c>
      <c r="T14" s="54">
        <f ca="1">(((VLOOKUP(EDATE($P14,60),INDIRECT("fundamentals!$"&amp;T$142&amp;":$"&amp;T$143),2,0)/VLOOKUP($P14,INDIRECT("fundamentals!$"&amp;T$142&amp;":$"&amp;T$143),2,0)))^(1/5)-1)-((VLOOKUP(EDATE($P14,60),fundamentals!$EP:$EQ,2,0)/VLOOKUP($P14,fundamentals!$EP:$EQ,2,0))^(1/5)-1)</f>
        <v>-5.4387070711825691E-2</v>
      </c>
      <c r="U14" s="54">
        <f ca="1">(((VLOOKUP(EDATE($P14,60),INDIRECT("fundamentals!$"&amp;U$142&amp;":$"&amp;U$143),2,0)/VLOOKUP($P14,INDIRECT("fundamentals!$"&amp;U$142&amp;":$"&amp;U$143),2,0)))^(1/5)-1)-((VLOOKUP(EDATE($P14,60),fundamentals!$EP:$EQ,2,0)/VLOOKUP($P14,fundamentals!$EP:$EQ,2,0))^(1/5)-1)</f>
        <v>-2.2812394807181002E-2</v>
      </c>
      <c r="V14" s="54">
        <f ca="1">(((VLOOKUP(EDATE($P14,60),INDIRECT("fundamentals!$"&amp;V$142&amp;":$"&amp;V$143),2,0)/VLOOKUP($P14,INDIRECT("fundamentals!$"&amp;V$142&amp;":$"&amp;V$143),2,0)))^(1/5)-1)-((VLOOKUP(EDATE($P14,60),fundamentals!$EP:$EQ,2,0)/VLOOKUP($P14,fundamentals!$EP:$EQ,2,0))^(1/5)-1)</f>
        <v>2.893748522687023E-2</v>
      </c>
      <c r="W14" s="54">
        <f ca="1">(((VLOOKUP(EDATE($P14,60),INDIRECT("fundamentals!$"&amp;W$142&amp;":$"&amp;W$143),2,0)/VLOOKUP($P14,INDIRECT("fundamentals!$"&amp;W$142&amp;":$"&amp;W$143),2,0)))^(1/5)-1)-((VLOOKUP(EDATE($P14,60),fundamentals!$EP:$EQ,2,0)/VLOOKUP($P14,fundamentals!$EP:$EQ,2,0))^(1/5)-1)</f>
        <v>6.5858403182032177E-2</v>
      </c>
      <c r="X14" s="54">
        <f ca="1">(((VLOOKUP(EDATE($P14,60),INDIRECT("fundamentals!$"&amp;X$142&amp;":$"&amp;X$143),2,0)/VLOOKUP($P14,INDIRECT("fundamentals!$"&amp;X$142&amp;":$"&amp;X$143),2,0)))^(1/5)-1)-((VLOOKUP(EDATE($P14,60),fundamentals!$EP:$EQ,2,0)/VLOOKUP($P14,fundamentals!$EP:$EQ,2,0))^(1/5)-1)</f>
        <v>4.590036250738172E-2</v>
      </c>
      <c r="Y14" s="54">
        <f ca="1">(((VLOOKUP(EDATE($P14,60),INDIRECT("fundamentals!$"&amp;Y$142&amp;":$"&amp;Y$143),2,0)/VLOOKUP($P14,INDIRECT("fundamentals!$"&amp;Y$142&amp;":$"&amp;Y$143),2,0)))^(1/5)-1)-((VLOOKUP(EDATE($P14,60),fundamentals!$EP:$EQ,2,0)/VLOOKUP($P14,fundamentals!$EP:$EQ,2,0))^(1/5)-1)</f>
        <v>-1.5939184462061107E-2</v>
      </c>
      <c r="Z14" s="54">
        <f ca="1">(((VLOOKUP(EDATE($P14,60),INDIRECT("fundamentals!$"&amp;Z$142&amp;":$"&amp;Z$143),2,0)/VLOOKUP($P14,INDIRECT("fundamentals!$"&amp;Z$142&amp;":$"&amp;Z$143),2,0)))^(1/5)-1)-((VLOOKUP(EDATE($P14,60),fundamentals!$EP:$EQ,2,0)/VLOOKUP($P14,fundamentals!$EP:$EQ,2,0))^(1/5)-1)</f>
        <v>2.8572881702180419E-2</v>
      </c>
      <c r="AA14" s="54">
        <f ca="1">(((VLOOKUP(EDATE($P14,60),INDIRECT("fundamentals!$"&amp;AA$142&amp;":$"&amp;AA$143),2,0)/VLOOKUP($P14,INDIRECT("fundamentals!$"&amp;AA$142&amp;":$"&amp;AA$143),2,0)))^(1/5)-1)-((VLOOKUP(EDATE($P14,60),fundamentals!$EP:$EQ,2,0)/VLOOKUP($P14,fundamentals!$EP:$EQ,2,0))^(1/5)-1)</f>
        <v>1.1054400424475475E-2</v>
      </c>
    </row>
    <row r="15" spans="2:27" x14ac:dyDescent="0.35">
      <c r="B15" s="21">
        <v>40268</v>
      </c>
      <c r="C15" s="23">
        <f t="shared" ca="1" si="1"/>
        <v>-2.871857416260001</v>
      </c>
      <c r="D15" s="23">
        <f t="shared" ca="1" si="0"/>
        <v>2.085879390695371</v>
      </c>
      <c r="E15" s="23">
        <f t="shared" ca="1" si="0"/>
        <v>-2.907685078121748</v>
      </c>
      <c r="F15" s="23">
        <f t="shared" ca="1" si="0"/>
        <v>-4.8960674458709139</v>
      </c>
      <c r="G15" s="23">
        <f t="shared" ca="1" si="0"/>
        <v>-0.93159971791743246</v>
      </c>
      <c r="H15" s="23">
        <f t="shared" ca="1" si="0"/>
        <v>-2.0318824896648802</v>
      </c>
      <c r="I15" s="23">
        <f t="shared" ca="1" si="0"/>
        <v>-2.4094917434552219</v>
      </c>
      <c r="J15" s="23">
        <f t="shared" ca="1" si="0"/>
        <v>-1.5378721004014588</v>
      </c>
      <c r="K15" s="23">
        <f t="shared" ca="1" si="0"/>
        <v>-4.0766597772138349</v>
      </c>
      <c r="L15" s="23">
        <f t="shared" ca="1" si="0"/>
        <v>-1.1844166210232423</v>
      </c>
      <c r="M15" s="23">
        <f t="shared" ca="1" si="0"/>
        <v>-4.4334618568172903</v>
      </c>
      <c r="P15" s="21">
        <v>40268</v>
      </c>
      <c r="Q15" s="54">
        <f ca="1">(((VLOOKUP(EDATE($P15,60),INDIRECT("fundamentals!$"&amp;Q$142&amp;":$"&amp;Q$143),2,0)/VLOOKUP($P15,INDIRECT("fundamentals!$"&amp;Q$142&amp;":$"&amp;Q$143),2,0)))^(1/5)-1)-((VLOOKUP(EDATE($P15,60),fundamentals!$EP:$EQ,2,0)/VLOOKUP($P15,fundamentals!$EP:$EQ,2,0))^(1/5)-1)</f>
        <v>7.9785211113855059E-2</v>
      </c>
      <c r="R15" s="54">
        <f ca="1">(((VLOOKUP(EDATE($P15,60),INDIRECT("fundamentals!$"&amp;R$142&amp;":$"&amp;R$143),2,0)/VLOOKUP($P15,INDIRECT("fundamentals!$"&amp;R$142&amp;":$"&amp;R$143),2,0)))^(1/5)-1)-((VLOOKUP(EDATE($P15,60),fundamentals!$EP:$EQ,2,0)/VLOOKUP($P15,fundamentals!$EP:$EQ,2,0))^(1/5)-1)</f>
        <v>4.1714948711251809E-2</v>
      </c>
      <c r="S15" s="54">
        <f ca="1">(((VLOOKUP(EDATE($P15,60),INDIRECT("fundamentals!$"&amp;S$142&amp;":$"&amp;S$143),2,0)/VLOOKUP($P15,INDIRECT("fundamentals!$"&amp;S$142&amp;":$"&amp;S$143),2,0)))^(1/5)-1)-((VLOOKUP(EDATE($P15,60),fundamentals!$EP:$EQ,2,0)/VLOOKUP($P15,fundamentals!$EP:$EQ,2,0))^(1/5)-1)</f>
        <v>-6.1255543023526204E-3</v>
      </c>
      <c r="T15" s="54">
        <f ca="1">(((VLOOKUP(EDATE($P15,60),INDIRECT("fundamentals!$"&amp;T$142&amp;":$"&amp;T$143),2,0)/VLOOKUP($P15,INDIRECT("fundamentals!$"&amp;T$142&amp;":$"&amp;T$143),2,0)))^(1/5)-1)-((VLOOKUP(EDATE($P15,60),fundamentals!$EP:$EQ,2,0)/VLOOKUP($P15,fundamentals!$EP:$EQ,2,0))^(1/5)-1)</f>
        <v>-6.3611282346405007E-2</v>
      </c>
      <c r="U15" s="54">
        <f ca="1">(((VLOOKUP(EDATE($P15,60),INDIRECT("fundamentals!$"&amp;U$142&amp;":$"&amp;U$143),2,0)/VLOOKUP($P15,INDIRECT("fundamentals!$"&amp;U$142&amp;":$"&amp;U$143),2,0)))^(1/5)-1)-((VLOOKUP(EDATE($P15,60),fundamentals!$EP:$EQ,2,0)/VLOOKUP($P15,fundamentals!$EP:$EQ,2,0))^(1/5)-1)</f>
        <v>-4.0812595642585547E-2</v>
      </c>
      <c r="V15" s="54">
        <f ca="1">(((VLOOKUP(EDATE($P15,60),INDIRECT("fundamentals!$"&amp;V$142&amp;":$"&amp;V$143),2,0)/VLOOKUP($P15,INDIRECT("fundamentals!$"&amp;V$142&amp;":$"&amp;V$143),2,0)))^(1/5)-1)-((VLOOKUP(EDATE($P15,60),fundamentals!$EP:$EQ,2,0)/VLOOKUP($P15,fundamentals!$EP:$EQ,2,0))^(1/5)-1)</f>
        <v>1.2230664912178169E-2</v>
      </c>
      <c r="W15" s="54">
        <f ca="1">(((VLOOKUP(EDATE($P15,60),INDIRECT("fundamentals!$"&amp;W$142&amp;":$"&amp;W$143),2,0)/VLOOKUP($P15,INDIRECT("fundamentals!$"&amp;W$142&amp;":$"&amp;W$143),2,0)))^(1/5)-1)-((VLOOKUP(EDATE($P15,60),fundamentals!$EP:$EQ,2,0)/VLOOKUP($P15,fundamentals!$EP:$EQ,2,0))^(1/5)-1)</f>
        <v>6.2313330859546712E-2</v>
      </c>
      <c r="X15" s="54">
        <f ca="1">(((VLOOKUP(EDATE($P15,60),INDIRECT("fundamentals!$"&amp;X$142&amp;":$"&amp;X$143),2,0)/VLOOKUP($P15,INDIRECT("fundamentals!$"&amp;X$142&amp;":$"&amp;X$143),2,0)))^(1/5)-1)-((VLOOKUP(EDATE($P15,60),fundamentals!$EP:$EQ,2,0)/VLOOKUP($P15,fundamentals!$EP:$EQ,2,0))^(1/5)-1)</f>
        <v>2.2650179320556463E-2</v>
      </c>
      <c r="Y15" s="54">
        <f ca="1">(((VLOOKUP(EDATE($P15,60),INDIRECT("fundamentals!$"&amp;Y$142&amp;":$"&amp;Y$143),2,0)/VLOOKUP($P15,INDIRECT("fundamentals!$"&amp;Y$142&amp;":$"&amp;Y$143),2,0)))^(1/5)-1)-((VLOOKUP(EDATE($P15,60),fundamentals!$EP:$EQ,2,0)/VLOOKUP($P15,fundamentals!$EP:$EQ,2,0))^(1/5)-1)</f>
        <v>-3.9054428151958476E-2</v>
      </c>
      <c r="Z15" s="54">
        <f ca="1">(((VLOOKUP(EDATE($P15,60),INDIRECT("fundamentals!$"&amp;Z$142&amp;":$"&amp;Z$143),2,0)/VLOOKUP($P15,INDIRECT("fundamentals!$"&amp;Z$142&amp;":$"&amp;Z$143),2,0)))^(1/5)-1)-((VLOOKUP(EDATE($P15,60),fundamentals!$EP:$EQ,2,0)/VLOOKUP($P15,fundamentals!$EP:$EQ,2,0))^(1/5)-1)</f>
        <v>7.370006386334671E-3</v>
      </c>
      <c r="AA15" s="54">
        <f ca="1">(((VLOOKUP(EDATE($P15,60),INDIRECT("fundamentals!$"&amp;AA$142&amp;":$"&amp;AA$143),2,0)/VLOOKUP($P15,INDIRECT("fundamentals!$"&amp;AA$142&amp;":$"&amp;AA$143),2,0)))^(1/5)-1)-((VLOOKUP(EDATE($P15,60),fundamentals!$EP:$EQ,2,0)/VLOOKUP($P15,fundamentals!$EP:$EQ,2,0))^(1/5)-1)</f>
        <v>3.9086252343181194E-3</v>
      </c>
    </row>
    <row r="16" spans="2:27" x14ac:dyDescent="0.35">
      <c r="B16" s="21">
        <v>40298</v>
      </c>
      <c r="C16" s="23">
        <f t="shared" ca="1" si="1"/>
        <v>-1.7904916321378455</v>
      </c>
      <c r="D16" s="23">
        <f t="shared" ca="1" si="0"/>
        <v>4.2916472309702538</v>
      </c>
      <c r="E16" s="23">
        <f t="shared" ca="1" si="0"/>
        <v>-2.0680846759381772</v>
      </c>
      <c r="F16" s="23">
        <f t="shared" ca="1" si="0"/>
        <v>-3.1273271085456624</v>
      </c>
      <c r="G16" s="23">
        <f t="shared" ca="1" si="0"/>
        <v>0.42987239925528264</v>
      </c>
      <c r="H16" s="23">
        <f t="shared" ca="1" si="0"/>
        <v>-0.18189027156806481</v>
      </c>
      <c r="I16" s="23">
        <f t="shared" ca="1" si="0"/>
        <v>-1.9412369996997985</v>
      </c>
      <c r="J16" s="23">
        <f t="shared" ca="1" si="0"/>
        <v>0.32444593130764687</v>
      </c>
      <c r="K16" s="23">
        <f t="shared" ca="1" si="0"/>
        <v>-2.7019043116810701</v>
      </c>
      <c r="L16" s="23">
        <f t="shared" ca="1" si="0"/>
        <v>0.36746987525950203</v>
      </c>
      <c r="M16" s="23">
        <f t="shared" ca="1" si="0"/>
        <v>-2.7485883028212923</v>
      </c>
      <c r="P16" s="21">
        <v>40298</v>
      </c>
      <c r="Q16" s="54">
        <f ca="1">(((VLOOKUP(EDATE($P16,60),INDIRECT("fundamentals!$"&amp;Q$142&amp;":$"&amp;Q$143),2,0)/VLOOKUP($P16,INDIRECT("fundamentals!$"&amp;Q$142&amp;":$"&amp;Q$143),2,0)))^(1/5)-1)-((VLOOKUP(EDATE($P16,60),fundamentals!$EP:$EQ,2,0)/VLOOKUP($P16,fundamentals!$EP:$EQ,2,0))^(1/5)-1)</f>
        <v>5.9702657726563135E-2</v>
      </c>
      <c r="R16" s="54">
        <f ca="1">(((VLOOKUP(EDATE($P16,60),INDIRECT("fundamentals!$"&amp;R$142&amp;":$"&amp;R$143),2,0)/VLOOKUP($P16,INDIRECT("fundamentals!$"&amp;R$142&amp;":$"&amp;R$143),2,0)))^(1/5)-1)-((VLOOKUP(EDATE($P16,60),fundamentals!$EP:$EQ,2,0)/VLOOKUP($P16,fundamentals!$EP:$EQ,2,0))^(1/5)-1)</f>
        <v>4.3195757906191456E-3</v>
      </c>
      <c r="S16" s="54">
        <f ca="1">(((VLOOKUP(EDATE($P16,60),INDIRECT("fundamentals!$"&amp;S$142&amp;":$"&amp;S$143),2,0)/VLOOKUP($P16,INDIRECT("fundamentals!$"&amp;S$142&amp;":$"&amp;S$143),2,0)))^(1/5)-1)-((VLOOKUP(EDATE($P16,60),fundamentals!$EP:$EQ,2,0)/VLOOKUP($P16,fundamentals!$EP:$EQ,2,0))^(1/5)-1)</f>
        <v>-2.6759690705921324E-2</v>
      </c>
      <c r="T16" s="54">
        <f ca="1">(((VLOOKUP(EDATE($P16,60),INDIRECT("fundamentals!$"&amp;T$142&amp;":$"&amp;T$143),2,0)/VLOOKUP($P16,INDIRECT("fundamentals!$"&amp;T$142&amp;":$"&amp;T$143),2,0)))^(1/5)-1)-((VLOOKUP(EDATE($P16,60),fundamentals!$EP:$EQ,2,0)/VLOOKUP($P16,fundamentals!$EP:$EQ,2,0))^(1/5)-1)</f>
        <v>-8.1102951814363111E-2</v>
      </c>
      <c r="U16" s="54">
        <f ca="1">(((VLOOKUP(EDATE($P16,60),INDIRECT("fundamentals!$"&amp;U$142&amp;":$"&amp;U$143),2,0)/VLOOKUP($P16,INDIRECT("fundamentals!$"&amp;U$142&amp;":$"&amp;U$143),2,0)))^(1/5)-1)-((VLOOKUP(EDATE($P16,60),fundamentals!$EP:$EQ,2,0)/VLOOKUP($P16,fundamentals!$EP:$EQ,2,0))^(1/5)-1)</f>
        <v>-6.2163164565704365E-2</v>
      </c>
      <c r="V16" s="54">
        <f ca="1">(((VLOOKUP(EDATE($P16,60),INDIRECT("fundamentals!$"&amp;V$142&amp;":$"&amp;V$143),2,0)/VLOOKUP($P16,INDIRECT("fundamentals!$"&amp;V$142&amp;":$"&amp;V$143),2,0)))^(1/5)-1)-((VLOOKUP(EDATE($P16,60),fundamentals!$EP:$EQ,2,0)/VLOOKUP($P16,fundamentals!$EP:$EQ,2,0))^(1/5)-1)</f>
        <v>-3.2723094822107557E-2</v>
      </c>
      <c r="W16" s="54">
        <f ca="1">(((VLOOKUP(EDATE($P16,60),INDIRECT("fundamentals!$"&amp;W$142&amp;":$"&amp;W$143),2,0)/VLOOKUP($P16,INDIRECT("fundamentals!$"&amp;W$142&amp;":$"&amp;W$143),2,0)))^(1/5)-1)-((VLOOKUP(EDATE($P16,60),fundamentals!$EP:$EQ,2,0)/VLOOKUP($P16,fundamentals!$EP:$EQ,2,0))^(1/5)-1)</f>
        <v>4.6049464111304728E-2</v>
      </c>
      <c r="X16" s="54">
        <f ca="1">(((VLOOKUP(EDATE($P16,60),INDIRECT("fundamentals!$"&amp;X$142&amp;":$"&amp;X$143),2,0)/VLOOKUP($P16,INDIRECT("fundamentals!$"&amp;X$142&amp;":$"&amp;X$143),2,0)))^(1/5)-1)-((VLOOKUP(EDATE($P16,60),fundamentals!$EP:$EQ,2,0)/VLOOKUP($P16,fundamentals!$EP:$EQ,2,0))^(1/5)-1)</f>
        <v>-8.2873706036132866E-3</v>
      </c>
      <c r="Y16" s="54">
        <f ca="1">(((VLOOKUP(EDATE($P16,60),INDIRECT("fundamentals!$"&amp;Y$142&amp;":$"&amp;Y$143),2,0)/VLOOKUP($P16,INDIRECT("fundamentals!$"&amp;Y$142&amp;":$"&amp;Y$143),2,0)))^(1/5)-1)-((VLOOKUP(EDATE($P16,60),fundamentals!$EP:$EQ,2,0)/VLOOKUP($P16,fundamentals!$EP:$EQ,2,0))^(1/5)-1)</f>
        <v>-5.4011056941934532E-2</v>
      </c>
      <c r="Z16" s="54">
        <f ca="1">(((VLOOKUP(EDATE($P16,60),INDIRECT("fundamentals!$"&amp;Z$142&amp;":$"&amp;Z$143),2,0)/VLOOKUP($P16,INDIRECT("fundamentals!$"&amp;Z$142&amp;":$"&amp;Z$143),2,0)))^(1/5)-1)-((VLOOKUP(EDATE($P16,60),fundamentals!$EP:$EQ,2,0)/VLOOKUP($P16,fundamentals!$EP:$EQ,2,0))^(1/5)-1)</f>
        <v>-1.3188217698019589E-2</v>
      </c>
      <c r="AA16" s="54">
        <f ca="1">(((VLOOKUP(EDATE($P16,60),INDIRECT("fundamentals!$"&amp;AA$142&amp;":$"&amp;AA$143),2,0)/VLOOKUP($P16,INDIRECT("fundamentals!$"&amp;AA$142&amp;":$"&amp;AA$143),2,0)))^(1/5)-1)-((VLOOKUP(EDATE($P16,60),fundamentals!$EP:$EQ,2,0)/VLOOKUP($P16,fundamentals!$EP:$EQ,2,0))^(1/5)-1)</f>
        <v>-2.4525284274275139E-2</v>
      </c>
    </row>
    <row r="17" spans="2:27" x14ac:dyDescent="0.35">
      <c r="B17" s="21">
        <v>40329</v>
      </c>
      <c r="C17" s="23">
        <f t="shared" ca="1" si="1"/>
        <v>-3.0978649641107836</v>
      </c>
      <c r="D17" s="23">
        <f t="shared" ca="1" si="0"/>
        <v>3.4594813111513179</v>
      </c>
      <c r="E17" s="23">
        <f t="shared" ca="1" si="0"/>
        <v>-2.3268656188393173</v>
      </c>
      <c r="F17" s="23">
        <f t="shared" ca="1" si="0"/>
        <v>-3.7460954345101811</v>
      </c>
      <c r="G17" s="23">
        <f t="shared" ca="1" si="0"/>
        <v>0.27250436902462472</v>
      </c>
      <c r="H17" s="23">
        <f t="shared" ca="1" si="0"/>
        <v>-8.3258450368020487E-2</v>
      </c>
      <c r="I17" s="23">
        <f t="shared" ca="1" si="0"/>
        <v>-2.4423539489127757</v>
      </c>
      <c r="J17" s="23">
        <f t="shared" ca="1" si="0"/>
        <v>-0.68799349477905114</v>
      </c>
      <c r="K17" s="23">
        <f t="shared" ca="1" si="0"/>
        <v>-3.5747078264694077</v>
      </c>
      <c r="L17" s="23">
        <f t="shared" ca="1" si="0"/>
        <v>-0.99427285256329156</v>
      </c>
      <c r="M17" s="23">
        <f t="shared" ca="1" si="0"/>
        <v>-2.9542533446804828</v>
      </c>
      <c r="P17" s="21">
        <v>40329</v>
      </c>
      <c r="Q17" s="54">
        <f ca="1">(((VLOOKUP(EDATE($P17,60),INDIRECT("fundamentals!$"&amp;Q$142&amp;":$"&amp;Q$143),2,0)/VLOOKUP($P17,INDIRECT("fundamentals!$"&amp;Q$142&amp;":$"&amp;Q$143),2,0)))^(1/5)-1)-((VLOOKUP(EDATE($P17,60),fundamentals!$EP:$EQ,2,0)/VLOOKUP($P17,fundamentals!$EP:$EQ,2,0))^(1/5)-1)</f>
        <v>6.8331308863855078E-2</v>
      </c>
      <c r="R17" s="54">
        <f ca="1">(((VLOOKUP(EDATE($P17,60),INDIRECT("fundamentals!$"&amp;R$142&amp;":$"&amp;R$143),2,0)/VLOOKUP($P17,INDIRECT("fundamentals!$"&amp;R$142&amp;":$"&amp;R$143),2,0)))^(1/5)-1)-((VLOOKUP(EDATE($P17,60),fundamentals!$EP:$EQ,2,0)/VLOOKUP($P17,fundamentals!$EP:$EQ,2,0))^(1/5)-1)</f>
        <v>1.5496846589463154E-2</v>
      </c>
      <c r="S17" s="54">
        <f ca="1">(((VLOOKUP(EDATE($P17,60),INDIRECT("fundamentals!$"&amp;S$142&amp;":$"&amp;S$143),2,0)/VLOOKUP($P17,INDIRECT("fundamentals!$"&amp;S$142&amp;":$"&amp;S$143),2,0)))^(1/5)-1)-((VLOOKUP(EDATE($P17,60),fundamentals!$EP:$EQ,2,0)/VLOOKUP($P17,fundamentals!$EP:$EQ,2,0))^(1/5)-1)</f>
        <v>-2.2118453248641812E-2</v>
      </c>
      <c r="T17" s="54">
        <f ca="1">(((VLOOKUP(EDATE($P17,60),INDIRECT("fundamentals!$"&amp;T$142&amp;":$"&amp;T$143),2,0)/VLOOKUP($P17,INDIRECT("fundamentals!$"&amp;T$142&amp;":$"&amp;T$143),2,0)))^(1/5)-1)-((VLOOKUP(EDATE($P17,60),fundamentals!$EP:$EQ,2,0)/VLOOKUP($P17,fundamentals!$EP:$EQ,2,0))^(1/5)-1)</f>
        <v>-7.2028536255770881E-2</v>
      </c>
      <c r="U17" s="54">
        <f ca="1">(((VLOOKUP(EDATE($P17,60),INDIRECT("fundamentals!$"&amp;U$142&amp;":$"&amp;U$143),2,0)/VLOOKUP($P17,INDIRECT("fundamentals!$"&amp;U$142&amp;":$"&amp;U$143),2,0)))^(1/5)-1)-((VLOOKUP(EDATE($P17,60),fundamentals!$EP:$EQ,2,0)/VLOOKUP($P17,fundamentals!$EP:$EQ,2,0))^(1/5)-1)</f>
        <v>-4.3638194091035087E-2</v>
      </c>
      <c r="V17" s="54">
        <f ca="1">(((VLOOKUP(EDATE($P17,60),INDIRECT("fundamentals!$"&amp;V$142&amp;":$"&amp;V$143),2,0)/VLOOKUP($P17,INDIRECT("fundamentals!$"&amp;V$142&amp;":$"&amp;V$143),2,0)))^(1/5)-1)-((VLOOKUP(EDATE($P17,60),fundamentals!$EP:$EQ,2,0)/VLOOKUP($P17,fundamentals!$EP:$EQ,2,0))^(1/5)-1)</f>
        <v>-3.093195863385434E-2</v>
      </c>
      <c r="W17" s="54">
        <f ca="1">(((VLOOKUP(EDATE($P17,60),INDIRECT("fundamentals!$"&amp;W$142&amp;":$"&amp;W$143),2,0)/VLOOKUP($P17,INDIRECT("fundamentals!$"&amp;W$142&amp;":$"&amp;W$143),2,0)))^(1/5)-1)-((VLOOKUP(EDATE($P17,60),fundamentals!$EP:$EQ,2,0)/VLOOKUP($P17,fundamentals!$EP:$EQ,2,0))^(1/5)-1)</f>
        <v>6.7011538952038485E-2</v>
      </c>
      <c r="X17" s="54">
        <f ca="1">(((VLOOKUP(EDATE($P17,60),INDIRECT("fundamentals!$"&amp;X$142&amp;":$"&amp;X$143),2,0)/VLOOKUP($P17,INDIRECT("fundamentals!$"&amp;X$142&amp;":$"&amp;X$143),2,0)))^(1/5)-1)-((VLOOKUP(EDATE($P17,60),fundamentals!$EP:$EQ,2,0)/VLOOKUP($P17,fundamentals!$EP:$EQ,2,0))^(1/5)-1)</f>
        <v>5.2736192417488503E-3</v>
      </c>
      <c r="Y17" s="54">
        <f ca="1">(((VLOOKUP(EDATE($P17,60),INDIRECT("fundamentals!$"&amp;Y$142&amp;":$"&amp;Y$143),2,0)/VLOOKUP($P17,INDIRECT("fundamentals!$"&amp;Y$142&amp;":$"&amp;Y$143),2,0)))^(1/5)-1)-((VLOOKUP(EDATE($P17,60),fundamentals!$EP:$EQ,2,0)/VLOOKUP($P17,fundamentals!$EP:$EQ,2,0))^(1/5)-1)</f>
        <v>-3.787758874852476E-2</v>
      </c>
      <c r="Z17" s="54">
        <f ca="1">(((VLOOKUP(EDATE($P17,60),INDIRECT("fundamentals!$"&amp;Z$142&amp;":$"&amp;Z$143),2,0)/VLOOKUP($P17,INDIRECT("fundamentals!$"&amp;Z$142&amp;":$"&amp;Z$143),2,0)))^(1/5)-1)-((VLOOKUP(EDATE($P17,60),fundamentals!$EP:$EQ,2,0)/VLOOKUP($P17,fundamentals!$EP:$EQ,2,0))^(1/5)-1)</f>
        <v>4.8424320661417664E-3</v>
      </c>
      <c r="AA17" s="54">
        <f ca="1">(((VLOOKUP(EDATE($P17,60),INDIRECT("fundamentals!$"&amp;AA$142&amp;":$"&amp;AA$143),2,0)/VLOOKUP($P17,INDIRECT("fundamentals!$"&amp;AA$142&amp;":$"&amp;AA$143),2,0)))^(1/5)-1)-((VLOOKUP(EDATE($P17,60),fundamentals!$EP:$EQ,2,0)/VLOOKUP($P17,fundamentals!$EP:$EQ,2,0))^(1/5)-1)</f>
        <v>-1.8951607266897152E-2</v>
      </c>
    </row>
    <row r="18" spans="2:27" x14ac:dyDescent="0.35">
      <c r="B18" s="21">
        <v>40359</v>
      </c>
      <c r="C18" s="23">
        <f t="shared" ca="1" si="1"/>
        <v>-5.425659449370146</v>
      </c>
      <c r="D18" s="23">
        <f t="shared" ca="1" si="1"/>
        <v>0.47463372990875019</v>
      </c>
      <c r="E18" s="23">
        <f t="shared" ca="1" si="1"/>
        <v>-3.746541469633665</v>
      </c>
      <c r="F18" s="23">
        <f t="shared" ca="1" si="1"/>
        <v>-5.0562770765226173</v>
      </c>
      <c r="G18" s="23">
        <f t="shared" ca="1" si="1"/>
        <v>-1.076432774989303</v>
      </c>
      <c r="H18" s="23">
        <f t="shared" ca="1" si="1"/>
        <v>-1.2768708654146752</v>
      </c>
      <c r="I18" s="23">
        <f t="shared" ca="1" si="1"/>
        <v>-3.5311888698078997</v>
      </c>
      <c r="J18" s="23">
        <f t="shared" ca="1" si="1"/>
        <v>-2.6627219654041108</v>
      </c>
      <c r="K18" s="23">
        <f t="shared" ca="1" si="1"/>
        <v>-5.2647906375738263</v>
      </c>
      <c r="L18" s="23">
        <f t="shared" ca="1" si="1"/>
        <v>-3.130982601479074</v>
      </c>
      <c r="M18" s="23">
        <f t="shared" ca="1" si="1"/>
        <v>-3.8440164064825195</v>
      </c>
      <c r="P18" s="21">
        <v>40359</v>
      </c>
      <c r="Q18" s="54">
        <f ca="1">(((VLOOKUP(EDATE($P18,60),INDIRECT("fundamentals!$"&amp;Q$142&amp;":$"&amp;Q$143),2,0)/VLOOKUP($P18,INDIRECT("fundamentals!$"&amp;Q$142&amp;":$"&amp;Q$143),2,0)))^(1/5)-1)-((VLOOKUP(EDATE($P18,60),fundamentals!$EP:$EQ,2,0)/VLOOKUP($P18,fundamentals!$EP:$EQ,2,0))^(1/5)-1)</f>
        <v>9.2951593002193134E-2</v>
      </c>
      <c r="R18" s="54">
        <f ca="1">(((VLOOKUP(EDATE($P18,60),INDIRECT("fundamentals!$"&amp;R$142&amp;":$"&amp;R$143),2,0)/VLOOKUP($P18,INDIRECT("fundamentals!$"&amp;R$142&amp;":$"&amp;R$143),2,0)))^(1/5)-1)-((VLOOKUP(EDATE($P18,60),fundamentals!$EP:$EQ,2,0)/VLOOKUP($P18,fundamentals!$EP:$EQ,2,0))^(1/5)-1)</f>
        <v>5.3166668444297516E-2</v>
      </c>
      <c r="S18" s="54">
        <f ca="1">(((VLOOKUP(EDATE($P18,60),INDIRECT("fundamentals!$"&amp;S$142&amp;":$"&amp;S$143),2,0)/VLOOKUP($P18,INDIRECT("fundamentals!$"&amp;S$142&amp;":$"&amp;S$143),2,0)))^(1/5)-1)-((VLOOKUP(EDATE($P18,60),fundamentals!$EP:$EQ,2,0)/VLOOKUP($P18,fundamentals!$EP:$EQ,2,0))^(1/5)-1)</f>
        <v>-9.1677536267829041E-3</v>
      </c>
      <c r="T18" s="54">
        <f ca="1">(((VLOOKUP(EDATE($P18,60),INDIRECT("fundamentals!$"&amp;T$142&amp;":$"&amp;T$143),2,0)/VLOOKUP($P18,INDIRECT("fundamentals!$"&amp;T$142&amp;":$"&amp;T$143),2,0)))^(1/5)-1)-((VLOOKUP(EDATE($P18,60),fundamentals!$EP:$EQ,2,0)/VLOOKUP($P18,fundamentals!$EP:$EQ,2,0))^(1/5)-1)</f>
        <v>-5.5677862113379772E-2</v>
      </c>
      <c r="U18" s="54">
        <f ca="1">(((VLOOKUP(EDATE($P18,60),INDIRECT("fundamentals!$"&amp;U$142&amp;":$"&amp;U$143),2,0)/VLOOKUP($P18,INDIRECT("fundamentals!$"&amp;U$142&amp;":$"&amp;U$143),2,0)))^(1/5)-1)-((VLOOKUP(EDATE($P18,60),fundamentals!$EP:$EQ,2,0)/VLOOKUP($P18,fundamentals!$EP:$EQ,2,0))^(1/5)-1)</f>
        <v>-1.6286903903706795E-2</v>
      </c>
      <c r="V18" s="54">
        <f ca="1">(((VLOOKUP(EDATE($P18,60),INDIRECT("fundamentals!$"&amp;V$142&amp;":$"&amp;V$143),2,0)/VLOOKUP($P18,INDIRECT("fundamentals!$"&amp;V$142&amp;":$"&amp;V$143),2,0)))^(1/5)-1)-((VLOOKUP(EDATE($P18,60),fundamentals!$EP:$EQ,2,0)/VLOOKUP($P18,fundamentals!$EP:$EQ,2,0))^(1/5)-1)</f>
        <v>-2.3932607250012561E-2</v>
      </c>
      <c r="W18" s="54">
        <f ca="1">(((VLOOKUP(EDATE($P18,60),INDIRECT("fundamentals!$"&amp;W$142&amp;":$"&amp;W$143),2,0)/VLOOKUP($P18,INDIRECT("fundamentals!$"&amp;W$142&amp;":$"&amp;W$143),2,0)))^(1/5)-1)-((VLOOKUP(EDATE($P18,60),fundamentals!$EP:$EQ,2,0)/VLOOKUP($P18,fundamentals!$EP:$EQ,2,0))^(1/5)-1)</f>
        <v>8.1104055762502014E-2</v>
      </c>
      <c r="X18" s="54">
        <f ca="1">(((VLOOKUP(EDATE($P18,60),INDIRECT("fundamentals!$"&amp;X$142&amp;":$"&amp;X$143),2,0)/VLOOKUP($P18,INDIRECT("fundamentals!$"&amp;X$142&amp;":$"&amp;X$143),2,0)))^(1/5)-1)-((VLOOKUP(EDATE($P18,60),fundamentals!$EP:$EQ,2,0)/VLOOKUP($P18,fundamentals!$EP:$EQ,2,0))^(1/5)-1)</f>
        <v>2.6157047233230424E-2</v>
      </c>
      <c r="Y18" s="54">
        <f ca="1">(((VLOOKUP(EDATE($P18,60),INDIRECT("fundamentals!$"&amp;Y$142&amp;":$"&amp;Y$143),2,0)/VLOOKUP($P18,INDIRECT("fundamentals!$"&amp;Y$142&amp;":$"&amp;Y$143),2,0)))^(1/5)-1)-((VLOOKUP(EDATE($P18,60),fundamentals!$EP:$EQ,2,0)/VLOOKUP($P18,fundamentals!$EP:$EQ,2,0))^(1/5)-1)</f>
        <v>-2.0733368140847475E-2</v>
      </c>
      <c r="Z18" s="54">
        <f ca="1">(((VLOOKUP(EDATE($P18,60),INDIRECT("fundamentals!$"&amp;Z$142&amp;":$"&amp;Z$143),2,0)/VLOOKUP($P18,INDIRECT("fundamentals!$"&amp;Z$142&amp;":$"&amp;Z$143),2,0)))^(1/5)-1)-((VLOOKUP(EDATE($P18,60),fundamentals!$EP:$EQ,2,0)/VLOOKUP($P18,fundamentals!$EP:$EQ,2,0))^(1/5)-1)</f>
        <v>1.693322875839498E-2</v>
      </c>
      <c r="AA18" s="54">
        <f ca="1">(((VLOOKUP(EDATE($P18,60),INDIRECT("fundamentals!$"&amp;AA$142&amp;":$"&amp;AA$143),2,0)/VLOOKUP($P18,INDIRECT("fundamentals!$"&amp;AA$142&amp;":$"&amp;AA$143),2,0)))^(1/5)-1)-((VLOOKUP(EDATE($P18,60),fundamentals!$EP:$EQ,2,0)/VLOOKUP($P18,fundamentals!$EP:$EQ,2,0))^(1/5)-1)</f>
        <v>-2.1242294952941387E-2</v>
      </c>
    </row>
    <row r="19" spans="2:27" x14ac:dyDescent="0.35">
      <c r="B19" s="21">
        <v>40390</v>
      </c>
      <c r="C19" s="23">
        <f t="shared" ca="1" si="1"/>
        <v>-2.9871020292606172</v>
      </c>
      <c r="D19" s="23">
        <f t="shared" ca="1" si="1"/>
        <v>2.2067472295197557</v>
      </c>
      <c r="E19" s="23">
        <f t="shared" ca="1" si="1"/>
        <v>-2.1780951838348157</v>
      </c>
      <c r="F19" s="23">
        <f t="shared" ca="1" si="1"/>
        <v>-3.5511608528725338</v>
      </c>
      <c r="G19" s="23">
        <f t="shared" ca="1" si="1"/>
        <v>0.23270520219376056</v>
      </c>
      <c r="H19" s="23">
        <f t="shared" ca="1" si="1"/>
        <v>0.6027751815633049</v>
      </c>
      <c r="I19" s="23">
        <f t="shared" ca="1" si="1"/>
        <v>-2.7710652557616662</v>
      </c>
      <c r="J19" s="23">
        <f t="shared" ca="1" si="1"/>
        <v>-0.46242271255551515</v>
      </c>
      <c r="K19" s="23">
        <f t="shared" ca="1" si="1"/>
        <v>-2.6998743155573344</v>
      </c>
      <c r="L19" s="23">
        <f t="shared" ca="1" si="1"/>
        <v>-1.2479069124725211</v>
      </c>
      <c r="M19" s="23">
        <f t="shared" ca="1" si="1"/>
        <v>-1.9120604834779629</v>
      </c>
      <c r="P19" s="21">
        <v>40390</v>
      </c>
      <c r="Q19" s="54">
        <f ca="1">(((VLOOKUP(EDATE($P19,60),INDIRECT("fundamentals!$"&amp;Q$142&amp;":$"&amp;Q$143),2,0)/VLOOKUP($P19,INDIRECT("fundamentals!$"&amp;Q$142&amp;":$"&amp;Q$143),2,0)))^(1/5)-1)-((VLOOKUP(EDATE($P19,60),fundamentals!$EP:$EQ,2,0)/VLOOKUP($P19,fundamentals!$EP:$EQ,2,0))^(1/5)-1)</f>
        <v>8.9079848240638526E-2</v>
      </c>
      <c r="R19" s="54">
        <f ca="1">(((VLOOKUP(EDATE($P19,60),INDIRECT("fundamentals!$"&amp;R$142&amp;":$"&amp;R$143),2,0)/VLOOKUP($P19,INDIRECT("fundamentals!$"&amp;R$142&amp;":$"&amp;R$143),2,0)))^(1/5)-1)-((VLOOKUP(EDATE($P19,60),fundamentals!$EP:$EQ,2,0)/VLOOKUP($P19,fundamentals!$EP:$EQ,2,0))^(1/5)-1)</f>
        <v>5.4744443147569211E-2</v>
      </c>
      <c r="S19" s="54">
        <f ca="1">(((VLOOKUP(EDATE($P19,60),INDIRECT("fundamentals!$"&amp;S$142&amp;":$"&amp;S$143),2,0)/VLOOKUP($P19,INDIRECT("fundamentals!$"&amp;S$142&amp;":$"&amp;S$143),2,0)))^(1/5)-1)-((VLOOKUP(EDATE($P19,60),fundamentals!$EP:$EQ,2,0)/VLOOKUP($P19,fundamentals!$EP:$EQ,2,0))^(1/5)-1)</f>
        <v>-7.5172987571370253E-3</v>
      </c>
      <c r="T19" s="54">
        <f ca="1">(((VLOOKUP(EDATE($P19,60),INDIRECT("fundamentals!$"&amp;T$142&amp;":$"&amp;T$143),2,0)/VLOOKUP($P19,INDIRECT("fundamentals!$"&amp;T$142&amp;":$"&amp;T$143),2,0)))^(1/5)-1)-((VLOOKUP(EDATE($P19,60),fundamentals!$EP:$EQ,2,0)/VLOOKUP($P19,fundamentals!$EP:$EQ,2,0))^(1/5)-1)</f>
        <v>-8.4615535179682677E-2</v>
      </c>
      <c r="U19" s="54">
        <f ca="1">(((VLOOKUP(EDATE($P19,60),INDIRECT("fundamentals!$"&amp;U$142&amp;":$"&amp;U$143),2,0)/VLOOKUP($P19,INDIRECT("fundamentals!$"&amp;U$142&amp;":$"&amp;U$143),2,0)))^(1/5)-1)-((VLOOKUP(EDATE($P19,60),fundamentals!$EP:$EQ,2,0)/VLOOKUP($P19,fundamentals!$EP:$EQ,2,0))^(1/5)-1)</f>
        <v>-2.1121128426271785E-2</v>
      </c>
      <c r="V19" s="54">
        <f ca="1">(((VLOOKUP(EDATE($P19,60),INDIRECT("fundamentals!$"&amp;V$142&amp;":$"&amp;V$143),2,0)/VLOOKUP($P19,INDIRECT("fundamentals!$"&amp;V$142&amp;":$"&amp;V$143),2,0)))^(1/5)-1)-((VLOOKUP(EDATE($P19,60),fundamentals!$EP:$EQ,2,0)/VLOOKUP($P19,fundamentals!$EP:$EQ,2,0))^(1/5)-1)</f>
        <v>-2.8745556602619349E-2</v>
      </c>
      <c r="W19" s="54">
        <f ca="1">(((VLOOKUP(EDATE($P19,60),INDIRECT("fundamentals!$"&amp;W$142&amp;":$"&amp;W$143),2,0)/VLOOKUP($P19,INDIRECT("fundamentals!$"&amp;W$142&amp;":$"&amp;W$143),2,0)))^(1/5)-1)-((VLOOKUP(EDATE($P19,60),fundamentals!$EP:$EQ,2,0)/VLOOKUP($P19,fundamentals!$EP:$EQ,2,0))^(1/5)-1)</f>
        <v>8.9902737488329443E-2</v>
      </c>
      <c r="X19" s="54">
        <f ca="1">(((VLOOKUP(EDATE($P19,60),INDIRECT("fundamentals!$"&amp;X$142&amp;":$"&amp;X$143),2,0)/VLOOKUP($P19,INDIRECT("fundamentals!$"&amp;X$142&amp;":$"&amp;X$143),2,0)))^(1/5)-1)-((VLOOKUP(EDATE($P19,60),fundamentals!$EP:$EQ,2,0)/VLOOKUP($P19,fundamentals!$EP:$EQ,2,0))^(1/5)-1)</f>
        <v>7.6617765665234483E-3</v>
      </c>
      <c r="Y19" s="54">
        <f ca="1">(((VLOOKUP(EDATE($P19,60),INDIRECT("fundamentals!$"&amp;Y$142&amp;":$"&amp;Y$143),2,0)/VLOOKUP($P19,INDIRECT("fundamentals!$"&amp;Y$142&amp;":$"&amp;Y$143),2,0)))^(1/5)-1)-((VLOOKUP(EDATE($P19,60),fundamentals!$EP:$EQ,2,0)/VLOOKUP($P19,fundamentals!$EP:$EQ,2,0))^(1/5)-1)</f>
        <v>-5.7132988091563641E-2</v>
      </c>
      <c r="Z19" s="54">
        <f ca="1">(((VLOOKUP(EDATE($P19,60),INDIRECT("fundamentals!$"&amp;Z$142&amp;":$"&amp;Z$143),2,0)/VLOOKUP($P19,INDIRECT("fundamentals!$"&amp;Z$142&amp;":$"&amp;Z$143),2,0)))^(1/5)-1)-((VLOOKUP(EDATE($P19,60),fundamentals!$EP:$EQ,2,0)/VLOOKUP($P19,fundamentals!$EP:$EQ,2,0))^(1/5)-1)</f>
        <v>6.541244657231271E-3</v>
      </c>
      <c r="AA19" s="54">
        <f ca="1">(((VLOOKUP(EDATE($P19,60),INDIRECT("fundamentals!$"&amp;AA$142&amp;":$"&amp;AA$143),2,0)/VLOOKUP($P19,INDIRECT("fundamentals!$"&amp;AA$142&amp;":$"&amp;AA$143),2,0)))^(1/5)-1)-((VLOOKUP(EDATE($P19,60),fundamentals!$EP:$EQ,2,0)/VLOOKUP($P19,fundamentals!$EP:$EQ,2,0))^(1/5)-1)</f>
        <v>-2.1523925273199351E-2</v>
      </c>
    </row>
    <row r="20" spans="2:27" x14ac:dyDescent="0.35">
      <c r="B20" s="21">
        <v>40421</v>
      </c>
      <c r="C20" s="23">
        <f t="shared" ca="1" si="1"/>
        <v>-4.7469262305641582</v>
      </c>
      <c r="D20" s="23">
        <f t="shared" ca="1" si="1"/>
        <v>0.32528191827392661</v>
      </c>
      <c r="E20" s="23">
        <f t="shared" ca="1" si="1"/>
        <v>-3.5620777215543828</v>
      </c>
      <c r="F20" s="23">
        <f t="shared" ca="1" si="1"/>
        <v>-4.9674372467565533</v>
      </c>
      <c r="G20" s="23">
        <f t="shared" ca="1" si="1"/>
        <v>-1.5457029492315066</v>
      </c>
      <c r="H20" s="23">
        <f t="shared" ca="1" si="1"/>
        <v>-0.51636049440089471</v>
      </c>
      <c r="I20" s="23">
        <f t="shared" ca="1" si="1"/>
        <v>-4.1025268851286869</v>
      </c>
      <c r="J20" s="23">
        <f t="shared" ca="1" si="1"/>
        <v>-2.7196214220413095</v>
      </c>
      <c r="K20" s="23">
        <f t="shared" ca="1" si="1"/>
        <v>-3.984535938559902</v>
      </c>
      <c r="L20" s="23">
        <f t="shared" ca="1" si="1"/>
        <v>-3.9837093807816615</v>
      </c>
      <c r="M20" s="23">
        <f t="shared" ca="1" si="1"/>
        <v>-2.7832766212945632</v>
      </c>
      <c r="P20" s="21">
        <v>40421</v>
      </c>
      <c r="Q20" s="54">
        <f ca="1">(((VLOOKUP(EDATE($P20,60),INDIRECT("fundamentals!$"&amp;Q$142&amp;":$"&amp;Q$143),2,0)/VLOOKUP($P20,INDIRECT("fundamentals!$"&amp;Q$142&amp;":$"&amp;Q$143),2,0)))^(1/5)-1)-((VLOOKUP(EDATE($P20,60),fundamentals!$EP:$EQ,2,0)/VLOOKUP($P20,fundamentals!$EP:$EQ,2,0))^(1/5)-1)</f>
        <v>0.10229048351238257</v>
      </c>
      <c r="R20" s="54">
        <f ca="1">(((VLOOKUP(EDATE($P20,60),INDIRECT("fundamentals!$"&amp;R$142&amp;":$"&amp;R$143),2,0)/VLOOKUP($P20,INDIRECT("fundamentals!$"&amp;R$142&amp;":$"&amp;R$143),2,0)))^(1/5)-1)-((VLOOKUP(EDATE($P20,60),fundamentals!$EP:$EQ,2,0)/VLOOKUP($P20,fundamentals!$EP:$EQ,2,0))^(1/5)-1)</f>
        <v>7.7650605046102772E-2</v>
      </c>
      <c r="S20" s="54">
        <f ca="1">(((VLOOKUP(EDATE($P20,60),INDIRECT("fundamentals!$"&amp;S$142&amp;":$"&amp;S$143),2,0)/VLOOKUP($P20,INDIRECT("fundamentals!$"&amp;S$142&amp;":$"&amp;S$143),2,0)))^(1/5)-1)-((VLOOKUP(EDATE($P20,60),fundamentals!$EP:$EQ,2,0)/VLOOKUP($P20,fundamentals!$EP:$EQ,2,0))^(1/5)-1)</f>
        <v>6.7213489926813974E-3</v>
      </c>
      <c r="T20" s="54">
        <f ca="1">(((VLOOKUP(EDATE($P20,60),INDIRECT("fundamentals!$"&amp;T$142&amp;":$"&amp;T$143),2,0)/VLOOKUP($P20,INDIRECT("fundamentals!$"&amp;T$142&amp;":$"&amp;T$143),2,0)))^(1/5)-1)-((VLOOKUP(EDATE($P20,60),fundamentals!$EP:$EQ,2,0)/VLOOKUP($P20,fundamentals!$EP:$EQ,2,0))^(1/5)-1)</f>
        <v>-6.059060054922738E-2</v>
      </c>
      <c r="U20" s="54">
        <f ca="1">(((VLOOKUP(EDATE($P20,60),INDIRECT("fundamentals!$"&amp;U$142&amp;":$"&amp;U$143),2,0)/VLOOKUP($P20,INDIRECT("fundamentals!$"&amp;U$142&amp;":$"&amp;U$143),2,0)))^(1/5)-1)-((VLOOKUP(EDATE($P20,60),fundamentals!$EP:$EQ,2,0)/VLOOKUP($P20,fundamentals!$EP:$EQ,2,0))^(1/5)-1)</f>
        <v>7.2762154949908009E-3</v>
      </c>
      <c r="V20" s="54">
        <f ca="1">(((VLOOKUP(EDATE($P20,60),INDIRECT("fundamentals!$"&amp;V$142&amp;":$"&amp;V$143),2,0)/VLOOKUP($P20,INDIRECT("fundamentals!$"&amp;V$142&amp;":$"&amp;V$143),2,0)))^(1/5)-1)-((VLOOKUP(EDATE($P20,60),fundamentals!$EP:$EQ,2,0)/VLOOKUP($P20,fundamentals!$EP:$EQ,2,0))^(1/5)-1)</f>
        <v>-1.5149339748179669E-2</v>
      </c>
      <c r="W20" s="54">
        <f ca="1">(((VLOOKUP(EDATE($P20,60),INDIRECT("fundamentals!$"&amp;W$142&amp;":$"&amp;W$143),2,0)/VLOOKUP($P20,INDIRECT("fundamentals!$"&amp;W$142&amp;":$"&amp;W$143),2,0)))^(1/5)-1)-((VLOOKUP(EDATE($P20,60),fundamentals!$EP:$EQ,2,0)/VLOOKUP($P20,fundamentals!$EP:$EQ,2,0))^(1/5)-1)</f>
        <v>9.9200331630453942E-2</v>
      </c>
      <c r="X20" s="54">
        <f ca="1">(((VLOOKUP(EDATE($P20,60),INDIRECT("fundamentals!$"&amp;X$142&amp;":$"&amp;X$143),2,0)/VLOOKUP($P20,INDIRECT("fundamentals!$"&amp;X$142&amp;":$"&amp;X$143),2,0)))^(1/5)-1)-((VLOOKUP(EDATE($P20,60),fundamentals!$EP:$EQ,2,0)/VLOOKUP($P20,fundamentals!$EP:$EQ,2,0))^(1/5)-1)</f>
        <v>3.6763047962568907E-2</v>
      </c>
      <c r="Y20" s="54">
        <f ca="1">(((VLOOKUP(EDATE($P20,60),INDIRECT("fundamentals!$"&amp;Y$142&amp;":$"&amp;Y$143),2,0)/VLOOKUP($P20,INDIRECT("fundamentals!$"&amp;Y$142&amp;":$"&amp;Y$143),2,0)))^(1/5)-1)-((VLOOKUP(EDATE($P20,60),fundamentals!$EP:$EQ,2,0)/VLOOKUP($P20,fundamentals!$EP:$EQ,2,0))^(1/5)-1)</f>
        <v>-4.1827313649155817E-2</v>
      </c>
      <c r="Z20" s="54">
        <f ca="1">(((VLOOKUP(EDATE($P20,60),INDIRECT("fundamentals!$"&amp;Z$142&amp;":$"&amp;Z$143),2,0)/VLOOKUP($P20,INDIRECT("fundamentals!$"&amp;Z$142&amp;":$"&amp;Z$143),2,0)))^(1/5)-1)-((VLOOKUP(EDATE($P20,60),fundamentals!$EP:$EQ,2,0)/VLOOKUP($P20,fundamentals!$EP:$EQ,2,0))^(1/5)-1)</f>
        <v>3.4570388965900145E-2</v>
      </c>
      <c r="AA20" s="54">
        <f ca="1">(((VLOOKUP(EDATE($P20,60),INDIRECT("fundamentals!$"&amp;AA$142&amp;":$"&amp;AA$143),2,0)/VLOOKUP($P20,INDIRECT("fundamentals!$"&amp;AA$142&amp;":$"&amp;AA$143),2,0)))^(1/5)-1)-((VLOOKUP(EDATE($P20,60),fundamentals!$EP:$EQ,2,0)/VLOOKUP($P20,fundamentals!$EP:$EQ,2,0))^(1/5)-1)</f>
        <v>-8.2524209231757961E-3</v>
      </c>
    </row>
    <row r="21" spans="2:27" x14ac:dyDescent="0.35">
      <c r="B21" s="21">
        <v>40451</v>
      </c>
      <c r="C21" s="23">
        <f t="shared" ca="1" si="1"/>
        <v>-3.2685839457404224</v>
      </c>
      <c r="D21" s="23">
        <f t="shared" ca="1" si="1"/>
        <v>1.8347345801495116</v>
      </c>
      <c r="E21" s="23">
        <f t="shared" ca="1" si="1"/>
        <v>-3.1283109590047617</v>
      </c>
      <c r="F21" s="23">
        <f t="shared" ca="1" si="1"/>
        <v>-4.3799959382394666</v>
      </c>
      <c r="G21" s="23">
        <f t="shared" ca="1" si="1"/>
        <v>-1.3164678938805809</v>
      </c>
      <c r="H21" s="23">
        <f t="shared" ca="1" si="1"/>
        <v>-0.40081482270599211</v>
      </c>
      <c r="I21" s="23">
        <f t="shared" ca="1" si="1"/>
        <v>-3.2942102154237727</v>
      </c>
      <c r="J21" s="23">
        <f t="shared" ca="1" si="1"/>
        <v>-1.3495504103498899</v>
      </c>
      <c r="K21" s="23">
        <f t="shared" ca="1" si="1"/>
        <v>-3.2580382411661226</v>
      </c>
      <c r="L21" s="23">
        <f t="shared" ca="1" si="1"/>
        <v>-2.3408078489231325</v>
      </c>
      <c r="M21" s="23">
        <f t="shared" ca="1" si="1"/>
        <v>-2.7731393933171011</v>
      </c>
      <c r="P21" s="21">
        <v>40451</v>
      </c>
      <c r="Q21" s="54">
        <f ca="1">(((VLOOKUP(EDATE($P21,60),INDIRECT("fundamentals!$"&amp;Q$142&amp;":$"&amp;Q$143),2,0)/VLOOKUP($P21,INDIRECT("fundamentals!$"&amp;Q$142&amp;":$"&amp;Q$143),2,0)))^(1/5)-1)-((VLOOKUP(EDATE($P21,60),fundamentals!$EP:$EQ,2,0)/VLOOKUP($P21,fundamentals!$EP:$EQ,2,0))^(1/5)-1)</f>
        <v>6.5403354817895831E-2</v>
      </c>
      <c r="R21" s="54">
        <f ca="1">(((VLOOKUP(EDATE($P21,60),INDIRECT("fundamentals!$"&amp;R$142&amp;":$"&amp;R$143),2,0)/VLOOKUP($P21,INDIRECT("fundamentals!$"&amp;R$142&amp;":$"&amp;R$143),2,0)))^(1/5)-1)-((VLOOKUP(EDATE($P21,60),fundamentals!$EP:$EQ,2,0)/VLOOKUP($P21,fundamentals!$EP:$EQ,2,0))^(1/5)-1)</f>
        <v>3.9118410469659581E-2</v>
      </c>
      <c r="S21" s="54">
        <f ca="1">(((VLOOKUP(EDATE($P21,60),INDIRECT("fundamentals!$"&amp;S$142&amp;":$"&amp;S$143),2,0)/VLOOKUP($P21,INDIRECT("fundamentals!$"&amp;S$142&amp;":$"&amp;S$143),2,0)))^(1/5)-1)-((VLOOKUP(EDATE($P21,60),fundamentals!$EP:$EQ,2,0)/VLOOKUP($P21,fundamentals!$EP:$EQ,2,0))^(1/5)-1)</f>
        <v>-1.4739268851937437E-2</v>
      </c>
      <c r="T21" s="54">
        <f ca="1">(((VLOOKUP(EDATE($P21,60),INDIRECT("fundamentals!$"&amp;T$142&amp;":$"&amp;T$143),2,0)/VLOOKUP($P21,INDIRECT("fundamentals!$"&amp;T$142&amp;":$"&amp;T$143),2,0)))^(1/5)-1)-((VLOOKUP(EDATE($P21,60),fundamentals!$EP:$EQ,2,0)/VLOOKUP($P21,fundamentals!$EP:$EQ,2,0))^(1/5)-1)</f>
        <v>-0.10322151944082592</v>
      </c>
      <c r="U21" s="54">
        <f ca="1">(((VLOOKUP(EDATE($P21,60),INDIRECT("fundamentals!$"&amp;U$142&amp;":$"&amp;U$143),2,0)/VLOOKUP($P21,INDIRECT("fundamentals!$"&amp;U$142&amp;":$"&amp;U$143),2,0)))^(1/5)-1)-((VLOOKUP(EDATE($P21,60),fundamentals!$EP:$EQ,2,0)/VLOOKUP($P21,fundamentals!$EP:$EQ,2,0))^(1/5)-1)</f>
        <v>-2.5133313403409074E-2</v>
      </c>
      <c r="V21" s="54">
        <f ca="1">(((VLOOKUP(EDATE($P21,60),INDIRECT("fundamentals!$"&amp;V$142&amp;":$"&amp;V$143),2,0)/VLOOKUP($P21,INDIRECT("fundamentals!$"&amp;V$142&amp;":$"&amp;V$143),2,0)))^(1/5)-1)-((VLOOKUP(EDATE($P21,60),fundamentals!$EP:$EQ,2,0)/VLOOKUP($P21,fundamentals!$EP:$EQ,2,0))^(1/5)-1)</f>
        <v>-2.9832736444960428E-2</v>
      </c>
      <c r="W21" s="54">
        <f ca="1">(((VLOOKUP(EDATE($P21,60),INDIRECT("fundamentals!$"&amp;W$142&amp;":$"&amp;W$143),2,0)/VLOOKUP($P21,INDIRECT("fundamentals!$"&amp;W$142&amp;":$"&amp;W$143),2,0)))^(1/5)-1)-((VLOOKUP(EDATE($P21,60),fundamentals!$EP:$EQ,2,0)/VLOOKUP($P21,fundamentals!$EP:$EQ,2,0))^(1/5)-1)</f>
        <v>5.4663598787093148E-2</v>
      </c>
      <c r="X21" s="54">
        <f ca="1">(((VLOOKUP(EDATE($P21,60),INDIRECT("fundamentals!$"&amp;X$142&amp;":$"&amp;X$143),2,0)/VLOOKUP($P21,INDIRECT("fundamentals!$"&amp;X$142&amp;":$"&amp;X$143),2,0)))^(1/5)-1)-((VLOOKUP(EDATE($P21,60),fundamentals!$EP:$EQ,2,0)/VLOOKUP($P21,fundamentals!$EP:$EQ,2,0))^(1/5)-1)</f>
        <v>-2.2782108481096408E-3</v>
      </c>
      <c r="Y21" s="54">
        <f ca="1">(((VLOOKUP(EDATE($P21,60),INDIRECT("fundamentals!$"&amp;Y$142&amp;":$"&amp;Y$143),2,0)/VLOOKUP($P21,INDIRECT("fundamentals!$"&amp;Y$142&amp;":$"&amp;Y$143),2,0)))^(1/5)-1)-((VLOOKUP(EDATE($P21,60),fundamentals!$EP:$EQ,2,0)/VLOOKUP($P21,fundamentals!$EP:$EQ,2,0))^(1/5)-1)</f>
        <v>-8.268417744692691E-2</v>
      </c>
      <c r="Z21" s="54">
        <f ca="1">(((VLOOKUP(EDATE($P21,60),INDIRECT("fundamentals!$"&amp;Z$142&amp;":$"&amp;Z$143),2,0)/VLOOKUP($P21,INDIRECT("fundamentals!$"&amp;Z$142&amp;":$"&amp;Z$143),2,0)))^(1/5)-1)-((VLOOKUP(EDATE($P21,60),fundamentals!$EP:$EQ,2,0)/VLOOKUP($P21,fundamentals!$EP:$EQ,2,0))^(1/5)-1)</f>
        <v>-2.8137574889053329E-3</v>
      </c>
      <c r="AA21" s="54">
        <f ca="1">(((VLOOKUP(EDATE($P21,60),INDIRECT("fundamentals!$"&amp;AA$142&amp;":$"&amp;AA$143),2,0)/VLOOKUP($P21,INDIRECT("fundamentals!$"&amp;AA$142&amp;":$"&amp;AA$143),2,0)))^(1/5)-1)-((VLOOKUP(EDATE($P21,60),fundamentals!$EP:$EQ,2,0)/VLOOKUP($P21,fundamentals!$EP:$EQ,2,0))^(1/5)-1)</f>
        <v>-1.989318003765872E-2</v>
      </c>
    </row>
    <row r="22" spans="2:27" x14ac:dyDescent="0.35">
      <c r="B22" s="21">
        <v>40482</v>
      </c>
      <c r="C22" s="23">
        <f t="shared" ca="1" si="1"/>
        <v>-1.9075488088423906</v>
      </c>
      <c r="D22" s="23">
        <f t="shared" ca="1" si="1"/>
        <v>2.9314820391690342</v>
      </c>
      <c r="E22" s="23">
        <f t="shared" ca="1" si="1"/>
        <v>-2.7146176126637886</v>
      </c>
      <c r="F22" s="23">
        <f t="shared" ca="1" si="1"/>
        <v>-3.6629595537958881</v>
      </c>
      <c r="G22" s="23">
        <f t="shared" ca="1" si="1"/>
        <v>-1.004258219939179</v>
      </c>
      <c r="H22" s="23">
        <f t="shared" ca="1" si="1"/>
        <v>0.17526868261534012</v>
      </c>
      <c r="I22" s="23">
        <f t="shared" ca="1" si="1"/>
        <v>-2.9299392317218578</v>
      </c>
      <c r="J22" s="23">
        <f t="shared" ca="1" si="1"/>
        <v>-0.79179705703081282</v>
      </c>
      <c r="K22" s="23">
        <f t="shared" ca="1" si="1"/>
        <v>-1.9520230313935762</v>
      </c>
      <c r="L22" s="23">
        <f t="shared" ca="1" si="1"/>
        <v>-1.2934182925388438</v>
      </c>
      <c r="M22" s="23">
        <f t="shared" ca="1" si="1"/>
        <v>-2.5640762015191392</v>
      </c>
      <c r="P22" s="21">
        <v>40482</v>
      </c>
      <c r="Q22" s="54">
        <f ca="1">(((VLOOKUP(EDATE($P22,60),INDIRECT("fundamentals!$"&amp;Q$142&amp;":$"&amp;Q$143),2,0)/VLOOKUP($P22,INDIRECT("fundamentals!$"&amp;Q$142&amp;":$"&amp;Q$143),2,0)))^(1/5)-1)-((VLOOKUP(EDATE($P22,60),fundamentals!$EP:$EQ,2,0)/VLOOKUP($P22,fundamentals!$EP:$EQ,2,0))^(1/5)-1)</f>
        <v>7.5801196810343807E-2</v>
      </c>
      <c r="R22" s="54">
        <f ca="1">(((VLOOKUP(EDATE($P22,60),INDIRECT("fundamentals!$"&amp;R$142&amp;":$"&amp;R$143),2,0)/VLOOKUP($P22,INDIRECT("fundamentals!$"&amp;R$142&amp;":$"&amp;R$143),2,0)))^(1/5)-1)-((VLOOKUP(EDATE($P22,60),fundamentals!$EP:$EQ,2,0)/VLOOKUP($P22,fundamentals!$EP:$EQ,2,0))^(1/5)-1)</f>
        <v>4.3834516225746745E-2</v>
      </c>
      <c r="S22" s="54">
        <f ca="1">(((VLOOKUP(EDATE($P22,60),INDIRECT("fundamentals!$"&amp;S$142&amp;":$"&amp;S$143),2,0)/VLOOKUP($P22,INDIRECT("fundamentals!$"&amp;S$142&amp;":$"&amp;S$143),2,0)))^(1/5)-1)-((VLOOKUP(EDATE($P22,60),fundamentals!$EP:$EQ,2,0)/VLOOKUP($P22,fundamentals!$EP:$EQ,2,0))^(1/5)-1)</f>
        <v>-8.4029954015156783E-3</v>
      </c>
      <c r="T22" s="54">
        <f ca="1">(((VLOOKUP(EDATE($P22,60),INDIRECT("fundamentals!$"&amp;T$142&amp;":$"&amp;T$143),2,0)/VLOOKUP($P22,INDIRECT("fundamentals!$"&amp;T$142&amp;":$"&amp;T$143),2,0)))^(1/5)-1)-((VLOOKUP(EDATE($P22,60),fundamentals!$EP:$EQ,2,0)/VLOOKUP($P22,fundamentals!$EP:$EQ,2,0))^(1/5)-1)</f>
        <v>-9.2183065468840919E-2</v>
      </c>
      <c r="U22" s="54">
        <f ca="1">(((VLOOKUP(EDATE($P22,60),INDIRECT("fundamentals!$"&amp;U$142&amp;":$"&amp;U$143),2,0)/VLOOKUP($P22,INDIRECT("fundamentals!$"&amp;U$142&amp;":$"&amp;U$143),2,0)))^(1/5)-1)-((VLOOKUP(EDATE($P22,60),fundamentals!$EP:$EQ,2,0)/VLOOKUP($P22,fundamentals!$EP:$EQ,2,0))^(1/5)-1)</f>
        <v>-1.5843790165639193E-2</v>
      </c>
      <c r="V22" s="54">
        <f ca="1">(((VLOOKUP(EDATE($P22,60),INDIRECT("fundamentals!$"&amp;V$142&amp;":$"&amp;V$143),2,0)/VLOOKUP($P22,INDIRECT("fundamentals!$"&amp;V$142&amp;":$"&amp;V$143),2,0)))^(1/5)-1)-((VLOOKUP(EDATE($P22,60),fundamentals!$EP:$EQ,2,0)/VLOOKUP($P22,fundamentals!$EP:$EQ,2,0))^(1/5)-1)</f>
        <v>-2.3254331085710289E-2</v>
      </c>
      <c r="W22" s="54">
        <f ca="1">(((VLOOKUP(EDATE($P22,60),INDIRECT("fundamentals!$"&amp;W$142&amp;":$"&amp;W$143),2,0)/VLOOKUP($P22,INDIRECT("fundamentals!$"&amp;W$142&amp;":$"&amp;W$143),2,0)))^(1/5)-1)-((VLOOKUP(EDATE($P22,60),fundamentals!$EP:$EQ,2,0)/VLOOKUP($P22,fundamentals!$EP:$EQ,2,0))^(1/5)-1)</f>
        <v>6.5314484651840976E-2</v>
      </c>
      <c r="X22" s="54">
        <f ca="1">(((VLOOKUP(EDATE($P22,60),INDIRECT("fundamentals!$"&amp;X$142&amp;":$"&amp;X$143),2,0)/VLOOKUP($P22,INDIRECT("fundamentals!$"&amp;X$142&amp;":$"&amp;X$143),2,0)))^(1/5)-1)-((VLOOKUP(EDATE($P22,60),fundamentals!$EP:$EQ,2,0)/VLOOKUP($P22,fundamentals!$EP:$EQ,2,0))^(1/5)-1)</f>
        <v>9.8404969776260121E-3</v>
      </c>
      <c r="Y22" s="54">
        <f ca="1">(((VLOOKUP(EDATE($P22,60),INDIRECT("fundamentals!$"&amp;Y$142&amp;":$"&amp;Y$143),2,0)/VLOOKUP($P22,INDIRECT("fundamentals!$"&amp;Y$142&amp;":$"&amp;Y$143),2,0)))^(1/5)-1)-((VLOOKUP(EDATE($P22,60),fundamentals!$EP:$EQ,2,0)/VLOOKUP($P22,fundamentals!$EP:$EQ,2,0))^(1/5)-1)</f>
        <v>-6.9770492479733548E-2</v>
      </c>
      <c r="Z22" s="54">
        <f ca="1">(((VLOOKUP(EDATE($P22,60),INDIRECT("fundamentals!$"&amp;Z$142&amp;":$"&amp;Z$143),2,0)/VLOOKUP($P22,INDIRECT("fundamentals!$"&amp;Z$142&amp;":$"&amp;Z$143),2,0)))^(1/5)-1)-((VLOOKUP(EDATE($P22,60),fundamentals!$EP:$EQ,2,0)/VLOOKUP($P22,fundamentals!$EP:$EQ,2,0))^(1/5)-1)</f>
        <v>3.6909399253099995E-3</v>
      </c>
      <c r="AA22" s="54">
        <f ca="1">(((VLOOKUP(EDATE($P22,60),INDIRECT("fundamentals!$"&amp;AA$142&amp;":$"&amp;AA$143),2,0)/VLOOKUP($P22,INDIRECT("fundamentals!$"&amp;AA$142&amp;":$"&amp;AA$143),2,0)))^(1/5)-1)-((VLOOKUP(EDATE($P22,60),fundamentals!$EP:$EQ,2,0)/VLOOKUP($P22,fundamentals!$EP:$EQ,2,0))^(1/5)-1)</f>
        <v>-2.0287638126105012E-2</v>
      </c>
    </row>
    <row r="23" spans="2:27" x14ac:dyDescent="0.35">
      <c r="B23" s="21">
        <v>40512</v>
      </c>
      <c r="C23" s="23">
        <f t="shared" ca="1" si="1"/>
        <v>-3.6587645244127902</v>
      </c>
      <c r="D23" s="23">
        <f t="shared" ca="1" si="1"/>
        <v>2.7914121328891066</v>
      </c>
      <c r="E23" s="23">
        <f t="shared" ca="1" si="1"/>
        <v>-3.9219643147900598</v>
      </c>
      <c r="F23" s="23">
        <f t="shared" ca="1" si="1"/>
        <v>-3.8903498300734927</v>
      </c>
      <c r="G23" s="23">
        <f t="shared" ca="1" si="1"/>
        <v>-1.8414139724777199</v>
      </c>
      <c r="H23" s="23">
        <f t="shared" ca="1" si="1"/>
        <v>-0.92309331219969404</v>
      </c>
      <c r="I23" s="23">
        <f t="shared" ca="1" si="1"/>
        <v>-4.2724607044717802</v>
      </c>
      <c r="J23" s="23">
        <f t="shared" ca="1" si="1"/>
        <v>-1.5216587411429927</v>
      </c>
      <c r="K23" s="23">
        <f t="shared" ca="1" si="1"/>
        <v>-2.5488635917753664</v>
      </c>
      <c r="L23" s="23">
        <f t="shared" ca="1" si="1"/>
        <v>-2.5908473207471943</v>
      </c>
      <c r="M23" s="23">
        <f t="shared" ca="1" si="1"/>
        <v>-4.0016129149146993</v>
      </c>
      <c r="P23" s="21">
        <v>40512</v>
      </c>
      <c r="Q23" s="54">
        <f ca="1">(((VLOOKUP(EDATE($P23,60),INDIRECT("fundamentals!$"&amp;Q$142&amp;":$"&amp;Q$143),2,0)/VLOOKUP($P23,INDIRECT("fundamentals!$"&amp;Q$142&amp;":$"&amp;Q$143),2,0)))^(1/5)-1)-((VLOOKUP(EDATE($P23,60),fundamentals!$EP:$EQ,2,0)/VLOOKUP($P23,fundamentals!$EP:$EQ,2,0))^(1/5)-1)</f>
        <v>9.895396428214065E-2</v>
      </c>
      <c r="R23" s="54">
        <f ca="1">(((VLOOKUP(EDATE($P23,60),INDIRECT("fundamentals!$"&amp;R$142&amp;":$"&amp;R$143),2,0)/VLOOKUP($P23,INDIRECT("fundamentals!$"&amp;R$142&amp;":$"&amp;R$143),2,0)))^(1/5)-1)-((VLOOKUP(EDATE($P23,60),fundamentals!$EP:$EQ,2,0)/VLOOKUP($P23,fundamentals!$EP:$EQ,2,0))^(1/5)-1)</f>
        <v>5.2778674657339542E-2</v>
      </c>
      <c r="S23" s="54">
        <f ca="1">(((VLOOKUP(EDATE($P23,60),INDIRECT("fundamentals!$"&amp;S$142&amp;":$"&amp;S$143),2,0)/VLOOKUP($P23,INDIRECT("fundamentals!$"&amp;S$142&amp;":$"&amp;S$143),2,0)))^(1/5)-1)-((VLOOKUP(EDATE($P23,60),fundamentals!$EP:$EQ,2,0)/VLOOKUP($P23,fundamentals!$EP:$EQ,2,0))^(1/5)-1)</f>
        <v>1.0295555753953245E-2</v>
      </c>
      <c r="T23" s="54">
        <f ca="1">(((VLOOKUP(EDATE($P23,60),INDIRECT("fundamentals!$"&amp;T$142&amp;":$"&amp;T$143),2,0)/VLOOKUP($P23,INDIRECT("fundamentals!$"&amp;T$142&amp;":$"&amp;T$143),2,0)))^(1/5)-1)-((VLOOKUP(EDATE($P23,60),fundamentals!$EP:$EQ,2,0)/VLOOKUP($P23,fundamentals!$EP:$EQ,2,0))^(1/5)-1)</f>
        <v>-8.5751193881106635E-2</v>
      </c>
      <c r="U23" s="54">
        <f ca="1">(((VLOOKUP(EDATE($P23,60),INDIRECT("fundamentals!$"&amp;U$142&amp;":$"&amp;U$143),2,0)/VLOOKUP($P23,INDIRECT("fundamentals!$"&amp;U$142&amp;":$"&amp;U$143),2,0)))^(1/5)-1)-((VLOOKUP(EDATE($P23,60),fundamentals!$EP:$EQ,2,0)/VLOOKUP($P23,fundamentals!$EP:$EQ,2,0))^(1/5)-1)</f>
        <v>8.8537513986159944E-3</v>
      </c>
      <c r="V23" s="54">
        <f ca="1">(((VLOOKUP(EDATE($P23,60),INDIRECT("fundamentals!$"&amp;V$142&amp;":$"&amp;V$143),2,0)/VLOOKUP($P23,INDIRECT("fundamentals!$"&amp;V$142&amp;":$"&amp;V$143),2,0)))^(1/5)-1)-((VLOOKUP(EDATE($P23,60),fundamentals!$EP:$EQ,2,0)/VLOOKUP($P23,fundamentals!$EP:$EQ,2,0))^(1/5)-1)</f>
        <v>-3.9014844592781817E-3</v>
      </c>
      <c r="W23" s="54">
        <f ca="1">(((VLOOKUP(EDATE($P23,60),INDIRECT("fundamentals!$"&amp;W$142&amp;":$"&amp;W$143),2,0)/VLOOKUP($P23,INDIRECT("fundamentals!$"&amp;W$142&amp;":$"&amp;W$143),2,0)))^(1/5)-1)-((VLOOKUP(EDATE($P23,60),fundamentals!$EP:$EQ,2,0)/VLOOKUP($P23,fundamentals!$EP:$EQ,2,0))^(1/5)-1)</f>
        <v>8.8379875732708557E-2</v>
      </c>
      <c r="X23" s="54">
        <f ca="1">(((VLOOKUP(EDATE($P23,60),INDIRECT("fundamentals!$"&amp;X$142&amp;":$"&amp;X$143),2,0)/VLOOKUP($P23,INDIRECT("fundamentals!$"&amp;X$142&amp;":$"&amp;X$143),2,0)))^(1/5)-1)-((VLOOKUP(EDATE($P23,60),fundamentals!$EP:$EQ,2,0)/VLOOKUP($P23,fundamentals!$EP:$EQ,2,0))^(1/5)-1)</f>
        <v>2.6736775774662602E-2</v>
      </c>
      <c r="Y23" s="54">
        <f ca="1">(((VLOOKUP(EDATE($P23,60),INDIRECT("fundamentals!$"&amp;Y$142&amp;":$"&amp;Y$143),2,0)/VLOOKUP($P23,INDIRECT("fundamentals!$"&amp;Y$142&amp;":$"&amp;Y$143),2,0)))^(1/5)-1)-((VLOOKUP(EDATE($P23,60),fundamentals!$EP:$EQ,2,0)/VLOOKUP($P23,fundamentals!$EP:$EQ,2,0))^(1/5)-1)</f>
        <v>-5.4633949866327303E-2</v>
      </c>
      <c r="Z23" s="54">
        <f ca="1">(((VLOOKUP(EDATE($P23,60),INDIRECT("fundamentals!$"&amp;Z$142&amp;":$"&amp;Z$143),2,0)/VLOOKUP($P23,INDIRECT("fundamentals!$"&amp;Z$142&amp;":$"&amp;Z$143),2,0)))^(1/5)-1)-((VLOOKUP(EDATE($P23,60),fundamentals!$EP:$EQ,2,0)/VLOOKUP($P23,fundamentals!$EP:$EQ,2,0))^(1/5)-1)</f>
        <v>2.4577929807906074E-2</v>
      </c>
      <c r="AA23" s="54">
        <f ca="1">(((VLOOKUP(EDATE($P23,60),INDIRECT("fundamentals!$"&amp;AA$142&amp;":$"&amp;AA$143),2,0)/VLOOKUP($P23,INDIRECT("fundamentals!$"&amp;AA$142&amp;":$"&amp;AA$143),2,0)))^(1/5)-1)-((VLOOKUP(EDATE($P23,60),fundamentals!$EP:$EQ,2,0)/VLOOKUP($P23,fundamentals!$EP:$EQ,2,0))^(1/5)-1)</f>
        <v>-3.2041489039635884E-4</v>
      </c>
    </row>
    <row r="24" spans="2:27" x14ac:dyDescent="0.35">
      <c r="B24" s="21">
        <v>40543</v>
      </c>
      <c r="C24" s="23">
        <f t="shared" ca="1" si="1"/>
        <v>-2.7424402994007284</v>
      </c>
      <c r="D24" s="23">
        <f t="shared" ca="1" si="1"/>
        <v>2.904300583445719</v>
      </c>
      <c r="E24" s="23">
        <f t="shared" ca="1" si="1"/>
        <v>-3.5826213291129001</v>
      </c>
      <c r="F24" s="23">
        <f t="shared" ca="1" si="1"/>
        <v>-3.0884749286744468</v>
      </c>
      <c r="G24" s="23">
        <f t="shared" ca="1" si="1"/>
        <v>-0.89703013878481475</v>
      </c>
      <c r="H24" s="23">
        <f t="shared" ca="1" si="1"/>
        <v>-0.60982517389793411</v>
      </c>
      <c r="I24" s="23">
        <f t="shared" ca="1" si="1"/>
        <v>-3.9438285132042932</v>
      </c>
      <c r="J24" s="23">
        <f t="shared" ca="1" si="1"/>
        <v>-0.4704482004501056</v>
      </c>
      <c r="K24" s="23">
        <f t="shared" ca="1" si="1"/>
        <v>-0.97938866086004328</v>
      </c>
      <c r="L24" s="23">
        <f t="shared" ca="1" si="1"/>
        <v>-1.9455355025098555</v>
      </c>
      <c r="M24" s="23">
        <f t="shared" ca="1" si="1"/>
        <v>-3.7464138431598473</v>
      </c>
      <c r="P24" s="21">
        <v>40543</v>
      </c>
      <c r="Q24" s="54">
        <f ca="1">(((VLOOKUP(EDATE($P24,60),INDIRECT("fundamentals!$"&amp;Q$142&amp;":$"&amp;Q$143),2,0)/VLOOKUP($P24,INDIRECT("fundamentals!$"&amp;Q$142&amp;":$"&amp;Q$143),2,0)))^(1/5)-1)-((VLOOKUP(EDATE($P24,60),fundamentals!$EP:$EQ,2,0)/VLOOKUP($P24,fundamentals!$EP:$EQ,2,0))^(1/5)-1)</f>
        <v>9.8293788845718044E-2</v>
      </c>
      <c r="R24" s="54">
        <f ca="1">(((VLOOKUP(EDATE($P24,60),INDIRECT("fundamentals!$"&amp;R$142&amp;":$"&amp;R$143),2,0)/VLOOKUP($P24,INDIRECT("fundamentals!$"&amp;R$142&amp;":$"&amp;R$143),2,0)))^(1/5)-1)-((VLOOKUP(EDATE($P24,60),fundamentals!$EP:$EQ,2,0)/VLOOKUP($P24,fundamentals!$EP:$EQ,2,0))^(1/5)-1)</f>
        <v>5.8432958308081151E-2</v>
      </c>
      <c r="S24" s="54">
        <f ca="1">(((VLOOKUP(EDATE($P24,60),INDIRECT("fundamentals!$"&amp;S$142&amp;":$"&amp;S$143),2,0)/VLOOKUP($P24,INDIRECT("fundamentals!$"&amp;S$142&amp;":$"&amp;S$143),2,0)))^(1/5)-1)-((VLOOKUP(EDATE($P24,60),fundamentals!$EP:$EQ,2,0)/VLOOKUP($P24,fundamentals!$EP:$EQ,2,0))^(1/5)-1)</f>
        <v>2.3695375442434274E-2</v>
      </c>
      <c r="T24" s="54">
        <f ca="1">(((VLOOKUP(EDATE($P24,60),INDIRECT("fundamentals!$"&amp;T$142&amp;":$"&amp;T$143),2,0)/VLOOKUP($P24,INDIRECT("fundamentals!$"&amp;T$142&amp;":$"&amp;T$143),2,0)))^(1/5)-1)-((VLOOKUP(EDATE($P24,60),fundamentals!$EP:$EQ,2,0)/VLOOKUP($P24,fundamentals!$EP:$EQ,2,0))^(1/5)-1)</f>
        <v>-0.10775617187474262</v>
      </c>
      <c r="U24" s="54">
        <f ca="1">(((VLOOKUP(EDATE($P24,60),INDIRECT("fundamentals!$"&amp;U$142&amp;":$"&amp;U$143),2,0)/VLOOKUP($P24,INDIRECT("fundamentals!$"&amp;U$142&amp;":$"&amp;U$143),2,0)))^(1/5)-1)-((VLOOKUP(EDATE($P24,60),fundamentals!$EP:$EQ,2,0)/VLOOKUP($P24,fundamentals!$EP:$EQ,2,0))^(1/5)-1)</f>
        <v>-5.563442129600471E-3</v>
      </c>
      <c r="V24" s="54">
        <f ca="1">(((VLOOKUP(EDATE($P24,60),INDIRECT("fundamentals!$"&amp;V$142&amp;":$"&amp;V$143),2,0)/VLOOKUP($P24,INDIRECT("fundamentals!$"&amp;V$142&amp;":$"&amp;V$143),2,0)))^(1/5)-1)-((VLOOKUP(EDATE($P24,60),fundamentals!$EP:$EQ,2,0)/VLOOKUP($P24,fundamentals!$EP:$EQ,2,0))^(1/5)-1)</f>
        <v>7.758397618271351E-3</v>
      </c>
      <c r="W24" s="54">
        <f ca="1">(((VLOOKUP(EDATE($P24,60),INDIRECT("fundamentals!$"&amp;W$142&amp;":$"&amp;W$143),2,0)/VLOOKUP($P24,INDIRECT("fundamentals!$"&amp;W$142&amp;":$"&amp;W$143),2,0)))^(1/5)-1)-((VLOOKUP(EDATE($P24,60),fundamentals!$EP:$EQ,2,0)/VLOOKUP($P24,fundamentals!$EP:$EQ,2,0))^(1/5)-1)</f>
        <v>9.8378045240328449E-2</v>
      </c>
      <c r="X24" s="54">
        <f ca="1">(((VLOOKUP(EDATE($P24,60),INDIRECT("fundamentals!$"&amp;X$142&amp;":$"&amp;X$143),2,0)/VLOOKUP($P24,INDIRECT("fundamentals!$"&amp;X$142&amp;":$"&amp;X$143),2,0)))^(1/5)-1)-((VLOOKUP(EDATE($P24,60),fundamentals!$EP:$EQ,2,0)/VLOOKUP($P24,fundamentals!$EP:$EQ,2,0))^(1/5)-1)</f>
        <v>2.2350098092212223E-2</v>
      </c>
      <c r="Y24" s="54">
        <f ca="1">(((VLOOKUP(EDATE($P24,60),INDIRECT("fundamentals!$"&amp;Y$142&amp;":$"&amp;Y$143),2,0)/VLOOKUP($P24,INDIRECT("fundamentals!$"&amp;Y$142&amp;":$"&amp;Y$143),2,0)))^(1/5)-1)-((VLOOKUP(EDATE($P24,60),fundamentals!$EP:$EQ,2,0)/VLOOKUP($P24,fundamentals!$EP:$EQ,2,0))^(1/5)-1)</f>
        <v>-6.836647970013332E-2</v>
      </c>
      <c r="Z24" s="54">
        <f ca="1">(((VLOOKUP(EDATE($P24,60),INDIRECT("fundamentals!$"&amp;Z$142&amp;":$"&amp;Z$143),2,0)/VLOOKUP($P24,INDIRECT("fundamentals!$"&amp;Z$142&amp;":$"&amp;Z$143),2,0)))^(1/5)-1)-((VLOOKUP(EDATE($P24,60),fundamentals!$EP:$EQ,2,0)/VLOOKUP($P24,fundamentals!$EP:$EQ,2,0))^(1/5)-1)</f>
        <v>2.22042528455757E-2</v>
      </c>
      <c r="AA24" s="54">
        <f ca="1">(((VLOOKUP(EDATE($P24,60),INDIRECT("fundamentals!$"&amp;AA$142&amp;":$"&amp;AA$143),2,0)/VLOOKUP($P24,INDIRECT("fundamentals!$"&amp;AA$142&amp;":$"&amp;AA$143),2,0)))^(1/5)-1)-((VLOOKUP(EDATE($P24,60),fundamentals!$EP:$EQ,2,0)/VLOOKUP($P24,fundamentals!$EP:$EQ,2,0))^(1/5)-1)</f>
        <v>1.4232811514608423E-2</v>
      </c>
    </row>
    <row r="25" spans="2:27" x14ac:dyDescent="0.35">
      <c r="B25" s="21">
        <v>40574</v>
      </c>
      <c r="C25" s="23">
        <f t="shared" ca="1" si="1"/>
        <v>-3.5191812353917058</v>
      </c>
      <c r="D25" s="23">
        <f t="shared" ca="1" si="1"/>
        <v>1.9835195094882199</v>
      </c>
      <c r="E25" s="23">
        <f t="shared" ca="1" si="1"/>
        <v>-4.5004021381482469</v>
      </c>
      <c r="F25" s="23">
        <f t="shared" ca="1" si="1"/>
        <v>-2.5245959065239321</v>
      </c>
      <c r="G25" s="23">
        <f t="shared" ca="1" si="1"/>
        <v>-0.94173476595211891</v>
      </c>
      <c r="H25" s="23">
        <f t="shared" ca="1" si="1"/>
        <v>-0.42627985645636113</v>
      </c>
      <c r="I25" s="23">
        <f t="shared" ca="1" si="1"/>
        <v>-4.2679720792647755</v>
      </c>
      <c r="J25" s="23">
        <f t="shared" ca="1" si="1"/>
        <v>-0.14674578106981517</v>
      </c>
      <c r="K25" s="23">
        <f t="shared" ca="1" si="1"/>
        <v>-1.536177455118529</v>
      </c>
      <c r="L25" s="23">
        <f t="shared" ca="1" si="1"/>
        <v>-1.7015976324090918</v>
      </c>
      <c r="M25" s="23">
        <f t="shared" ca="1" si="1"/>
        <v>-3.9773694065068241</v>
      </c>
      <c r="P25" s="21">
        <v>40574</v>
      </c>
      <c r="Q25" s="54">
        <f ca="1">(((VLOOKUP(EDATE($P25,60),INDIRECT("fundamentals!$"&amp;Q$142&amp;":$"&amp;Q$143),2,0)/VLOOKUP($P25,INDIRECT("fundamentals!$"&amp;Q$142&amp;":$"&amp;Q$143),2,0)))^(1/5)-1)-((VLOOKUP(EDATE($P25,60),fundamentals!$EP:$EQ,2,0)/VLOOKUP($P25,fundamentals!$EP:$EQ,2,0))^(1/5)-1)</f>
        <v>0.10455714399058524</v>
      </c>
      <c r="R25" s="54">
        <f ca="1">(((VLOOKUP(EDATE($P25,60),INDIRECT("fundamentals!$"&amp;R$142&amp;":$"&amp;R$143),2,0)/VLOOKUP($P25,INDIRECT("fundamentals!$"&amp;R$142&amp;":$"&amp;R$143),2,0)))^(1/5)-1)-((VLOOKUP(EDATE($P25,60),fundamentals!$EP:$EQ,2,0)/VLOOKUP($P25,fundamentals!$EP:$EQ,2,0))^(1/5)-1)</f>
        <v>5.5613030908759686E-2</v>
      </c>
      <c r="S25" s="54">
        <f ca="1">(((VLOOKUP(EDATE($P25,60),INDIRECT("fundamentals!$"&amp;S$142&amp;":$"&amp;S$143),2,0)/VLOOKUP($P25,INDIRECT("fundamentals!$"&amp;S$142&amp;":$"&amp;S$143),2,0)))^(1/5)-1)-((VLOOKUP(EDATE($P25,60),fundamentals!$EP:$EQ,2,0)/VLOOKUP($P25,fundamentals!$EP:$EQ,2,0))^(1/5)-1)</f>
        <v>3.6344854352642564E-2</v>
      </c>
      <c r="T25" s="54">
        <f ca="1">(((VLOOKUP(EDATE($P25,60),INDIRECT("fundamentals!$"&amp;T$142&amp;":$"&amp;T$143),2,0)/VLOOKUP($P25,INDIRECT("fundamentals!$"&amp;T$142&amp;":$"&amp;T$143),2,0)))^(1/5)-1)-((VLOOKUP(EDATE($P25,60),fundamentals!$EP:$EQ,2,0)/VLOOKUP($P25,fundamentals!$EP:$EQ,2,0))^(1/5)-1)</f>
        <v>-0.12036020924695401</v>
      </c>
      <c r="U25" s="54">
        <f ca="1">(((VLOOKUP(EDATE($P25,60),INDIRECT("fundamentals!$"&amp;U$142&amp;":$"&amp;U$143),2,0)/VLOOKUP($P25,INDIRECT("fundamentals!$"&amp;U$142&amp;":$"&amp;U$143),2,0)))^(1/5)-1)-((VLOOKUP(EDATE($P25,60),fundamentals!$EP:$EQ,2,0)/VLOOKUP($P25,fundamentals!$EP:$EQ,2,0))^(1/5)-1)</f>
        <v>-2.6466984148475703E-2</v>
      </c>
      <c r="V25" s="54">
        <f ca="1">(((VLOOKUP(EDATE($P25,60),INDIRECT("fundamentals!$"&amp;V$142&amp;":$"&amp;V$143),2,0)/VLOOKUP($P25,INDIRECT("fundamentals!$"&amp;V$142&amp;":$"&amp;V$143),2,0)))^(1/5)-1)-((VLOOKUP(EDATE($P25,60),fundamentals!$EP:$EQ,2,0)/VLOOKUP($P25,fundamentals!$EP:$EQ,2,0))^(1/5)-1)</f>
        <v>-3.1786020855586461E-3</v>
      </c>
      <c r="W25" s="54">
        <f ca="1">(((VLOOKUP(EDATE($P25,60),INDIRECT("fundamentals!$"&amp;W$142&amp;":$"&amp;W$143),2,0)/VLOOKUP($P25,INDIRECT("fundamentals!$"&amp;W$142&amp;":$"&amp;W$143),2,0)))^(1/5)-1)-((VLOOKUP(EDATE($P25,60),fundamentals!$EP:$EQ,2,0)/VLOOKUP($P25,fundamentals!$EP:$EQ,2,0))^(1/5)-1)</f>
        <v>8.4706949290316302E-2</v>
      </c>
      <c r="X25" s="54">
        <f ca="1">(((VLOOKUP(EDATE($P25,60),INDIRECT("fundamentals!$"&amp;X$142&amp;":$"&amp;X$143),2,0)/VLOOKUP($P25,INDIRECT("fundamentals!$"&amp;X$142&amp;":$"&amp;X$143),2,0)))^(1/5)-1)-((VLOOKUP(EDATE($P25,60),fundamentals!$EP:$EQ,2,0)/VLOOKUP($P25,fundamentals!$EP:$EQ,2,0))^(1/5)-1)</f>
        <v>7.2047506652932469E-3</v>
      </c>
      <c r="Y25" s="54">
        <f ca="1">(((VLOOKUP(EDATE($P25,60),INDIRECT("fundamentals!$"&amp;Y$142&amp;":$"&amp;Y$143),2,0)/VLOOKUP($P25,INDIRECT("fundamentals!$"&amp;Y$142&amp;":$"&amp;Y$143),2,0)))^(1/5)-1)-((VLOOKUP(EDATE($P25,60),fundamentals!$EP:$EQ,2,0)/VLOOKUP($P25,fundamentals!$EP:$EQ,2,0))^(1/5)-1)</f>
        <v>-8.2074511180440735E-2</v>
      </c>
      <c r="Z25" s="54">
        <f ca="1">(((VLOOKUP(EDATE($P25,60),INDIRECT("fundamentals!$"&amp;Z$142&amp;":$"&amp;Z$143),2,0)/VLOOKUP($P25,INDIRECT("fundamentals!$"&amp;Z$142&amp;":$"&amp;Z$143),2,0)))^(1/5)-1)-((VLOOKUP(EDATE($P25,60),fundamentals!$EP:$EQ,2,0)/VLOOKUP($P25,fundamentals!$EP:$EQ,2,0))^(1/5)-1)</f>
        <v>6.4889472163363049E-3</v>
      </c>
      <c r="AA25" s="54">
        <f ca="1">(((VLOOKUP(EDATE($P25,60),INDIRECT("fundamentals!$"&amp;AA$142&amp;":$"&amp;AA$143),2,0)/VLOOKUP($P25,INDIRECT("fundamentals!$"&amp;AA$142&amp;":$"&amp;AA$143),2,0)))^(1/5)-1)-((VLOOKUP(EDATE($P25,60),fundamentals!$EP:$EQ,2,0)/VLOOKUP($P25,fundamentals!$EP:$EQ,2,0))^(1/5)-1)</f>
        <v>3.0737321419209263E-2</v>
      </c>
    </row>
    <row r="26" spans="2:27" x14ac:dyDescent="0.35">
      <c r="B26" s="21">
        <v>40602</v>
      </c>
      <c r="C26" s="23">
        <f t="shared" ca="1" si="1"/>
        <v>-2.1244875010530304</v>
      </c>
      <c r="D26" s="23">
        <f t="shared" ca="1" si="1"/>
        <v>2.572200854341637</v>
      </c>
      <c r="E26" s="23">
        <f t="shared" ca="1" si="1"/>
        <v>-3.9979091056757445</v>
      </c>
      <c r="F26" s="23">
        <f t="shared" ca="1" si="1"/>
        <v>-1.5128845395845001</v>
      </c>
      <c r="G26" s="23">
        <f t="shared" ca="1" si="1"/>
        <v>-0.51311273806476576</v>
      </c>
      <c r="H26" s="23">
        <f t="shared" ca="1" si="1"/>
        <v>0.41344983249591061</v>
      </c>
      <c r="I26" s="23">
        <f t="shared" ca="1" si="1"/>
        <v>-3.8115081187844257</v>
      </c>
      <c r="J26" s="23">
        <f t="shared" ca="1" si="1"/>
        <v>0.31084270662457314</v>
      </c>
      <c r="K26" s="23">
        <f t="shared" ca="1" si="1"/>
        <v>-0.92454321467856815</v>
      </c>
      <c r="L26" s="23">
        <f t="shared" ca="1" si="1"/>
        <v>-1.573413174722555</v>
      </c>
      <c r="M26" s="23">
        <f t="shared" ca="1" si="1"/>
        <v>-3.6805742000228401</v>
      </c>
      <c r="P26" s="21">
        <v>40602</v>
      </c>
      <c r="Q26" s="54">
        <f ca="1">(((VLOOKUP(EDATE($P26,60)+1,INDIRECT("fundamentals!$"&amp;Q$142&amp;":$"&amp;Q$143),2,0)/VLOOKUP($P26,INDIRECT("fundamentals!$"&amp;Q$142&amp;":$"&amp;Q$143),2,0)))^(1/5)-1)-((VLOOKUP(EDATE($P26,60)+1,fundamentals!$EP:$EQ,2,0)/VLOOKUP($P26,fundamentals!$EP:$EQ,2,0))^(1/5)-1)</f>
        <v>7.4068925180172718E-2</v>
      </c>
      <c r="R26" s="54">
        <f ca="1">(((VLOOKUP(EDATE($P26,60)+1,INDIRECT("fundamentals!$"&amp;R$142&amp;":$"&amp;R$143),2,0)/VLOOKUP($P26,INDIRECT("fundamentals!$"&amp;R$142&amp;":$"&amp;R$143),2,0)))^(1/5)-1)-((VLOOKUP(EDATE($P26,60)+1,fundamentals!$EP:$EQ,2,0)/VLOOKUP($P26,fundamentals!$EP:$EQ,2,0))^(1/5)-1)</f>
        <v>3.2832346537730484E-2</v>
      </c>
      <c r="S26" s="54">
        <f ca="1">(((VLOOKUP(EDATE($P26,60)+1,INDIRECT("fundamentals!$"&amp;S$142&amp;":$"&amp;S$143),2,0)/VLOOKUP($P26,INDIRECT("fundamentals!$"&amp;S$142&amp;":$"&amp;S$143),2,0)))^(1/5)-1)-((VLOOKUP(EDATE($P26,60)+1,fundamentals!$EP:$EQ,2,0)/VLOOKUP($P26,fundamentals!$EP:$EQ,2,0))^(1/5)-1)</f>
        <v>1.7116152964745668E-2</v>
      </c>
      <c r="T26" s="54">
        <f ca="1">(((VLOOKUP(EDATE($P26,60)+1,INDIRECT("fundamentals!$"&amp;T$142&amp;":$"&amp;T$143),2,0)/VLOOKUP($P26,INDIRECT("fundamentals!$"&amp;T$142&amp;":$"&amp;T$143),2,0)))^(1/5)-1)-((VLOOKUP(EDATE($P26,60)+1,fundamentals!$EP:$EQ,2,0)/VLOOKUP($P26,fundamentals!$EP:$EQ,2,0))^(1/5)-1)</f>
        <v>-0.15104952803801786</v>
      </c>
      <c r="U26" s="54">
        <f ca="1">(((VLOOKUP(EDATE($P26,60)+1,INDIRECT("fundamentals!$"&amp;U$142&amp;":$"&amp;U$143),2,0)/VLOOKUP($P26,INDIRECT("fundamentals!$"&amp;U$142&amp;":$"&amp;U$143),2,0)))^(1/5)-1)-((VLOOKUP(EDATE($P26,60)+1,fundamentals!$EP:$EQ,2,0)/VLOOKUP($P26,fundamentals!$EP:$EQ,2,0))^(1/5)-1)</f>
        <v>-5.3333048105257852E-2</v>
      </c>
      <c r="V26" s="54">
        <f ca="1">(((VLOOKUP(EDATE($P26,60)+1,INDIRECT("fundamentals!$"&amp;V$142&amp;":$"&amp;V$143),2,0)/VLOOKUP($P26,INDIRECT("fundamentals!$"&amp;V$142&amp;":$"&amp;V$143),2,0)))^(1/5)-1)-((VLOOKUP(EDATE($P26,60)+1,fundamentals!$EP:$EQ,2,0)/VLOOKUP($P26,fundamentals!$EP:$EQ,2,0))^(1/5)-1)</f>
        <v>-2.9235333793498297E-2</v>
      </c>
      <c r="W26" s="54">
        <f ca="1">(((VLOOKUP(EDATE($P26,60)+1,INDIRECT("fundamentals!$"&amp;W$142&amp;":$"&amp;W$143),2,0)/VLOOKUP($P26,INDIRECT("fundamentals!$"&amp;W$142&amp;":$"&amp;W$143),2,0)))^(1/5)-1)-((VLOOKUP(EDATE($P26,60)+1,fundamentals!$EP:$EQ,2,0)/VLOOKUP($P26,fundamentals!$EP:$EQ,2,0))^(1/5)-1)</f>
        <v>6.2880328694545851E-2</v>
      </c>
      <c r="X26" s="54">
        <f ca="1">(((VLOOKUP(EDATE($P26,60)+1,INDIRECT("fundamentals!$"&amp;X$142&amp;":$"&amp;X$143),2,0)/VLOOKUP($P26,INDIRECT("fundamentals!$"&amp;X$142&amp;":$"&amp;X$143),2,0)))^(1/5)-1)-((VLOOKUP(EDATE($P26,60)+1,fundamentals!$EP:$EQ,2,0)/VLOOKUP($P26,fundamentals!$EP:$EQ,2,0))^(1/5)-1)</f>
        <v>-4.093113390481351E-3</v>
      </c>
      <c r="Y26" s="54">
        <f ca="1">(((VLOOKUP(EDATE($P26,60)+1,INDIRECT("fundamentals!$"&amp;Y$142&amp;":$"&amp;Y$143),2,0)/VLOOKUP($P26,INDIRECT("fundamentals!$"&amp;Y$142&amp;":$"&amp;Y$143),2,0)))^(1/5)-1)-((VLOOKUP(EDATE($P26,60)+1,fundamentals!$EP:$EQ,2,0)/VLOOKUP($P26,fundamentals!$EP:$EQ,2,0))^(1/5)-1)</f>
        <v>-8.8050018694298071E-2</v>
      </c>
      <c r="Z26" s="54">
        <f ca="1">(((VLOOKUP(EDATE($P26,60)+1,INDIRECT("fundamentals!$"&amp;Z$142&amp;":$"&amp;Z$143),2,0)/VLOOKUP($P26,INDIRECT("fundamentals!$"&amp;Z$142&amp;":$"&amp;Z$143),2,0)))^(1/5)-1)-((VLOOKUP(EDATE($P26,60)+1,fundamentals!$EP:$EQ,2,0)/VLOOKUP($P26,fundamentals!$EP:$EQ,2,0))^(1/5)-1)</f>
        <v>-1.2171279765436749E-2</v>
      </c>
      <c r="AA26" s="54">
        <f ca="1">(((VLOOKUP(EDATE($P26,60)+1,INDIRECT("fundamentals!$"&amp;AA$142&amp;":$"&amp;AA$143),2,0)/VLOOKUP($P26,INDIRECT("fundamentals!$"&amp;AA$142&amp;":$"&amp;AA$143),2,0)))^(1/5)-1)-((VLOOKUP(EDATE($P26,60)+1,fundamentals!$EP:$EQ,2,0)/VLOOKUP($P26,fundamentals!$EP:$EQ,2,0))^(1/5)-1)</f>
        <v>1.8096872577945344E-2</v>
      </c>
    </row>
    <row r="27" spans="2:27" x14ac:dyDescent="0.35">
      <c r="B27" s="21">
        <v>40633</v>
      </c>
      <c r="C27" s="23">
        <f t="shared" ca="1" si="1"/>
        <v>-2.3713057631439263</v>
      </c>
      <c r="D27" s="23">
        <f t="shared" ca="1" si="1"/>
        <v>1.7510159118143784</v>
      </c>
      <c r="E27" s="23">
        <f t="shared" ca="1" si="1"/>
        <v>-4.2354076021666307</v>
      </c>
      <c r="F27" s="23">
        <f t="shared" ca="1" si="1"/>
        <v>-1.7459349789327503</v>
      </c>
      <c r="G27" s="23">
        <f t="shared" ca="1" si="1"/>
        <v>-1.1403761373828267</v>
      </c>
      <c r="H27" s="23">
        <f t="shared" ca="1" si="1"/>
        <v>-0.2705663634991311</v>
      </c>
      <c r="I27" s="23">
        <f t="shared" ca="1" si="1"/>
        <v>-4.0215514362305651</v>
      </c>
      <c r="J27" s="23">
        <f t="shared" ca="1" si="1"/>
        <v>0.14036202316554824</v>
      </c>
      <c r="K27" s="23">
        <f t="shared" ca="1" si="1"/>
        <v>-1.0168295299383523</v>
      </c>
      <c r="L27" s="23">
        <f t="shared" ca="1" si="1"/>
        <v>-2.705175671449533</v>
      </c>
      <c r="M27" s="23">
        <f t="shared" ca="1" si="1"/>
        <v>-4.0456188751506961</v>
      </c>
      <c r="P27" s="21">
        <v>40633</v>
      </c>
      <c r="Q27" s="54">
        <f ca="1">(((VLOOKUP(EDATE($P27,60),INDIRECT("fundamentals!$"&amp;Q$142&amp;":$"&amp;Q$143),2,0)/VLOOKUP($P27,INDIRECT("fundamentals!$"&amp;Q$142&amp;":$"&amp;Q$143),2,0)))^(1/5)-1)-((VLOOKUP(EDATE($P27,60),fundamentals!$EP:$EQ,2,0)/VLOOKUP($P27,fundamentals!$EP:$EQ,2,0))^(1/5)-1)</f>
        <v>9.1182663570679834E-2</v>
      </c>
      <c r="R27" s="54">
        <f ca="1">(((VLOOKUP(EDATE($P27,60),INDIRECT("fundamentals!$"&amp;R$142&amp;":$"&amp;R$143),2,0)/VLOOKUP($P27,INDIRECT("fundamentals!$"&amp;R$142&amp;":$"&amp;R$143),2,0)))^(1/5)-1)-((VLOOKUP(EDATE($P27,60),fundamentals!$EP:$EQ,2,0)/VLOOKUP($P27,fundamentals!$EP:$EQ,2,0))^(1/5)-1)</f>
        <v>5.6246945871590182E-2</v>
      </c>
      <c r="S27" s="54">
        <f ca="1">(((VLOOKUP(EDATE($P27,60),INDIRECT("fundamentals!$"&amp;S$142&amp;":$"&amp;S$143),2,0)/VLOOKUP($P27,INDIRECT("fundamentals!$"&amp;S$142&amp;":$"&amp;S$143),2,0)))^(1/5)-1)-((VLOOKUP(EDATE($P27,60),fundamentals!$EP:$EQ,2,0)/VLOOKUP($P27,fundamentals!$EP:$EQ,2,0))^(1/5)-1)</f>
        <v>3.0077207585564869E-2</v>
      </c>
      <c r="T27" s="54">
        <f ca="1">(((VLOOKUP(EDATE($P27,60),INDIRECT("fundamentals!$"&amp;T$142&amp;":$"&amp;T$143),2,0)/VLOOKUP($P27,INDIRECT("fundamentals!$"&amp;T$142&amp;":$"&amp;T$143),2,0)))^(1/5)-1)-((VLOOKUP(EDATE($P27,60),fundamentals!$EP:$EQ,2,0)/VLOOKUP($P27,fundamentals!$EP:$EQ,2,0))^(1/5)-1)</f>
        <v>-0.13199246436408507</v>
      </c>
      <c r="U27" s="54">
        <f ca="1">(((VLOOKUP(EDATE($P27,60),INDIRECT("fundamentals!$"&amp;U$142&amp;":$"&amp;U$143),2,0)/VLOOKUP($P27,INDIRECT("fundamentals!$"&amp;U$142&amp;":$"&amp;U$143),2,0)))^(1/5)-1)-((VLOOKUP(EDATE($P27,60),fundamentals!$EP:$EQ,2,0)/VLOOKUP($P27,fundamentals!$EP:$EQ,2,0))^(1/5)-1)</f>
        <v>-2.9364482803807768E-2</v>
      </c>
      <c r="V27" s="54">
        <f ca="1">(((VLOOKUP(EDATE($P27,60),INDIRECT("fundamentals!$"&amp;V$142&amp;":$"&amp;V$143),2,0)/VLOOKUP($P27,INDIRECT("fundamentals!$"&amp;V$142&amp;":$"&amp;V$143),2,0)))^(1/5)-1)-((VLOOKUP(EDATE($P27,60),fundamentals!$EP:$EQ,2,0)/VLOOKUP($P27,fundamentals!$EP:$EQ,2,0))^(1/5)-1)</f>
        <v>2.9152887774852587E-4</v>
      </c>
      <c r="W27" s="54">
        <f ca="1">(((VLOOKUP(EDATE($P27,60),INDIRECT("fundamentals!$"&amp;W$142&amp;":$"&amp;W$143),2,0)/VLOOKUP($P27,INDIRECT("fundamentals!$"&amp;W$142&amp;":$"&amp;W$143),2,0)))^(1/5)-1)-((VLOOKUP(EDATE($P27,60),fundamentals!$EP:$EQ,2,0)/VLOOKUP($P27,fundamentals!$EP:$EQ,2,0))^(1/5)-1)</f>
        <v>7.082678717142632E-2</v>
      </c>
      <c r="X27" s="54">
        <f ca="1">(((VLOOKUP(EDATE($P27,60),INDIRECT("fundamentals!$"&amp;X$142&amp;":$"&amp;X$143),2,0)/VLOOKUP($P27,INDIRECT("fundamentals!$"&amp;X$142&amp;":$"&amp;X$143),2,0)))^(1/5)-1)-((VLOOKUP(EDATE($P27,60),fundamentals!$EP:$EQ,2,0)/VLOOKUP($P27,fundamentals!$EP:$EQ,2,0))^(1/5)-1)</f>
        <v>1.2372526881717194E-2</v>
      </c>
      <c r="Y27" s="54">
        <f ca="1">(((VLOOKUP(EDATE($P27,60),INDIRECT("fundamentals!$"&amp;Y$142&amp;":$"&amp;Y$143),2,0)/VLOOKUP($P27,INDIRECT("fundamentals!$"&amp;Y$142&amp;":$"&amp;Y$143),2,0)))^(1/5)-1)-((VLOOKUP(EDATE($P27,60),fundamentals!$EP:$EQ,2,0)/VLOOKUP($P27,fundamentals!$EP:$EQ,2,0))^(1/5)-1)</f>
        <v>-7.1778975162511083E-2</v>
      </c>
      <c r="Z27" s="54">
        <f ca="1">(((VLOOKUP(EDATE($P27,60),INDIRECT("fundamentals!$"&amp;Z$142&amp;":$"&amp;Z$143),2,0)/VLOOKUP($P27,INDIRECT("fundamentals!$"&amp;Z$142&amp;":$"&amp;Z$143),2,0)))^(1/5)-1)-((VLOOKUP(EDATE($P27,60),fundamentals!$EP:$EQ,2,0)/VLOOKUP($P27,fundamentals!$EP:$EQ,2,0))^(1/5)-1)</f>
        <v>1.9055110142268683E-2</v>
      </c>
      <c r="AA27" s="54">
        <f ca="1">(((VLOOKUP(EDATE($P27,60),INDIRECT("fundamentals!$"&amp;AA$142&amp;":$"&amp;AA$143),2,0)/VLOOKUP($P27,INDIRECT("fundamentals!$"&amp;AA$142&amp;":$"&amp;AA$143),2,0)))^(1/5)-1)-((VLOOKUP(EDATE($P27,60),fundamentals!$EP:$EQ,2,0)/VLOOKUP($P27,fundamentals!$EP:$EQ,2,0))^(1/5)-1)</f>
        <v>4.114365666455333E-2</v>
      </c>
    </row>
    <row r="28" spans="2:27" x14ac:dyDescent="0.35">
      <c r="B28" s="21">
        <v>40663</v>
      </c>
      <c r="C28" s="23">
        <f t="shared" ca="1" si="1"/>
        <v>-1.7730001833962881</v>
      </c>
      <c r="D28" s="23">
        <f t="shared" ca="1" si="1"/>
        <v>2.7938672190518625</v>
      </c>
      <c r="E28" s="23">
        <f t="shared" ca="1" si="1"/>
        <v>-3.0978821031674189</v>
      </c>
      <c r="F28" s="23">
        <f t="shared" ca="1" si="1"/>
        <v>-1.2876955925746931</v>
      </c>
      <c r="G28" s="23">
        <f t="shared" ca="1" si="1"/>
        <v>-0.84923764771527654</v>
      </c>
      <c r="H28" s="23">
        <f t="shared" ca="1" si="1"/>
        <v>0.71652527357802687</v>
      </c>
      <c r="I28" s="23">
        <f t="shared" ca="1" si="1"/>
        <v>-2.8032821395502676</v>
      </c>
      <c r="J28" s="23">
        <f t="shared" ca="1" si="1"/>
        <v>0.87763338790370415</v>
      </c>
      <c r="K28" s="23">
        <f t="shared" ca="1" si="1"/>
        <v>-0.49022190521784559</v>
      </c>
      <c r="L28" s="23">
        <f t="shared" ca="1" si="1"/>
        <v>-1.9036424518512529</v>
      </c>
      <c r="M28" s="23">
        <f t="shared" ca="1" si="1"/>
        <v>-3.0207743715335234</v>
      </c>
      <c r="P28" s="21">
        <v>40663</v>
      </c>
      <c r="Q28" s="54">
        <f ca="1">(((VLOOKUP(EDATE($P28,60),INDIRECT("fundamentals!$"&amp;Q$142&amp;":$"&amp;Q$143),2,0)/VLOOKUP($P28,INDIRECT("fundamentals!$"&amp;Q$142&amp;":$"&amp;Q$143),2,0)))^(1/5)-1)-((VLOOKUP(EDATE($P28,60),fundamentals!$EP:$EQ,2,0)/VLOOKUP($P28,fundamentals!$EP:$EQ,2,0))^(1/5)-1)</f>
        <v>7.9048879378025294E-2</v>
      </c>
      <c r="R28" s="54">
        <f ca="1">(((VLOOKUP(EDATE($P28,60),INDIRECT("fundamentals!$"&amp;R$142&amp;":$"&amp;R$143),2,0)/VLOOKUP($P28,INDIRECT("fundamentals!$"&amp;R$142&amp;":$"&amp;R$143),2,0)))^(1/5)-1)-((VLOOKUP(EDATE($P28,60),fundamentals!$EP:$EQ,2,0)/VLOOKUP($P28,fundamentals!$EP:$EQ,2,0))^(1/5)-1)</f>
        <v>3.9918930898047655E-2</v>
      </c>
      <c r="S28" s="54">
        <f ca="1">(((VLOOKUP(EDATE($P28,60),INDIRECT("fundamentals!$"&amp;S$142&amp;":$"&amp;S$143),2,0)/VLOOKUP($P28,INDIRECT("fundamentals!$"&amp;S$142&amp;":$"&amp;S$143),2,0)))^(1/5)-1)-((VLOOKUP(EDATE($P28,60),fundamentals!$EP:$EQ,2,0)/VLOOKUP($P28,fundamentals!$EP:$EQ,2,0))^(1/5)-1)</f>
        <v>9.5773642879448673E-3</v>
      </c>
      <c r="T28" s="54">
        <f ca="1">(((VLOOKUP(EDATE($P28,60),INDIRECT("fundamentals!$"&amp;T$142&amp;":$"&amp;T$143),2,0)/VLOOKUP($P28,INDIRECT("fundamentals!$"&amp;T$142&amp;":$"&amp;T$143),2,0)))^(1/5)-1)-((VLOOKUP(EDATE($P28,60),fundamentals!$EP:$EQ,2,0)/VLOOKUP($P28,fundamentals!$EP:$EQ,2,0))^(1/5)-1)</f>
        <v>-0.1258304883571808</v>
      </c>
      <c r="U28" s="54">
        <f ca="1">(((VLOOKUP(EDATE($P28,60),INDIRECT("fundamentals!$"&amp;U$142&amp;":$"&amp;U$143),2,0)/VLOOKUP($P28,INDIRECT("fundamentals!$"&amp;U$142&amp;":$"&amp;U$143),2,0)))^(1/5)-1)-((VLOOKUP(EDATE($P28,60),fundamentals!$EP:$EQ,2,0)/VLOOKUP($P28,fundamentals!$EP:$EQ,2,0))^(1/5)-1)</f>
        <v>-2.4940102572493794E-2</v>
      </c>
      <c r="V28" s="54">
        <f ca="1">(((VLOOKUP(EDATE($P28,60),INDIRECT("fundamentals!$"&amp;V$142&amp;":$"&amp;V$143),2,0)/VLOOKUP($P28,INDIRECT("fundamentals!$"&amp;V$142&amp;":$"&amp;V$143),2,0)))^(1/5)-1)-((VLOOKUP(EDATE($P28,60),fundamentals!$EP:$EQ,2,0)/VLOOKUP($P28,fundamentals!$EP:$EQ,2,0))^(1/5)-1)</f>
        <v>-2.0272891979902674E-2</v>
      </c>
      <c r="W28" s="54">
        <f ca="1">(((VLOOKUP(EDATE($P28,60),INDIRECT("fundamentals!$"&amp;W$142&amp;":$"&amp;W$143),2,0)/VLOOKUP($P28,INDIRECT("fundamentals!$"&amp;W$142&amp;":$"&amp;W$143),2,0)))^(1/5)-1)-((VLOOKUP(EDATE($P28,60),fundamentals!$EP:$EQ,2,0)/VLOOKUP($P28,fundamentals!$EP:$EQ,2,0))^(1/5)-1)</f>
        <v>5.6754590157023888E-2</v>
      </c>
      <c r="X28" s="54">
        <f ca="1">(((VLOOKUP(EDATE($P28,60),INDIRECT("fundamentals!$"&amp;X$142&amp;":$"&amp;X$143),2,0)/VLOOKUP($P28,INDIRECT("fundamentals!$"&amp;X$142&amp;":$"&amp;X$143),2,0)))^(1/5)-1)-((VLOOKUP(EDATE($P28,60),fundamentals!$EP:$EQ,2,0)/VLOOKUP($P28,fundamentals!$EP:$EQ,2,0))^(1/5)-1)</f>
        <v>1.8202471862187597E-3</v>
      </c>
      <c r="Y28" s="54">
        <f ca="1">(((VLOOKUP(EDATE($P28,60),INDIRECT("fundamentals!$"&amp;Y$142&amp;":$"&amp;Y$143),2,0)/VLOOKUP($P28,INDIRECT("fundamentals!$"&amp;Y$142&amp;":$"&amp;Y$143),2,0)))^(1/5)-1)-((VLOOKUP(EDATE($P28,60),fundamentals!$EP:$EQ,2,0)/VLOOKUP($P28,fundamentals!$EP:$EQ,2,0))^(1/5)-1)</f>
        <v>-7.2296506466885679E-2</v>
      </c>
      <c r="Z28" s="54">
        <f ca="1">(((VLOOKUP(EDATE($P28,60),INDIRECT("fundamentals!$"&amp;Z$142&amp;":$"&amp;Z$143),2,0)/VLOOKUP($P28,INDIRECT("fundamentals!$"&amp;Z$142&amp;":$"&amp;Z$143),2,0)))^(1/5)-1)-((VLOOKUP(EDATE($P28,60),fundamentals!$EP:$EQ,2,0)/VLOOKUP($P28,fundamentals!$EP:$EQ,2,0))^(1/5)-1)</f>
        <v>-7.3777790265623366E-3</v>
      </c>
      <c r="AA28" s="54">
        <f ca="1">(((VLOOKUP(EDATE($P28,60),INDIRECT("fundamentals!$"&amp;AA$142&amp;":$"&amp;AA$143),2,0)/VLOOKUP($P28,INDIRECT("fundamentals!$"&amp;AA$142&amp;":$"&amp;AA$143),2,0)))^(1/5)-1)-((VLOOKUP(EDATE($P28,60),fundamentals!$EP:$EQ,2,0)/VLOOKUP($P28,fundamentals!$EP:$EQ,2,0))^(1/5)-1)</f>
        <v>1.9884274868857243E-2</v>
      </c>
    </row>
    <row r="29" spans="2:27" x14ac:dyDescent="0.35">
      <c r="B29" s="21">
        <v>40694</v>
      </c>
      <c r="C29" s="23">
        <f t="shared" ca="1" si="1"/>
        <v>-1.6665393174245988</v>
      </c>
      <c r="D29" s="23">
        <f t="shared" ca="1" si="1"/>
        <v>2.7598404943826704</v>
      </c>
      <c r="E29" s="23">
        <f t="shared" ca="1" si="1"/>
        <v>-2.3960985228472609</v>
      </c>
      <c r="F29" s="23">
        <f t="shared" ca="1" si="1"/>
        <v>-1.6513872475178528</v>
      </c>
      <c r="G29" s="23">
        <f t="shared" ca="1" si="1"/>
        <v>-0.82306984526463545</v>
      </c>
      <c r="H29" s="23">
        <f t="shared" ca="1" si="1"/>
        <v>1.2474877329964862</v>
      </c>
      <c r="I29" s="23">
        <f t="shared" ca="1" si="1"/>
        <v>-2.2125508587802316</v>
      </c>
      <c r="J29" s="23">
        <f t="shared" ca="1" si="1"/>
        <v>0.49746913472733123</v>
      </c>
      <c r="K29" s="23">
        <f t="shared" ca="1" si="1"/>
        <v>-0.88539945841809597</v>
      </c>
      <c r="L29" s="23">
        <f t="shared" ca="1" si="1"/>
        <v>-2.1134984864908706</v>
      </c>
      <c r="M29" s="23">
        <f t="shared" ca="1" si="1"/>
        <v>-2.3130245332741319</v>
      </c>
      <c r="P29" s="21">
        <v>40694</v>
      </c>
      <c r="Q29" s="54">
        <f ca="1">(((VLOOKUP(EDATE($P29,60),INDIRECT("fundamentals!$"&amp;Q$142&amp;":$"&amp;Q$143),2,0)/VLOOKUP($P29,INDIRECT("fundamentals!$"&amp;Q$142&amp;":$"&amp;Q$143),2,0)))^(1/5)-1)-((VLOOKUP(EDATE($P29,60),fundamentals!$EP:$EQ,2,0)/VLOOKUP($P29,fundamentals!$EP:$EQ,2,0))^(1/5)-1)</f>
        <v>7.8989150963100219E-2</v>
      </c>
      <c r="R29" s="54">
        <f ca="1">(((VLOOKUP(EDATE($P29,60),INDIRECT("fundamentals!$"&amp;R$142&amp;":$"&amp;R$143),2,0)/VLOOKUP($P29,INDIRECT("fundamentals!$"&amp;R$142&amp;":$"&amp;R$143),2,0)))^(1/5)-1)-((VLOOKUP(EDATE($P29,60),fundamentals!$EP:$EQ,2,0)/VLOOKUP($P29,fundamentals!$EP:$EQ,2,0))^(1/5)-1)</f>
        <v>3.7825386649479098E-2</v>
      </c>
      <c r="S29" s="54">
        <f ca="1">(((VLOOKUP(EDATE($P29,60),INDIRECT("fundamentals!$"&amp;S$142&amp;":$"&amp;S$143),2,0)/VLOOKUP($P29,INDIRECT("fundamentals!$"&amp;S$142&amp;":$"&amp;S$143),2,0)))^(1/5)-1)-((VLOOKUP(EDATE($P29,60),fundamentals!$EP:$EQ,2,0)/VLOOKUP($P29,fundamentals!$EP:$EQ,2,0))^(1/5)-1)</f>
        <v>1.9773315920137424E-3</v>
      </c>
      <c r="T29" s="54">
        <f ca="1">(((VLOOKUP(EDATE($P29,60),INDIRECT("fundamentals!$"&amp;T$142&amp;":$"&amp;T$143),2,0)/VLOOKUP($P29,INDIRECT("fundamentals!$"&amp;T$142&amp;":$"&amp;T$143),2,0)))^(1/5)-1)-((VLOOKUP(EDATE($P29,60),fundamentals!$EP:$EQ,2,0)/VLOOKUP($P29,fundamentals!$EP:$EQ,2,0))^(1/5)-1)</f>
        <v>-0.12320326113228708</v>
      </c>
      <c r="U29" s="54">
        <f ca="1">(((VLOOKUP(EDATE($P29,60),INDIRECT("fundamentals!$"&amp;U$142&amp;":$"&amp;U$143),2,0)/VLOOKUP($P29,INDIRECT("fundamentals!$"&amp;U$142&amp;":$"&amp;U$143),2,0)))^(1/5)-1)-((VLOOKUP(EDATE($P29,60),fundamentals!$EP:$EQ,2,0)/VLOOKUP($P29,fundamentals!$EP:$EQ,2,0))^(1/5)-1)</f>
        <v>-1.6796705328494754E-2</v>
      </c>
      <c r="V29" s="54">
        <f ca="1">(((VLOOKUP(EDATE($P29,60),INDIRECT("fundamentals!$"&amp;V$142&amp;":$"&amp;V$143),2,0)/VLOOKUP($P29,INDIRECT("fundamentals!$"&amp;V$142&amp;":$"&amp;V$143),2,0)))^(1/5)-1)-((VLOOKUP(EDATE($P29,60),fundamentals!$EP:$EQ,2,0)/VLOOKUP($P29,fundamentals!$EP:$EQ,2,0))^(1/5)-1)</f>
        <v>-2.3592777521732389E-2</v>
      </c>
      <c r="W29" s="54">
        <f ca="1">(((VLOOKUP(EDATE($P29,60),INDIRECT("fundamentals!$"&amp;W$142&amp;":$"&amp;W$143),2,0)/VLOOKUP($P29,INDIRECT("fundamentals!$"&amp;W$142&amp;":$"&amp;W$143),2,0)))^(1/5)-1)-((VLOOKUP(EDATE($P29,60),fundamentals!$EP:$EQ,2,0)/VLOOKUP($P29,fundamentals!$EP:$EQ,2,0))^(1/5)-1)</f>
        <v>5.1762772590233208E-2</v>
      </c>
      <c r="X29" s="54">
        <f ca="1">(((VLOOKUP(EDATE($P29,60),INDIRECT("fundamentals!$"&amp;X$142&amp;":$"&amp;X$143),2,0)/VLOOKUP($P29,INDIRECT("fundamentals!$"&amp;X$142&amp;":$"&amp;X$143),2,0)))^(1/5)-1)-((VLOOKUP(EDATE($P29,60),fundamentals!$EP:$EQ,2,0)/VLOOKUP($P29,fundamentals!$EP:$EQ,2,0))^(1/5)-1)</f>
        <v>1.6251978850028159E-3</v>
      </c>
      <c r="Y29" s="54">
        <f ca="1">(((VLOOKUP(EDATE($P29,60),INDIRECT("fundamentals!$"&amp;Y$142&amp;":$"&amp;Y$143),2,0)/VLOOKUP($P29,INDIRECT("fundamentals!$"&amp;Y$142&amp;":$"&amp;Y$143),2,0)))^(1/5)-1)-((VLOOKUP(EDATE($P29,60),fundamentals!$EP:$EQ,2,0)/VLOOKUP($P29,fundamentals!$EP:$EQ,2,0))^(1/5)-1)</f>
        <v>-7.0266313548552617E-2</v>
      </c>
      <c r="Z29" s="54">
        <f ca="1">(((VLOOKUP(EDATE($P29,60),INDIRECT("fundamentals!$"&amp;Z$142&amp;":$"&amp;Z$143),2,0)/VLOOKUP($P29,INDIRECT("fundamentals!$"&amp;Z$142&amp;":$"&amp;Z$143),2,0)))^(1/5)-1)-((VLOOKUP(EDATE($P29,60),fundamentals!$EP:$EQ,2,0)/VLOOKUP($P29,fundamentals!$EP:$EQ,2,0))^(1/5)-1)</f>
        <v>2.7463162840413169E-3</v>
      </c>
      <c r="AA29" s="54">
        <f ca="1">(((VLOOKUP(EDATE($P29,60),INDIRECT("fundamentals!$"&amp;AA$142&amp;":$"&amp;AA$143),2,0)/VLOOKUP($P29,INDIRECT("fundamentals!$"&amp;AA$142&amp;":$"&amp;AA$143),2,0)))^(1/5)-1)-((VLOOKUP(EDATE($P29,60),fundamentals!$EP:$EQ,2,0)/VLOOKUP($P29,fundamentals!$EP:$EQ,2,0))^(1/5)-1)</f>
        <v>1.4377329887857115E-2</v>
      </c>
    </row>
    <row r="30" spans="2:27" x14ac:dyDescent="0.35">
      <c r="B30" s="21">
        <v>40724</v>
      </c>
      <c r="C30" s="23">
        <f t="shared" ca="1" si="1"/>
        <v>-2.0224932456386036</v>
      </c>
      <c r="D30" s="23">
        <f t="shared" ca="1" si="1"/>
        <v>3.1600851212562722</v>
      </c>
      <c r="E30" s="23">
        <f t="shared" ca="1" si="1"/>
        <v>-2.660769436481722</v>
      </c>
      <c r="F30" s="23">
        <f t="shared" ca="1" si="1"/>
        <v>-1.560052089648271</v>
      </c>
      <c r="G30" s="23">
        <f t="shared" ca="1" si="1"/>
        <v>-0.68346139147270835</v>
      </c>
      <c r="H30" s="23">
        <f t="shared" ca="1" si="1"/>
        <v>1.0942724745641219</v>
      </c>
      <c r="I30" s="23">
        <f t="shared" ca="1" si="1"/>
        <v>-2.2081120238564682</v>
      </c>
      <c r="J30" s="23">
        <f t="shared" ca="1" si="1"/>
        <v>0.61080052037962851</v>
      </c>
      <c r="K30" s="23">
        <f t="shared" ca="1" si="1"/>
        <v>-0.85785885044337284</v>
      </c>
      <c r="L30" s="23">
        <f t="shared" ca="1" si="1"/>
        <v>-2.4931574124478288</v>
      </c>
      <c r="M30" s="23">
        <f t="shared" ca="1" si="1"/>
        <v>-1.9806909647210889</v>
      </c>
      <c r="P30" s="21">
        <v>40724</v>
      </c>
      <c r="Q30" s="54">
        <f ca="1">(((VLOOKUP(EDATE($P30,60),INDIRECT("fundamentals!$"&amp;Q$142&amp;":$"&amp;Q$143),2,0)/VLOOKUP($P30,INDIRECT("fundamentals!$"&amp;Q$142&amp;":$"&amp;Q$143),2,0)))^(1/5)-1)-((VLOOKUP(EDATE($P30,60),fundamentals!$EP:$EQ,2,0)/VLOOKUP($P30,fundamentals!$EP:$EQ,2,0))^(1/5)-1)</f>
        <v>7.1675002963617729E-2</v>
      </c>
      <c r="R30" s="54">
        <f ca="1">(((VLOOKUP(EDATE($P30,60),INDIRECT("fundamentals!$"&amp;R$142&amp;":$"&amp;R$143),2,0)/VLOOKUP($P30,INDIRECT("fundamentals!$"&amp;R$142&amp;":$"&amp;R$143),2,0)))^(1/5)-1)-((VLOOKUP(EDATE($P30,60),fundamentals!$EP:$EQ,2,0)/VLOOKUP($P30,fundamentals!$EP:$EQ,2,0))^(1/5)-1)</f>
        <v>2.065376518652462E-2</v>
      </c>
      <c r="S30" s="54">
        <f ca="1">(((VLOOKUP(EDATE($P30,60),INDIRECT("fundamentals!$"&amp;S$142&amp;":$"&amp;S$143),2,0)/VLOOKUP($P30,INDIRECT("fundamentals!$"&amp;S$142&amp;":$"&amp;S$143),2,0)))^(1/5)-1)-((VLOOKUP(EDATE($P30,60),fundamentals!$EP:$EQ,2,0)/VLOOKUP($P30,fundamentals!$EP:$EQ,2,0))^(1/5)-1)</f>
        <v>5.8063791201150572E-3</v>
      </c>
      <c r="T30" s="54">
        <f ca="1">(((VLOOKUP(EDATE($P30,60),INDIRECT("fundamentals!$"&amp;T$142&amp;":$"&amp;T$143),2,0)/VLOOKUP($P30,INDIRECT("fundamentals!$"&amp;T$142&amp;":$"&amp;T$143),2,0)))^(1/5)-1)-((VLOOKUP(EDATE($P30,60),fundamentals!$EP:$EQ,2,0)/VLOOKUP($P30,fundamentals!$EP:$EQ,2,0))^(1/5)-1)</f>
        <v>-0.12551700363723284</v>
      </c>
      <c r="U30" s="54">
        <f ca="1">(((VLOOKUP(EDATE($P30,60),INDIRECT("fundamentals!$"&amp;U$142&amp;":$"&amp;U$143),2,0)/VLOOKUP($P30,INDIRECT("fundamentals!$"&amp;U$142&amp;":$"&amp;U$143),2,0)))^(1/5)-1)-((VLOOKUP(EDATE($P30,60),fundamentals!$EP:$EQ,2,0)/VLOOKUP($P30,fundamentals!$EP:$EQ,2,0))^(1/5)-1)</f>
        <v>-3.5622392269949676E-2</v>
      </c>
      <c r="V30" s="54">
        <f ca="1">(((VLOOKUP(EDATE($P30,60),INDIRECT("fundamentals!$"&amp;V$142&amp;":$"&amp;V$143),2,0)/VLOOKUP($P30,INDIRECT("fundamentals!$"&amp;V$142&amp;":$"&amp;V$143),2,0)))^(1/5)-1)-((VLOOKUP(EDATE($P30,60),fundamentals!$EP:$EQ,2,0)/VLOOKUP($P30,fundamentals!$EP:$EQ,2,0))^(1/5)-1)</f>
        <v>-1.6965952217444569E-2</v>
      </c>
      <c r="W30" s="54">
        <f ca="1">(((VLOOKUP(EDATE($P30,60),INDIRECT("fundamentals!$"&amp;W$142&amp;":$"&amp;W$143),2,0)/VLOOKUP($P30,INDIRECT("fundamentals!$"&amp;W$142&amp;":$"&amp;W$143),2,0)))^(1/5)-1)-((VLOOKUP(EDATE($P30,60),fundamentals!$EP:$EQ,2,0)/VLOOKUP($P30,fundamentals!$EP:$EQ,2,0))^(1/5)-1)</f>
        <v>4.438992105381101E-2</v>
      </c>
      <c r="X30" s="54">
        <f ca="1">(((VLOOKUP(EDATE($P30,60),INDIRECT("fundamentals!$"&amp;X$142&amp;":$"&amp;X$143),2,0)/VLOOKUP($P30,INDIRECT("fundamentals!$"&amp;X$142&amp;":$"&amp;X$143),2,0)))^(1/5)-1)-((VLOOKUP(EDATE($P30,60),fundamentals!$EP:$EQ,2,0)/VLOOKUP($P30,fundamentals!$EP:$EQ,2,0))^(1/5)-1)</f>
        <v>-7.0120816321275203E-3</v>
      </c>
      <c r="Y30" s="54">
        <f ca="1">(((VLOOKUP(EDATE($P30,60),INDIRECT("fundamentals!$"&amp;Y$142&amp;":$"&amp;Y$143),2,0)/VLOOKUP($P30,INDIRECT("fundamentals!$"&amp;Y$142&amp;":$"&amp;Y$143),2,0)))^(1/5)-1)-((VLOOKUP(EDATE($P30,60),fundamentals!$EP:$EQ,2,0)/VLOOKUP($P30,fundamentals!$EP:$EQ,2,0))^(1/5)-1)</f>
        <v>-8.3095068393733484E-2</v>
      </c>
      <c r="Z30" s="54">
        <f ca="1">(((VLOOKUP(EDATE($P30,60),INDIRECT("fundamentals!$"&amp;Z$142&amp;":$"&amp;Z$143),2,0)/VLOOKUP($P30,INDIRECT("fundamentals!$"&amp;Z$142&amp;":$"&amp;Z$143),2,0)))^(1/5)-1)-((VLOOKUP(EDATE($P30,60),fundamentals!$EP:$EQ,2,0)/VLOOKUP($P30,fundamentals!$EP:$EQ,2,0))^(1/5)-1)</f>
        <v>-9.5837988765714588E-3</v>
      </c>
      <c r="AA30" s="54">
        <f ca="1">(((VLOOKUP(EDATE($P30,60),INDIRECT("fundamentals!$"&amp;AA$142&amp;":$"&amp;AA$143),2,0)/VLOOKUP($P30,INDIRECT("fundamentals!$"&amp;AA$142&amp;":$"&amp;AA$143),2,0)))^(1/5)-1)-((VLOOKUP(EDATE($P30,60),fundamentals!$EP:$EQ,2,0)/VLOOKUP($P30,fundamentals!$EP:$EQ,2,0))^(1/5)-1)</f>
        <v>1.9480327355930527E-2</v>
      </c>
    </row>
    <row r="31" spans="2:27" x14ac:dyDescent="0.35">
      <c r="B31" s="21">
        <v>40755</v>
      </c>
      <c r="C31" s="23">
        <f t="shared" ca="1" si="1"/>
        <v>-1.7340032858053984</v>
      </c>
      <c r="D31" s="23">
        <f t="shared" ca="1" si="1"/>
        <v>3.7169694880491528</v>
      </c>
      <c r="E31" s="23">
        <f t="shared" ca="1" si="1"/>
        <v>-2.1130650950394596</v>
      </c>
      <c r="F31" s="23">
        <f t="shared" ca="1" si="1"/>
        <v>-0.5433633700624757</v>
      </c>
      <c r="G31" s="23">
        <f t="shared" ca="1" si="1"/>
        <v>-0.14714536014392809</v>
      </c>
      <c r="H31" s="23">
        <f t="shared" ca="1" si="1"/>
        <v>2.0655252910570954</v>
      </c>
      <c r="I31" s="23">
        <f t="shared" ca="1" si="1"/>
        <v>-2.0641817261918312</v>
      </c>
      <c r="J31" s="23">
        <f t="shared" ca="1" si="1"/>
        <v>-5.8726674231238896E-2</v>
      </c>
      <c r="K31" s="23">
        <f t="shared" ca="1" si="1"/>
        <v>-0.56125830799886955</v>
      </c>
      <c r="L31" s="23">
        <f t="shared" ca="1" si="1"/>
        <v>-1.672139652273998</v>
      </c>
      <c r="M31" s="23">
        <f t="shared" ca="1" si="1"/>
        <v>-1.2587541475881263</v>
      </c>
      <c r="P31" s="21">
        <v>40755</v>
      </c>
      <c r="Q31" s="54">
        <f ca="1">(((VLOOKUP(EDATE($P31,60),INDIRECT("fundamentals!$"&amp;Q$142&amp;":$"&amp;Q$143),2,0)/VLOOKUP($P31,INDIRECT("fundamentals!$"&amp;Q$142&amp;":$"&amp;Q$143),2,0)))^(1/5)-1)-((VLOOKUP(EDATE($P31,60),fundamentals!$EP:$EQ,2,0)/VLOOKUP($P31,fundamentals!$EP:$EQ,2,0))^(1/5)-1)</f>
        <v>7.3646077242083718E-2</v>
      </c>
      <c r="R31" s="54">
        <f ca="1">(((VLOOKUP(EDATE($P31,60),INDIRECT("fundamentals!$"&amp;R$142&amp;":$"&amp;R$143),2,0)/VLOOKUP($P31,INDIRECT("fundamentals!$"&amp;R$142&amp;":$"&amp;R$143),2,0)))^(1/5)-1)-((VLOOKUP(EDATE($P31,60),fundamentals!$EP:$EQ,2,0)/VLOOKUP($P31,fundamentals!$EP:$EQ,2,0))^(1/5)-1)</f>
        <v>2.2884792638243612E-2</v>
      </c>
      <c r="S31" s="54">
        <f ca="1">(((VLOOKUP(EDATE($P31,60),INDIRECT("fundamentals!$"&amp;S$142&amp;":$"&amp;S$143),2,0)/VLOOKUP($P31,INDIRECT("fundamentals!$"&amp;S$142&amp;":$"&amp;S$143),2,0)))^(1/5)-1)-((VLOOKUP(EDATE($P31,60),fundamentals!$EP:$EQ,2,0)/VLOOKUP($P31,fundamentals!$EP:$EQ,2,0))^(1/5)-1)</f>
        <v>-4.1643754306304182E-3</v>
      </c>
      <c r="T31" s="54">
        <f ca="1">(((VLOOKUP(EDATE($P31,60),INDIRECT("fundamentals!$"&amp;T$142&amp;":$"&amp;T$143),2,0)/VLOOKUP($P31,INDIRECT("fundamentals!$"&amp;T$142&amp;":$"&amp;T$143),2,0)))^(1/5)-1)-((VLOOKUP(EDATE($P31,60),fundamentals!$EP:$EQ,2,0)/VLOOKUP($P31,fundamentals!$EP:$EQ,2,0))^(1/5)-1)</f>
        <v>-0.14374182495280807</v>
      </c>
      <c r="U31" s="54">
        <f ca="1">(((VLOOKUP(EDATE($P31,60),INDIRECT("fundamentals!$"&amp;U$142&amp;":$"&amp;U$143),2,0)/VLOOKUP($P31,INDIRECT("fundamentals!$"&amp;U$142&amp;":$"&amp;U$143),2,0)))^(1/5)-1)-((VLOOKUP(EDATE($P31,60),fundamentals!$EP:$EQ,2,0)/VLOOKUP($P31,fundamentals!$EP:$EQ,2,0))^(1/5)-1)</f>
        <v>-3.141887094333895E-2</v>
      </c>
      <c r="V31" s="54">
        <f ca="1">(((VLOOKUP(EDATE($P31,60),INDIRECT("fundamentals!$"&amp;V$142&amp;":$"&amp;V$143),2,0)/VLOOKUP($P31,INDIRECT("fundamentals!$"&amp;V$142&amp;":$"&amp;V$143),2,0)))^(1/5)-1)-((VLOOKUP(EDATE($P31,60),fundamentals!$EP:$EQ,2,0)/VLOOKUP($P31,fundamentals!$EP:$EQ,2,0))^(1/5)-1)</f>
        <v>-2.4286952024018538E-2</v>
      </c>
      <c r="W31" s="54">
        <f ca="1">(((VLOOKUP(EDATE($P31,60),INDIRECT("fundamentals!$"&amp;W$142&amp;":$"&amp;W$143),2,0)/VLOOKUP($P31,INDIRECT("fundamentals!$"&amp;W$142&amp;":$"&amp;W$143),2,0)))^(1/5)-1)-((VLOOKUP(EDATE($P31,60),fundamentals!$EP:$EQ,2,0)/VLOOKUP($P31,fundamentals!$EP:$EQ,2,0))^(1/5)-1)</f>
        <v>5.1494838135168974E-2</v>
      </c>
      <c r="X31" s="54">
        <f ca="1">(((VLOOKUP(EDATE($P31,60),INDIRECT("fundamentals!$"&amp;X$142&amp;":$"&amp;X$143),2,0)/VLOOKUP($P31,INDIRECT("fundamentals!$"&amp;X$142&amp;":$"&amp;X$143),2,0)))^(1/5)-1)-((VLOOKUP(EDATE($P31,60),fundamentals!$EP:$EQ,2,0)/VLOOKUP($P31,fundamentals!$EP:$EQ,2,0))^(1/5)-1)</f>
        <v>3.5992977019423389E-3</v>
      </c>
      <c r="Y31" s="54">
        <f ca="1">(((VLOOKUP(EDATE($P31,60),INDIRECT("fundamentals!$"&amp;Y$142&amp;":$"&amp;Y$143),2,0)/VLOOKUP($P31,INDIRECT("fundamentals!$"&amp;Y$142&amp;":$"&amp;Y$143),2,0)))^(1/5)-1)-((VLOOKUP(EDATE($P31,60),fundamentals!$EP:$EQ,2,0)/VLOOKUP($P31,fundamentals!$EP:$EQ,2,0))^(1/5)-1)</f>
        <v>-8.1273664424291958E-2</v>
      </c>
      <c r="Z31" s="54">
        <f ca="1">(((VLOOKUP(EDATE($P31,60),INDIRECT("fundamentals!$"&amp;Z$142&amp;":$"&amp;Z$143),2,0)/VLOOKUP($P31,INDIRECT("fundamentals!$"&amp;Z$142&amp;":$"&amp;Z$143),2,0)))^(1/5)-1)-((VLOOKUP(EDATE($P31,60),fundamentals!$EP:$EQ,2,0)/VLOOKUP($P31,fundamentals!$EP:$EQ,2,0))^(1/5)-1)</f>
        <v>-8.3727934287518568E-3</v>
      </c>
      <c r="AA31" s="54">
        <f ca="1">(((VLOOKUP(EDATE($P31,60),INDIRECT("fundamentals!$"&amp;AA$142&amp;":$"&amp;AA$143),2,0)/VLOOKUP($P31,INDIRECT("fundamentals!$"&amp;AA$142&amp;":$"&amp;AA$143),2,0)))^(1/5)-1)-((VLOOKUP(EDATE($P31,60),fundamentals!$EP:$EQ,2,0)/VLOOKUP($P31,fundamentals!$EP:$EQ,2,0))^(1/5)-1)</f>
        <v>6.9582716584837279E-3</v>
      </c>
    </row>
    <row r="32" spans="2:27" x14ac:dyDescent="0.35">
      <c r="B32" s="21">
        <v>40786</v>
      </c>
      <c r="C32" s="23">
        <f t="shared" ca="1" si="1"/>
        <v>-2.267743682313343</v>
      </c>
      <c r="D32" s="23">
        <f t="shared" ca="1" si="1"/>
        <v>3.5484452149841239</v>
      </c>
      <c r="E32" s="23">
        <f t="shared" ca="1" si="1"/>
        <v>-1.0617134904187271</v>
      </c>
      <c r="F32" s="23">
        <f t="shared" ca="1" si="1"/>
        <v>-0.93288676475289545</v>
      </c>
      <c r="G32" s="23">
        <f t="shared" ca="1" si="1"/>
        <v>-7.2479616817785253E-2</v>
      </c>
      <c r="H32" s="23">
        <f t="shared" ca="1" si="1"/>
        <v>2.3892598058872641</v>
      </c>
      <c r="I32" s="23">
        <f t="shared" ca="1" si="1"/>
        <v>-1.6218976838261865</v>
      </c>
      <c r="J32" s="23">
        <f t="shared" ca="1" si="1"/>
        <v>-0.35428238057681227</v>
      </c>
      <c r="K32" s="23">
        <f t="shared" ca="1" si="1"/>
        <v>-0.88807652578065888</v>
      </c>
      <c r="L32" s="23">
        <f t="shared" ca="1" si="1"/>
        <v>-2.0487082147839182</v>
      </c>
      <c r="M32" s="23">
        <f t="shared" ca="1" si="1"/>
        <v>0.17311475660133802</v>
      </c>
      <c r="P32" s="21">
        <v>40786</v>
      </c>
      <c r="Q32" s="54">
        <f ca="1">(((VLOOKUP(EDATE($P32,60),INDIRECT("fundamentals!$"&amp;Q$142&amp;":$"&amp;Q$143),2,0)/VLOOKUP($P32,INDIRECT("fundamentals!$"&amp;Q$142&amp;":$"&amp;Q$143),2,0)))^(1/5)-1)-((VLOOKUP(EDATE($P32,60),fundamentals!$EP:$EQ,2,0)/VLOOKUP($P32,fundamentals!$EP:$EQ,2,0))^(1/5)-1)</f>
        <v>6.8123803024829899E-2</v>
      </c>
      <c r="R32" s="54">
        <f ca="1">(((VLOOKUP(EDATE($P32,60),INDIRECT("fundamentals!$"&amp;R$142&amp;":$"&amp;R$143),2,0)/VLOOKUP($P32,INDIRECT("fundamentals!$"&amp;R$142&amp;":$"&amp;R$143),2,0)))^(1/5)-1)-((VLOOKUP(EDATE($P32,60),fundamentals!$EP:$EQ,2,0)/VLOOKUP($P32,fundamentals!$EP:$EQ,2,0))^(1/5)-1)</f>
        <v>1.4769271444917909E-2</v>
      </c>
      <c r="S32" s="54">
        <f ca="1">(((VLOOKUP(EDATE($P32,60),INDIRECT("fundamentals!$"&amp;S$142&amp;":$"&amp;S$143),2,0)/VLOOKUP($P32,INDIRECT("fundamentals!$"&amp;S$142&amp;":$"&amp;S$143),2,0)))^(1/5)-1)-((VLOOKUP(EDATE($P32,60),fundamentals!$EP:$EQ,2,0)/VLOOKUP($P32,fundamentals!$EP:$EQ,2,0))^(1/5)-1)</f>
        <v>-2.540864047286151E-2</v>
      </c>
      <c r="T32" s="54">
        <f ca="1">(((VLOOKUP(EDATE($P32,60),INDIRECT("fundamentals!$"&amp;T$142&amp;":$"&amp;T$143),2,0)/VLOOKUP($P32,INDIRECT("fundamentals!$"&amp;T$142&amp;":$"&amp;T$143),2,0)))^(1/5)-1)-((VLOOKUP(EDATE($P32,60),fundamentals!$EP:$EQ,2,0)/VLOOKUP($P32,fundamentals!$EP:$EQ,2,0))^(1/5)-1)</f>
        <v>-0.13785648153837382</v>
      </c>
      <c r="U32" s="54">
        <f ca="1">(((VLOOKUP(EDATE($P32,60),INDIRECT("fundamentals!$"&amp;U$142&amp;":$"&amp;U$143),2,0)/VLOOKUP($P32,INDIRECT("fundamentals!$"&amp;U$142&amp;":$"&amp;U$143),2,0)))^(1/5)-1)-((VLOOKUP(EDATE($P32,60),fundamentals!$EP:$EQ,2,0)/VLOOKUP($P32,fundamentals!$EP:$EQ,2,0))^(1/5)-1)</f>
        <v>-1.2338402024700379E-2</v>
      </c>
      <c r="V32" s="54">
        <f ca="1">(((VLOOKUP(EDATE($P32,60),INDIRECT("fundamentals!$"&amp;V$142&amp;":$"&amp;V$143),2,0)/VLOOKUP($P32,INDIRECT("fundamentals!$"&amp;V$142&amp;":$"&amp;V$143),2,0)))^(1/5)-1)-((VLOOKUP(EDATE($P32,60),fundamentals!$EP:$EQ,2,0)/VLOOKUP($P32,fundamentals!$EP:$EQ,2,0))^(1/5)-1)</f>
        <v>-3.9906834969741789E-2</v>
      </c>
      <c r="W32" s="54">
        <f ca="1">(((VLOOKUP(EDATE($P32,60),INDIRECT("fundamentals!$"&amp;W$142&amp;":$"&amp;W$143),2,0)/VLOOKUP($P32,INDIRECT("fundamentals!$"&amp;W$142&amp;":$"&amp;W$143),2,0)))^(1/5)-1)-((VLOOKUP(EDATE($P32,60),fundamentals!$EP:$EQ,2,0)/VLOOKUP($P32,fundamentals!$EP:$EQ,2,0))^(1/5)-1)</f>
        <v>3.4656445111937995E-2</v>
      </c>
      <c r="X32" s="54">
        <f ca="1">(((VLOOKUP(EDATE($P32,60),INDIRECT("fundamentals!$"&amp;X$142&amp;":$"&amp;X$143),2,0)/VLOOKUP($P32,INDIRECT("fundamentals!$"&amp;X$142&amp;":$"&amp;X$143),2,0)))^(1/5)-1)-((VLOOKUP(EDATE($P32,60),fundamentals!$EP:$EQ,2,0)/VLOOKUP($P32,fundamentals!$EP:$EQ,2,0))^(1/5)-1)</f>
        <v>4.6162802243763235E-3</v>
      </c>
      <c r="Y32" s="54">
        <f ca="1">(((VLOOKUP(EDATE($P32,60),INDIRECT("fundamentals!$"&amp;Y$142&amp;":$"&amp;Y$143),2,0)/VLOOKUP($P32,INDIRECT("fundamentals!$"&amp;Y$142&amp;":$"&amp;Y$143),2,0)))^(1/5)-1)-((VLOOKUP(EDATE($P32,60),fundamentals!$EP:$EQ,2,0)/VLOOKUP($P32,fundamentals!$EP:$EQ,2,0))^(1/5)-1)</f>
        <v>-8.3230895909404135E-2</v>
      </c>
      <c r="Z32" s="54">
        <f ca="1">(((VLOOKUP(EDATE($P32,60),INDIRECT("fundamentals!$"&amp;Z$142&amp;":$"&amp;Z$143),2,0)/VLOOKUP($P32,INDIRECT("fundamentals!$"&amp;Z$142&amp;":$"&amp;Z$143),2,0)))^(1/5)-1)-((VLOOKUP(EDATE($P32,60),fundamentals!$EP:$EQ,2,0)/VLOOKUP($P32,fundamentals!$EP:$EQ,2,0))^(1/5)-1)</f>
        <v>-6.7608001638927995E-3</v>
      </c>
      <c r="AA32" s="54">
        <f ca="1">(((VLOOKUP(EDATE($P32,60),INDIRECT("fundamentals!$"&amp;AA$142&amp;":$"&amp;AA$143),2,0)/VLOOKUP($P32,INDIRECT("fundamentals!$"&amp;AA$142&amp;":$"&amp;AA$143),2,0)))^(1/5)-1)-((VLOOKUP(EDATE($P32,60),fundamentals!$EP:$EQ,2,0)/VLOOKUP($P32,fundamentals!$EP:$EQ,2,0))^(1/5)-1)</f>
        <v>-2.733260297766682E-2</v>
      </c>
    </row>
    <row r="33" spans="2:27" x14ac:dyDescent="0.35">
      <c r="B33" s="21">
        <v>40816</v>
      </c>
      <c r="C33" s="23">
        <f t="shared" ca="1" si="1"/>
        <v>-5.3178152649905712</v>
      </c>
      <c r="D33" s="23">
        <f t="shared" ca="1" si="1"/>
        <v>0.8066514958197315</v>
      </c>
      <c r="E33" s="23">
        <f t="shared" ca="1" si="1"/>
        <v>-3.2753165012503853</v>
      </c>
      <c r="F33" s="23">
        <f t="shared" ca="1" si="1"/>
        <v>-3.909886730223024</v>
      </c>
      <c r="G33" s="23">
        <f t="shared" ca="1" si="1"/>
        <v>-2.5446850718896297</v>
      </c>
      <c r="H33" s="23">
        <f t="shared" ca="1" si="1"/>
        <v>-0.62791560465795027</v>
      </c>
      <c r="I33" s="23">
        <f t="shared" ca="1" si="1"/>
        <v>-3.8116936132368031</v>
      </c>
      <c r="J33" s="23">
        <f t="shared" ca="1" si="1"/>
        <v>-3.4755596794254782</v>
      </c>
      <c r="K33" s="23">
        <f t="shared" ca="1" si="1"/>
        <v>-5.5961576196144076</v>
      </c>
      <c r="L33" s="23">
        <f t="shared" ca="1" si="1"/>
        <v>-4.2299979492465773</v>
      </c>
      <c r="M33" s="23">
        <f t="shared" ca="1" si="1"/>
        <v>-1.2146106598941762</v>
      </c>
      <c r="P33" s="21">
        <v>40816</v>
      </c>
      <c r="Q33" s="54">
        <f ca="1">(((VLOOKUP(EDATE($P33,60),INDIRECT("fundamentals!$"&amp;Q$142&amp;":$"&amp;Q$143),2,0)/VLOOKUP($P33,INDIRECT("fundamentals!$"&amp;Q$142&amp;":$"&amp;Q$143),2,0)))^(1/5)-1)-((VLOOKUP(EDATE($P33,60),fundamentals!$EP:$EQ,2,0)/VLOOKUP($P33,fundamentals!$EP:$EQ,2,0))^(1/5)-1)</f>
        <v>0.1141498891659003</v>
      </c>
      <c r="R33" s="54">
        <f ca="1">(((VLOOKUP(EDATE($P33,60),INDIRECT("fundamentals!$"&amp;R$142&amp;":$"&amp;R$143),2,0)/VLOOKUP($P33,INDIRECT("fundamentals!$"&amp;R$142&amp;":$"&amp;R$143),2,0)))^(1/5)-1)-((VLOOKUP(EDATE($P33,60),fundamentals!$EP:$EQ,2,0)/VLOOKUP($P33,fundamentals!$EP:$EQ,2,0))^(1/5)-1)</f>
        <v>5.3993069621058876E-2</v>
      </c>
      <c r="S33" s="54">
        <f ca="1">(((VLOOKUP(EDATE($P33,60),INDIRECT("fundamentals!$"&amp;S$142&amp;":$"&amp;S$143),2,0)/VLOOKUP($P33,INDIRECT("fundamentals!$"&amp;S$142&amp;":$"&amp;S$143),2,0)))^(1/5)-1)-((VLOOKUP(EDATE($P33,60),fundamentals!$EP:$EQ,2,0)/VLOOKUP($P33,fundamentals!$EP:$EQ,2,0))^(1/5)-1)</f>
        <v>6.6274947664761719E-3</v>
      </c>
      <c r="T33" s="54">
        <f ca="1">(((VLOOKUP(EDATE($P33,60),INDIRECT("fundamentals!$"&amp;T$142&amp;":$"&amp;T$143),2,0)/VLOOKUP($P33,INDIRECT("fundamentals!$"&amp;T$142&amp;":$"&amp;T$143),2,0)))^(1/5)-1)-((VLOOKUP(EDATE($P33,60),fundamentals!$EP:$EQ,2,0)/VLOOKUP($P33,fundamentals!$EP:$EQ,2,0))^(1/5)-1)</f>
        <v>-7.7788432498260729E-2</v>
      </c>
      <c r="U33" s="54">
        <f ca="1">(((VLOOKUP(EDATE($P33,60),INDIRECT("fundamentals!$"&amp;U$142&amp;":$"&amp;U$143),2,0)/VLOOKUP($P33,INDIRECT("fundamentals!$"&amp;U$142&amp;":$"&amp;U$143),2,0)))^(1/5)-1)-((VLOOKUP(EDATE($P33,60),fundamentals!$EP:$EQ,2,0)/VLOOKUP($P33,fundamentals!$EP:$EQ,2,0))^(1/5)-1)</f>
        <v>3.7923379212301711E-2</v>
      </c>
      <c r="V33" s="54">
        <f ca="1">(((VLOOKUP(EDATE($P33,60),INDIRECT("fundamentals!$"&amp;V$142&amp;":$"&amp;V$143),2,0)/VLOOKUP($P33,INDIRECT("fundamentals!$"&amp;V$142&amp;":$"&amp;V$143),2,0)))^(1/5)-1)-((VLOOKUP(EDATE($P33,60),fundamentals!$EP:$EQ,2,0)/VLOOKUP($P33,fundamentals!$EP:$EQ,2,0))^(1/5)-1)</f>
        <v>6.4082377181782224E-3</v>
      </c>
      <c r="W33" s="54">
        <f ca="1">(((VLOOKUP(EDATE($P33,60),INDIRECT("fundamentals!$"&amp;W$142&amp;":$"&amp;W$143),2,0)/VLOOKUP($P33,INDIRECT("fundamentals!$"&amp;W$142&amp;":$"&amp;W$143),2,0)))^(1/5)-1)-((VLOOKUP(EDATE($P33,60),fundamentals!$EP:$EQ,2,0)/VLOOKUP($P33,fundamentals!$EP:$EQ,2,0))^(1/5)-1)</f>
        <v>7.1233709083849961E-2</v>
      </c>
      <c r="X33" s="54">
        <f ca="1">(((VLOOKUP(EDATE($P33,60),INDIRECT("fundamentals!$"&amp;X$142&amp;":$"&amp;X$143),2,0)/VLOOKUP($P33,INDIRECT("fundamentals!$"&amp;X$142&amp;":$"&amp;X$143),2,0)))^(1/5)-1)-((VLOOKUP(EDATE($P33,60),fundamentals!$EP:$EQ,2,0)/VLOOKUP($P33,fundamentals!$EP:$EQ,2,0))^(1/5)-1)</f>
        <v>5.4778039844707971E-2</v>
      </c>
      <c r="Y33" s="54">
        <f ca="1">(((VLOOKUP(EDATE($P33,60),INDIRECT("fundamentals!$"&amp;Y$142&amp;":$"&amp;Y$143),2,0)/VLOOKUP($P33,INDIRECT("fundamentals!$"&amp;Y$142&amp;":$"&amp;Y$143),2,0)))^(1/5)-1)-((VLOOKUP(EDATE($P33,60),fundamentals!$EP:$EQ,2,0)/VLOOKUP($P33,fundamentals!$EP:$EQ,2,0))^(1/5)-1)</f>
        <v>-1.6619429980486711E-2</v>
      </c>
      <c r="Z33" s="54">
        <f ca="1">(((VLOOKUP(EDATE($P33,60),INDIRECT("fundamentals!$"&amp;Z$142&amp;":$"&amp;Z$143),2,0)/VLOOKUP($P33,INDIRECT("fundamentals!$"&amp;Z$142&amp;":$"&amp;Z$143),2,0)))^(1/5)-1)-((VLOOKUP(EDATE($P33,60),fundamentals!$EP:$EQ,2,0)/VLOOKUP($P33,fundamentals!$EP:$EQ,2,0))^(1/5)-1)</f>
        <v>3.3440479653719768E-2</v>
      </c>
      <c r="AA33" s="54">
        <f ca="1">(((VLOOKUP(EDATE($P33,60),INDIRECT("fundamentals!$"&amp;AA$142&amp;":$"&amp;AA$143),2,0)/VLOOKUP($P33,INDIRECT("fundamentals!$"&amp;AA$142&amp;":$"&amp;AA$143),2,0)))^(1/5)-1)-((VLOOKUP(EDATE($P33,60),fundamentals!$EP:$EQ,2,0)/VLOOKUP($P33,fundamentals!$EP:$EQ,2,0))^(1/5)-1)</f>
        <v>8.7874293857925778E-5</v>
      </c>
    </row>
    <row r="34" spans="2:27" x14ac:dyDescent="0.35">
      <c r="B34" s="21">
        <v>40847</v>
      </c>
      <c r="C34" s="23">
        <f t="shared" ca="1" si="1"/>
        <v>-3.3324328047511944</v>
      </c>
      <c r="D34" s="23">
        <f t="shared" ca="1" si="1"/>
        <v>3.1518611303520219</v>
      </c>
      <c r="E34" s="23">
        <f t="shared" ca="1" si="1"/>
        <v>-2.4962681998276874</v>
      </c>
      <c r="F34" s="23">
        <f t="shared" ca="1" si="1"/>
        <v>-1.918663502997136</v>
      </c>
      <c r="G34" s="23">
        <f t="shared" ca="1" si="1"/>
        <v>-1.1088231024859563</v>
      </c>
      <c r="H34" s="23">
        <f t="shared" ca="1" si="1"/>
        <v>1.6476691592583668</v>
      </c>
      <c r="I34" s="23">
        <f t="shared" ca="1" si="1"/>
        <v>-3.0330477394362942</v>
      </c>
      <c r="J34" s="23">
        <f t="shared" ca="1" si="1"/>
        <v>-1.1735963956117317</v>
      </c>
      <c r="K34" s="23">
        <f t="shared" ca="1" si="1"/>
        <v>-2.7561221076802243</v>
      </c>
      <c r="L34" s="23">
        <f t="shared" ca="1" si="1"/>
        <v>-2.3091066066819677</v>
      </c>
      <c r="M34" s="23">
        <f t="shared" ca="1" si="1"/>
        <v>-0.52603290202155861</v>
      </c>
      <c r="P34" s="21">
        <v>40847</v>
      </c>
      <c r="Q34" s="54">
        <f ca="1">(((VLOOKUP(EDATE($P34,60),INDIRECT("fundamentals!$"&amp;Q$142&amp;":$"&amp;Q$143),2,0)/VLOOKUP($P34,INDIRECT("fundamentals!$"&amp;Q$142&amp;":$"&amp;Q$143),2,0)))^(1/5)-1)-((VLOOKUP(EDATE($P34,60),fundamentals!$EP:$EQ,2,0)/VLOOKUP($P34,fundamentals!$EP:$EQ,2,0))^(1/5)-1)</f>
        <v>8.1476562265157204E-2</v>
      </c>
      <c r="R34" s="54">
        <f ca="1">(((VLOOKUP(EDATE($P34,60),INDIRECT("fundamentals!$"&amp;R$142&amp;":$"&amp;R$143),2,0)/VLOOKUP($P34,INDIRECT("fundamentals!$"&amp;R$142&amp;":$"&amp;R$143),2,0)))^(1/5)-1)-((VLOOKUP(EDATE($P34,60),fundamentals!$EP:$EQ,2,0)/VLOOKUP($P34,fundamentals!$EP:$EQ,2,0))^(1/5)-1)</f>
        <v>1.0140489094460969E-2</v>
      </c>
      <c r="S34" s="54">
        <f ca="1">(((VLOOKUP(EDATE($P34,60),INDIRECT("fundamentals!$"&amp;S$142&amp;":$"&amp;S$143),2,0)/VLOOKUP($P34,INDIRECT("fundamentals!$"&amp;S$142&amp;":$"&amp;S$143),2,0)))^(1/5)-1)-((VLOOKUP(EDATE($P34,60),fundamentals!$EP:$EQ,2,0)/VLOOKUP($P34,fundamentals!$EP:$EQ,2,0))^(1/5)-1)</f>
        <v>-1.3386425411253233E-2</v>
      </c>
      <c r="T34" s="54">
        <f ca="1">(((VLOOKUP(EDATE($P34,60),INDIRECT("fundamentals!$"&amp;T$142&amp;":$"&amp;T$143),2,0)/VLOOKUP($P34,INDIRECT("fundamentals!$"&amp;T$142&amp;":$"&amp;T$143),2,0)))^(1/5)-1)-((VLOOKUP(EDATE($P34,60),fundamentals!$EP:$EQ,2,0)/VLOOKUP($P34,fundamentals!$EP:$EQ,2,0))^(1/5)-1)</f>
        <v>-0.12363802540564039</v>
      </c>
      <c r="U34" s="54">
        <f ca="1">(((VLOOKUP(EDATE($P34,60),INDIRECT("fundamentals!$"&amp;U$142&amp;":$"&amp;U$143),2,0)/VLOOKUP($P34,INDIRECT("fundamentals!$"&amp;U$142&amp;":$"&amp;U$143),2,0)))^(1/5)-1)-((VLOOKUP(EDATE($P34,60),fundamentals!$EP:$EQ,2,0)/VLOOKUP($P34,fundamentals!$EP:$EQ,2,0))^(1/5)-1)</f>
        <v>5.0319029697809547E-3</v>
      </c>
      <c r="V34" s="54">
        <f ca="1">(((VLOOKUP(EDATE($P34,60),INDIRECT("fundamentals!$"&amp;V$142&amp;":$"&amp;V$143),2,0)/VLOOKUP($P34,INDIRECT("fundamentals!$"&amp;V$142&amp;":$"&amp;V$143),2,0)))^(1/5)-1)-((VLOOKUP(EDATE($P34,60),fundamentals!$EP:$EQ,2,0)/VLOOKUP($P34,fundamentals!$EP:$EQ,2,0))^(1/5)-1)</f>
        <v>-4.4686327489130928E-2</v>
      </c>
      <c r="W34" s="54">
        <f ca="1">(((VLOOKUP(EDATE($P34,60),INDIRECT("fundamentals!$"&amp;W$142&amp;":$"&amp;W$143),2,0)/VLOOKUP($P34,INDIRECT("fundamentals!$"&amp;W$142&amp;":$"&amp;W$143),2,0)))^(1/5)-1)-((VLOOKUP(EDATE($P34,60),fundamentals!$EP:$EQ,2,0)/VLOOKUP($P34,fundamentals!$EP:$EQ,2,0))^(1/5)-1)</f>
        <v>3.4789099728828488E-2</v>
      </c>
      <c r="X34" s="54">
        <f ca="1">(((VLOOKUP(EDATE($P34,60),INDIRECT("fundamentals!$"&amp;X$142&amp;":$"&amp;X$143),2,0)/VLOOKUP($P34,INDIRECT("fundamentals!$"&amp;X$142&amp;":$"&amp;X$143),2,0)))^(1/5)-1)-((VLOOKUP(EDATE($P34,60),fundamentals!$EP:$EQ,2,0)/VLOOKUP($P34,fundamentals!$EP:$EQ,2,0))^(1/5)-1)</f>
        <v>1.2083324231034087E-2</v>
      </c>
      <c r="Y34" s="54">
        <f ca="1">(((VLOOKUP(EDATE($P34,60),INDIRECT("fundamentals!$"&amp;Y$142&amp;":$"&amp;Y$143),2,0)/VLOOKUP($P34,INDIRECT("fundamentals!$"&amp;Y$142&amp;":$"&amp;Y$143),2,0)))^(1/5)-1)-((VLOOKUP(EDATE($P34,60),fundamentals!$EP:$EQ,2,0)/VLOOKUP($P34,fundamentals!$EP:$EQ,2,0))^(1/5)-1)</f>
        <v>-6.7250697935465009E-2</v>
      </c>
      <c r="Z34" s="54">
        <f ca="1">(((VLOOKUP(EDATE($P34,60),INDIRECT("fundamentals!$"&amp;Z$142&amp;":$"&amp;Z$143),2,0)/VLOOKUP($P34,INDIRECT("fundamentals!$"&amp;Z$142&amp;":$"&amp;Z$143),2,0)))^(1/5)-1)-((VLOOKUP(EDATE($P34,60),fundamentals!$EP:$EQ,2,0)/VLOOKUP($P34,fundamentals!$EP:$EQ,2,0))^(1/5)-1)</f>
        <v>3.0676379750405047E-4</v>
      </c>
      <c r="AA34" s="54">
        <f ca="1">(((VLOOKUP(EDATE($P34,60),INDIRECT("fundamentals!$"&amp;AA$142&amp;":$"&amp;AA$143),2,0)/VLOOKUP($P34,INDIRECT("fundamentals!$"&amp;AA$142&amp;":$"&amp;AA$143),2,0)))^(1/5)-1)-((VLOOKUP(EDATE($P34,60),fundamentals!$EP:$EQ,2,0)/VLOOKUP($P34,fundamentals!$EP:$EQ,2,0))^(1/5)-1)</f>
        <v>-1.3644701326139375E-2</v>
      </c>
    </row>
    <row r="35" spans="2:27" x14ac:dyDescent="0.35">
      <c r="B35" s="21">
        <v>40877</v>
      </c>
      <c r="C35" s="23">
        <f t="shared" ref="C35:M58" ca="1" si="2">VLOOKUP($B35,INDIRECT("fundamentals!$"&amp;C$142&amp;":$"&amp;C$143),13,1)</f>
        <v>-3.6051663864052763</v>
      </c>
      <c r="D35" s="23">
        <f t="shared" ca="1" si="2"/>
        <v>2.4433036750961046</v>
      </c>
      <c r="E35" s="23">
        <f t="shared" ca="1" si="2"/>
        <v>-2.3343731160310792</v>
      </c>
      <c r="F35" s="23">
        <f t="shared" ca="1" si="2"/>
        <v>-1.8481505515417629</v>
      </c>
      <c r="G35" s="23">
        <f t="shared" ca="1" si="2"/>
        <v>-1.6142969008538</v>
      </c>
      <c r="H35" s="23">
        <f t="shared" ca="1" si="2"/>
        <v>1.0053311293479061</v>
      </c>
      <c r="I35" s="23">
        <f t="shared" ca="1" si="2"/>
        <v>-3.0842563559093508</v>
      </c>
      <c r="J35" s="23">
        <f t="shared" ca="1" si="2"/>
        <v>-1.220483147710012</v>
      </c>
      <c r="K35" s="23">
        <f t="shared" ca="1" si="2"/>
        <v>-2.944600861742944</v>
      </c>
      <c r="L35" s="23">
        <f t="shared" ca="1" si="2"/>
        <v>-3.0189735082369911</v>
      </c>
      <c r="M35" s="23">
        <f t="shared" ca="1" si="2"/>
        <v>-0.49495315985375932</v>
      </c>
      <c r="P35" s="21">
        <v>40877</v>
      </c>
      <c r="Q35" s="54">
        <f ca="1">(((VLOOKUP(EDATE($P35,60),INDIRECT("fundamentals!$"&amp;Q$142&amp;":$"&amp;Q$143),2,0)/VLOOKUP($P35,INDIRECT("fundamentals!$"&amp;Q$142&amp;":$"&amp;Q$143),2,0)))^(1/5)-1)-((VLOOKUP(EDATE($P35,60),fundamentals!$EP:$EQ,2,0)/VLOOKUP($P35,fundamentals!$EP:$EQ,2,0))^(1/5)-1)</f>
        <v>8.0141595098708773E-2</v>
      </c>
      <c r="R35" s="54">
        <f ca="1">(((VLOOKUP(EDATE($P35,60),INDIRECT("fundamentals!$"&amp;R$142&amp;":$"&amp;R$143),2,0)/VLOOKUP($P35,INDIRECT("fundamentals!$"&amp;R$142&amp;":$"&amp;R$143),2,0)))^(1/5)-1)-((VLOOKUP(EDATE($P35,60),fundamentals!$EP:$EQ,2,0)/VLOOKUP($P35,fundamentals!$EP:$EQ,2,0))^(1/5)-1)</f>
        <v>1.9634805723414139E-2</v>
      </c>
      <c r="S35" s="54">
        <f ca="1">(((VLOOKUP(EDATE($P35,60),INDIRECT("fundamentals!$"&amp;S$142&amp;":$"&amp;S$143),2,0)/VLOOKUP($P35,INDIRECT("fundamentals!$"&amp;S$142&amp;":$"&amp;S$143),2,0)))^(1/5)-1)-((VLOOKUP(EDATE($P35,60),fundamentals!$EP:$EQ,2,0)/VLOOKUP($P35,fundamentals!$EP:$EQ,2,0))^(1/5)-1)</f>
        <v>-2.7647523900070858E-2</v>
      </c>
      <c r="T35" s="54">
        <f ca="1">(((VLOOKUP(EDATE($P35,60),INDIRECT("fundamentals!$"&amp;T$142&amp;":$"&amp;T$143),2,0)/VLOOKUP($P35,INDIRECT("fundamentals!$"&amp;T$142&amp;":$"&amp;T$143),2,0)))^(1/5)-1)-((VLOOKUP(EDATE($P35,60),fundamentals!$EP:$EQ,2,0)/VLOOKUP($P35,fundamentals!$EP:$EQ,2,0))^(1/5)-1)</f>
        <v>-0.11393761945345893</v>
      </c>
      <c r="U35" s="54">
        <f ca="1">(((VLOOKUP(EDATE($P35,60),INDIRECT("fundamentals!$"&amp;U$142&amp;":$"&amp;U$143),2,0)/VLOOKUP($P35,INDIRECT("fundamentals!$"&amp;U$142&amp;":$"&amp;U$143),2,0)))^(1/5)-1)-((VLOOKUP(EDATE($P35,60),fundamentals!$EP:$EQ,2,0)/VLOOKUP($P35,fundamentals!$EP:$EQ,2,0))^(1/5)-1)</f>
        <v>4.5356990129988173E-2</v>
      </c>
      <c r="V35" s="54">
        <f ca="1">(((VLOOKUP(EDATE($P35,60),INDIRECT("fundamentals!$"&amp;V$142&amp;":$"&amp;V$143),2,0)/VLOOKUP($P35,INDIRECT("fundamentals!$"&amp;V$142&amp;":$"&amp;V$143),2,0)))^(1/5)-1)-((VLOOKUP(EDATE($P35,60),fundamentals!$EP:$EQ,2,0)/VLOOKUP($P35,fundamentals!$EP:$EQ,2,0))^(1/5)-1)</f>
        <v>-4.7647493309995292E-2</v>
      </c>
      <c r="W35" s="54">
        <f ca="1">(((VLOOKUP(EDATE($P35,60),INDIRECT("fundamentals!$"&amp;W$142&amp;":$"&amp;W$143),2,0)/VLOOKUP($P35,INDIRECT("fundamentals!$"&amp;W$142&amp;":$"&amp;W$143),2,0)))^(1/5)-1)-((VLOOKUP(EDATE($P35,60),fundamentals!$EP:$EQ,2,0)/VLOOKUP($P35,fundamentals!$EP:$EQ,2,0))^(1/5)-1)</f>
        <v>3.4637166455610657E-2</v>
      </c>
      <c r="X35" s="54">
        <f ca="1">(((VLOOKUP(EDATE($P35,60),INDIRECT("fundamentals!$"&amp;X$142&amp;":$"&amp;X$143),2,0)/VLOOKUP($P35,INDIRECT("fundamentals!$"&amp;X$142&amp;":$"&amp;X$143),2,0)))^(1/5)-1)-((VLOOKUP(EDATE($P35,60),fundamentals!$EP:$EQ,2,0)/VLOOKUP($P35,fundamentals!$EP:$EQ,2,0))^(1/5)-1)</f>
        <v>2.8051289856250383E-2</v>
      </c>
      <c r="Y35" s="54">
        <f ca="1">(((VLOOKUP(EDATE($P35,60),INDIRECT("fundamentals!$"&amp;Y$142&amp;":$"&amp;Y$143),2,0)/VLOOKUP($P35,INDIRECT("fundamentals!$"&amp;Y$142&amp;":$"&amp;Y$143),2,0)))^(1/5)-1)-((VLOOKUP(EDATE($P35,60),fundamentals!$EP:$EQ,2,0)/VLOOKUP($P35,fundamentals!$EP:$EQ,2,0))^(1/5)-1)</f>
        <v>-5.5664833433084704E-2</v>
      </c>
      <c r="Z35" s="54">
        <f ca="1">(((VLOOKUP(EDATE($P35,60),INDIRECT("fundamentals!$"&amp;Z$142&amp;":$"&amp;Z$143),2,0)/VLOOKUP($P35,INDIRECT("fundamentals!$"&amp;Z$142&amp;":$"&amp;Z$143),2,0)))^(1/5)-1)-((VLOOKUP(EDATE($P35,60),fundamentals!$EP:$EQ,2,0)/VLOOKUP($P35,fundamentals!$EP:$EQ,2,0))^(1/5)-1)</f>
        <v>3.42502126277755E-3</v>
      </c>
      <c r="AA35" s="54">
        <f ca="1">(((VLOOKUP(EDATE($P35,60),INDIRECT("fundamentals!$"&amp;AA$142&amp;":$"&amp;AA$143),2,0)/VLOOKUP($P35,INDIRECT("fundamentals!$"&amp;AA$142&amp;":$"&amp;AA$143),2,0)))^(1/5)-1)-((VLOOKUP(EDATE($P35,60),fundamentals!$EP:$EQ,2,0)/VLOOKUP($P35,fundamentals!$EP:$EQ,2,0))^(1/5)-1)</f>
        <v>-3.0238922311114136E-2</v>
      </c>
    </row>
    <row r="36" spans="2:27" x14ac:dyDescent="0.35">
      <c r="B36" s="21">
        <v>40908</v>
      </c>
      <c r="C36" s="23">
        <f t="shared" ca="1" si="2"/>
        <v>-3.5258009738680922</v>
      </c>
      <c r="D36" s="23">
        <f t="shared" ca="1" si="2"/>
        <v>1.7205758484747289</v>
      </c>
      <c r="E36" s="23">
        <f t="shared" ca="1" si="2"/>
        <v>-2.6811572558003238</v>
      </c>
      <c r="F36" s="23">
        <f t="shared" ca="1" si="2"/>
        <v>-2.6215744449328668</v>
      </c>
      <c r="G36" s="23">
        <f t="shared" ca="1" si="2"/>
        <v>-1.9413480808989347</v>
      </c>
      <c r="H36" s="23">
        <f t="shared" ca="1" si="2"/>
        <v>1.0110398960482805</v>
      </c>
      <c r="I36" s="23">
        <f t="shared" ca="1" si="2"/>
        <v>-3.3611793671947789</v>
      </c>
      <c r="J36" s="23">
        <f t="shared" ca="1" si="2"/>
        <v>-1.8012952002152085</v>
      </c>
      <c r="K36" s="23">
        <f t="shared" ca="1" si="2"/>
        <v>-4.1241191947702678</v>
      </c>
      <c r="L36" s="23">
        <f t="shared" ca="1" si="2"/>
        <v>-4.1700690561236806</v>
      </c>
      <c r="M36" s="23">
        <f t="shared" ca="1" si="2"/>
        <v>-0.48268993180373432</v>
      </c>
      <c r="P36" s="21">
        <v>40908</v>
      </c>
      <c r="Q36" s="54">
        <f ca="1">(((VLOOKUP(EDATE($P36,60),INDIRECT("fundamentals!$"&amp;Q$142&amp;":$"&amp;Q$143),2,0)/VLOOKUP($P36,INDIRECT("fundamentals!$"&amp;Q$142&amp;":$"&amp;Q$143),2,0)))^(1/5)-1)-((VLOOKUP(EDATE($P36,60),fundamentals!$EP:$EQ,2,0)/VLOOKUP($P36,fundamentals!$EP:$EQ,2,0))^(1/5)-1)</f>
        <v>8.2642118828559763E-2</v>
      </c>
      <c r="R36" s="54">
        <f ca="1">(((VLOOKUP(EDATE($P36,60),INDIRECT("fundamentals!$"&amp;R$142&amp;":$"&amp;R$143),2,0)/VLOOKUP($P36,INDIRECT("fundamentals!$"&amp;R$142&amp;":$"&amp;R$143),2,0)))^(1/5)-1)-((VLOOKUP(EDATE($P36,60),fundamentals!$EP:$EQ,2,0)/VLOOKUP($P36,fundamentals!$EP:$EQ,2,0))^(1/5)-1)</f>
        <v>2.3967875405169536E-2</v>
      </c>
      <c r="S36" s="54">
        <f ca="1">(((VLOOKUP(EDATE($P36,60),INDIRECT("fundamentals!$"&amp;S$142&amp;":$"&amp;S$143),2,0)/VLOOKUP($P36,INDIRECT("fundamentals!$"&amp;S$142&amp;":$"&amp;S$143),2,0)))^(1/5)-1)-((VLOOKUP(EDATE($P36,60),fundamentals!$EP:$EQ,2,0)/VLOOKUP($P36,fundamentals!$EP:$EQ,2,0))^(1/5)-1)</f>
        <v>-2.1352367510926396E-2</v>
      </c>
      <c r="T36" s="54">
        <f ca="1">(((VLOOKUP(EDATE($P36,60),INDIRECT("fundamentals!$"&amp;T$142&amp;":$"&amp;T$143),2,0)/VLOOKUP($P36,INDIRECT("fundamentals!$"&amp;T$142&amp;":$"&amp;T$143),2,0)))^(1/5)-1)-((VLOOKUP(EDATE($P36,60),fundamentals!$EP:$EQ,2,0)/VLOOKUP($P36,fundamentals!$EP:$EQ,2,0))^(1/5)-1)</f>
        <v>-0.10246330103765167</v>
      </c>
      <c r="U36" s="54">
        <f ca="1">(((VLOOKUP(EDATE($P36,60),INDIRECT("fundamentals!$"&amp;U$142&amp;":$"&amp;U$143),2,0)/VLOOKUP($P36,INDIRECT("fundamentals!$"&amp;U$142&amp;":$"&amp;U$143),2,0)))^(1/5)-1)-((VLOOKUP(EDATE($P36,60),fundamentals!$EP:$EQ,2,0)/VLOOKUP($P36,fundamentals!$EP:$EQ,2,0))^(1/5)-1)</f>
        <v>5.6629282759101507E-2</v>
      </c>
      <c r="V36" s="54">
        <f ca="1">(((VLOOKUP(EDATE($P36,60),INDIRECT("fundamentals!$"&amp;V$142&amp;":$"&amp;V$143),2,0)/VLOOKUP($P36,INDIRECT("fundamentals!$"&amp;V$142&amp;":$"&amp;V$143),2,0)))^(1/5)-1)-((VLOOKUP(EDATE($P36,60),fundamentals!$EP:$EQ,2,0)/VLOOKUP($P36,fundamentals!$EP:$EQ,2,0))^(1/5)-1)</f>
        <v>-4.2506592215197481E-2</v>
      </c>
      <c r="W36" s="54">
        <f ca="1">(((VLOOKUP(EDATE($P36,60),INDIRECT("fundamentals!$"&amp;W$142&amp;":$"&amp;W$143),2,0)/VLOOKUP($P36,INDIRECT("fundamentals!$"&amp;W$142&amp;":$"&amp;W$143),2,0)))^(1/5)-1)-((VLOOKUP(EDATE($P36,60),fundamentals!$EP:$EQ,2,0)/VLOOKUP($P36,fundamentals!$EP:$EQ,2,0))^(1/5)-1)</f>
        <v>3.5100220175908525E-2</v>
      </c>
      <c r="X36" s="54">
        <f ca="1">(((VLOOKUP(EDATE($P36,60),INDIRECT("fundamentals!$"&amp;X$142&amp;":$"&amp;X$143),2,0)/VLOOKUP($P36,INDIRECT("fundamentals!$"&amp;X$142&amp;":$"&amp;X$143),2,0)))^(1/5)-1)-((VLOOKUP(EDATE($P36,60),fundamentals!$EP:$EQ,2,0)/VLOOKUP($P36,fundamentals!$EP:$EQ,2,0))^(1/5)-1)</f>
        <v>3.3564039326690054E-2</v>
      </c>
      <c r="Y36" s="54">
        <f ca="1">(((VLOOKUP(EDATE($P36,60),INDIRECT("fundamentals!$"&amp;Y$142&amp;":$"&amp;Y$143),2,0)/VLOOKUP($P36,INDIRECT("fundamentals!$"&amp;Y$142&amp;":$"&amp;Y$143),2,0)))^(1/5)-1)-((VLOOKUP(EDATE($P36,60),fundamentals!$EP:$EQ,2,0)/VLOOKUP($P36,fundamentals!$EP:$EQ,2,0))^(1/5)-1)</f>
        <v>-4.4180547854123509E-2</v>
      </c>
      <c r="Z36" s="54">
        <f ca="1">(((VLOOKUP(EDATE($P36,60),INDIRECT("fundamentals!$"&amp;Z$142&amp;":$"&amp;Z$143),2,0)/VLOOKUP($P36,INDIRECT("fundamentals!$"&amp;Z$142&amp;":$"&amp;Z$143),2,0)))^(1/5)-1)-((VLOOKUP(EDATE($P36,60),fundamentals!$EP:$EQ,2,0)/VLOOKUP($P36,fundamentals!$EP:$EQ,2,0))^(1/5)-1)</f>
        <v>1.5880448063429808E-2</v>
      </c>
      <c r="AA36" s="54">
        <f ca="1">(((VLOOKUP(EDATE($P36,60),INDIRECT("fundamentals!$"&amp;AA$142&amp;":$"&amp;AA$143),2,0)/VLOOKUP($P36,INDIRECT("fundamentals!$"&amp;AA$142&amp;":$"&amp;AA$143),2,0)))^(1/5)-1)-((VLOOKUP(EDATE($P36,60),fundamentals!$EP:$EQ,2,0)/VLOOKUP($P36,fundamentals!$EP:$EQ,2,0))^(1/5)-1)</f>
        <v>-2.1380719109951096E-2</v>
      </c>
    </row>
    <row r="37" spans="2:27" x14ac:dyDescent="0.35">
      <c r="B37" s="21">
        <v>40939</v>
      </c>
      <c r="C37" s="23">
        <f t="shared" ca="1" si="2"/>
        <v>-4.2584013751751506</v>
      </c>
      <c r="D37" s="23">
        <f t="shared" ca="1" si="2"/>
        <v>2.3729398233859138</v>
      </c>
      <c r="E37" s="23">
        <f t="shared" ca="1" si="2"/>
        <v>-3.687479480218288</v>
      </c>
      <c r="F37" s="23">
        <f t="shared" ca="1" si="2"/>
        <v>-2.9870341499851003</v>
      </c>
      <c r="G37" s="23">
        <f t="shared" ca="1" si="2"/>
        <v>-1.5453653796203475</v>
      </c>
      <c r="H37" s="23">
        <f t="shared" ca="1" si="2"/>
        <v>1.465174083805439</v>
      </c>
      <c r="I37" s="23">
        <f t="shared" ca="1" si="2"/>
        <v>-3.4693330740255863</v>
      </c>
      <c r="J37" s="23">
        <f t="shared" ca="1" si="2"/>
        <v>-1.0581237515959918</v>
      </c>
      <c r="K37" s="23">
        <f t="shared" ca="1" si="2"/>
        <v>-2.9666225166494549</v>
      </c>
      <c r="L37" s="23">
        <f t="shared" ca="1" si="2"/>
        <v>-3.2340253572683295</v>
      </c>
      <c r="M37" s="23">
        <f t="shared" ca="1" si="2"/>
        <v>-1.9373469327094801</v>
      </c>
      <c r="P37" s="21">
        <v>40939</v>
      </c>
      <c r="Q37" s="54">
        <f ca="1">(((VLOOKUP(EDATE($P37,60),INDIRECT("fundamentals!$"&amp;Q$142&amp;":$"&amp;Q$143),2,0)/VLOOKUP($P37,INDIRECT("fundamentals!$"&amp;Q$142&amp;":$"&amp;Q$143),2,0)))^(1/5)-1)-((VLOOKUP(EDATE($P37,60),fundamentals!$EP:$EQ,2,0)/VLOOKUP($P37,fundamentals!$EP:$EQ,2,0))^(1/5)-1)</f>
        <v>9.4918338913451361E-2</v>
      </c>
      <c r="R37" s="54">
        <f ca="1">(((VLOOKUP(EDATE($P37,60),INDIRECT("fundamentals!$"&amp;R$142&amp;":$"&amp;R$143),2,0)/VLOOKUP($P37,INDIRECT("fundamentals!$"&amp;R$142&amp;":$"&amp;R$143),2,0)))^(1/5)-1)-((VLOOKUP(EDATE($P37,60),fundamentals!$EP:$EQ,2,0)/VLOOKUP($P37,fundamentals!$EP:$EQ,2,0))^(1/5)-1)</f>
        <v>1.8330899702230008E-2</v>
      </c>
      <c r="S37" s="54">
        <f ca="1">(((VLOOKUP(EDATE($P37,60),INDIRECT("fundamentals!$"&amp;S$142&amp;":$"&amp;S$143),2,0)/VLOOKUP($P37,INDIRECT("fundamentals!$"&amp;S$142&amp;":$"&amp;S$143),2,0)))^(1/5)-1)-((VLOOKUP(EDATE($P37,60),fundamentals!$EP:$EQ,2,0)/VLOOKUP($P37,fundamentals!$EP:$EQ,2,0))^(1/5)-1)</f>
        <v>-1.4145631133766878E-2</v>
      </c>
      <c r="T37" s="54">
        <f ca="1">(((VLOOKUP(EDATE($P37,60),INDIRECT("fundamentals!$"&amp;T$142&amp;":$"&amp;T$143),2,0)/VLOOKUP($P37,INDIRECT("fundamentals!$"&amp;T$142&amp;":$"&amp;T$143),2,0)))^(1/5)-1)-((VLOOKUP(EDATE($P37,60),fundamentals!$EP:$EQ,2,0)/VLOOKUP($P37,fundamentals!$EP:$EQ,2,0))^(1/5)-1)</f>
        <v>-0.11248269595415183</v>
      </c>
      <c r="U37" s="54">
        <f ca="1">(((VLOOKUP(EDATE($P37,60),INDIRECT("fundamentals!$"&amp;U$142&amp;":$"&amp;U$143),2,0)/VLOOKUP($P37,INDIRECT("fundamentals!$"&amp;U$142&amp;":$"&amp;U$143),2,0)))^(1/5)-1)-((VLOOKUP(EDATE($P37,60),fundamentals!$EP:$EQ,2,0)/VLOOKUP($P37,fundamentals!$EP:$EQ,2,0))^(1/5)-1)</f>
        <v>3.8444404344735394E-2</v>
      </c>
      <c r="V37" s="54">
        <f ca="1">(((VLOOKUP(EDATE($P37,60),INDIRECT("fundamentals!$"&amp;V$142&amp;":$"&amp;V$143),2,0)/VLOOKUP($P37,INDIRECT("fundamentals!$"&amp;V$142&amp;":$"&amp;V$143),2,0)))^(1/5)-1)-((VLOOKUP(EDATE($P37,60),fundamentals!$EP:$EQ,2,0)/VLOOKUP($P37,fundamentals!$EP:$EQ,2,0))^(1/5)-1)</f>
        <v>-5.4784344597440304E-2</v>
      </c>
      <c r="W37" s="54">
        <f ca="1">(((VLOOKUP(EDATE($P37,60),INDIRECT("fundamentals!$"&amp;W$142&amp;":$"&amp;W$143),2,0)/VLOOKUP($P37,INDIRECT("fundamentals!$"&amp;W$142&amp;":$"&amp;W$143),2,0)))^(1/5)-1)-((VLOOKUP(EDATE($P37,60),fundamentals!$EP:$EQ,2,0)/VLOOKUP($P37,fundamentals!$EP:$EQ,2,0))^(1/5)-1)</f>
        <v>3.1880713082745649E-2</v>
      </c>
      <c r="X37" s="54">
        <f ca="1">(((VLOOKUP(EDATE($P37,60),INDIRECT("fundamentals!$"&amp;X$142&amp;":$"&amp;X$143),2,0)/VLOOKUP($P37,INDIRECT("fundamentals!$"&amp;X$142&amp;":$"&amp;X$143),2,0)))^(1/5)-1)-((VLOOKUP(EDATE($P37,60),fundamentals!$EP:$EQ,2,0)/VLOOKUP($P37,fundamentals!$EP:$EQ,2,0))^(1/5)-1)</f>
        <v>2.009928716616316E-2</v>
      </c>
      <c r="Y37" s="54">
        <f ca="1">(((VLOOKUP(EDATE($P37,60),INDIRECT("fundamentals!$"&amp;Y$142&amp;":$"&amp;Y$143),2,0)/VLOOKUP($P37,INDIRECT("fundamentals!$"&amp;Y$142&amp;":$"&amp;Y$143),2,0)))^(1/5)-1)-((VLOOKUP(EDATE($P37,60),fundamentals!$EP:$EQ,2,0)/VLOOKUP($P37,fundamentals!$EP:$EQ,2,0))^(1/5)-1)</f>
        <v>-5.6363115422194854E-2</v>
      </c>
      <c r="Z37" s="54">
        <f ca="1">(((VLOOKUP(EDATE($P37,60),INDIRECT("fundamentals!$"&amp;Z$142&amp;":$"&amp;Z$143),2,0)/VLOOKUP($P37,INDIRECT("fundamentals!$"&amp;Z$142&amp;":$"&amp;Z$143),2,0)))^(1/5)-1)-((VLOOKUP(EDATE($P37,60),fundamentals!$EP:$EQ,2,0)/VLOOKUP($P37,fundamentals!$EP:$EQ,2,0))^(1/5)-1)</f>
        <v>5.3056565266584865E-3</v>
      </c>
      <c r="AA37" s="54">
        <f ca="1">(((VLOOKUP(EDATE($P37,60),INDIRECT("fundamentals!$"&amp;AA$142&amp;":$"&amp;AA$143),2,0)/VLOOKUP($P37,INDIRECT("fundamentals!$"&amp;AA$142&amp;":$"&amp;AA$143),2,0)))^(1/5)-1)-((VLOOKUP(EDATE($P37,60),fundamentals!$EP:$EQ,2,0)/VLOOKUP($P37,fundamentals!$EP:$EQ,2,0))^(1/5)-1)</f>
        <v>-9.6989954720994032E-3</v>
      </c>
    </row>
    <row r="38" spans="2:27" x14ac:dyDescent="0.35">
      <c r="B38" s="21">
        <v>40968</v>
      </c>
      <c r="C38" s="23">
        <f t="shared" ca="1" si="2"/>
        <v>-3.5594101643373417</v>
      </c>
      <c r="D38" s="23">
        <f t="shared" ca="1" si="2"/>
        <v>2.6480729669460645</v>
      </c>
      <c r="E38" s="23">
        <f t="shared" ca="1" si="2"/>
        <v>-3.5542224959417981</v>
      </c>
      <c r="F38" s="23">
        <f t="shared" ca="1" si="2"/>
        <v>-2.7495870742821955</v>
      </c>
      <c r="G38" s="23">
        <f t="shared" ca="1" si="2"/>
        <v>-1.1532172645037151</v>
      </c>
      <c r="H38" s="23">
        <f t="shared" ca="1" si="2"/>
        <v>0.71869725338633617</v>
      </c>
      <c r="I38" s="23">
        <f t="shared" ca="1" si="2"/>
        <v>-3.9159434218209084</v>
      </c>
      <c r="J38" s="23">
        <f t="shared" ca="1" si="2"/>
        <v>-1.1202711172993611</v>
      </c>
      <c r="K38" s="23">
        <f t="shared" ca="1" si="2"/>
        <v>-3.6511813112134748</v>
      </c>
      <c r="L38" s="23">
        <f t="shared" ca="1" si="2"/>
        <v>-2.4662551476109718</v>
      </c>
      <c r="M38" s="23">
        <f t="shared" ca="1" si="2"/>
        <v>-2.2610868689857675</v>
      </c>
      <c r="P38" s="21">
        <v>40968</v>
      </c>
      <c r="Q38" s="54">
        <f ca="1">(((VLOOKUP(EDATE($P38,60),INDIRECT("fundamentals!$"&amp;Q$142&amp;":$"&amp;Q$143),2,0)/VLOOKUP($P38,INDIRECT("fundamentals!$"&amp;Q$142&amp;":$"&amp;Q$143),2,0)))^(1/5)-1)-((VLOOKUP(EDATE($P38,60),fundamentals!$EP:$EQ,2,0)/VLOOKUP($P38,fundamentals!$EP:$EQ,2,0))^(1/5)-1)</f>
        <v>9.3493727691937201E-2</v>
      </c>
      <c r="R38" s="54">
        <f ca="1">(((VLOOKUP(EDATE($P38,60),INDIRECT("fundamentals!$"&amp;R$142&amp;":$"&amp;R$143),2,0)/VLOOKUP($P38,INDIRECT("fundamentals!$"&amp;R$142&amp;":$"&amp;R$143),2,0)))^(1/5)-1)-((VLOOKUP(EDATE($P38,60),fundamentals!$EP:$EQ,2,0)/VLOOKUP($P38,fundamentals!$EP:$EQ,2,0))^(1/5)-1)</f>
        <v>2.2213580924359544E-2</v>
      </c>
      <c r="S38" s="54">
        <f ca="1">(((VLOOKUP(EDATE($P38,60),INDIRECT("fundamentals!$"&amp;S$142&amp;":$"&amp;S$143),2,0)/VLOOKUP($P38,INDIRECT("fundamentals!$"&amp;S$142&amp;":$"&amp;S$143),2,0)))^(1/5)-1)-((VLOOKUP(EDATE($P38,60),fundamentals!$EP:$EQ,2,0)/VLOOKUP($P38,fundamentals!$EP:$EQ,2,0))^(1/5)-1)</f>
        <v>-5.3343660297089368E-3</v>
      </c>
      <c r="T38" s="54">
        <f ca="1">(((VLOOKUP(EDATE($P38,60),INDIRECT("fundamentals!$"&amp;T$142&amp;":$"&amp;T$143),2,0)/VLOOKUP($P38,INDIRECT("fundamentals!$"&amp;T$142&amp;":$"&amp;T$143),2,0)))^(1/5)-1)-((VLOOKUP(EDATE($P38,60),fundamentals!$EP:$EQ,2,0)/VLOOKUP($P38,fundamentals!$EP:$EQ,2,0))^(1/5)-1)</f>
        <v>-0.12145861759867627</v>
      </c>
      <c r="U38" s="54">
        <f ca="1">(((VLOOKUP(EDATE($P38,60),INDIRECT("fundamentals!$"&amp;U$142&amp;":$"&amp;U$143),2,0)/VLOOKUP($P38,INDIRECT("fundamentals!$"&amp;U$142&amp;":$"&amp;U$143),2,0)))^(1/5)-1)-((VLOOKUP(EDATE($P38,60),fundamentals!$EP:$EQ,2,0)/VLOOKUP($P38,fundamentals!$EP:$EQ,2,0))^(1/5)-1)</f>
        <v>4.3073265182979492E-2</v>
      </c>
      <c r="V38" s="54">
        <f ca="1">(((VLOOKUP(EDATE($P38,60),INDIRECT("fundamentals!$"&amp;V$142&amp;":$"&amp;V$143),2,0)/VLOOKUP($P38,INDIRECT("fundamentals!$"&amp;V$142&amp;":$"&amp;V$143),2,0)))^(1/5)-1)-((VLOOKUP(EDATE($P38,60),fundamentals!$EP:$EQ,2,0)/VLOOKUP($P38,fundamentals!$EP:$EQ,2,0))^(1/5)-1)</f>
        <v>-3.5913060817388098E-2</v>
      </c>
      <c r="W38" s="54">
        <f ca="1">(((VLOOKUP(EDATE($P38,60),INDIRECT("fundamentals!$"&amp;W$142&amp;":$"&amp;W$143),2,0)/VLOOKUP($P38,INDIRECT("fundamentals!$"&amp;W$142&amp;":$"&amp;W$143),2,0)))^(1/5)-1)-((VLOOKUP(EDATE($P38,60),fundamentals!$EP:$EQ,2,0)/VLOOKUP($P38,fundamentals!$EP:$EQ,2,0))^(1/5)-1)</f>
        <v>5.0617494448486289E-2</v>
      </c>
      <c r="X38" s="54">
        <f ca="1">(((VLOOKUP(EDATE($P38,60),INDIRECT("fundamentals!$"&amp;X$142&amp;":$"&amp;X$143),2,0)/VLOOKUP($P38,INDIRECT("fundamentals!$"&amp;X$142&amp;":$"&amp;X$143),2,0)))^(1/5)-1)-((VLOOKUP(EDATE($P38,60),fundamentals!$EP:$EQ,2,0)/VLOOKUP($P38,fundamentals!$EP:$EQ,2,0))^(1/5)-1)</f>
        <v>2.953626387789976E-2</v>
      </c>
      <c r="Y38" s="54">
        <f ca="1">(((VLOOKUP(EDATE($P38,60),INDIRECT("fundamentals!$"&amp;Y$142&amp;":$"&amp;Y$143),2,0)/VLOOKUP($P38,INDIRECT("fundamentals!$"&amp;Y$142&amp;":$"&amp;Y$143),2,0)))^(1/5)-1)-((VLOOKUP(EDATE($P38,60),fundamentals!$EP:$EQ,2,0)/VLOOKUP($P38,fundamentals!$EP:$EQ,2,0))^(1/5)-1)</f>
        <v>-4.6706006498607788E-2</v>
      </c>
      <c r="Z38" s="54">
        <f ca="1">(((VLOOKUP(EDATE($P38,60),INDIRECT("fundamentals!$"&amp;Z$142&amp;":$"&amp;Z$143),2,0)/VLOOKUP($P38,INDIRECT("fundamentals!$"&amp;Z$142&amp;":$"&amp;Z$143),2,0)))^(1/5)-1)-((VLOOKUP(EDATE($P38,60),fundamentals!$EP:$EQ,2,0)/VLOOKUP($P38,fundamentals!$EP:$EQ,2,0))^(1/5)-1)</f>
        <v>7.4788248520256673E-3</v>
      </c>
      <c r="AA38" s="54">
        <f ca="1">(((VLOOKUP(EDATE($P38,60),INDIRECT("fundamentals!$"&amp;AA$142&amp;":$"&amp;AA$143),2,0)/VLOOKUP($P38,INDIRECT("fundamentals!$"&amp;AA$142&amp;":$"&amp;AA$143),2,0)))^(1/5)-1)-((VLOOKUP(EDATE($P38,60),fundamentals!$EP:$EQ,2,0)/VLOOKUP($P38,fundamentals!$EP:$EQ,2,0))^(1/5)-1)</f>
        <v>6.8134115456066624E-3</v>
      </c>
    </row>
    <row r="39" spans="2:27" x14ac:dyDescent="0.35">
      <c r="B39" s="21">
        <v>40999</v>
      </c>
      <c r="C39" s="23">
        <f t="shared" ca="1" si="2"/>
        <v>-2.7214070931615293</v>
      </c>
      <c r="D39" s="23">
        <f t="shared" ca="1" si="2"/>
        <v>3.6784933646967337</v>
      </c>
      <c r="E39" s="23">
        <f t="shared" ca="1" si="2"/>
        <v>-2.8820988013439797</v>
      </c>
      <c r="F39" s="23">
        <f t="shared" ca="1" si="2"/>
        <v>-3.0612484420138943</v>
      </c>
      <c r="G39" s="23">
        <f t="shared" ca="1" si="2"/>
        <v>0.15043146752763148</v>
      </c>
      <c r="H39" s="23">
        <f t="shared" ca="1" si="2"/>
        <v>1.6529971937185324</v>
      </c>
      <c r="I39" s="23">
        <f t="shared" ca="1" si="2"/>
        <v>-3.2046084314464149</v>
      </c>
      <c r="J39" s="23">
        <f t="shared" ca="1" si="2"/>
        <v>-0.81863123168765917</v>
      </c>
      <c r="K39" s="23">
        <f t="shared" ca="1" si="2"/>
        <v>-3.6135070095485062</v>
      </c>
      <c r="L39" s="23">
        <f t="shared" ca="1" si="2"/>
        <v>-1.469991349568037</v>
      </c>
      <c r="M39" s="23">
        <f t="shared" ca="1" si="2"/>
        <v>-1.7783518653587089</v>
      </c>
      <c r="P39" s="21">
        <v>40999</v>
      </c>
      <c r="Q39" s="54">
        <f ca="1">(((VLOOKUP(EDATE($P39,60),INDIRECT("fundamentals!$"&amp;Q$142&amp;":$"&amp;Q$143),2,0)/VLOOKUP($P39,INDIRECT("fundamentals!$"&amp;Q$142&amp;":$"&amp;Q$143),2,0)))^(1/5)-1)-((VLOOKUP(EDATE($P39,60),fundamentals!$EP:$EQ,2,0)/VLOOKUP($P39,fundamentals!$EP:$EQ,2,0))^(1/5)-1)</f>
        <v>8.6346693000967978E-2</v>
      </c>
      <c r="R39" s="54">
        <f ca="1">(((VLOOKUP(EDATE($P39,60),INDIRECT("fundamentals!$"&amp;R$142&amp;":$"&amp;R$143),2,0)/VLOOKUP($P39,INDIRECT("fundamentals!$"&amp;R$142&amp;":$"&amp;R$143),2,0)))^(1/5)-1)-((VLOOKUP(EDATE($P39,60),fundamentals!$EP:$EQ,2,0)/VLOOKUP($P39,fundamentals!$EP:$EQ,2,0))^(1/5)-1)</f>
        <v>1.3018259676816912E-2</v>
      </c>
      <c r="S39" s="54">
        <f ca="1">(((VLOOKUP(EDATE($P39,60),INDIRECT("fundamentals!$"&amp;S$142&amp;":$"&amp;S$143),2,0)/VLOOKUP($P39,INDIRECT("fundamentals!$"&amp;S$142&amp;":$"&amp;S$143),2,0)))^(1/5)-1)-((VLOOKUP(EDATE($P39,60),fundamentals!$EP:$EQ,2,0)/VLOOKUP($P39,fundamentals!$EP:$EQ,2,0))^(1/5)-1)</f>
        <v>-1.7723563771076867E-2</v>
      </c>
      <c r="T39" s="54">
        <f ca="1">(((VLOOKUP(EDATE($P39,60),INDIRECT("fundamentals!$"&amp;T$142&amp;":$"&amp;T$143),2,0)/VLOOKUP($P39,INDIRECT("fundamentals!$"&amp;T$142&amp;":$"&amp;T$143),2,0)))^(1/5)-1)-((VLOOKUP(EDATE($P39,60),fundamentals!$EP:$EQ,2,0)/VLOOKUP($P39,fundamentals!$EP:$EQ,2,0))^(1/5)-1)</f>
        <v>-0.12109283483696376</v>
      </c>
      <c r="U39" s="54">
        <f ca="1">(((VLOOKUP(EDATE($P39,60),INDIRECT("fundamentals!$"&amp;U$142&amp;":$"&amp;U$143),2,0)/VLOOKUP($P39,INDIRECT("fundamentals!$"&amp;U$142&amp;":$"&amp;U$143),2,0)))^(1/5)-1)-((VLOOKUP(EDATE($P39,60),fundamentals!$EP:$EQ,2,0)/VLOOKUP($P39,fundamentals!$EP:$EQ,2,0))^(1/5)-1)</f>
        <v>1.5311186956117773E-2</v>
      </c>
      <c r="V39" s="54">
        <f ca="1">(((VLOOKUP(EDATE($P39,60),INDIRECT("fundamentals!$"&amp;V$142&amp;":$"&amp;V$143),2,0)/VLOOKUP($P39,INDIRECT("fundamentals!$"&amp;V$142&amp;":$"&amp;V$143),2,0)))^(1/5)-1)-((VLOOKUP(EDATE($P39,60),fundamentals!$EP:$EQ,2,0)/VLOOKUP($P39,fundamentals!$EP:$EQ,2,0))^(1/5)-1)</f>
        <v>-5.237325824513217E-2</v>
      </c>
      <c r="W39" s="54">
        <f ca="1">(((VLOOKUP(EDATE($P39,60),INDIRECT("fundamentals!$"&amp;W$142&amp;":$"&amp;W$143),2,0)/VLOOKUP($P39,INDIRECT("fundamentals!$"&amp;W$142&amp;":$"&amp;W$143),2,0)))^(1/5)-1)-((VLOOKUP(EDATE($P39,60),fundamentals!$EP:$EQ,2,0)/VLOOKUP($P39,fundamentals!$EP:$EQ,2,0))^(1/5)-1)</f>
        <v>3.6257894801796198E-2</v>
      </c>
      <c r="X39" s="54">
        <f ca="1">(((VLOOKUP(EDATE($P39,60),INDIRECT("fundamentals!$"&amp;X$142&amp;":$"&amp;X$143),2,0)/VLOOKUP($P39,INDIRECT("fundamentals!$"&amp;X$142&amp;":$"&amp;X$143),2,0)))^(1/5)-1)-((VLOOKUP(EDATE($P39,60),fundamentals!$EP:$EQ,2,0)/VLOOKUP($P39,fundamentals!$EP:$EQ,2,0))^(1/5)-1)</f>
        <v>2.1616339386165473E-2</v>
      </c>
      <c r="Y39" s="54">
        <f ca="1">(((VLOOKUP(EDATE($P39,60),INDIRECT("fundamentals!$"&amp;Y$142&amp;":$"&amp;Y$143),2,0)/VLOOKUP($P39,INDIRECT("fundamentals!$"&amp;Y$142&amp;":$"&amp;Y$143),2,0)))^(1/5)-1)-((VLOOKUP(EDATE($P39,60),fundamentals!$EP:$EQ,2,0)/VLOOKUP($P39,fundamentals!$EP:$EQ,2,0))^(1/5)-1)</f>
        <v>-5.0132504013546964E-2</v>
      </c>
      <c r="Z39" s="54">
        <f ca="1">(((VLOOKUP(EDATE($P39,60),INDIRECT("fundamentals!$"&amp;Z$142&amp;":$"&amp;Z$143),2,0)/VLOOKUP($P39,INDIRECT("fundamentals!$"&amp;Z$142&amp;":$"&amp;Z$143),2,0)))^(1/5)-1)-((VLOOKUP(EDATE($P39,60),fundamentals!$EP:$EQ,2,0)/VLOOKUP($P39,fundamentals!$EP:$EQ,2,0))^(1/5)-1)</f>
        <v>-2.5592316009714899E-3</v>
      </c>
      <c r="AA39" s="54">
        <f ca="1">(((VLOOKUP(EDATE($P39,60),INDIRECT("fundamentals!$"&amp;AA$142&amp;":$"&amp;AA$143),2,0)/VLOOKUP($P39,INDIRECT("fundamentals!$"&amp;AA$142&amp;":$"&amp;AA$143),2,0)))^(1/5)-1)-((VLOOKUP(EDATE($P39,60),fundamentals!$EP:$EQ,2,0)/VLOOKUP($P39,fundamentals!$EP:$EQ,2,0))^(1/5)-1)</f>
        <v>-1.4328103579193119E-3</v>
      </c>
    </row>
    <row r="40" spans="2:27" x14ac:dyDescent="0.35">
      <c r="B40" s="21">
        <v>41029</v>
      </c>
      <c r="C40" s="23">
        <f t="shared" ca="1" si="2"/>
        <v>-1.548475215718689</v>
      </c>
      <c r="D40" s="23">
        <f t="shared" ca="1" si="2"/>
        <v>5.0165640949532033</v>
      </c>
      <c r="E40" s="23">
        <f t="shared" ca="1" si="2"/>
        <v>-1.9009133944888905</v>
      </c>
      <c r="F40" s="23">
        <f t="shared" ca="1" si="2"/>
        <v>-2.2014358372092553</v>
      </c>
      <c r="G40" s="23">
        <f t="shared" ca="1" si="2"/>
        <v>1.0130660585877096</v>
      </c>
      <c r="H40" s="23">
        <f t="shared" ca="1" si="2"/>
        <v>3.1467604166814649</v>
      </c>
      <c r="I40" s="23">
        <f t="shared" ca="1" si="2"/>
        <v>-2.3260876189704938</v>
      </c>
      <c r="J40" s="23">
        <f t="shared" ca="1" si="2"/>
        <v>-1.5959713989656343E-2</v>
      </c>
      <c r="K40" s="23">
        <f t="shared" ca="1" si="2"/>
        <v>-2.7879307273148539</v>
      </c>
      <c r="L40" s="23">
        <f t="shared" ca="1" si="2"/>
        <v>-1.1031543037881049</v>
      </c>
      <c r="M40" s="23">
        <f t="shared" ca="1" si="2"/>
        <v>-0.38880470135623035</v>
      </c>
      <c r="P40" s="21">
        <v>41029</v>
      </c>
      <c r="Q40" s="54">
        <f ca="1">(((VLOOKUP(EDATE($P40,60),INDIRECT("fundamentals!$"&amp;Q$142&amp;":$"&amp;Q$143),2,0)/VLOOKUP($P40,INDIRECT("fundamentals!$"&amp;Q$142&amp;":$"&amp;Q$143),2,0)))^(1/5)-1)-((VLOOKUP(EDATE($P40,60),fundamentals!$EP:$EQ,2,0)/VLOOKUP($P40,fundamentals!$EP:$EQ,2,0))^(1/5)-1)</f>
        <v>7.4513202389786537E-2</v>
      </c>
      <c r="R40" s="54">
        <f ca="1">(((VLOOKUP(EDATE($P40,60),INDIRECT("fundamentals!$"&amp;R$142&amp;":$"&amp;R$143),2,0)/VLOOKUP($P40,INDIRECT("fundamentals!$"&amp;R$142&amp;":$"&amp;R$143),2,0)))^(1/5)-1)-((VLOOKUP(EDATE($P40,60),fundamentals!$EP:$EQ,2,0)/VLOOKUP($P40,fundamentals!$EP:$EQ,2,0))^(1/5)-1)</f>
        <v>-1.7984943489193217E-3</v>
      </c>
      <c r="S40" s="54">
        <f ca="1">(((VLOOKUP(EDATE($P40,60),INDIRECT("fundamentals!$"&amp;S$142&amp;":$"&amp;S$143),2,0)/VLOOKUP($P40,INDIRECT("fundamentals!$"&amp;S$142&amp;":$"&amp;S$143),2,0)))^(1/5)-1)-((VLOOKUP(EDATE($P40,60),fundamentals!$EP:$EQ,2,0)/VLOOKUP($P40,fundamentals!$EP:$EQ,2,0))^(1/5)-1)</f>
        <v>-3.3932740097369463E-2</v>
      </c>
      <c r="T40" s="54">
        <f ca="1">(((VLOOKUP(EDATE($P40,60),INDIRECT("fundamentals!$"&amp;T$142&amp;":$"&amp;T$143),2,0)/VLOOKUP($P40,INDIRECT("fundamentals!$"&amp;T$142&amp;":$"&amp;T$143),2,0)))^(1/5)-1)-((VLOOKUP(EDATE($P40,60),fundamentals!$EP:$EQ,2,0)/VLOOKUP($P40,fundamentals!$EP:$EQ,2,0))^(1/5)-1)</f>
        <v>-0.14125714368356224</v>
      </c>
      <c r="U40" s="54">
        <f ca="1">(((VLOOKUP(EDATE($P40,60),INDIRECT("fundamentals!$"&amp;U$142&amp;":$"&amp;U$143),2,0)/VLOOKUP($P40,INDIRECT("fundamentals!$"&amp;U$142&amp;":$"&amp;U$143),2,0)))^(1/5)-1)-((VLOOKUP(EDATE($P40,60),fundamentals!$EP:$EQ,2,0)/VLOOKUP($P40,fundamentals!$EP:$EQ,2,0))^(1/5)-1)</f>
        <v>3.1618812344957892E-3</v>
      </c>
      <c r="V40" s="54">
        <f ca="1">(((VLOOKUP(EDATE($P40,60),INDIRECT("fundamentals!$"&amp;V$142&amp;":$"&amp;V$143),2,0)/VLOOKUP($P40,INDIRECT("fundamentals!$"&amp;V$142&amp;":$"&amp;V$143),2,0)))^(1/5)-1)-((VLOOKUP(EDATE($P40,60),fundamentals!$EP:$EQ,2,0)/VLOOKUP($P40,fundamentals!$EP:$EQ,2,0))^(1/5)-1)</f>
        <v>-7.4815092294411745E-2</v>
      </c>
      <c r="W40" s="54">
        <f ca="1">(((VLOOKUP(EDATE($P40,60),INDIRECT("fundamentals!$"&amp;W$142&amp;":$"&amp;W$143),2,0)/VLOOKUP($P40,INDIRECT("fundamentals!$"&amp;W$142&amp;":$"&amp;W$143),2,0)))^(1/5)-1)-((VLOOKUP(EDATE($P40,60),fundamentals!$EP:$EQ,2,0)/VLOOKUP($P40,fundamentals!$EP:$EQ,2,0))^(1/5)-1)</f>
        <v>2.4096454025036129E-2</v>
      </c>
      <c r="X40" s="54">
        <f ca="1">(((VLOOKUP(EDATE($P40,60),INDIRECT("fundamentals!$"&amp;X$142&amp;":$"&amp;X$143),2,0)/VLOOKUP($P40,INDIRECT("fundamentals!$"&amp;X$142&amp;":$"&amp;X$143),2,0)))^(1/5)-1)-((VLOOKUP(EDATE($P40,60),fundamentals!$EP:$EQ,2,0)/VLOOKUP($P40,fundamentals!$EP:$EQ,2,0))^(1/5)-1)</f>
        <v>1.0592833495501441E-2</v>
      </c>
      <c r="Y40" s="54">
        <f ca="1">(((VLOOKUP(EDATE($P40,60),INDIRECT("fundamentals!$"&amp;Y$142&amp;":$"&amp;Y$143),2,0)/VLOOKUP($P40,INDIRECT("fundamentals!$"&amp;Y$142&amp;":$"&amp;Y$143),2,0)))^(1/5)-1)-((VLOOKUP(EDATE($P40,60),fundamentals!$EP:$EQ,2,0)/VLOOKUP($P40,fundamentals!$EP:$EQ,2,0))^(1/5)-1)</f>
        <v>-6.2612076422035257E-2</v>
      </c>
      <c r="Z40" s="54">
        <f ca="1">(((VLOOKUP(EDATE($P40,60),INDIRECT("fundamentals!$"&amp;Z$142&amp;":$"&amp;Z$143),2,0)/VLOOKUP($P40,INDIRECT("fundamentals!$"&amp;Z$142&amp;":$"&amp;Z$143),2,0)))^(1/5)-1)-((VLOOKUP(EDATE($P40,60),fundamentals!$EP:$EQ,2,0)/VLOOKUP($P40,fundamentals!$EP:$EQ,2,0))^(1/5)-1)</f>
        <v>-1.3121296169129382E-2</v>
      </c>
      <c r="AA40" s="54">
        <f ca="1">(((VLOOKUP(EDATE($P40,60),INDIRECT("fundamentals!$"&amp;AA$142&amp;":$"&amp;AA$143),2,0)/VLOOKUP($P40,INDIRECT("fundamentals!$"&amp;AA$142&amp;":$"&amp;AA$143),2,0)))^(1/5)-1)-((VLOOKUP(EDATE($P40,60),fundamentals!$EP:$EQ,2,0)/VLOOKUP($P40,fundamentals!$EP:$EQ,2,0))^(1/5)-1)</f>
        <v>-2.057318377691697E-2</v>
      </c>
    </row>
    <row r="41" spans="2:27" x14ac:dyDescent="0.35">
      <c r="B41" s="21">
        <v>41060</v>
      </c>
      <c r="C41" s="23">
        <f t="shared" ca="1" si="2"/>
        <v>-2.7807410935094801</v>
      </c>
      <c r="D41" s="23">
        <f t="shared" ca="1" si="2"/>
        <v>2.3722237679575242</v>
      </c>
      <c r="E41" s="23">
        <f t="shared" ca="1" si="2"/>
        <v>-2.899767672908709</v>
      </c>
      <c r="F41" s="23">
        <f t="shared" ca="1" si="2"/>
        <v>-4.2412818249584703</v>
      </c>
      <c r="G41" s="23">
        <f t="shared" ca="1" si="2"/>
        <v>-0.68786200409902598</v>
      </c>
      <c r="H41" s="23">
        <f t="shared" ca="1" si="2"/>
        <v>1.6179246540789012</v>
      </c>
      <c r="I41" s="23">
        <f t="shared" ca="1" si="2"/>
        <v>-3.6250384191169216</v>
      </c>
      <c r="J41" s="23">
        <f t="shared" ca="1" si="2"/>
        <v>-1.9336897920990141</v>
      </c>
      <c r="K41" s="23">
        <f t="shared" ca="1" si="2"/>
        <v>-4.8065535656196348</v>
      </c>
      <c r="L41" s="23">
        <f t="shared" ca="1" si="2"/>
        <v>-3.7884427756805099</v>
      </c>
      <c r="M41" s="23">
        <f t="shared" ca="1" si="2"/>
        <v>-0.90239571620686743</v>
      </c>
      <c r="P41" s="21">
        <v>41060</v>
      </c>
      <c r="Q41" s="54">
        <f ca="1">(((VLOOKUP(EDATE($P41,60),INDIRECT("fundamentals!$"&amp;Q$142&amp;":$"&amp;Q$143),2,0)/VLOOKUP($P41,INDIRECT("fundamentals!$"&amp;Q$142&amp;":$"&amp;Q$143),2,0)))^(1/5)-1)-((VLOOKUP(EDATE($P41,60),fundamentals!$EP:$EQ,2,0)/VLOOKUP($P41,fundamentals!$EP:$EQ,2,0))^(1/5)-1)</f>
        <v>9.121738148095182E-2</v>
      </c>
      <c r="R41" s="54">
        <f ca="1">(((VLOOKUP(EDATE($P41,60),INDIRECT("fundamentals!$"&amp;R$142&amp;":$"&amp;R$143),2,0)/VLOOKUP($P41,INDIRECT("fundamentals!$"&amp;R$142&amp;":$"&amp;R$143),2,0)))^(1/5)-1)-((VLOOKUP(EDATE($P41,60),fundamentals!$EP:$EQ,2,0)/VLOOKUP($P41,fundamentals!$EP:$EQ,2,0))^(1/5)-1)</f>
        <v>2.8140803851130602E-2</v>
      </c>
      <c r="S41" s="54">
        <f ca="1">(((VLOOKUP(EDATE($P41,60),INDIRECT("fundamentals!$"&amp;S$142&amp;":$"&amp;S$143),2,0)/VLOOKUP($P41,INDIRECT("fundamentals!$"&amp;S$142&amp;":$"&amp;S$143),2,0)))^(1/5)-1)-((VLOOKUP(EDATE($P41,60),fundamentals!$EP:$EQ,2,0)/VLOOKUP($P41,fundamentals!$EP:$EQ,2,0))^(1/5)-1)</f>
        <v>-1.7015061895084838E-2</v>
      </c>
      <c r="T41" s="54">
        <f ca="1">(((VLOOKUP(EDATE($P41,60),INDIRECT("fundamentals!$"&amp;T$142&amp;":$"&amp;T$143),2,0)/VLOOKUP($P41,INDIRECT("fundamentals!$"&amp;T$142&amp;":$"&amp;T$143),2,0)))^(1/5)-1)-((VLOOKUP(EDATE($P41,60),fundamentals!$EP:$EQ,2,0)/VLOOKUP($P41,fundamentals!$EP:$EQ,2,0))^(1/5)-1)</f>
        <v>-0.11885069936219206</v>
      </c>
      <c r="U41" s="54">
        <f ca="1">(((VLOOKUP(EDATE($P41,60),INDIRECT("fundamentals!$"&amp;U$142&amp;":$"&amp;U$143),2,0)/VLOOKUP($P41,INDIRECT("fundamentals!$"&amp;U$142&amp;":$"&amp;U$143),2,0)))^(1/5)-1)-((VLOOKUP(EDATE($P41,60),fundamentals!$EP:$EQ,2,0)/VLOOKUP($P41,fundamentals!$EP:$EQ,2,0))^(1/5)-1)</f>
        <v>3.1745822206521224E-2</v>
      </c>
      <c r="V41" s="54">
        <f ca="1">(((VLOOKUP(EDATE($P41,60),INDIRECT("fundamentals!$"&amp;V$142&amp;":$"&amp;V$143),2,0)/VLOOKUP($P41,INDIRECT("fundamentals!$"&amp;V$142&amp;":$"&amp;V$143),2,0)))^(1/5)-1)-((VLOOKUP(EDATE($P41,60),fundamentals!$EP:$EQ,2,0)/VLOOKUP($P41,fundamentals!$EP:$EQ,2,0))^(1/5)-1)</f>
        <v>-5.5923263641379117E-2</v>
      </c>
      <c r="W41" s="54">
        <f ca="1">(((VLOOKUP(EDATE($P41,60),INDIRECT("fundamentals!$"&amp;W$142&amp;":$"&amp;W$143),2,0)/VLOOKUP($P41,INDIRECT("fundamentals!$"&amp;W$142&amp;":$"&amp;W$143),2,0)))^(1/5)-1)-((VLOOKUP(EDATE($P41,60),fundamentals!$EP:$EQ,2,0)/VLOOKUP($P41,fundamentals!$EP:$EQ,2,0))^(1/5)-1)</f>
        <v>4.0832333347088579E-2</v>
      </c>
      <c r="X41" s="54">
        <f ca="1">(((VLOOKUP(EDATE($P41,60),INDIRECT("fundamentals!$"&amp;X$142&amp;":$"&amp;X$143),2,0)/VLOOKUP($P41,INDIRECT("fundamentals!$"&amp;X$142&amp;":$"&amp;X$143),2,0)))^(1/5)-1)-((VLOOKUP(EDATE($P41,60),fundamentals!$EP:$EQ,2,0)/VLOOKUP($P41,fundamentals!$EP:$EQ,2,0))^(1/5)-1)</f>
        <v>3.6926790888264227E-2</v>
      </c>
      <c r="Y41" s="54">
        <f ca="1">(((VLOOKUP(EDATE($P41,60),INDIRECT("fundamentals!$"&amp;Y$142&amp;":$"&amp;Y$143),2,0)/VLOOKUP($P41,INDIRECT("fundamentals!$"&amp;Y$142&amp;":$"&amp;Y$143),2,0)))^(1/5)-1)-((VLOOKUP(EDATE($P41,60),fundamentals!$EP:$EQ,2,0)/VLOOKUP($P41,fundamentals!$EP:$EQ,2,0))^(1/5)-1)</f>
        <v>-3.8354554769202798E-2</v>
      </c>
      <c r="Z41" s="54">
        <f ca="1">(((VLOOKUP(EDATE($P41,60),INDIRECT("fundamentals!$"&amp;Z$142&amp;":$"&amp;Z$143),2,0)/VLOOKUP($P41,INDIRECT("fundamentals!$"&amp;Z$142&amp;":$"&amp;Z$143),2,0)))^(1/5)-1)-((VLOOKUP(EDATE($P41,60),fundamentals!$EP:$EQ,2,0)/VLOOKUP($P41,fundamentals!$EP:$EQ,2,0))^(1/5)-1)</f>
        <v>2.2750144413215656E-2</v>
      </c>
      <c r="AA41" s="54">
        <f ca="1">(((VLOOKUP(EDATE($P41,60),INDIRECT("fundamentals!$"&amp;AA$142&amp;":$"&amp;AA$143),2,0)/VLOOKUP($P41,INDIRECT("fundamentals!$"&amp;AA$142&amp;":$"&amp;AA$143),2,0)))^(1/5)-1)-((VLOOKUP(EDATE($P41,60),fundamentals!$EP:$EQ,2,0)/VLOOKUP($P41,fundamentals!$EP:$EQ,2,0))^(1/5)-1)</f>
        <v>-4.8783477864506875E-3</v>
      </c>
    </row>
    <row r="42" spans="2:27" x14ac:dyDescent="0.35">
      <c r="B42" s="21">
        <v>41090</v>
      </c>
      <c r="C42" s="23">
        <f t="shared" ca="1" si="2"/>
        <v>-1.6974061994408114</v>
      </c>
      <c r="D42" s="23">
        <f t="shared" ca="1" si="2"/>
        <v>1.6574635560799713</v>
      </c>
      <c r="E42" s="23">
        <f t="shared" ca="1" si="2"/>
        <v>-2.572894926236688</v>
      </c>
      <c r="F42" s="23">
        <f t="shared" ca="1" si="2"/>
        <v>-3.767431901082968</v>
      </c>
      <c r="G42" s="23">
        <f t="shared" ca="1" si="2"/>
        <v>-8.1913665839190131E-2</v>
      </c>
      <c r="H42" s="23">
        <f t="shared" ca="1" si="2"/>
        <v>2.4837039566906287</v>
      </c>
      <c r="I42" s="23">
        <f t="shared" ca="1" si="2"/>
        <v>-3.0607378043889812</v>
      </c>
      <c r="J42" s="23">
        <f t="shared" ca="1" si="2"/>
        <v>-1.5560802755118921</v>
      </c>
      <c r="K42" s="23">
        <f t="shared" ca="1" si="2"/>
        <v>-4.2876036780174989</v>
      </c>
      <c r="L42" s="23">
        <f t="shared" ca="1" si="2"/>
        <v>-3.6055001802673079</v>
      </c>
      <c r="M42" s="23">
        <f t="shared" ca="1" si="2"/>
        <v>-0.29629276476287636</v>
      </c>
      <c r="P42" s="21">
        <v>41090</v>
      </c>
      <c r="Q42" s="54">
        <f ca="1">(((VLOOKUP(EDATE($P42,60),INDIRECT("fundamentals!$"&amp;Q$142&amp;":$"&amp;Q$143),2,0)/VLOOKUP($P42,INDIRECT("fundamentals!$"&amp;Q$142&amp;":$"&amp;Q$143),2,0)))^(1/5)-1)-((VLOOKUP(EDATE($P42,60),fundamentals!$EP:$EQ,2,0)/VLOOKUP($P42,fundamentals!$EP:$EQ,2,0))^(1/5)-1)</f>
        <v>6.905620213743191E-2</v>
      </c>
      <c r="R42" s="54">
        <f ca="1">(((VLOOKUP(EDATE($P42,60),INDIRECT("fundamentals!$"&amp;R$142&amp;":$"&amp;R$143),2,0)/VLOOKUP($P42,INDIRECT("fundamentals!$"&amp;R$142&amp;":$"&amp;R$143),2,0)))^(1/5)-1)-((VLOOKUP(EDATE($P42,60),fundamentals!$EP:$EQ,2,0)/VLOOKUP($P42,fundamentals!$EP:$EQ,2,0))^(1/5)-1)</f>
        <v>2.9087092971540551E-2</v>
      </c>
      <c r="S42" s="54">
        <f ca="1">(((VLOOKUP(EDATE($P42,60),INDIRECT("fundamentals!$"&amp;S$142&amp;":$"&amp;S$143),2,0)/VLOOKUP($P42,INDIRECT("fundamentals!$"&amp;S$142&amp;":$"&amp;S$143),2,0)))^(1/5)-1)-((VLOOKUP(EDATE($P42,60),fundamentals!$EP:$EQ,2,0)/VLOOKUP($P42,fundamentals!$EP:$EQ,2,0))^(1/5)-1)</f>
        <v>-3.1243359103610757E-2</v>
      </c>
      <c r="T42" s="54">
        <f ca="1">(((VLOOKUP(EDATE($P42,60),INDIRECT("fundamentals!$"&amp;T$142&amp;":$"&amp;T$143),2,0)/VLOOKUP($P42,INDIRECT("fundamentals!$"&amp;T$142&amp;":$"&amp;T$143),2,0)))^(1/5)-1)-((VLOOKUP(EDATE($P42,60),fundamentals!$EP:$EQ,2,0)/VLOOKUP($P42,fundamentals!$EP:$EQ,2,0))^(1/5)-1)</f>
        <v>-0.13162696503618732</v>
      </c>
      <c r="U42" s="54">
        <f ca="1">(((VLOOKUP(EDATE($P42,60),INDIRECT("fundamentals!$"&amp;U$142&amp;":$"&amp;U$143),2,0)/VLOOKUP($P42,INDIRECT("fundamentals!$"&amp;U$142&amp;":$"&amp;U$143),2,0)))^(1/5)-1)-((VLOOKUP(EDATE($P42,60),fundamentals!$EP:$EQ,2,0)/VLOOKUP($P42,fundamentals!$EP:$EQ,2,0))^(1/5)-1)</f>
        <v>3.3964219769962778E-2</v>
      </c>
      <c r="V42" s="54">
        <f ca="1">(((VLOOKUP(EDATE($P42,60),INDIRECT("fundamentals!$"&amp;V$142&amp;":$"&amp;V$143),2,0)/VLOOKUP($P42,INDIRECT("fundamentals!$"&amp;V$142&amp;":$"&amp;V$143),2,0)))^(1/5)-1)-((VLOOKUP(EDATE($P42,60),fundamentals!$EP:$EQ,2,0)/VLOOKUP($P42,fundamentals!$EP:$EQ,2,0))^(1/5)-1)</f>
        <v>-6.6174317208093525E-2</v>
      </c>
      <c r="W42" s="54">
        <f ca="1">(((VLOOKUP(EDATE($P42,60),INDIRECT("fundamentals!$"&amp;W$142&amp;":$"&amp;W$143),2,0)/VLOOKUP($P42,INDIRECT("fundamentals!$"&amp;W$142&amp;":$"&amp;W$143),2,0)))^(1/5)-1)-((VLOOKUP(EDATE($P42,60),fundamentals!$EP:$EQ,2,0)/VLOOKUP($P42,fundamentals!$EP:$EQ,2,0))^(1/5)-1)</f>
        <v>3.7192883839780144E-2</v>
      </c>
      <c r="X42" s="54">
        <f ca="1">(((VLOOKUP(EDATE($P42,60),INDIRECT("fundamentals!$"&amp;X$142&amp;":$"&amp;X$143),2,0)/VLOOKUP($P42,INDIRECT("fundamentals!$"&amp;X$142&amp;":$"&amp;X$143),2,0)))^(1/5)-1)-((VLOOKUP(EDATE($P42,60),fundamentals!$EP:$EQ,2,0)/VLOOKUP($P42,fundamentals!$EP:$EQ,2,0))^(1/5)-1)</f>
        <v>3.0570533864925142E-2</v>
      </c>
      <c r="Y42" s="54">
        <f ca="1">(((VLOOKUP(EDATE($P42,60),INDIRECT("fundamentals!$"&amp;Y$142&amp;":$"&amp;Y$143),2,0)/VLOOKUP($P42,INDIRECT("fundamentals!$"&amp;Y$142&amp;":$"&amp;Y$143),2,0)))^(1/5)-1)-((VLOOKUP(EDATE($P42,60),fundamentals!$EP:$EQ,2,0)/VLOOKUP($P42,fundamentals!$EP:$EQ,2,0))^(1/5)-1)</f>
        <v>-4.5437016011538045E-2</v>
      </c>
      <c r="Z42" s="54">
        <f ca="1">(((VLOOKUP(EDATE($P42,60),INDIRECT("fundamentals!$"&amp;Z$142&amp;":$"&amp;Z$143),2,0)/VLOOKUP($P42,INDIRECT("fundamentals!$"&amp;Z$142&amp;":$"&amp;Z$143),2,0)))^(1/5)-1)-((VLOOKUP(EDATE($P42,60),fundamentals!$EP:$EQ,2,0)/VLOOKUP($P42,fundamentals!$EP:$EQ,2,0))^(1/5)-1)</f>
        <v>8.968401472334131E-3</v>
      </c>
      <c r="AA42" s="54">
        <f ca="1">(((VLOOKUP(EDATE($P42,60),INDIRECT("fundamentals!$"&amp;AA$142&amp;":$"&amp;AA$143),2,0)/VLOOKUP($P42,INDIRECT("fundamentals!$"&amp;AA$142&amp;":$"&amp;AA$143),2,0)))^(1/5)-1)-((VLOOKUP(EDATE($P42,60),fundamentals!$EP:$EQ,2,0)/VLOOKUP($P42,fundamentals!$EP:$EQ,2,0))^(1/5)-1)</f>
        <v>-2.1130242571899771E-2</v>
      </c>
    </row>
    <row r="43" spans="2:27" x14ac:dyDescent="0.35">
      <c r="B43" s="21">
        <v>41121</v>
      </c>
      <c r="C43" s="23">
        <f t="shared" ca="1" si="2"/>
        <v>-1.1176515019689823</v>
      </c>
      <c r="D43" s="23">
        <f t="shared" ca="1" si="2"/>
        <v>0.97504150015657842</v>
      </c>
      <c r="E43" s="23">
        <f t="shared" ca="1" si="2"/>
        <v>-2.484214652050226</v>
      </c>
      <c r="F43" s="23">
        <f t="shared" ca="1" si="2"/>
        <v>-3.5771165821574122</v>
      </c>
      <c r="G43" s="23">
        <f t="shared" ca="1" si="2"/>
        <v>-0.19012071416267151</v>
      </c>
      <c r="H43" s="23">
        <f t="shared" ca="1" si="2"/>
        <v>2.6853779425141067</v>
      </c>
      <c r="I43" s="23">
        <f t="shared" ca="1" si="2"/>
        <v>-3.3050919866044324</v>
      </c>
      <c r="J43" s="23">
        <f t="shared" ca="1" si="2"/>
        <v>-1.8740801827060611</v>
      </c>
      <c r="K43" s="23">
        <f t="shared" ca="1" si="2"/>
        <v>-4.741467459109324</v>
      </c>
      <c r="L43" s="23">
        <f t="shared" ca="1" si="2"/>
        <v>-4.0707857729254302</v>
      </c>
      <c r="M43" s="23">
        <f t="shared" ca="1" si="2"/>
        <v>-0.14237617417269988</v>
      </c>
      <c r="P43" s="21">
        <v>41121</v>
      </c>
      <c r="Q43" s="54">
        <f ca="1">(((VLOOKUP(EDATE($P43,60),INDIRECT("fundamentals!$"&amp;Q$142&amp;":$"&amp;Q$143),2,0)/VLOOKUP($P43,INDIRECT("fundamentals!$"&amp;Q$142&amp;":$"&amp;Q$143),2,0)))^(1/5)-1)-((VLOOKUP(EDATE($P43,60),fundamentals!$EP:$EQ,2,0)/VLOOKUP($P43,fundamentals!$EP:$EQ,2,0))^(1/5)-1)</f>
        <v>7.8452534775362182E-2</v>
      </c>
      <c r="R43" s="54">
        <f ca="1">(((VLOOKUP(EDATE($P43,60),INDIRECT("fundamentals!$"&amp;R$142&amp;":$"&amp;R$143),2,0)/VLOOKUP($P43,INDIRECT("fundamentals!$"&amp;R$142&amp;":$"&amp;R$143),2,0)))^(1/5)-1)-((VLOOKUP(EDATE($P43,60),fundamentals!$EP:$EQ,2,0)/VLOOKUP($P43,fundamentals!$EP:$EQ,2,0))^(1/5)-1)</f>
        <v>3.408095202377015E-2</v>
      </c>
      <c r="S43" s="54">
        <f ca="1">(((VLOOKUP(EDATE($P43,60),INDIRECT("fundamentals!$"&amp;S$142&amp;":$"&amp;S$143),2,0)/VLOOKUP($P43,INDIRECT("fundamentals!$"&amp;S$142&amp;":$"&amp;S$143),2,0)))^(1/5)-1)-((VLOOKUP(EDATE($P43,60),fundamentals!$EP:$EQ,2,0)/VLOOKUP($P43,fundamentals!$EP:$EQ,2,0))^(1/5)-1)</f>
        <v>-3.1012909285120571E-2</v>
      </c>
      <c r="T43" s="54">
        <f ca="1">(((VLOOKUP(EDATE($P43,60),INDIRECT("fundamentals!$"&amp;T$142&amp;":$"&amp;T$143),2,0)/VLOOKUP($P43,INDIRECT("fundamentals!$"&amp;T$142&amp;":$"&amp;T$143),2,0)))^(1/5)-1)-((VLOOKUP(EDATE($P43,60),fundamentals!$EP:$EQ,2,0)/VLOOKUP($P43,fundamentals!$EP:$EQ,2,0))^(1/5)-1)</f>
        <v>-0.13063583095225428</v>
      </c>
      <c r="U43" s="54">
        <f ca="1">(((VLOOKUP(EDATE($P43,60),INDIRECT("fundamentals!$"&amp;U$142&amp;":$"&amp;U$143),2,0)/VLOOKUP($P43,INDIRECT("fundamentals!$"&amp;U$142&amp;":$"&amp;U$143),2,0)))^(1/5)-1)-((VLOOKUP(EDATE($P43,60),fundamentals!$EP:$EQ,2,0)/VLOOKUP($P43,fundamentals!$EP:$EQ,2,0))^(1/5)-1)</f>
        <v>4.2709054823211856E-2</v>
      </c>
      <c r="V43" s="54">
        <f ca="1">(((VLOOKUP(EDATE($P43,60),INDIRECT("fundamentals!$"&amp;V$142&amp;":$"&amp;V$143),2,0)/VLOOKUP($P43,INDIRECT("fundamentals!$"&amp;V$142&amp;":$"&amp;V$143),2,0)))^(1/5)-1)-((VLOOKUP(EDATE($P43,60),fundamentals!$EP:$EQ,2,0)/VLOOKUP($P43,fundamentals!$EP:$EQ,2,0))^(1/5)-1)</f>
        <v>-6.4817953359110003E-2</v>
      </c>
      <c r="W43" s="54">
        <f ca="1">(((VLOOKUP(EDATE($P43,60),INDIRECT("fundamentals!$"&amp;W$142&amp;":$"&amp;W$143),2,0)/VLOOKUP($P43,INDIRECT("fundamentals!$"&amp;W$142&amp;":$"&amp;W$143),2,0)))^(1/5)-1)-((VLOOKUP(EDATE($P43,60),fundamentals!$EP:$EQ,2,0)/VLOOKUP($P43,fundamentals!$EP:$EQ,2,0))^(1/5)-1)</f>
        <v>4.0867437938415518E-2</v>
      </c>
      <c r="X43" s="54">
        <f ca="1">(((VLOOKUP(EDATE($P43,60),INDIRECT("fundamentals!$"&amp;X$142&amp;":$"&amp;X$143),2,0)/VLOOKUP($P43,INDIRECT("fundamentals!$"&amp;X$142&amp;":$"&amp;X$143),2,0)))^(1/5)-1)-((VLOOKUP(EDATE($P43,60),fundamentals!$EP:$EQ,2,0)/VLOOKUP($P43,fundamentals!$EP:$EQ,2,0))^(1/5)-1)</f>
        <v>3.4437691192010789E-2</v>
      </c>
      <c r="Y43" s="54">
        <f ca="1">(((VLOOKUP(EDATE($P43,60),INDIRECT("fundamentals!$"&amp;Y$142&amp;":$"&amp;Y$143),2,0)/VLOOKUP($P43,INDIRECT("fundamentals!$"&amp;Y$142&amp;":$"&amp;Y$143),2,0)))^(1/5)-1)-((VLOOKUP(EDATE($P43,60),fundamentals!$EP:$EQ,2,0)/VLOOKUP($P43,fundamentals!$EP:$EQ,2,0))^(1/5)-1)</f>
        <v>-3.6661808736313972E-2</v>
      </c>
      <c r="Z43" s="54">
        <f ca="1">(((VLOOKUP(EDATE($P43,60),INDIRECT("fundamentals!$"&amp;Z$142&amp;":$"&amp;Z$143),2,0)/VLOOKUP($P43,INDIRECT("fundamentals!$"&amp;Z$142&amp;":$"&amp;Z$143),2,0)))^(1/5)-1)-((VLOOKUP(EDATE($P43,60),fundamentals!$EP:$EQ,2,0)/VLOOKUP($P43,fundamentals!$EP:$EQ,2,0))^(1/5)-1)</f>
        <v>2.0881945869874352E-2</v>
      </c>
      <c r="AA43" s="54">
        <f ca="1">(((VLOOKUP(EDATE($P43,60),INDIRECT("fundamentals!$"&amp;AA$142&amp;":$"&amp;AA$143),2,0)/VLOOKUP($P43,INDIRECT("fundamentals!$"&amp;AA$142&amp;":$"&amp;AA$143),2,0)))^(1/5)-1)-((VLOOKUP(EDATE($P43,60),fundamentals!$EP:$EQ,2,0)/VLOOKUP($P43,fundamentals!$EP:$EQ,2,0))^(1/5)-1)</f>
        <v>-1.7267791581709657E-2</v>
      </c>
    </row>
    <row r="44" spans="2:27" x14ac:dyDescent="0.35">
      <c r="B44" s="21">
        <v>41152</v>
      </c>
      <c r="C44" s="23">
        <f t="shared" ca="1" si="2"/>
        <v>-1.2347072154882177</v>
      </c>
      <c r="D44" s="23">
        <f t="shared" ca="1" si="2"/>
        <v>1.6986688442243159</v>
      </c>
      <c r="E44" s="23">
        <f t="shared" ca="1" si="2"/>
        <v>-3.0997890075924452</v>
      </c>
      <c r="F44" s="23">
        <f t="shared" ca="1" si="2"/>
        <v>-3.7280082426192052</v>
      </c>
      <c r="G44" s="23">
        <f t="shared" ca="1" si="2"/>
        <v>0.19023638589197445</v>
      </c>
      <c r="H44" s="23">
        <f t="shared" ca="1" si="2"/>
        <v>2.2334881200563537</v>
      </c>
      <c r="I44" s="23">
        <f t="shared" ca="1" si="2"/>
        <v>-3.6005787753071035</v>
      </c>
      <c r="J44" s="23">
        <f t="shared" ca="1" si="2"/>
        <v>-2.0337651582148926</v>
      </c>
      <c r="K44" s="23">
        <f t="shared" ca="1" si="2"/>
        <v>-4.667396001316324</v>
      </c>
      <c r="L44" s="23">
        <f t="shared" ca="1" si="2"/>
        <v>-3.7854585373353666</v>
      </c>
      <c r="M44" s="23">
        <f t="shared" ca="1" si="2"/>
        <v>-1.4839773573810344</v>
      </c>
      <c r="P44" s="21">
        <v>41152</v>
      </c>
      <c r="Q44" s="54">
        <f ca="1">(((VLOOKUP(EDATE($P44,60),INDIRECT("fundamentals!$"&amp;Q$142&amp;":$"&amp;Q$143),2,0)/VLOOKUP($P44,INDIRECT("fundamentals!$"&amp;Q$142&amp;":$"&amp;Q$143),2,0)))^(1/5)-1)-((VLOOKUP(EDATE($P44,60),fundamentals!$EP:$EQ,2,0)/VLOOKUP($P44,fundamentals!$EP:$EQ,2,0))^(1/5)-1)</f>
        <v>7.2859882388784492E-2</v>
      </c>
      <c r="R44" s="54">
        <f ca="1">(((VLOOKUP(EDATE($P44,60),INDIRECT("fundamentals!$"&amp;R$142&amp;":$"&amp;R$143),2,0)/VLOOKUP($P44,INDIRECT("fundamentals!$"&amp;R$142&amp;":$"&amp;R$143),2,0)))^(1/5)-1)-((VLOOKUP(EDATE($P44,60),fundamentals!$EP:$EQ,2,0)/VLOOKUP($P44,fundamentals!$EP:$EQ,2,0))^(1/5)-1)</f>
        <v>2.0935422339231735E-2</v>
      </c>
      <c r="S44" s="54">
        <f ca="1">(((VLOOKUP(EDATE($P44,60),INDIRECT("fundamentals!$"&amp;S$142&amp;":$"&amp;S$143),2,0)/VLOOKUP($P44,INDIRECT("fundamentals!$"&amp;S$142&amp;":$"&amp;S$143),2,0)))^(1/5)-1)-((VLOOKUP(EDATE($P44,60),fundamentals!$EP:$EQ,2,0)/VLOOKUP($P44,fundamentals!$EP:$EQ,2,0))^(1/5)-1)</f>
        <v>-3.0678393191692521E-2</v>
      </c>
      <c r="T44" s="54">
        <f ca="1">(((VLOOKUP(EDATE($P44,60),INDIRECT("fundamentals!$"&amp;T$142&amp;":$"&amp;T$143),2,0)/VLOOKUP($P44,INDIRECT("fundamentals!$"&amp;T$142&amp;":$"&amp;T$143),2,0)))^(1/5)-1)-((VLOOKUP(EDATE($P44,60),fundamentals!$EP:$EQ,2,0)/VLOOKUP($P44,fundamentals!$EP:$EQ,2,0))^(1/5)-1)</f>
        <v>-0.14413793883253856</v>
      </c>
      <c r="U44" s="54">
        <f ca="1">(((VLOOKUP(EDATE($P44,60),INDIRECT("fundamentals!$"&amp;U$142&amp;":$"&amp;U$143),2,0)/VLOOKUP($P44,INDIRECT("fundamentals!$"&amp;U$142&amp;":$"&amp;U$143),2,0)))^(1/5)-1)-((VLOOKUP(EDATE($P44,60),fundamentals!$EP:$EQ,2,0)/VLOOKUP($P44,fundamentals!$EP:$EQ,2,0))^(1/5)-1)</f>
        <v>3.0321296355156235E-2</v>
      </c>
      <c r="V44" s="54">
        <f ca="1">(((VLOOKUP(EDATE($P44,60),INDIRECT("fundamentals!$"&amp;V$142&amp;":$"&amp;V$143),2,0)/VLOOKUP($P44,INDIRECT("fundamentals!$"&amp;V$142&amp;":$"&amp;V$143),2,0)))^(1/5)-1)-((VLOOKUP(EDATE($P44,60),fundamentals!$EP:$EQ,2,0)/VLOOKUP($P44,fundamentals!$EP:$EQ,2,0))^(1/5)-1)</f>
        <v>-6.1153812897496662E-2</v>
      </c>
      <c r="W44" s="54">
        <f ca="1">(((VLOOKUP(EDATE($P44,60),INDIRECT("fundamentals!$"&amp;W$142&amp;":$"&amp;W$143),2,0)/VLOOKUP($P44,INDIRECT("fundamentals!$"&amp;W$142&amp;":$"&amp;W$143),2,0)))^(1/5)-1)-((VLOOKUP(EDATE($P44,60),fundamentals!$EP:$EQ,2,0)/VLOOKUP($P44,fundamentals!$EP:$EQ,2,0))^(1/5)-1)</f>
        <v>4.2860728053004005E-2</v>
      </c>
      <c r="X44" s="54">
        <f ca="1">(((VLOOKUP(EDATE($P44,60),INDIRECT("fundamentals!$"&amp;X$142&amp;":$"&amp;X$143),2,0)/VLOOKUP($P44,INDIRECT("fundamentals!$"&amp;X$142&amp;":$"&amp;X$143),2,0)))^(1/5)-1)-((VLOOKUP(EDATE($P44,60),fundamentals!$EP:$EQ,2,0)/VLOOKUP($P44,fundamentals!$EP:$EQ,2,0))^(1/5)-1)</f>
        <v>3.3117992522997408E-2</v>
      </c>
      <c r="Y44" s="54">
        <f ca="1">(((VLOOKUP(EDATE($P44,60),INDIRECT("fundamentals!$"&amp;Y$142&amp;":$"&amp;Y$143),2,0)/VLOOKUP($P44,INDIRECT("fundamentals!$"&amp;Y$142&amp;":$"&amp;Y$143),2,0)))^(1/5)-1)-((VLOOKUP(EDATE($P44,60),fundamentals!$EP:$EQ,2,0)/VLOOKUP($P44,fundamentals!$EP:$EQ,2,0))^(1/5)-1)</f>
        <v>-4.0179712913692933E-2</v>
      </c>
      <c r="Z44" s="54">
        <f ca="1">(((VLOOKUP(EDATE($P44,60),INDIRECT("fundamentals!$"&amp;Z$142&amp;":$"&amp;Z$143),2,0)/VLOOKUP($P44,INDIRECT("fundamentals!$"&amp;Z$142&amp;":$"&amp;Z$143),2,0)))^(1/5)-1)-((VLOOKUP(EDATE($P44,60),fundamentals!$EP:$EQ,2,0)/VLOOKUP($P44,fundamentals!$EP:$EQ,2,0))^(1/5)-1)</f>
        <v>1.9940343380504766E-2</v>
      </c>
      <c r="AA44" s="54">
        <f ca="1">(((VLOOKUP(EDATE($P44,60),INDIRECT("fundamentals!$"&amp;AA$142&amp;":$"&amp;AA$143),2,0)/VLOOKUP($P44,INDIRECT("fundamentals!$"&amp;AA$142&amp;":$"&amp;AA$143),2,0)))^(1/5)-1)-((VLOOKUP(EDATE($P44,60),fundamentals!$EP:$EQ,2,0)/VLOOKUP($P44,fundamentals!$EP:$EQ,2,0))^(1/5)-1)</f>
        <v>5.5471880619073488E-4</v>
      </c>
    </row>
    <row r="45" spans="2:27" x14ac:dyDescent="0.35">
      <c r="B45" s="21">
        <v>41182</v>
      </c>
      <c r="C45" s="23">
        <f t="shared" ca="1" si="2"/>
        <v>0.51903743565306648</v>
      </c>
      <c r="D45" s="23">
        <f t="shared" ca="1" si="2"/>
        <v>2.4176686248703589</v>
      </c>
      <c r="E45" s="23">
        <f t="shared" ca="1" si="2"/>
        <v>-2.5700208292769888</v>
      </c>
      <c r="F45" s="23">
        <f t="shared" ca="1" si="2"/>
        <v>-2.9216730154182504</v>
      </c>
      <c r="G45" s="23">
        <f t="shared" ca="1" si="2"/>
        <v>1.381340601467981</v>
      </c>
      <c r="H45" s="23">
        <f t="shared" ca="1" si="2"/>
        <v>2.2962611435305655</v>
      </c>
      <c r="I45" s="23">
        <f t="shared" ca="1" si="2"/>
        <v>-2.6936953055476835</v>
      </c>
      <c r="J45" s="23">
        <f t="shared" ca="1" si="2"/>
        <v>-1.3985015477357665</v>
      </c>
      <c r="K45" s="23">
        <f t="shared" ca="1" si="2"/>
        <v>-3.7654186661008984</v>
      </c>
      <c r="L45" s="23">
        <f t="shared" ca="1" si="2"/>
        <v>-3.5048218915392262</v>
      </c>
      <c r="M45" s="23">
        <f t="shared" ca="1" si="2"/>
        <v>-0.91083506853896079</v>
      </c>
      <c r="P45" s="21">
        <v>41182</v>
      </c>
      <c r="Q45" s="54">
        <f ca="1">(((VLOOKUP(EDATE($P45,60),INDIRECT("fundamentals!$"&amp;Q$142&amp;":$"&amp;Q$143),2,0)/VLOOKUP($P45,INDIRECT("fundamentals!$"&amp;Q$142&amp;":$"&amp;Q$143),2,0)))^(1/5)-1)-((VLOOKUP(EDATE($P45,60),fundamentals!$EP:$EQ,2,0)/VLOOKUP($P45,fundamentals!$EP:$EQ,2,0))^(1/5)-1)</f>
        <v>5.0189954878724352E-2</v>
      </c>
      <c r="R45" s="54">
        <f ca="1">(((VLOOKUP(EDATE($P45,60),INDIRECT("fundamentals!$"&amp;R$142&amp;":$"&amp;R$143),2,0)/VLOOKUP($P45,INDIRECT("fundamentals!$"&amp;R$142&amp;":$"&amp;R$143),2,0)))^(1/5)-1)-((VLOOKUP(EDATE($P45,60),fundamentals!$EP:$EQ,2,0)/VLOOKUP($P45,fundamentals!$EP:$EQ,2,0))^(1/5)-1)</f>
        <v>1.1823130184150044E-2</v>
      </c>
      <c r="S45" s="54">
        <f ca="1">(((VLOOKUP(EDATE($P45,60),INDIRECT("fundamentals!$"&amp;S$142&amp;":$"&amp;S$143),2,0)/VLOOKUP($P45,INDIRECT("fundamentals!$"&amp;S$142&amp;":$"&amp;S$143),2,0)))^(1/5)-1)-((VLOOKUP(EDATE($P45,60),fundamentals!$EP:$EQ,2,0)/VLOOKUP($P45,fundamentals!$EP:$EQ,2,0))^(1/5)-1)</f>
        <v>-4.4586750182415313E-2</v>
      </c>
      <c r="T45" s="54">
        <f ca="1">(((VLOOKUP(EDATE($P45,60),INDIRECT("fundamentals!$"&amp;T$142&amp;":$"&amp;T$143),2,0)/VLOOKUP($P45,INDIRECT("fundamentals!$"&amp;T$142&amp;":$"&amp;T$143),2,0)))^(1/5)-1)-((VLOOKUP(EDATE($P45,60),fundamentals!$EP:$EQ,2,0)/VLOOKUP($P45,fundamentals!$EP:$EQ,2,0))^(1/5)-1)</f>
        <v>-0.14194159883355661</v>
      </c>
      <c r="U45" s="54">
        <f ca="1">(((VLOOKUP(EDATE($P45,60),INDIRECT("fundamentals!$"&amp;U$142&amp;":$"&amp;U$143),2,0)/VLOOKUP($P45,INDIRECT("fundamentals!$"&amp;U$142&amp;":$"&amp;U$143),2,0)))^(1/5)-1)-((VLOOKUP(EDATE($P45,60),fundamentals!$EP:$EQ,2,0)/VLOOKUP($P45,fundamentals!$EP:$EQ,2,0))^(1/5)-1)</f>
        <v>2.3757562809817223E-2</v>
      </c>
      <c r="V45" s="54">
        <f ca="1">(((VLOOKUP(EDATE($P45,60),INDIRECT("fundamentals!$"&amp;V$142&amp;":$"&amp;V$143),2,0)/VLOOKUP($P45,INDIRECT("fundamentals!$"&amp;V$142&amp;":$"&amp;V$143),2,0)))^(1/5)-1)-((VLOOKUP(EDATE($P45,60),fundamentals!$EP:$EQ,2,0)/VLOOKUP($P45,fundamentals!$EP:$EQ,2,0))^(1/5)-1)</f>
        <v>-7.0695424520329508E-2</v>
      </c>
      <c r="W45" s="54">
        <f ca="1">(((VLOOKUP(EDATE($P45,60),INDIRECT("fundamentals!$"&amp;W$142&amp;":$"&amp;W$143),2,0)/VLOOKUP($P45,INDIRECT("fundamentals!$"&amp;W$142&amp;":$"&amp;W$143),2,0)))^(1/5)-1)-((VLOOKUP(EDATE($P45,60),fundamentals!$EP:$EQ,2,0)/VLOOKUP($P45,fundamentals!$EP:$EQ,2,0))^(1/5)-1)</f>
        <v>2.6756102069389831E-2</v>
      </c>
      <c r="X45" s="54">
        <f ca="1">(((VLOOKUP(EDATE($P45,60),INDIRECT("fundamentals!$"&amp;X$142&amp;":$"&amp;X$143),2,0)/VLOOKUP($P45,INDIRECT("fundamentals!$"&amp;X$142&amp;":$"&amp;X$143),2,0)))^(1/5)-1)-((VLOOKUP(EDATE($P45,60),fundamentals!$EP:$EQ,2,0)/VLOOKUP($P45,fundamentals!$EP:$EQ,2,0))^(1/5)-1)</f>
        <v>2.8953860111686991E-2</v>
      </c>
      <c r="Y45" s="54">
        <f ca="1">(((VLOOKUP(EDATE($P45,60),INDIRECT("fundamentals!$"&amp;Y$142&amp;":$"&amp;Y$143),2,0)/VLOOKUP($P45,INDIRECT("fundamentals!$"&amp;Y$142&amp;":$"&amp;Y$143),2,0)))^(1/5)-1)-((VLOOKUP(EDATE($P45,60),fundamentals!$EP:$EQ,2,0)/VLOOKUP($P45,fundamentals!$EP:$EQ,2,0))^(1/5)-1)</f>
        <v>-4.9605464740015037E-2</v>
      </c>
      <c r="Z45" s="54">
        <f ca="1">(((VLOOKUP(EDATE($P45,60),INDIRECT("fundamentals!$"&amp;Z$142&amp;":$"&amp;Z$143),2,0)/VLOOKUP($P45,INDIRECT("fundamentals!$"&amp;Z$142&amp;":$"&amp;Z$143),2,0)))^(1/5)-1)-((VLOOKUP(EDATE($P45,60),fundamentals!$EP:$EQ,2,0)/VLOOKUP($P45,fundamentals!$EP:$EQ,2,0))^(1/5)-1)</f>
        <v>1.0168380359171003E-2</v>
      </c>
      <c r="AA45" s="54">
        <f ca="1">(((VLOOKUP(EDATE($P45,60),INDIRECT("fundamentals!$"&amp;AA$142&amp;":$"&amp;AA$143),2,0)/VLOOKUP($P45,INDIRECT("fundamentals!$"&amp;AA$142&amp;":$"&amp;AA$143),2,0)))^(1/5)-1)-((VLOOKUP(EDATE($P45,60),fundamentals!$EP:$EQ,2,0)/VLOOKUP($P45,fundamentals!$EP:$EQ,2,0))^(1/5)-1)</f>
        <v>-1.7251851079399749E-2</v>
      </c>
    </row>
    <row r="46" spans="2:27" x14ac:dyDescent="0.35">
      <c r="B46" s="21">
        <v>41213</v>
      </c>
      <c r="C46" s="23">
        <f t="shared" ca="1" si="2"/>
        <v>-0.90350903885567213</v>
      </c>
      <c r="D46" s="23">
        <f t="shared" ca="1" si="2"/>
        <v>2.0740701162312574</v>
      </c>
      <c r="E46" s="23">
        <f t="shared" ca="1" si="2"/>
        <v>-2.9953795203979947</v>
      </c>
      <c r="F46" s="23">
        <f t="shared" ca="1" si="2"/>
        <v>-3.2364800667339404</v>
      </c>
      <c r="G46" s="23">
        <f t="shared" ca="1" si="2"/>
        <v>1.9558429363297014</v>
      </c>
      <c r="H46" s="23">
        <f t="shared" ca="1" si="2"/>
        <v>2.2459670858585872</v>
      </c>
      <c r="I46" s="23">
        <f t="shared" ca="1" si="2"/>
        <v>-2.8447627641989159</v>
      </c>
      <c r="J46" s="23">
        <f t="shared" ca="1" si="2"/>
        <v>-1.5789437103086916</v>
      </c>
      <c r="K46" s="23">
        <f t="shared" ca="1" si="2"/>
        <v>-4.0493098050845742</v>
      </c>
      <c r="L46" s="23">
        <f t="shared" ca="1" si="2"/>
        <v>-5.0374040623190339</v>
      </c>
      <c r="M46" s="23">
        <f t="shared" ca="1" si="2"/>
        <v>-0.60882775598552907</v>
      </c>
      <c r="P46" s="21">
        <v>41213</v>
      </c>
      <c r="Q46" s="54">
        <f ca="1">(((VLOOKUP(EDATE($P46,60),INDIRECT("fundamentals!$"&amp;Q$142&amp;":$"&amp;Q$143),2,0)/VLOOKUP($P46,INDIRECT("fundamentals!$"&amp;Q$142&amp;":$"&amp;Q$143),2,0)))^(1/5)-1)-((VLOOKUP(EDATE($P46,60),fundamentals!$EP:$EQ,2,0)/VLOOKUP($P46,fundamentals!$EP:$EQ,2,0))^(1/5)-1)</f>
        <v>5.5403268195844291E-2</v>
      </c>
      <c r="R46" s="54">
        <f ca="1">(((VLOOKUP(EDATE($P46,60),INDIRECT("fundamentals!$"&amp;R$142&amp;":$"&amp;R$143),2,0)/VLOOKUP($P46,INDIRECT("fundamentals!$"&amp;R$142&amp;":$"&amp;R$143),2,0)))^(1/5)-1)-((VLOOKUP(EDATE($P46,60),fundamentals!$EP:$EQ,2,0)/VLOOKUP($P46,fundamentals!$EP:$EQ,2,0))^(1/5)-1)</f>
        <v>1.8304450512088177E-2</v>
      </c>
      <c r="S46" s="54">
        <f ca="1">(((VLOOKUP(EDATE($P46,60),INDIRECT("fundamentals!$"&amp;S$142&amp;":$"&amp;S$143),2,0)/VLOOKUP($P46,INDIRECT("fundamentals!$"&amp;S$142&amp;":$"&amp;S$143),2,0)))^(1/5)-1)-((VLOOKUP(EDATE($P46,60),fundamentals!$EP:$EQ,2,0)/VLOOKUP($P46,fundamentals!$EP:$EQ,2,0))^(1/5)-1)</f>
        <v>-4.8114359054902023E-2</v>
      </c>
      <c r="T46" s="54">
        <f ca="1">(((VLOOKUP(EDATE($P46,60),INDIRECT("fundamentals!$"&amp;T$142&amp;":$"&amp;T$143),2,0)/VLOOKUP($P46,INDIRECT("fundamentals!$"&amp;T$142&amp;":$"&amp;T$143),2,0)))^(1/5)-1)-((VLOOKUP(EDATE($P46,60),fundamentals!$EP:$EQ,2,0)/VLOOKUP($P46,fundamentals!$EP:$EQ,2,0))^(1/5)-1)</f>
        <v>-0.14445560357269782</v>
      </c>
      <c r="U46" s="54">
        <f ca="1">(((VLOOKUP(EDATE($P46,60),INDIRECT("fundamentals!$"&amp;U$142&amp;":$"&amp;U$143),2,0)/VLOOKUP($P46,INDIRECT("fundamentals!$"&amp;U$142&amp;":$"&amp;U$143),2,0)))^(1/5)-1)-((VLOOKUP(EDATE($P46,60),fundamentals!$EP:$EQ,2,0)/VLOOKUP($P46,fundamentals!$EP:$EQ,2,0))^(1/5)-1)</f>
        <v>2.0270782444407276E-2</v>
      </c>
      <c r="V46" s="54">
        <f ca="1">(((VLOOKUP(EDATE($P46,60),INDIRECT("fundamentals!$"&amp;V$142&amp;":$"&amp;V$143),2,0)/VLOOKUP($P46,INDIRECT("fundamentals!$"&amp;V$142&amp;":$"&amp;V$143),2,0)))^(1/5)-1)-((VLOOKUP(EDATE($P46,60),fundamentals!$EP:$EQ,2,0)/VLOOKUP($P46,fundamentals!$EP:$EQ,2,0))^(1/5)-1)</f>
        <v>-7.4790814286151752E-2</v>
      </c>
      <c r="W46" s="54">
        <f ca="1">(((VLOOKUP(EDATE($P46,60),INDIRECT("fundamentals!$"&amp;W$142&amp;":$"&amp;W$143),2,0)/VLOOKUP($P46,INDIRECT("fundamentals!$"&amp;W$142&amp;":$"&amp;W$143),2,0)))^(1/5)-1)-((VLOOKUP(EDATE($P46,60),fundamentals!$EP:$EQ,2,0)/VLOOKUP($P46,fundamentals!$EP:$EQ,2,0))^(1/5)-1)</f>
        <v>1.8807635250281729E-2</v>
      </c>
      <c r="X46" s="54">
        <f ca="1">(((VLOOKUP(EDATE($P46,60),INDIRECT("fundamentals!$"&amp;X$142&amp;":$"&amp;X$143),2,0)/VLOOKUP($P46,INDIRECT("fundamentals!$"&amp;X$142&amp;":$"&amp;X$143),2,0)))^(1/5)-1)-((VLOOKUP(EDATE($P46,60),fundamentals!$EP:$EQ,2,0)/VLOOKUP($P46,fundamentals!$EP:$EQ,2,0))^(1/5)-1)</f>
        <v>2.6220031002853306E-2</v>
      </c>
      <c r="Y46" s="54">
        <f ca="1">(((VLOOKUP(EDATE($P46,60),INDIRECT("fundamentals!$"&amp;Y$142&amp;":$"&amp;Y$143),2,0)/VLOOKUP($P46,INDIRECT("fundamentals!$"&amp;Y$142&amp;":$"&amp;Y$143),2,0)))^(1/5)-1)-((VLOOKUP(EDATE($P46,60),fundamentals!$EP:$EQ,2,0)/VLOOKUP($P46,fundamentals!$EP:$EQ,2,0))^(1/5)-1)</f>
        <v>-4.3664689156054592E-2</v>
      </c>
      <c r="Z46" s="54">
        <f ca="1">(((VLOOKUP(EDATE($P46,60),INDIRECT("fundamentals!$"&amp;Z$142&amp;":$"&amp;Z$143),2,0)/VLOOKUP($P46,INDIRECT("fundamentals!$"&amp;Z$142&amp;":$"&amp;Z$143),2,0)))^(1/5)-1)-((VLOOKUP(EDATE($P46,60),fundamentals!$EP:$EQ,2,0)/VLOOKUP($P46,fundamentals!$EP:$EQ,2,0))^(1/5)-1)</f>
        <v>3.7930296739263847E-2</v>
      </c>
      <c r="AA46" s="54">
        <f ca="1">(((VLOOKUP(EDATE($P46,60),INDIRECT("fundamentals!$"&amp;AA$142&amp;":$"&amp;AA$143),2,0)/VLOOKUP($P46,INDIRECT("fundamentals!$"&amp;AA$142&amp;":$"&amp;AA$143),2,0)))^(1/5)-1)-((VLOOKUP(EDATE($P46,60),fundamentals!$EP:$EQ,2,0)/VLOOKUP($P46,fundamentals!$EP:$EQ,2,0))^(1/5)-1)</f>
        <v>-1.7159397706320689E-2</v>
      </c>
    </row>
    <row r="47" spans="2:27" x14ac:dyDescent="0.35">
      <c r="B47" s="21">
        <v>41243</v>
      </c>
      <c r="C47" s="23">
        <f t="shared" ca="1" si="2"/>
        <v>-0.6869557533447459</v>
      </c>
      <c r="D47" s="23">
        <f t="shared" ca="1" si="2"/>
        <v>2.6856070151671005</v>
      </c>
      <c r="E47" s="23">
        <f t="shared" ca="1" si="2"/>
        <v>-2.8653635456666455</v>
      </c>
      <c r="F47" s="23">
        <f t="shared" ca="1" si="2"/>
        <v>-3.498316918910743</v>
      </c>
      <c r="G47" s="23">
        <f t="shared" ca="1" si="2"/>
        <v>1.9618125609017261</v>
      </c>
      <c r="H47" s="23">
        <f t="shared" ca="1" si="2"/>
        <v>2.1036852463260192</v>
      </c>
      <c r="I47" s="23">
        <f t="shared" ca="1" si="2"/>
        <v>-2.8788028417664409</v>
      </c>
      <c r="J47" s="23">
        <f t="shared" ca="1" si="2"/>
        <v>-1.3225842531413772</v>
      </c>
      <c r="K47" s="23">
        <f t="shared" ca="1" si="2"/>
        <v>-3.9060034720730226</v>
      </c>
      <c r="L47" s="23">
        <f t="shared" ca="1" si="2"/>
        <v>-5.2128512460795218</v>
      </c>
      <c r="M47" s="23">
        <f t="shared" ca="1" si="2"/>
        <v>-1.6369745313903268</v>
      </c>
      <c r="P47" s="21">
        <v>41243</v>
      </c>
      <c r="Q47" s="54">
        <f ca="1">(((VLOOKUP(EDATE($P47,60),INDIRECT("fundamentals!$"&amp;Q$142&amp;":$"&amp;Q$143),2,0)/VLOOKUP($P47,INDIRECT("fundamentals!$"&amp;Q$142&amp;":$"&amp;Q$143),2,0)))^(1/5)-1)-((VLOOKUP(EDATE($P47,60),fundamentals!$EP:$EQ,2,0)/VLOOKUP($P47,fundamentals!$EP:$EQ,2,0))^(1/5)-1)</f>
        <v>5.3651652970413855E-2</v>
      </c>
      <c r="R47" s="54">
        <f ca="1">(((VLOOKUP(EDATE($P47,60),INDIRECT("fundamentals!$"&amp;R$142&amp;":$"&amp;R$143),2,0)/VLOOKUP($P47,INDIRECT("fundamentals!$"&amp;R$142&amp;":$"&amp;R$143),2,0)))^(1/5)-1)-((VLOOKUP(EDATE($P47,60),fundamentals!$EP:$EQ,2,0)/VLOOKUP($P47,fundamentals!$EP:$EQ,2,0))^(1/5)-1)</f>
        <v>2.229075011952486E-2</v>
      </c>
      <c r="S47" s="54">
        <f ca="1">(((VLOOKUP(EDATE($P47,60),INDIRECT("fundamentals!$"&amp;S$142&amp;":$"&amp;S$143),2,0)/VLOOKUP($P47,INDIRECT("fundamentals!$"&amp;S$142&amp;":$"&amp;S$143),2,0)))^(1/5)-1)-((VLOOKUP(EDATE($P47,60),fundamentals!$EP:$EQ,2,0)/VLOOKUP($P47,fundamentals!$EP:$EQ,2,0))^(1/5)-1)</f>
        <v>-4.0748039025927829E-2</v>
      </c>
      <c r="T47" s="54">
        <f ca="1">(((VLOOKUP(EDATE($P47,60),INDIRECT("fundamentals!$"&amp;T$142&amp;":$"&amp;T$143),2,0)/VLOOKUP($P47,INDIRECT("fundamentals!$"&amp;T$142&amp;":$"&amp;T$143),2,0)))^(1/5)-1)-((VLOOKUP(EDATE($P47,60),fundamentals!$EP:$EQ,2,0)/VLOOKUP($P47,fundamentals!$EP:$EQ,2,0))^(1/5)-1)</f>
        <v>-0.13923778093498529</v>
      </c>
      <c r="U47" s="54">
        <f ca="1">(((VLOOKUP(EDATE($P47,60),INDIRECT("fundamentals!$"&amp;U$142&amp;":$"&amp;U$143),2,0)/VLOOKUP($P47,INDIRECT("fundamentals!$"&amp;U$142&amp;":$"&amp;U$143),2,0)))^(1/5)-1)-((VLOOKUP(EDATE($P47,60),fundamentals!$EP:$EQ,2,0)/VLOOKUP($P47,fundamentals!$EP:$EQ,2,0))^(1/5)-1)</f>
        <v>2.9927752148146247E-2</v>
      </c>
      <c r="V47" s="54">
        <f ca="1">(((VLOOKUP(EDATE($P47,60),INDIRECT("fundamentals!$"&amp;V$142&amp;":$"&amp;V$143),2,0)/VLOOKUP($P47,INDIRECT("fundamentals!$"&amp;V$142&amp;":$"&amp;V$143),2,0)))^(1/5)-1)-((VLOOKUP(EDATE($P47,60),fundamentals!$EP:$EQ,2,0)/VLOOKUP($P47,fundamentals!$EP:$EQ,2,0))^(1/5)-1)</f>
        <v>-6.8637940397750841E-2</v>
      </c>
      <c r="W47" s="54">
        <f ca="1">(((VLOOKUP(EDATE($P47,60),INDIRECT("fundamentals!$"&amp;W$142&amp;":$"&amp;W$143),2,0)/VLOOKUP($P47,INDIRECT("fundamentals!$"&amp;W$142&amp;":$"&amp;W$143),2,0)))^(1/5)-1)-((VLOOKUP(EDATE($P47,60),fundamentals!$EP:$EQ,2,0)/VLOOKUP($P47,fundamentals!$EP:$EQ,2,0))^(1/5)-1)</f>
        <v>2.3754133682724721E-2</v>
      </c>
      <c r="X47" s="54">
        <f ca="1">(((VLOOKUP(EDATE($P47,60),INDIRECT("fundamentals!$"&amp;X$142&amp;":$"&amp;X$143),2,0)/VLOOKUP($P47,INDIRECT("fundamentals!$"&amp;X$142&amp;":$"&amp;X$143),2,0)))^(1/5)-1)-((VLOOKUP(EDATE($P47,60),fundamentals!$EP:$EQ,2,0)/VLOOKUP($P47,fundamentals!$EP:$EQ,2,0))^(1/5)-1)</f>
        <v>2.9535624505080849E-2</v>
      </c>
      <c r="Y47" s="54">
        <f ca="1">(((VLOOKUP(EDATE($P47,60),INDIRECT("fundamentals!$"&amp;Y$142&amp;":$"&amp;Y$143),2,0)/VLOOKUP($P47,INDIRECT("fundamentals!$"&amp;Y$142&amp;":$"&amp;Y$143),2,0)))^(1/5)-1)-((VLOOKUP(EDATE($P47,60),fundamentals!$EP:$EQ,2,0)/VLOOKUP($P47,fundamentals!$EP:$EQ,2,0))^(1/5)-1)</f>
        <v>-4.5047430602335847E-2</v>
      </c>
      <c r="Z47" s="54">
        <f ca="1">(((VLOOKUP(EDATE($P47,60),INDIRECT("fundamentals!$"&amp;Z$142&amp;":$"&amp;Z$143),2,0)/VLOOKUP($P47,INDIRECT("fundamentals!$"&amp;Z$142&amp;":$"&amp;Z$143),2,0)))^(1/5)-1)-((VLOOKUP(EDATE($P47,60),fundamentals!$EP:$EQ,2,0)/VLOOKUP($P47,fundamentals!$EP:$EQ,2,0))^(1/5)-1)</f>
        <v>4.0575548767844083E-2</v>
      </c>
      <c r="AA47" s="54">
        <f ca="1">(((VLOOKUP(EDATE($P47,60),INDIRECT("fundamentals!$"&amp;AA$142&amp;":$"&amp;AA$143),2,0)/VLOOKUP($P47,INDIRECT("fundamentals!$"&amp;AA$142&amp;":$"&amp;AA$143),2,0)))^(1/5)-1)-((VLOOKUP(EDATE($P47,60),fundamentals!$EP:$EQ,2,0)/VLOOKUP($P47,fundamentals!$EP:$EQ,2,0))^(1/5)-1)</f>
        <v>-1.6508570535438416E-3</v>
      </c>
    </row>
    <row r="48" spans="2:27" x14ac:dyDescent="0.35">
      <c r="B48" s="21">
        <v>41274</v>
      </c>
      <c r="C48" s="23">
        <f t="shared" ca="1" si="2"/>
        <v>-1.3443651673680268</v>
      </c>
      <c r="D48" s="23">
        <f t="shared" ca="1" si="2"/>
        <v>1.8000233419841321</v>
      </c>
      <c r="E48" s="23">
        <f t="shared" ca="1" si="2"/>
        <v>-4.2140828244106476</v>
      </c>
      <c r="F48" s="23">
        <f t="shared" ca="1" si="2"/>
        <v>-4.1846418467177777</v>
      </c>
      <c r="G48" s="23">
        <f t="shared" ca="1" si="2"/>
        <v>2.1895687826644843</v>
      </c>
      <c r="H48" s="23">
        <f t="shared" ca="1" si="2"/>
        <v>2.0361274356116499</v>
      </c>
      <c r="I48" s="23">
        <f t="shared" ca="1" si="2"/>
        <v>-3.7803581341532895</v>
      </c>
      <c r="J48" s="23">
        <f t="shared" ca="1" si="2"/>
        <v>-1.5789162837117416</v>
      </c>
      <c r="K48" s="23">
        <f t="shared" ca="1" si="2"/>
        <v>-4.1473648154097944</v>
      </c>
      <c r="L48" s="23">
        <f t="shared" ca="1" si="2"/>
        <v>-6.1660838442639507</v>
      </c>
      <c r="M48" s="23">
        <f t="shared" ca="1" si="2"/>
        <v>-2.3558613345819319</v>
      </c>
      <c r="P48" s="21">
        <v>41274</v>
      </c>
      <c r="Q48" s="54">
        <f ca="1">(((VLOOKUP(EDATE($P48,60),INDIRECT("fundamentals!$"&amp;Q$142&amp;":$"&amp;Q$143),2,0)/VLOOKUP($P48,INDIRECT("fundamentals!$"&amp;Q$142&amp;":$"&amp;Q$143),2,0)))^(1/5)-1)-((VLOOKUP(EDATE($P48,60),fundamentals!$EP:$EQ,2,0)/VLOOKUP($P48,fundamentals!$EP:$EQ,2,0))^(1/5)-1)</f>
        <v>5.6772138691795648E-2</v>
      </c>
      <c r="R48" s="54">
        <f ca="1">(((VLOOKUP(EDATE($P48,60),INDIRECT("fundamentals!$"&amp;R$142&amp;":$"&amp;R$143),2,0)/VLOOKUP($P48,INDIRECT("fundamentals!$"&amp;R$142&amp;":$"&amp;R$143),2,0)))^(1/5)-1)-((VLOOKUP(EDATE($P48,60),fundamentals!$EP:$EQ,2,0)/VLOOKUP($P48,fundamentals!$EP:$EQ,2,0))^(1/5)-1)</f>
        <v>2.4247912572762376E-2</v>
      </c>
      <c r="S48" s="54">
        <f ca="1">(((VLOOKUP(EDATE($P48,60),INDIRECT("fundamentals!$"&amp;S$142&amp;":$"&amp;S$143),2,0)/VLOOKUP($P48,INDIRECT("fundamentals!$"&amp;S$142&amp;":$"&amp;S$143),2,0)))^(1/5)-1)-((VLOOKUP(EDATE($P48,60),fundamentals!$EP:$EQ,2,0)/VLOOKUP($P48,fundamentals!$EP:$EQ,2,0))^(1/5)-1)</f>
        <v>-3.1040602758878322E-2</v>
      </c>
      <c r="T48" s="54">
        <f ca="1">(((VLOOKUP(EDATE($P48,60),INDIRECT("fundamentals!$"&amp;T$142&amp;":$"&amp;T$143),2,0)/VLOOKUP($P48,INDIRECT("fundamentals!$"&amp;T$142&amp;":$"&amp;T$143),2,0)))^(1/5)-1)-((VLOOKUP(EDATE($P48,60),fundamentals!$EP:$EQ,2,0)/VLOOKUP($P48,fundamentals!$EP:$EQ,2,0))^(1/5)-1)</f>
        <v>-0.1319591969956444</v>
      </c>
      <c r="U48" s="54">
        <f ca="1">(((VLOOKUP(EDATE($P48,60),INDIRECT("fundamentals!$"&amp;U$142&amp;":$"&amp;U$143),2,0)/VLOOKUP($P48,INDIRECT("fundamentals!$"&amp;U$142&amp;":$"&amp;U$143),2,0)))^(1/5)-1)-((VLOOKUP(EDATE($P48,60),fundamentals!$EP:$EQ,2,0)/VLOOKUP($P48,fundamentals!$EP:$EQ,2,0))^(1/5)-1)</f>
        <v>2.2343096749157132E-2</v>
      </c>
      <c r="V48" s="54">
        <f ca="1">(((VLOOKUP(EDATE($P48,60),INDIRECT("fundamentals!$"&amp;V$142&amp;":$"&amp;V$143),2,0)/VLOOKUP($P48,INDIRECT("fundamentals!$"&amp;V$142&amp;":$"&amp;V$143),2,0)))^(1/5)-1)-((VLOOKUP(EDATE($P48,60),fundamentals!$EP:$EQ,2,0)/VLOOKUP($P48,fundamentals!$EP:$EQ,2,0))^(1/5)-1)</f>
        <v>-7.8401852558129592E-2</v>
      </c>
      <c r="W48" s="54">
        <f ca="1">(((VLOOKUP(EDATE($P48,60),INDIRECT("fundamentals!$"&amp;W$142&amp;":$"&amp;W$143),2,0)/VLOOKUP($P48,INDIRECT("fundamentals!$"&amp;W$142&amp;":$"&amp;W$143),2,0)))^(1/5)-1)-((VLOOKUP(EDATE($P48,60),fundamentals!$EP:$EQ,2,0)/VLOOKUP($P48,fundamentals!$EP:$EQ,2,0))^(1/5)-1)</f>
        <v>2.1394638789926201E-2</v>
      </c>
      <c r="X48" s="54">
        <f ca="1">(((VLOOKUP(EDATE($P48,60),INDIRECT("fundamentals!$"&amp;X$142&amp;":$"&amp;X$143),2,0)/VLOOKUP($P48,INDIRECT("fundamentals!$"&amp;X$142&amp;":$"&amp;X$143),2,0)))^(1/5)-1)-((VLOOKUP(EDATE($P48,60),fundamentals!$EP:$EQ,2,0)/VLOOKUP($P48,fundamentals!$EP:$EQ,2,0))^(1/5)-1)</f>
        <v>2.6087822305412844E-2</v>
      </c>
      <c r="Y48" s="54">
        <f ca="1">(((VLOOKUP(EDATE($P48,60),INDIRECT("fundamentals!$"&amp;Y$142&amp;":$"&amp;Y$143),2,0)/VLOOKUP($P48,INDIRECT("fundamentals!$"&amp;Y$142&amp;":$"&amp;Y$143),2,0)))^(1/5)-1)-((VLOOKUP(EDATE($P48,60),fundamentals!$EP:$EQ,2,0)/VLOOKUP($P48,fundamentals!$EP:$EQ,2,0))^(1/5)-1)</f>
        <v>-4.9198866552166542E-2</v>
      </c>
      <c r="Z48" s="54">
        <f ca="1">(((VLOOKUP(EDATE($P48,60),INDIRECT("fundamentals!$"&amp;Z$142&amp;":$"&amp;Z$143),2,0)/VLOOKUP($P48,INDIRECT("fundamentals!$"&amp;Z$142&amp;":$"&amp;Z$143),2,0)))^(1/5)-1)-((VLOOKUP(EDATE($P48,60),fundamentals!$EP:$EQ,2,0)/VLOOKUP($P48,fundamentals!$EP:$EQ,2,0))^(1/5)-1)</f>
        <v>3.9436379406685207E-2</v>
      </c>
      <c r="AA48" s="54">
        <f ca="1">(((VLOOKUP(EDATE($P48,60),INDIRECT("fundamentals!$"&amp;AA$142&amp;":$"&amp;AA$143),2,0)/VLOOKUP($P48,INDIRECT("fundamentals!$"&amp;AA$142&amp;":$"&amp;AA$143),2,0)))^(1/5)-1)-((VLOOKUP(EDATE($P48,60),fundamentals!$EP:$EQ,2,0)/VLOOKUP($P48,fundamentals!$EP:$EQ,2,0))^(1/5)-1)</f>
        <v>-1.7905931946194054E-2</v>
      </c>
    </row>
    <row r="49" spans="2:27" x14ac:dyDescent="0.35">
      <c r="B49" s="21">
        <v>41305</v>
      </c>
      <c r="C49" s="23">
        <f t="shared" ca="1" si="2"/>
        <v>-6.6220018741281805E-2</v>
      </c>
      <c r="D49" s="23">
        <f t="shared" ca="1" si="2"/>
        <v>3.0282701255797573</v>
      </c>
      <c r="E49" s="23">
        <f t="shared" ca="1" si="2"/>
        <v>-3.2816485472026846</v>
      </c>
      <c r="F49" s="23">
        <f t="shared" ca="1" si="2"/>
        <v>-3.2277371810450521</v>
      </c>
      <c r="G49" s="23">
        <f t="shared" ca="1" si="2"/>
        <v>3.3902438143097693</v>
      </c>
      <c r="H49" s="23">
        <f t="shared" ca="1" si="2"/>
        <v>2.5290218499857371</v>
      </c>
      <c r="I49" s="23">
        <f t="shared" ca="1" si="2"/>
        <v>-2.7585457644722391</v>
      </c>
      <c r="J49" s="23">
        <f t="shared" ca="1" si="2"/>
        <v>-0.61383383610745668</v>
      </c>
      <c r="K49" s="23">
        <f t="shared" ca="1" si="2"/>
        <v>-3.5491640066465382</v>
      </c>
      <c r="L49" s="23">
        <f t="shared" ca="1" si="2"/>
        <v>-6.2287152041250433</v>
      </c>
      <c r="M49" s="23">
        <f t="shared" ca="1" si="2"/>
        <v>-1.4146334233722504</v>
      </c>
      <c r="P49" s="21">
        <v>41305</v>
      </c>
      <c r="Q49" s="54">
        <f ca="1">(((VLOOKUP(EDATE($P49,60),INDIRECT("fundamentals!$"&amp;Q$142&amp;":$"&amp;Q$143),2,0)/VLOOKUP($P49,INDIRECT("fundamentals!$"&amp;Q$142&amp;":$"&amp;Q$143),2,0)))^(1/5)-1)-((VLOOKUP(EDATE($P49,60),fundamentals!$EP:$EQ,2,0)/VLOOKUP($P49,fundamentals!$EP:$EQ,2,0))^(1/5)-1)</f>
        <v>7.4043039687212264E-2</v>
      </c>
      <c r="R49" s="54">
        <f ca="1">(((VLOOKUP(EDATE($P49,60),INDIRECT("fundamentals!$"&amp;R$142&amp;":$"&amp;R$143),2,0)/VLOOKUP($P49,INDIRECT("fundamentals!$"&amp;R$142&amp;":$"&amp;R$143),2,0)))^(1/5)-1)-((VLOOKUP(EDATE($P49,60),fundamentals!$EP:$EQ,2,0)/VLOOKUP($P49,fundamentals!$EP:$EQ,2,0))^(1/5)-1)</f>
        <v>4.3401491301084949E-2</v>
      </c>
      <c r="S49" s="54">
        <f ca="1">(((VLOOKUP(EDATE($P49,60),INDIRECT("fundamentals!$"&amp;S$142&amp;":$"&amp;S$143),2,0)/VLOOKUP($P49,INDIRECT("fundamentals!$"&amp;S$142&amp;":$"&amp;S$143),2,0)))^(1/5)-1)-((VLOOKUP(EDATE($P49,60),fundamentals!$EP:$EQ,2,0)/VLOOKUP($P49,fundamentals!$EP:$EQ,2,0))^(1/5)-1)</f>
        <v>-2.724174956601777E-2</v>
      </c>
      <c r="T49" s="54">
        <f ca="1">(((VLOOKUP(EDATE($P49,60),INDIRECT("fundamentals!$"&amp;T$142&amp;":$"&amp;T$143),2,0)/VLOOKUP($P49,INDIRECT("fundamentals!$"&amp;T$142&amp;":$"&amp;T$143),2,0)))^(1/5)-1)-((VLOOKUP(EDATE($P49,60),fundamentals!$EP:$EQ,2,0)/VLOOKUP($P49,fundamentals!$EP:$EQ,2,0))^(1/5)-1)</f>
        <v>-0.12849287488234085</v>
      </c>
      <c r="U49" s="54">
        <f ca="1">(((VLOOKUP(EDATE($P49,60),INDIRECT("fundamentals!$"&amp;U$142&amp;":$"&amp;U$143),2,0)/VLOOKUP($P49,INDIRECT("fundamentals!$"&amp;U$142&amp;":$"&amp;U$143),2,0)))^(1/5)-1)-((VLOOKUP(EDATE($P49,60),fundamentals!$EP:$EQ,2,0)/VLOOKUP($P49,fundamentals!$EP:$EQ,2,0))^(1/5)-1)</f>
        <v>3.3915154337516462E-2</v>
      </c>
      <c r="V49" s="54">
        <f ca="1">(((VLOOKUP(EDATE($P49,60),INDIRECT("fundamentals!$"&amp;V$142&amp;":$"&amp;V$143),2,0)/VLOOKUP($P49,INDIRECT("fundamentals!$"&amp;V$142&amp;":$"&amp;V$143),2,0)))^(1/5)-1)-((VLOOKUP(EDATE($P49,60),fundamentals!$EP:$EQ,2,0)/VLOOKUP($P49,fundamentals!$EP:$EQ,2,0))^(1/5)-1)</f>
        <v>-7.6939958915472006E-2</v>
      </c>
      <c r="W49" s="54">
        <f ca="1">(((VLOOKUP(EDATE($P49,60),INDIRECT("fundamentals!$"&amp;W$142&amp;":$"&amp;W$143),2,0)/VLOOKUP($P49,INDIRECT("fundamentals!$"&amp;W$142&amp;":$"&amp;W$143),2,0)))^(1/5)-1)-((VLOOKUP(EDATE($P49,60),fundamentals!$EP:$EQ,2,0)/VLOOKUP($P49,fundamentals!$EP:$EQ,2,0))^(1/5)-1)</f>
        <v>3.1554427491977233E-2</v>
      </c>
      <c r="X49" s="54">
        <f ca="1">(((VLOOKUP(EDATE($P49,60),INDIRECT("fundamentals!$"&amp;X$142&amp;":$"&amp;X$143),2,0)/VLOOKUP($P49,INDIRECT("fundamentals!$"&amp;X$142&amp;":$"&amp;X$143),2,0)))^(1/5)-1)-((VLOOKUP(EDATE($P49,60),fundamentals!$EP:$EQ,2,0)/VLOOKUP($P49,fundamentals!$EP:$EQ,2,0))^(1/5)-1)</f>
        <v>3.7524097497600328E-2</v>
      </c>
      <c r="Y49" s="54">
        <f ca="1">(((VLOOKUP(EDATE($P49,60),INDIRECT("fundamentals!$"&amp;Y$142&amp;":$"&amp;Y$143),2,0)/VLOOKUP($P49,INDIRECT("fundamentals!$"&amp;Y$142&amp;":$"&amp;Y$143),2,0)))^(1/5)-1)-((VLOOKUP(EDATE($P49,60),fundamentals!$EP:$EQ,2,0)/VLOOKUP($P49,fundamentals!$EP:$EQ,2,0))^(1/5)-1)</f>
        <v>-3.6856285678169565E-2</v>
      </c>
      <c r="Z49" s="54">
        <f ca="1">(((VLOOKUP(EDATE($P49,60),INDIRECT("fundamentals!$"&amp;Z$142&amp;":$"&amp;Z$143),2,0)/VLOOKUP($P49,INDIRECT("fundamentals!$"&amp;Z$142&amp;":$"&amp;Z$143),2,0)))^(1/5)-1)-((VLOOKUP(EDATE($P49,60),fundamentals!$EP:$EQ,2,0)/VLOOKUP($P49,fundamentals!$EP:$EQ,2,0))^(1/5)-1)</f>
        <v>6.5090257120722361E-2</v>
      </c>
      <c r="AA49" s="54">
        <f ca="1">(((VLOOKUP(EDATE($P49,60),INDIRECT("fundamentals!$"&amp;AA$142&amp;":$"&amp;AA$143),2,0)/VLOOKUP($P49,INDIRECT("fundamentals!$"&amp;AA$142&amp;":$"&amp;AA$143),2,0)))^(1/5)-1)-((VLOOKUP(EDATE($P49,60),fundamentals!$EP:$EQ,2,0)/VLOOKUP($P49,fundamentals!$EP:$EQ,2,0))^(1/5)-1)</f>
        <v>-2.3962738251488425E-2</v>
      </c>
    </row>
    <row r="50" spans="2:27" x14ac:dyDescent="0.35">
      <c r="B50" s="21">
        <v>41333</v>
      </c>
      <c r="C50" s="23">
        <f t="shared" ca="1" si="2"/>
        <v>0.18856050828452808</v>
      </c>
      <c r="D50" s="23">
        <f t="shared" ca="1" si="2"/>
        <v>2.2834663659328802</v>
      </c>
      <c r="E50" s="23">
        <f t="shared" ca="1" si="2"/>
        <v>-3.3363523767726901</v>
      </c>
      <c r="F50" s="23">
        <f t="shared" ca="1" si="2"/>
        <v>-3.7131942346833968</v>
      </c>
      <c r="G50" s="23">
        <f t="shared" ca="1" si="2"/>
        <v>3.0910243602642264</v>
      </c>
      <c r="H50" s="23">
        <f t="shared" ca="1" si="2"/>
        <v>2.1959298997628975</v>
      </c>
      <c r="I50" s="23">
        <f t="shared" ca="1" si="2"/>
        <v>-3.1426258472098181</v>
      </c>
      <c r="J50" s="23">
        <f t="shared" ca="1" si="2"/>
        <v>-0.70787058027276206</v>
      </c>
      <c r="K50" s="23">
        <f t="shared" ca="1" si="2"/>
        <v>-4.422340228919496</v>
      </c>
      <c r="L50" s="23">
        <f t="shared" ca="1" si="2"/>
        <v>-6.9808607294979783</v>
      </c>
      <c r="M50" s="23">
        <f t="shared" ca="1" si="2"/>
        <v>-1.4169054918989881</v>
      </c>
      <c r="P50" s="21">
        <v>41333</v>
      </c>
      <c r="Q50" s="54">
        <f ca="1">(((VLOOKUP(EDATE($P50,60),INDIRECT("fundamentals!$"&amp;Q$142&amp;":$"&amp;Q$143),2,0)/VLOOKUP($P50,INDIRECT("fundamentals!$"&amp;Q$142&amp;":$"&amp;Q$143),2,0)))^(1/5)-1)-((VLOOKUP(EDATE($P50,60),fundamentals!$EP:$EQ,2,0)/VLOOKUP($P50,fundamentals!$EP:$EQ,2,0))^(1/5)-1)</f>
        <v>6.871154986035144E-2</v>
      </c>
      <c r="R50" s="54">
        <f ca="1">(((VLOOKUP(EDATE($P50,60),INDIRECT("fundamentals!$"&amp;R$142&amp;":$"&amp;R$143),2,0)/VLOOKUP($P50,INDIRECT("fundamentals!$"&amp;R$142&amp;":$"&amp;R$143),2,0)))^(1/5)-1)-((VLOOKUP(EDATE($P50,60),fundamentals!$EP:$EQ,2,0)/VLOOKUP($P50,fundamentals!$EP:$EQ,2,0))^(1/5)-1)</f>
        <v>5.071806377569632E-2</v>
      </c>
      <c r="S50" s="54">
        <f ca="1">(((VLOOKUP(EDATE($P50,60),INDIRECT("fundamentals!$"&amp;S$142&amp;":$"&amp;S$143),2,0)/VLOOKUP($P50,INDIRECT("fundamentals!$"&amp;S$142&amp;":$"&amp;S$143),2,0)))^(1/5)-1)-((VLOOKUP(EDATE($P50,60),fundamentals!$EP:$EQ,2,0)/VLOOKUP($P50,fundamentals!$EP:$EQ,2,0))^(1/5)-1)</f>
        <v>-3.5453287974627212E-2</v>
      </c>
      <c r="T50" s="54">
        <f ca="1">(((VLOOKUP(EDATE($P50,60),INDIRECT("fundamentals!$"&amp;T$142&amp;":$"&amp;T$143),2,0)/VLOOKUP($P50,INDIRECT("fundamentals!$"&amp;T$142&amp;":$"&amp;T$143),2,0)))^(1/5)-1)-((VLOOKUP(EDATE($P50,60),fundamentals!$EP:$EQ,2,0)/VLOOKUP($P50,fundamentals!$EP:$EQ,2,0))^(1/5)-1)</f>
        <v>-0.13790531748355495</v>
      </c>
      <c r="U50" s="54">
        <f ca="1">(((VLOOKUP(EDATE($P50,60),INDIRECT("fundamentals!$"&amp;U$142&amp;":$"&amp;U$143),2,0)/VLOOKUP($P50,INDIRECT("fundamentals!$"&amp;U$142&amp;":$"&amp;U$143),2,0)))^(1/5)-1)-((VLOOKUP(EDATE($P50,60),fundamentals!$EP:$EQ,2,0)/VLOOKUP($P50,fundamentals!$EP:$EQ,2,0))^(1/5)-1)</f>
        <v>3.7823193115436915E-2</v>
      </c>
      <c r="V50" s="54">
        <f ca="1">(((VLOOKUP(EDATE($P50,60),INDIRECT("fundamentals!$"&amp;V$142&amp;":$"&amp;V$143),2,0)/VLOOKUP($P50,INDIRECT("fundamentals!$"&amp;V$142&amp;":$"&amp;V$143),2,0)))^(1/5)-1)-((VLOOKUP(EDATE($P50,60),fundamentals!$EP:$EQ,2,0)/VLOOKUP($P50,fundamentals!$EP:$EQ,2,0))^(1/5)-1)</f>
        <v>-7.8388889741567436E-2</v>
      </c>
      <c r="W50" s="54">
        <f ca="1">(((VLOOKUP(EDATE($P50,60),INDIRECT("fundamentals!$"&amp;W$142&amp;":$"&amp;W$143),2,0)/VLOOKUP($P50,INDIRECT("fundamentals!$"&amp;W$142&amp;":$"&amp;W$143),2,0)))^(1/5)-1)-((VLOOKUP(EDATE($P50,60),fundamentals!$EP:$EQ,2,0)/VLOOKUP($P50,fundamentals!$EP:$EQ,2,0))^(1/5)-1)</f>
        <v>3.1049683653533666E-2</v>
      </c>
      <c r="X50" s="54">
        <f ca="1">(((VLOOKUP(EDATE($P50,60),INDIRECT("fundamentals!$"&amp;X$142&amp;":$"&amp;X$143),2,0)/VLOOKUP($P50,INDIRECT("fundamentals!$"&amp;X$142&amp;":$"&amp;X$143),2,0)))^(1/5)-1)-((VLOOKUP(EDATE($P50,60),fundamentals!$EP:$EQ,2,0)/VLOOKUP($P50,fundamentals!$EP:$EQ,2,0))^(1/5)-1)</f>
        <v>3.6756128352948725E-2</v>
      </c>
      <c r="Y50" s="54">
        <f ca="1">(((VLOOKUP(EDATE($P50,60),INDIRECT("fundamentals!$"&amp;Y$142&amp;":$"&amp;Y$143),2,0)/VLOOKUP($P50,INDIRECT("fundamentals!$"&amp;Y$142&amp;":$"&amp;Y$143),2,0)))^(1/5)-1)-((VLOOKUP(EDATE($P50,60),fundamentals!$EP:$EQ,2,0)/VLOOKUP($P50,fundamentals!$EP:$EQ,2,0))^(1/5)-1)</f>
        <v>-3.0588046833045723E-2</v>
      </c>
      <c r="Z50" s="54">
        <f ca="1">(((VLOOKUP(EDATE($P50,60),INDIRECT("fundamentals!$"&amp;Z$142&amp;":$"&amp;Z$143),2,0)/VLOOKUP($P50,INDIRECT("fundamentals!$"&amp;Z$142&amp;":$"&amp;Z$143),2,0)))^(1/5)-1)-((VLOOKUP(EDATE($P50,60),fundamentals!$EP:$EQ,2,0)/VLOOKUP($P50,fundamentals!$EP:$EQ,2,0))^(1/5)-1)</f>
        <v>8.3097345605015693E-2</v>
      </c>
      <c r="AA50" s="54">
        <f ca="1">(((VLOOKUP(EDATE($P50,60),INDIRECT("fundamentals!$"&amp;AA$142&amp;":$"&amp;AA$143),2,0)/VLOOKUP($P50,INDIRECT("fundamentals!$"&amp;AA$142&amp;":$"&amp;AA$143),2,0)))^(1/5)-1)-((VLOOKUP(EDATE($P50,60),fundamentals!$EP:$EQ,2,0)/VLOOKUP($P50,fundamentals!$EP:$EQ,2,0))^(1/5)-1)</f>
        <v>-2.3351650002340074E-2</v>
      </c>
    </row>
    <row r="51" spans="2:27" x14ac:dyDescent="0.35">
      <c r="B51" s="21">
        <v>41364</v>
      </c>
      <c r="C51" s="23">
        <f t="shared" ca="1" si="2"/>
        <v>1.024727630602861</v>
      </c>
      <c r="D51" s="23">
        <f t="shared" ca="1" si="2"/>
        <v>2.7721207663805165</v>
      </c>
      <c r="E51" s="23">
        <f t="shared" ca="1" si="2"/>
        <v>-2.6698471359930736</v>
      </c>
      <c r="F51" s="23">
        <f t="shared" ca="1" si="2"/>
        <v>-3.6000003254613246</v>
      </c>
      <c r="G51" s="23">
        <f t="shared" ca="1" si="2"/>
        <v>3.5868695542812778</v>
      </c>
      <c r="H51" s="23">
        <f t="shared" ca="1" si="2"/>
        <v>2.5570199850490836</v>
      </c>
      <c r="I51" s="23">
        <f t="shared" ca="1" si="2"/>
        <v>-2.3523111129440131</v>
      </c>
      <c r="J51" s="23">
        <f t="shared" ca="1" si="2"/>
        <v>-0.47205558978515594</v>
      </c>
      <c r="K51" s="23">
        <f t="shared" ca="1" si="2"/>
        <v>-4.208746448112537</v>
      </c>
      <c r="L51" s="23">
        <f t="shared" ca="1" si="2"/>
        <v>-6.7666231457663004</v>
      </c>
      <c r="M51" s="23">
        <f t="shared" ca="1" si="2"/>
        <v>-0.35158724024555799</v>
      </c>
      <c r="P51" s="21">
        <v>41364</v>
      </c>
      <c r="Q51" s="54">
        <f ca="1">(((VLOOKUP(EDATE($P51,60),INDIRECT("fundamentals!$"&amp;Q$142&amp;":$"&amp;Q$143),2,0)/VLOOKUP($P51,INDIRECT("fundamentals!$"&amp;Q$142&amp;":$"&amp;Q$143),2,0)))^(1/5)-1)-((VLOOKUP(EDATE($P51,60),fundamentals!$EP:$EQ,2,0)/VLOOKUP($P51,fundamentals!$EP:$EQ,2,0))^(1/5)-1)</f>
        <v>5.2200479069627104E-2</v>
      </c>
      <c r="R51" s="54">
        <f ca="1">(((VLOOKUP(EDATE($P51,60),INDIRECT("fundamentals!$"&amp;R$142&amp;":$"&amp;R$143),2,0)/VLOOKUP($P51,INDIRECT("fundamentals!$"&amp;R$142&amp;":$"&amp;R$143),2,0)))^(1/5)-1)-((VLOOKUP(EDATE($P51,60),fundamentals!$EP:$EQ,2,0)/VLOOKUP($P51,fundamentals!$EP:$EQ,2,0))^(1/5)-1)</f>
        <v>3.9422524386144797E-2</v>
      </c>
      <c r="S51" s="54">
        <f ca="1">(((VLOOKUP(EDATE($P51,60),INDIRECT("fundamentals!$"&amp;S$142&amp;":$"&amp;S$143),2,0)/VLOOKUP($P51,INDIRECT("fundamentals!$"&amp;S$142&amp;":$"&amp;S$143),2,0)))^(1/5)-1)-((VLOOKUP(EDATE($P51,60),fundamentals!$EP:$EQ,2,0)/VLOOKUP($P51,fundamentals!$EP:$EQ,2,0))^(1/5)-1)</f>
        <v>-4.4443949979340314E-2</v>
      </c>
      <c r="T51" s="54">
        <f ca="1">(((VLOOKUP(EDATE($P51,60),INDIRECT("fundamentals!$"&amp;T$142&amp;":$"&amp;T$143),2,0)/VLOOKUP($P51,INDIRECT("fundamentals!$"&amp;T$142&amp;":$"&amp;T$143),2,0)))^(1/5)-1)-((VLOOKUP(EDATE($P51,60),fundamentals!$EP:$EQ,2,0)/VLOOKUP($P51,fundamentals!$EP:$EQ,2,0))^(1/5)-1)</f>
        <v>-0.13533354441749124</v>
      </c>
      <c r="U51" s="54">
        <f ca="1">(((VLOOKUP(EDATE($P51,60),INDIRECT("fundamentals!$"&amp;U$142&amp;":$"&amp;U$143),2,0)/VLOOKUP($P51,INDIRECT("fundamentals!$"&amp;U$142&amp;":$"&amp;U$143),2,0)))^(1/5)-1)-((VLOOKUP(EDATE($P51,60),fundamentals!$EP:$EQ,2,0)/VLOOKUP($P51,fundamentals!$EP:$EQ,2,0))^(1/5)-1)</f>
        <v>2.2019370661323867E-2</v>
      </c>
      <c r="V51" s="54">
        <f ca="1">(((VLOOKUP(EDATE($P51,60),INDIRECT("fundamentals!$"&amp;V$142&amp;":$"&amp;V$143),2,0)/VLOOKUP($P51,INDIRECT("fundamentals!$"&amp;V$142&amp;":$"&amp;V$143),2,0)))^(1/5)-1)-((VLOOKUP(EDATE($P51,60),fundamentals!$EP:$EQ,2,0)/VLOOKUP($P51,fundamentals!$EP:$EQ,2,0))^(1/5)-1)</f>
        <v>-7.3301395323960739E-2</v>
      </c>
      <c r="W51" s="54">
        <f ca="1">(((VLOOKUP(EDATE($P51,60),INDIRECT("fundamentals!$"&amp;W$142&amp;":$"&amp;W$143),2,0)/VLOOKUP($P51,INDIRECT("fundamentals!$"&amp;W$142&amp;":$"&amp;W$143),2,0)))^(1/5)-1)-((VLOOKUP(EDATE($P51,60),fundamentals!$EP:$EQ,2,0)/VLOOKUP($P51,fundamentals!$EP:$EQ,2,0))^(1/5)-1)</f>
        <v>1.3190863473352854E-2</v>
      </c>
      <c r="X51" s="54">
        <f ca="1">(((VLOOKUP(EDATE($P51,60),INDIRECT("fundamentals!$"&amp;X$142&amp;":$"&amp;X$143),2,0)/VLOOKUP($P51,INDIRECT("fundamentals!$"&amp;X$142&amp;":$"&amp;X$143),2,0)))^(1/5)-1)-((VLOOKUP(EDATE($P51,60),fundamentals!$EP:$EQ,2,0)/VLOOKUP($P51,fundamentals!$EP:$EQ,2,0))^(1/5)-1)</f>
        <v>2.8109989089661891E-2</v>
      </c>
      <c r="Y51" s="54">
        <f ca="1">(((VLOOKUP(EDATE($P51,60),INDIRECT("fundamentals!$"&amp;Y$142&amp;":$"&amp;Y$143),2,0)/VLOOKUP($P51,INDIRECT("fundamentals!$"&amp;Y$142&amp;":$"&amp;Y$143),2,0)))^(1/5)-1)-((VLOOKUP(EDATE($P51,60),fundamentals!$EP:$EQ,2,0)/VLOOKUP($P51,fundamentals!$EP:$EQ,2,0))^(1/5)-1)</f>
        <v>-4.0758323891340265E-2</v>
      </c>
      <c r="Z51" s="54">
        <f ca="1">(((VLOOKUP(EDATE($P51,60),INDIRECT("fundamentals!$"&amp;Z$142&amp;":$"&amp;Z$143),2,0)/VLOOKUP($P51,INDIRECT("fundamentals!$"&amp;Z$142&amp;":$"&amp;Z$143),2,0)))^(1/5)-1)-((VLOOKUP(EDATE($P51,60),fundamentals!$EP:$EQ,2,0)/VLOOKUP($P51,fundamentals!$EP:$EQ,2,0))^(1/5)-1)</f>
        <v>7.3070519050228322E-2</v>
      </c>
      <c r="AA51" s="54">
        <f ca="1">(((VLOOKUP(EDATE($P51,60),INDIRECT("fundamentals!$"&amp;AA$142&amp;":$"&amp;AA$143),2,0)/VLOOKUP($P51,INDIRECT("fundamentals!$"&amp;AA$142&amp;":$"&amp;AA$143),2,0)))^(1/5)-1)-((VLOOKUP(EDATE($P51,60),fundamentals!$EP:$EQ,2,0)/VLOOKUP($P51,fundamentals!$EP:$EQ,2,0))^(1/5)-1)</f>
        <v>-2.3890021984780407E-2</v>
      </c>
    </row>
    <row r="52" spans="2:27" x14ac:dyDescent="0.35">
      <c r="B52" s="21">
        <v>41394</v>
      </c>
      <c r="C52" s="23">
        <f t="shared" ca="1" si="2"/>
        <v>2.0025569765381341</v>
      </c>
      <c r="D52" s="23">
        <f t="shared" ca="1" si="2"/>
        <v>3.1083930144697671</v>
      </c>
      <c r="E52" s="23">
        <f t="shared" ca="1" si="2"/>
        <v>-2.4177698913229406</v>
      </c>
      <c r="F52" s="23">
        <f t="shared" ca="1" si="2"/>
        <v>-3.9089615115735268</v>
      </c>
      <c r="G52" s="23">
        <f t="shared" ca="1" si="2"/>
        <v>3.7081203310246273</v>
      </c>
      <c r="H52" s="23">
        <f t="shared" ca="1" si="2"/>
        <v>4.0317657453185651</v>
      </c>
      <c r="I52" s="23">
        <f t="shared" ca="1" si="2"/>
        <v>-2.0882500910455057</v>
      </c>
      <c r="J52" s="23">
        <f t="shared" ca="1" si="2"/>
        <v>-0.86986786200139754</v>
      </c>
      <c r="K52" s="23">
        <f t="shared" ca="1" si="2"/>
        <v>-4.3001297328661732</v>
      </c>
      <c r="L52" s="23">
        <f t="shared" ca="1" si="2"/>
        <v>-7.0161619871091236</v>
      </c>
      <c r="M52" s="23">
        <f t="shared" ca="1" si="2"/>
        <v>0.82677534003385755</v>
      </c>
      <c r="P52" s="21">
        <v>41394</v>
      </c>
      <c r="Q52" s="54">
        <f ca="1">(((VLOOKUP(EDATE($P52,60),INDIRECT("fundamentals!$"&amp;Q$142&amp;":$"&amp;Q$143),2,0)/VLOOKUP($P52,INDIRECT("fundamentals!$"&amp;Q$142&amp;":$"&amp;Q$143),2,0)))^(1/5)-1)-((VLOOKUP(EDATE($P52,60),fundamentals!$EP:$EQ,2,0)/VLOOKUP($P52,fundamentals!$EP:$EQ,2,0))^(1/5)-1)</f>
        <v>4.2979543544863441E-2</v>
      </c>
      <c r="R52" s="54">
        <f ca="1">(((VLOOKUP(EDATE($P52,60),INDIRECT("fundamentals!$"&amp;R$142&amp;":$"&amp;R$143),2,0)/VLOOKUP($P52,INDIRECT("fundamentals!$"&amp;R$142&amp;":$"&amp;R$143),2,0)))^(1/5)-1)-((VLOOKUP(EDATE($P52,60),fundamentals!$EP:$EQ,2,0)/VLOOKUP($P52,fundamentals!$EP:$EQ,2,0))^(1/5)-1)</f>
        <v>4.0863290523066365E-2</v>
      </c>
      <c r="S52" s="54">
        <f ca="1">(((VLOOKUP(EDATE($P52,60),INDIRECT("fundamentals!$"&amp;S$142&amp;":$"&amp;S$143),2,0)/VLOOKUP($P52,INDIRECT("fundamentals!$"&amp;S$142&amp;":$"&amp;S$143),2,0)))^(1/5)-1)-((VLOOKUP(EDATE($P52,60),fundamentals!$EP:$EQ,2,0)/VLOOKUP($P52,fundamentals!$EP:$EQ,2,0))^(1/5)-1)</f>
        <v>-6.0834141300136757E-2</v>
      </c>
      <c r="T52" s="54">
        <f ca="1">(((VLOOKUP(EDATE($P52,60),INDIRECT("fundamentals!$"&amp;T$142&amp;":$"&amp;T$143),2,0)/VLOOKUP($P52,INDIRECT("fundamentals!$"&amp;T$142&amp;":$"&amp;T$143),2,0)))^(1/5)-1)-((VLOOKUP(EDATE($P52,60),fundamentals!$EP:$EQ,2,0)/VLOOKUP($P52,fundamentals!$EP:$EQ,2,0))^(1/5)-1)</f>
        <v>-0.11663889210998724</v>
      </c>
      <c r="U52" s="54">
        <f ca="1">(((VLOOKUP(EDATE($P52,60),INDIRECT("fundamentals!$"&amp;U$142&amp;":$"&amp;U$143),2,0)/VLOOKUP($P52,INDIRECT("fundamentals!$"&amp;U$142&amp;":$"&amp;U$143),2,0)))^(1/5)-1)-((VLOOKUP(EDATE($P52,60),fundamentals!$EP:$EQ,2,0)/VLOOKUP($P52,fundamentals!$EP:$EQ,2,0))^(1/5)-1)</f>
        <v>1.6151442836709995E-2</v>
      </c>
      <c r="V52" s="54">
        <f ca="1">(((VLOOKUP(EDATE($P52,60),INDIRECT("fundamentals!$"&amp;V$142&amp;":$"&amp;V$143),2,0)/VLOOKUP($P52,INDIRECT("fundamentals!$"&amp;V$142&amp;":$"&amp;V$143),2,0)))^(1/5)-1)-((VLOOKUP(EDATE($P52,60),fundamentals!$EP:$EQ,2,0)/VLOOKUP($P52,fundamentals!$EP:$EQ,2,0))^(1/5)-1)</f>
        <v>-8.944438288259482E-2</v>
      </c>
      <c r="W52" s="54">
        <f ca="1">(((VLOOKUP(EDATE($P52,60),INDIRECT("fundamentals!$"&amp;W$142&amp;":$"&amp;W$143),2,0)/VLOOKUP($P52,INDIRECT("fundamentals!$"&amp;W$142&amp;":$"&amp;W$143),2,0)))^(1/5)-1)-((VLOOKUP(EDATE($P52,60),fundamentals!$EP:$EQ,2,0)/VLOOKUP($P52,fundamentals!$EP:$EQ,2,0))^(1/5)-1)</f>
        <v>8.9352232193522507E-3</v>
      </c>
      <c r="X52" s="54">
        <f ca="1">(((VLOOKUP(EDATE($P52,60),INDIRECT("fundamentals!$"&amp;X$142&amp;":$"&amp;X$143),2,0)/VLOOKUP($P52,INDIRECT("fundamentals!$"&amp;X$142&amp;":$"&amp;X$143),2,0)))^(1/5)-1)-((VLOOKUP(EDATE($P52,60),fundamentals!$EP:$EQ,2,0)/VLOOKUP($P52,fundamentals!$EP:$EQ,2,0))^(1/5)-1)</f>
        <v>2.2060156881268611E-2</v>
      </c>
      <c r="Y52" s="54">
        <f ca="1">(((VLOOKUP(EDATE($P52,60),INDIRECT("fundamentals!$"&amp;Y$142&amp;":$"&amp;Y$143),2,0)/VLOOKUP($P52,INDIRECT("fundamentals!$"&amp;Y$142&amp;":$"&amp;Y$143),2,0)))^(1/5)-1)-((VLOOKUP(EDATE($P52,60),fundamentals!$EP:$EQ,2,0)/VLOOKUP($P52,fundamentals!$EP:$EQ,2,0))^(1/5)-1)</f>
        <v>-4.2749801526201558E-2</v>
      </c>
      <c r="Z52" s="54">
        <f ca="1">(((VLOOKUP(EDATE($P52,60),INDIRECT("fundamentals!$"&amp;Z$142&amp;":$"&amp;Z$143),2,0)/VLOOKUP($P52,INDIRECT("fundamentals!$"&amp;Z$142&amp;":$"&amp;Z$143),2,0)))^(1/5)-1)-((VLOOKUP(EDATE($P52,60),fundamentals!$EP:$EQ,2,0)/VLOOKUP($P52,fundamentals!$EP:$EQ,2,0))^(1/5)-1)</f>
        <v>7.1056270484636475E-2</v>
      </c>
      <c r="AA52" s="54">
        <f ca="1">(((VLOOKUP(EDATE($P52,60),INDIRECT("fundamentals!$"&amp;AA$142&amp;":$"&amp;AA$143),2,0)/VLOOKUP($P52,INDIRECT("fundamentals!$"&amp;AA$142&amp;":$"&amp;AA$143),2,0)))^(1/5)-1)-((VLOOKUP(EDATE($P52,60),fundamentals!$EP:$EQ,2,0)/VLOOKUP($P52,fundamentals!$EP:$EQ,2,0))^(1/5)-1)</f>
        <v>-3.1985657897685371E-2</v>
      </c>
    </row>
    <row r="53" spans="2:27" x14ac:dyDescent="0.35">
      <c r="B53" s="21">
        <v>41425</v>
      </c>
      <c r="C53" s="23">
        <f t="shared" ca="1" si="2"/>
        <v>2.0431088456112931</v>
      </c>
      <c r="D53" s="23">
        <f t="shared" ca="1" si="2"/>
        <v>4.192539823724835</v>
      </c>
      <c r="E53" s="23">
        <f t="shared" ca="1" si="2"/>
        <v>-2.5888356110973332</v>
      </c>
      <c r="F53" s="23">
        <f t="shared" ca="1" si="2"/>
        <v>-3.1694570580731174</v>
      </c>
      <c r="G53" s="23">
        <f t="shared" ca="1" si="2"/>
        <v>5.4072273103833286</v>
      </c>
      <c r="H53" s="23">
        <f t="shared" ca="1" si="2"/>
        <v>2.9303073028758249</v>
      </c>
      <c r="I53" s="23">
        <f t="shared" ca="1" si="2"/>
        <v>-1.4821743257883488</v>
      </c>
      <c r="J53" s="23">
        <f t="shared" ca="1" si="2"/>
        <v>0.51426261839936149</v>
      </c>
      <c r="K53" s="23">
        <f t="shared" ca="1" si="2"/>
        <v>-3.6073316304445311</v>
      </c>
      <c r="L53" s="23">
        <f t="shared" ca="1" si="2"/>
        <v>-5.9710889243877014</v>
      </c>
      <c r="M53" s="23">
        <f t="shared" ca="1" si="2"/>
        <v>-1.033317381671381</v>
      </c>
      <c r="P53" s="21">
        <v>41425</v>
      </c>
      <c r="Q53" s="54">
        <f ca="1">(((VLOOKUP(EDATE($P53,60),INDIRECT("fundamentals!$"&amp;Q$142&amp;":$"&amp;Q$143),2,0)/VLOOKUP($P53,INDIRECT("fundamentals!$"&amp;Q$142&amp;":$"&amp;Q$143),2,0)))^(1/5)-1)-((VLOOKUP(EDATE($P53,60),fundamentals!$EP:$EQ,2,0)/VLOOKUP($P53,fundamentals!$EP:$EQ,2,0))^(1/5)-1)</f>
        <v>4.9806158733857853E-2</v>
      </c>
      <c r="R53" s="54">
        <f ca="1">(((VLOOKUP(EDATE($P53,60),INDIRECT("fundamentals!$"&amp;R$142&amp;":$"&amp;R$143),2,0)/VLOOKUP($P53,INDIRECT("fundamentals!$"&amp;R$142&amp;":$"&amp;R$143),2,0)))^(1/5)-1)-((VLOOKUP(EDATE($P53,60),fundamentals!$EP:$EQ,2,0)/VLOOKUP($P53,fundamentals!$EP:$EQ,2,0))^(1/5)-1)</f>
        <v>3.4382668292224361E-2</v>
      </c>
      <c r="S53" s="54">
        <f ca="1">(((VLOOKUP(EDATE($P53,60),INDIRECT("fundamentals!$"&amp;S$142&amp;":$"&amp;S$143),2,0)/VLOOKUP($P53,INDIRECT("fundamentals!$"&amp;S$142&amp;":$"&amp;S$143),2,0)))^(1/5)-1)-((VLOOKUP(EDATE($P53,60),fundamentals!$EP:$EQ,2,0)/VLOOKUP($P53,fundamentals!$EP:$EQ,2,0))^(1/5)-1)</f>
        <v>-6.4718632648658403E-2</v>
      </c>
      <c r="T53" s="54">
        <f ca="1">(((VLOOKUP(EDATE($P53,60),INDIRECT("fundamentals!$"&amp;T$142&amp;":$"&amp;T$143),2,0)/VLOOKUP($P53,INDIRECT("fundamentals!$"&amp;T$142&amp;":$"&amp;T$143),2,0)))^(1/5)-1)-((VLOOKUP(EDATE($P53,60),fundamentals!$EP:$EQ,2,0)/VLOOKUP($P53,fundamentals!$EP:$EQ,2,0))^(1/5)-1)</f>
        <v>-0.11911922918799289</v>
      </c>
      <c r="U53" s="54">
        <f ca="1">(((VLOOKUP(EDATE($P53,60),INDIRECT("fundamentals!$"&amp;U$142&amp;":$"&amp;U$143),2,0)/VLOOKUP($P53,INDIRECT("fundamentals!$"&amp;U$142&amp;":$"&amp;U$143),2,0)))^(1/5)-1)-((VLOOKUP(EDATE($P53,60),fundamentals!$EP:$EQ,2,0)/VLOOKUP($P53,fundamentals!$EP:$EQ,2,0))^(1/5)-1)</f>
        <v>-7.1004595110584212E-3</v>
      </c>
      <c r="V53" s="54">
        <f ca="1">(((VLOOKUP(EDATE($P53,60),INDIRECT("fundamentals!$"&amp;V$142&amp;":$"&amp;V$143),2,0)/VLOOKUP($P53,INDIRECT("fundamentals!$"&amp;V$142&amp;":$"&amp;V$143),2,0)))^(1/5)-1)-((VLOOKUP(EDATE($P53,60),fundamentals!$EP:$EQ,2,0)/VLOOKUP($P53,fundamentals!$EP:$EQ,2,0))^(1/5)-1)</f>
        <v>-7.5680926926387171E-2</v>
      </c>
      <c r="W53" s="54">
        <f ca="1">(((VLOOKUP(EDATE($P53,60),INDIRECT("fundamentals!$"&amp;W$142&amp;":$"&amp;W$143),2,0)/VLOOKUP($P53,INDIRECT("fundamentals!$"&amp;W$142&amp;":$"&amp;W$143),2,0)))^(1/5)-1)-((VLOOKUP(EDATE($P53,60),fundamentals!$EP:$EQ,2,0)/VLOOKUP($P53,fundamentals!$EP:$EQ,2,0))^(1/5)-1)</f>
        <v>1.8032306460702419E-3</v>
      </c>
      <c r="X53" s="54">
        <f ca="1">(((VLOOKUP(EDATE($P53,60),INDIRECT("fundamentals!$"&amp;X$142&amp;":$"&amp;X$143),2,0)/VLOOKUP($P53,INDIRECT("fundamentals!$"&amp;X$142&amp;":$"&amp;X$143),2,0)))^(1/5)-1)-((VLOOKUP(EDATE($P53,60),fundamentals!$EP:$EQ,2,0)/VLOOKUP($P53,fundamentals!$EP:$EQ,2,0))^(1/5)-1)</f>
        <v>1.4901618887952939E-2</v>
      </c>
      <c r="Y53" s="54">
        <f ca="1">(((VLOOKUP(EDATE($P53,60),INDIRECT("fundamentals!$"&amp;Y$142&amp;":$"&amp;Y$143),2,0)/VLOOKUP($P53,INDIRECT("fundamentals!$"&amp;Y$142&amp;":$"&amp;Y$143),2,0)))^(1/5)-1)-((VLOOKUP(EDATE($P53,60),fundamentals!$EP:$EQ,2,0)/VLOOKUP($P53,fundamentals!$EP:$EQ,2,0))^(1/5)-1)</f>
        <v>-4.6206801968365019E-2</v>
      </c>
      <c r="Z53" s="54">
        <f ca="1">(((VLOOKUP(EDATE($P53,60),INDIRECT("fundamentals!$"&amp;Z$142&amp;":$"&amp;Z$143),2,0)/VLOOKUP($P53,INDIRECT("fundamentals!$"&amp;Z$142&amp;":$"&amp;Z$143),2,0)))^(1/5)-1)-((VLOOKUP(EDATE($P53,60),fundamentals!$EP:$EQ,2,0)/VLOOKUP($P53,fundamentals!$EP:$EQ,2,0))^(1/5)-1)</f>
        <v>7.2459516607845442E-2</v>
      </c>
      <c r="AA53" s="54">
        <f ca="1">(((VLOOKUP(EDATE($P53,60),INDIRECT("fundamentals!$"&amp;AA$142&amp;":$"&amp;AA$143),2,0)/VLOOKUP($P53,INDIRECT("fundamentals!$"&amp;AA$142&amp;":$"&amp;AA$143),2,0)))^(1/5)-1)-((VLOOKUP(EDATE($P53,60),fundamentals!$EP:$EQ,2,0)/VLOOKUP($P53,fundamentals!$EP:$EQ,2,0))^(1/5)-1)</f>
        <v>-1.8765331669152063E-2</v>
      </c>
    </row>
    <row r="54" spans="2:27" x14ac:dyDescent="0.35">
      <c r="B54" s="21">
        <v>41455</v>
      </c>
      <c r="C54" s="23">
        <f t="shared" ca="1" si="2"/>
        <v>1.7234282818813735</v>
      </c>
      <c r="D54" s="23">
        <f t="shared" ca="1" si="2"/>
        <v>3.2148242585094655</v>
      </c>
      <c r="E54" s="23">
        <f t="shared" ca="1" si="2"/>
        <v>-3.5733313144528438</v>
      </c>
      <c r="F54" s="23">
        <f t="shared" ca="1" si="2"/>
        <v>-4.1219099770934058</v>
      </c>
      <c r="G54" s="23">
        <f t="shared" ca="1" si="2"/>
        <v>4.1696630196279809</v>
      </c>
      <c r="H54" s="23">
        <f t="shared" ca="1" si="2"/>
        <v>1.6031819361651314</v>
      </c>
      <c r="I54" s="23">
        <f t="shared" ca="1" si="2"/>
        <v>-2.4436908303583542</v>
      </c>
      <c r="J54" s="23">
        <f t="shared" ca="1" si="2"/>
        <v>-0.542834116999245</v>
      </c>
      <c r="K54" s="23">
        <f t="shared" ca="1" si="2"/>
        <v>-5.2627184446389954</v>
      </c>
      <c r="L54" s="23">
        <f t="shared" ca="1" si="2"/>
        <v>-7.5761718032186014</v>
      </c>
      <c r="M54" s="23">
        <f t="shared" ca="1" si="2"/>
        <v>-1.4458642038311762</v>
      </c>
      <c r="P54" s="21">
        <v>41455</v>
      </c>
      <c r="Q54" s="54">
        <f ca="1">(((VLOOKUP(EDATE($P54,60),INDIRECT("fundamentals!$"&amp;Q$142&amp;":$"&amp;Q$143),2,0)/VLOOKUP($P54,INDIRECT("fundamentals!$"&amp;Q$142&amp;":$"&amp;Q$143),2,0)))^(1/5)-1)-((VLOOKUP(EDATE($P54,60),fundamentals!$EP:$EQ,2,0)/VLOOKUP($P54,fundamentals!$EP:$EQ,2,0))^(1/5)-1)</f>
        <v>5.8864548062252497E-2</v>
      </c>
      <c r="R54" s="54">
        <f ca="1">(((VLOOKUP(EDATE($P54,60),INDIRECT("fundamentals!$"&amp;R$142&amp;":$"&amp;R$143),2,0)/VLOOKUP($P54,INDIRECT("fundamentals!$"&amp;R$142&amp;":$"&amp;R$143),2,0)))^(1/5)-1)-((VLOOKUP(EDATE($P54,60),fundamentals!$EP:$EQ,2,0)/VLOOKUP($P54,fundamentals!$EP:$EQ,2,0))^(1/5)-1)</f>
        <v>4.1375115659646466E-2</v>
      </c>
      <c r="S54" s="54">
        <f ca="1">(((VLOOKUP(EDATE($P54,60),INDIRECT("fundamentals!$"&amp;S$142&amp;":$"&amp;S$143),2,0)/VLOOKUP($P54,INDIRECT("fundamentals!$"&amp;S$142&amp;":$"&amp;S$143),2,0)))^(1/5)-1)-((VLOOKUP(EDATE($P54,60),fundamentals!$EP:$EQ,2,0)/VLOOKUP($P54,fundamentals!$EP:$EQ,2,0))^(1/5)-1)</f>
        <v>-5.1678983955511182E-2</v>
      </c>
      <c r="T54" s="54">
        <f ca="1">(((VLOOKUP(EDATE($P54,60),INDIRECT("fundamentals!$"&amp;T$142&amp;":$"&amp;T$143),2,0)/VLOOKUP($P54,INDIRECT("fundamentals!$"&amp;T$142&amp;":$"&amp;T$143),2,0)))^(1/5)-1)-((VLOOKUP(EDATE($P54,60),fundamentals!$EP:$EQ,2,0)/VLOOKUP($P54,fundamentals!$EP:$EQ,2,0))^(1/5)-1)</f>
        <v>-0.11083138938279702</v>
      </c>
      <c r="U54" s="54">
        <f ca="1">(((VLOOKUP(EDATE($P54,60),INDIRECT("fundamentals!$"&amp;U$142&amp;":$"&amp;U$143),2,0)/VLOOKUP($P54,INDIRECT("fundamentals!$"&amp;U$142&amp;":$"&amp;U$143),2,0)))^(1/5)-1)-((VLOOKUP(EDATE($P54,60),fundamentals!$EP:$EQ,2,0)/VLOOKUP($P54,fundamentals!$EP:$EQ,2,0))^(1/5)-1)</f>
        <v>-5.1626902808217245E-3</v>
      </c>
      <c r="V54" s="54">
        <f ca="1">(((VLOOKUP(EDATE($P54,60),INDIRECT("fundamentals!$"&amp;V$142&amp;":$"&amp;V$143),2,0)/VLOOKUP($P54,INDIRECT("fundamentals!$"&amp;V$142&amp;":$"&amp;V$143),2,0)))^(1/5)-1)-((VLOOKUP(EDATE($P54,60),fundamentals!$EP:$EQ,2,0)/VLOOKUP($P54,fundamentals!$EP:$EQ,2,0))^(1/5)-1)</f>
        <v>-5.8597315219910406E-2</v>
      </c>
      <c r="W54" s="54">
        <f ca="1">(((VLOOKUP(EDATE($P54,60),INDIRECT("fundamentals!$"&amp;W$142&amp;":$"&amp;W$143),2,0)/VLOOKUP($P54,INDIRECT("fundamentals!$"&amp;W$142&amp;":$"&amp;W$143),2,0)))^(1/5)-1)-((VLOOKUP(EDATE($P54,60),fundamentals!$EP:$EQ,2,0)/VLOOKUP($P54,fundamentals!$EP:$EQ,2,0))^(1/5)-1)</f>
        <v>9.5831351651334273E-3</v>
      </c>
      <c r="X54" s="54">
        <f ca="1">(((VLOOKUP(EDATE($P54,60),INDIRECT("fundamentals!$"&amp;X$142&amp;":$"&amp;X$143),2,0)/VLOOKUP($P54,INDIRECT("fundamentals!$"&amp;X$142&amp;":$"&amp;X$143),2,0)))^(1/5)-1)-((VLOOKUP(EDATE($P54,60),fundamentals!$EP:$EQ,2,0)/VLOOKUP($P54,fundamentals!$EP:$EQ,2,0))^(1/5)-1)</f>
        <v>1.2177519622881938E-2</v>
      </c>
      <c r="Y54" s="54">
        <f ca="1">(((VLOOKUP(EDATE($P54,60),INDIRECT("fundamentals!$"&amp;Y$142&amp;":$"&amp;Y$143),2,0)/VLOOKUP($P54,INDIRECT("fundamentals!$"&amp;Y$142&amp;":$"&amp;Y$143),2,0)))^(1/5)-1)-((VLOOKUP(EDATE($P54,60),fundamentals!$EP:$EQ,2,0)/VLOOKUP($P54,fundamentals!$EP:$EQ,2,0))^(1/5)-1)</f>
        <v>-3.2814646682447046E-2</v>
      </c>
      <c r="Z54" s="54">
        <f ca="1">(((VLOOKUP(EDATE($P54,60),INDIRECT("fundamentals!$"&amp;Z$142&amp;":$"&amp;Z$143),2,0)/VLOOKUP($P54,INDIRECT("fundamentals!$"&amp;Z$142&amp;":$"&amp;Z$143),2,0)))^(1/5)-1)-((VLOOKUP(EDATE($P54,60),fundamentals!$EP:$EQ,2,0)/VLOOKUP($P54,fundamentals!$EP:$EQ,2,0))^(1/5)-1)</f>
        <v>8.303967556560532E-2</v>
      </c>
      <c r="AA54" s="54">
        <f ca="1">(((VLOOKUP(EDATE($P54,60),INDIRECT("fundamentals!$"&amp;AA$142&amp;":$"&amp;AA$143),2,0)/VLOOKUP($P54,INDIRECT("fundamentals!$"&amp;AA$142&amp;":$"&amp;AA$143),2,0)))^(1/5)-1)-((VLOOKUP(EDATE($P54,60),fundamentals!$EP:$EQ,2,0)/VLOOKUP($P54,fundamentals!$EP:$EQ,2,0))^(1/5)-1)</f>
        <v>-1.2278195216903764E-2</v>
      </c>
    </row>
    <row r="55" spans="2:27" x14ac:dyDescent="0.35">
      <c r="B55" s="21">
        <v>41486</v>
      </c>
      <c r="C55" s="23">
        <f t="shared" ca="1" si="2"/>
        <v>3.9716183821612017</v>
      </c>
      <c r="D55" s="23">
        <f t="shared" ca="1" si="2"/>
        <v>5.1110838228560729</v>
      </c>
      <c r="E55" s="23">
        <f t="shared" ca="1" si="2"/>
        <v>-2.0635419838846403</v>
      </c>
      <c r="F55" s="23">
        <f t="shared" ca="1" si="2"/>
        <v>-2.5641801869360017</v>
      </c>
      <c r="G55" s="23">
        <f t="shared" ca="1" si="2"/>
        <v>5.7270933777478783</v>
      </c>
      <c r="H55" s="23">
        <f t="shared" ca="1" si="2"/>
        <v>2.4861749969001563</v>
      </c>
      <c r="I55" s="23">
        <f t="shared" ca="1" si="2"/>
        <v>-0.38815285562221602</v>
      </c>
      <c r="J55" s="23">
        <f t="shared" ca="1" si="2"/>
        <v>1.4724569908271929</v>
      </c>
      <c r="K55" s="23">
        <f t="shared" ca="1" si="2"/>
        <v>-3.5117005265149492</v>
      </c>
      <c r="L55" s="23">
        <f t="shared" ca="1" si="2"/>
        <v>-6.0689030409753375</v>
      </c>
      <c r="M55" s="23">
        <f t="shared" ca="1" si="2"/>
        <v>0.19018737884140169</v>
      </c>
      <c r="P55" s="21">
        <v>41486</v>
      </c>
      <c r="Q55" s="54">
        <f ca="1">(((VLOOKUP(EDATE($P55,60),INDIRECT("fundamentals!$"&amp;Q$142&amp;":$"&amp;Q$143),2,0)/VLOOKUP($P55,INDIRECT("fundamentals!$"&amp;Q$142&amp;":$"&amp;Q$143),2,0)))^(1/5)-1)-((VLOOKUP(EDATE($P55,60),fundamentals!$EP:$EQ,2,0)/VLOOKUP($P55,fundamentals!$EP:$EQ,2,0))^(1/5)-1)</f>
        <v>3.4401745167910169E-2</v>
      </c>
      <c r="R55" s="54">
        <f ca="1">(((VLOOKUP(EDATE($P55,60),INDIRECT("fundamentals!$"&amp;R$142&amp;":$"&amp;R$143),2,0)/VLOOKUP($P55,INDIRECT("fundamentals!$"&amp;R$142&amp;":$"&amp;R$143),2,0)))^(1/5)-1)-((VLOOKUP(EDATE($P55,60),fundamentals!$EP:$EQ,2,0)/VLOOKUP($P55,fundamentals!$EP:$EQ,2,0))^(1/5)-1)</f>
        <v>2.1195195408329148E-2</v>
      </c>
      <c r="S55" s="54">
        <f ca="1">(((VLOOKUP(EDATE($P55,60),INDIRECT("fundamentals!$"&amp;S$142&amp;":$"&amp;S$143),2,0)/VLOOKUP($P55,INDIRECT("fundamentals!$"&amp;S$142&amp;":$"&amp;S$143),2,0)))^(1/5)-1)-((VLOOKUP(EDATE($P55,60),fundamentals!$EP:$EQ,2,0)/VLOOKUP($P55,fundamentals!$EP:$EQ,2,0))^(1/5)-1)</f>
        <v>-6.5279183180615208E-2</v>
      </c>
      <c r="T55" s="54">
        <f ca="1">(((VLOOKUP(EDATE($P55,60),INDIRECT("fundamentals!$"&amp;T$142&amp;":$"&amp;T$143),2,0)/VLOOKUP($P55,INDIRECT("fundamentals!$"&amp;T$142&amp;":$"&amp;T$143),2,0)))^(1/5)-1)-((VLOOKUP(EDATE($P55,60),fundamentals!$EP:$EQ,2,0)/VLOOKUP($P55,fundamentals!$EP:$EQ,2,0))^(1/5)-1)</f>
        <v>-0.13191259484191853</v>
      </c>
      <c r="U55" s="54">
        <f ca="1">(((VLOOKUP(EDATE($P55,60),INDIRECT("fundamentals!$"&amp;U$142&amp;":$"&amp;U$143),2,0)/VLOOKUP($P55,INDIRECT("fundamentals!$"&amp;U$142&amp;":$"&amp;U$143),2,0)))^(1/5)-1)-((VLOOKUP(EDATE($P55,60),fundamentals!$EP:$EQ,2,0)/VLOOKUP($P55,fundamentals!$EP:$EQ,2,0))^(1/5)-1)</f>
        <v>-2.0300566210988968E-2</v>
      </c>
      <c r="V55" s="54">
        <f ca="1">(((VLOOKUP(EDATE($P55,60),INDIRECT("fundamentals!$"&amp;V$142&amp;":$"&amp;V$143),2,0)/VLOOKUP($P55,INDIRECT("fundamentals!$"&amp;V$142&amp;":$"&amp;V$143),2,0)))^(1/5)-1)-((VLOOKUP(EDATE($P55,60),fundamentals!$EP:$EQ,2,0)/VLOOKUP($P55,fundamentals!$EP:$EQ,2,0))^(1/5)-1)</f>
        <v>-7.0338801608990309E-2</v>
      </c>
      <c r="W55" s="54">
        <f ca="1">(((VLOOKUP(EDATE($P55,60),INDIRECT("fundamentals!$"&amp;W$142&amp;":$"&amp;W$143),2,0)/VLOOKUP($P55,INDIRECT("fundamentals!$"&amp;W$142&amp;":$"&amp;W$143),2,0)))^(1/5)-1)-((VLOOKUP(EDATE($P55,60),fundamentals!$EP:$EQ,2,0)/VLOOKUP($P55,fundamentals!$EP:$EQ,2,0))^(1/5)-1)</f>
        <v>-5.7142276687764948E-3</v>
      </c>
      <c r="X55" s="54">
        <f ca="1">(((VLOOKUP(EDATE($P55,60),INDIRECT("fundamentals!$"&amp;X$142&amp;":$"&amp;X$143),2,0)/VLOOKUP($P55,INDIRECT("fundamentals!$"&amp;X$142&amp;":$"&amp;X$143),2,0)))^(1/5)-1)-((VLOOKUP(EDATE($P55,60),fundamentals!$EP:$EQ,2,0)/VLOOKUP($P55,fundamentals!$EP:$EQ,2,0))^(1/5)-1)</f>
        <v>2.1112491976829073E-3</v>
      </c>
      <c r="Y55" s="54">
        <f ca="1">(((VLOOKUP(EDATE($P55,60),INDIRECT("fundamentals!$"&amp;Y$142&amp;":$"&amp;Y$143),2,0)/VLOOKUP($P55,INDIRECT("fundamentals!$"&amp;Y$142&amp;":$"&amp;Y$143),2,0)))^(1/5)-1)-((VLOOKUP(EDATE($P55,60),fundamentals!$EP:$EQ,2,0)/VLOOKUP($P55,fundamentals!$EP:$EQ,2,0))^(1/5)-1)</f>
        <v>-5.1931700746362219E-2</v>
      </c>
      <c r="Z55" s="54">
        <f ca="1">(((VLOOKUP(EDATE($P55,60),INDIRECT("fundamentals!$"&amp;Z$142&amp;":$"&amp;Z$143),2,0)/VLOOKUP($P55,INDIRECT("fundamentals!$"&amp;Z$142&amp;":$"&amp;Z$143),2,0)))^(1/5)-1)-((VLOOKUP(EDATE($P55,60),fundamentals!$EP:$EQ,2,0)/VLOOKUP($P55,fundamentals!$EP:$EQ,2,0))^(1/5)-1)</f>
        <v>6.4681110070246017E-2</v>
      </c>
      <c r="AA55" s="54">
        <f ca="1">(((VLOOKUP(EDATE($P55,60),INDIRECT("fundamentals!$"&amp;AA$142&amp;":$"&amp;AA$143),2,0)/VLOOKUP($P55,INDIRECT("fundamentals!$"&amp;AA$142&amp;":$"&amp;AA$143),2,0)))^(1/5)-1)-((VLOOKUP(EDATE($P55,60),fundamentals!$EP:$EQ,2,0)/VLOOKUP($P55,fundamentals!$EP:$EQ,2,0))^(1/5)-1)</f>
        <v>-2.9610397511121711E-2</v>
      </c>
    </row>
    <row r="56" spans="2:27" x14ac:dyDescent="0.35">
      <c r="B56" s="21">
        <v>41517</v>
      </c>
      <c r="C56" s="23">
        <f t="shared" ca="1" si="2"/>
        <v>2.6523802407259573</v>
      </c>
      <c r="D56" s="23">
        <f t="shared" ca="1" si="2"/>
        <v>3.6541329284331878</v>
      </c>
      <c r="E56" s="23">
        <f t="shared" ca="1" si="2"/>
        <v>-3.4991978078507939</v>
      </c>
      <c r="F56" s="23">
        <f t="shared" ca="1" si="2"/>
        <v>-3.1237075023805936</v>
      </c>
      <c r="G56" s="23">
        <f t="shared" ca="1" si="2"/>
        <v>3.9344210375279243</v>
      </c>
      <c r="H56" s="23">
        <f t="shared" ca="1" si="2"/>
        <v>0.83397069970225601</v>
      </c>
      <c r="I56" s="23">
        <f t="shared" ca="1" si="2"/>
        <v>-1.5543263700219403</v>
      </c>
      <c r="J56" s="23">
        <f t="shared" ca="1" si="2"/>
        <v>0.39447788903814285</v>
      </c>
      <c r="K56" s="23">
        <f t="shared" ca="1" si="2"/>
        <v>-3.8407157605958924</v>
      </c>
      <c r="L56" s="23">
        <f t="shared" ca="1" si="2"/>
        <v>-6.5512690574637853</v>
      </c>
      <c r="M56" s="23">
        <f t="shared" ca="1" si="2"/>
        <v>-1.3276619401722742</v>
      </c>
      <c r="P56" s="21">
        <v>41517</v>
      </c>
      <c r="Q56" s="54">
        <f ca="1">(((VLOOKUP(EDATE($P56,60),INDIRECT("fundamentals!$"&amp;Q$142&amp;":$"&amp;Q$143),2,0)/VLOOKUP($P56,INDIRECT("fundamentals!$"&amp;Q$142&amp;":$"&amp;Q$143),2,0)))^(1/5)-1)-((VLOOKUP(EDATE($P56,60),fundamentals!$EP:$EQ,2,0)/VLOOKUP($P56,fundamentals!$EP:$EQ,2,0))^(1/5)-1)</f>
        <v>4.9354139207233638E-2</v>
      </c>
      <c r="R56" s="54">
        <f ca="1">(((VLOOKUP(EDATE($P56,60),INDIRECT("fundamentals!$"&amp;R$142&amp;":$"&amp;R$143),2,0)/VLOOKUP($P56,INDIRECT("fundamentals!$"&amp;R$142&amp;":$"&amp;R$143),2,0)))^(1/5)-1)-((VLOOKUP(EDATE($P56,60),fundamentals!$EP:$EQ,2,0)/VLOOKUP($P56,fundamentals!$EP:$EQ,2,0))^(1/5)-1)</f>
        <v>4.7216168801726965E-2</v>
      </c>
      <c r="S56" s="54">
        <f ca="1">(((VLOOKUP(EDATE($P56,60),INDIRECT("fundamentals!$"&amp;S$142&amp;":$"&amp;S$143),2,0)/VLOOKUP($P56,INDIRECT("fundamentals!$"&amp;S$142&amp;":$"&amp;S$143),2,0)))^(1/5)-1)-((VLOOKUP(EDATE($P56,60),fundamentals!$EP:$EQ,2,0)/VLOOKUP($P56,fundamentals!$EP:$EQ,2,0))^(1/5)-1)</f>
        <v>-4.8380442988595451E-2</v>
      </c>
      <c r="T56" s="54">
        <f ca="1">(((VLOOKUP(EDATE($P56,60),INDIRECT("fundamentals!$"&amp;T$142&amp;":$"&amp;T$143),2,0)/VLOOKUP($P56,INDIRECT("fundamentals!$"&amp;T$142&amp;":$"&amp;T$143),2,0)))^(1/5)-1)-((VLOOKUP(EDATE($P56,60),fundamentals!$EP:$EQ,2,0)/VLOOKUP($P56,fundamentals!$EP:$EQ,2,0))^(1/5)-1)</f>
        <v>-0.1297206694058135</v>
      </c>
      <c r="U56" s="54">
        <f ca="1">(((VLOOKUP(EDATE($P56,60),INDIRECT("fundamentals!$"&amp;U$142&amp;":$"&amp;U$143),2,0)/VLOOKUP($P56,INDIRECT("fundamentals!$"&amp;U$142&amp;":$"&amp;U$143),2,0)))^(1/5)-1)-((VLOOKUP(EDATE($P56,60),fundamentals!$EP:$EQ,2,0)/VLOOKUP($P56,fundamentals!$EP:$EQ,2,0))^(1/5)-1)</f>
        <v>-1.1321588048833764E-3</v>
      </c>
      <c r="V56" s="54">
        <f ca="1">(((VLOOKUP(EDATE($P56,60),INDIRECT("fundamentals!$"&amp;V$142&amp;":$"&amp;V$143),2,0)/VLOOKUP($P56,INDIRECT("fundamentals!$"&amp;V$142&amp;":$"&amp;V$143),2,0)))^(1/5)-1)-((VLOOKUP(EDATE($P56,60),fundamentals!$EP:$EQ,2,0)/VLOOKUP($P56,fundamentals!$EP:$EQ,2,0))^(1/5)-1)</f>
        <v>-4.6420282516986155E-2</v>
      </c>
      <c r="W56" s="54">
        <f ca="1">(((VLOOKUP(EDATE($P56,60),INDIRECT("fundamentals!$"&amp;W$142&amp;":$"&amp;W$143),2,0)/VLOOKUP($P56,INDIRECT("fundamentals!$"&amp;W$142&amp;":$"&amp;W$143),2,0)))^(1/5)-1)-((VLOOKUP(EDATE($P56,60),fundamentals!$EP:$EQ,2,0)/VLOOKUP($P56,fundamentals!$EP:$EQ,2,0))^(1/5)-1)</f>
        <v>1.7145324769559878E-2</v>
      </c>
      <c r="X56" s="54">
        <f ca="1">(((VLOOKUP(EDATE($P56,60),INDIRECT("fundamentals!$"&amp;X$142&amp;":$"&amp;X$143),2,0)/VLOOKUP($P56,INDIRECT("fundamentals!$"&amp;X$142&amp;":$"&amp;X$143),2,0)))^(1/5)-1)-((VLOOKUP(EDATE($P56,60),fundamentals!$EP:$EQ,2,0)/VLOOKUP($P56,fundamentals!$EP:$EQ,2,0))^(1/5)-1)</f>
        <v>1.3866071265865587E-2</v>
      </c>
      <c r="Y56" s="54">
        <f ca="1">(((VLOOKUP(EDATE($P56,60),INDIRECT("fundamentals!$"&amp;Y$142&amp;":$"&amp;Y$143),2,0)/VLOOKUP($P56,INDIRECT("fundamentals!$"&amp;Y$142&amp;":$"&amp;Y$143),2,0)))^(1/5)-1)-((VLOOKUP(EDATE($P56,60),fundamentals!$EP:$EQ,2,0)/VLOOKUP($P56,fundamentals!$EP:$EQ,2,0))^(1/5)-1)</f>
        <v>-4.8628398713402188E-2</v>
      </c>
      <c r="Z56" s="54">
        <f ca="1">(((VLOOKUP(EDATE($P56,60),INDIRECT("fundamentals!$"&amp;Z$142&amp;":$"&amp;Z$143),2,0)/VLOOKUP($P56,INDIRECT("fundamentals!$"&amp;Z$142&amp;":$"&amp;Z$143),2,0)))^(1/5)-1)-((VLOOKUP(EDATE($P56,60),fundamentals!$EP:$EQ,2,0)/VLOOKUP($P56,fundamentals!$EP:$EQ,2,0))^(1/5)-1)</f>
        <v>9.0289531476985596E-2</v>
      </c>
      <c r="AA56" s="54">
        <f ca="1">(((VLOOKUP(EDATE($P56,60),INDIRECT("fundamentals!$"&amp;AA$142&amp;":$"&amp;AA$143),2,0)/VLOOKUP($P56,INDIRECT("fundamentals!$"&amp;AA$142&amp;":$"&amp;AA$143),2,0)))^(1/5)-1)-((VLOOKUP(EDATE($P56,60),fundamentals!$EP:$EQ,2,0)/VLOOKUP($P56,fundamentals!$EP:$EQ,2,0))^(1/5)-1)</f>
        <v>-1.065581365868562E-2</v>
      </c>
    </row>
    <row r="57" spans="2:27" x14ac:dyDescent="0.35">
      <c r="B57" s="21">
        <v>41547</v>
      </c>
      <c r="C57" s="23">
        <f t="shared" ca="1" si="2"/>
        <v>3.5703968492289828</v>
      </c>
      <c r="D57" s="23">
        <f t="shared" ca="1" si="2"/>
        <v>4.2383100458856031</v>
      </c>
      <c r="E57" s="23">
        <f t="shared" ca="1" si="2"/>
        <v>-3.98404210910223</v>
      </c>
      <c r="F57" s="23">
        <f t="shared" ca="1" si="2"/>
        <v>-3.4016615003469632</v>
      </c>
      <c r="G57" s="23">
        <f t="shared" ca="1" si="2"/>
        <v>3.4032585305658998</v>
      </c>
      <c r="H57" s="23">
        <f t="shared" ca="1" si="2"/>
        <v>0.9481066667113911</v>
      </c>
      <c r="I57" s="23">
        <f t="shared" ca="1" si="2"/>
        <v>-1.7026067503010052</v>
      </c>
      <c r="J57" s="23">
        <f t="shared" ca="1" si="2"/>
        <v>1.0168106045034442</v>
      </c>
      <c r="K57" s="23">
        <f t="shared" ca="1" si="2"/>
        <v>-3.7199347956963336</v>
      </c>
      <c r="L57" s="23">
        <f t="shared" ca="1" si="2"/>
        <v>-6.7795665829189815</v>
      </c>
      <c r="M57" s="23">
        <f t="shared" ca="1" si="2"/>
        <v>-1.6653208538558317</v>
      </c>
      <c r="P57" s="21">
        <v>41547</v>
      </c>
      <c r="Q57" s="54">
        <f ca="1">(((VLOOKUP(EDATE($P57,60),INDIRECT("fundamentals!$"&amp;Q$142&amp;":$"&amp;Q$143),2,0)/VLOOKUP($P57,INDIRECT("fundamentals!$"&amp;Q$142&amp;":$"&amp;Q$143),2,0)))^(1/5)-1)-((VLOOKUP(EDATE($P57,60),fundamentals!$EP:$EQ,2,0)/VLOOKUP($P57,fundamentals!$EP:$EQ,2,0))^(1/5)-1)</f>
        <v>6.1803628767275187E-2</v>
      </c>
      <c r="R57" s="54">
        <f ca="1">(((VLOOKUP(EDATE($P57,60),INDIRECT("fundamentals!$"&amp;R$142&amp;":$"&amp;R$143),2,0)/VLOOKUP($P57,INDIRECT("fundamentals!$"&amp;R$142&amp;":$"&amp;R$143),2,0)))^(1/5)-1)-((VLOOKUP(EDATE($P57,60),fundamentals!$EP:$EQ,2,0)/VLOOKUP($P57,fundamentals!$EP:$EQ,2,0))^(1/5)-1)</f>
        <v>6.1166711412599328E-2</v>
      </c>
      <c r="S57" s="54">
        <f ca="1">(((VLOOKUP(EDATE($P57,60),INDIRECT("fundamentals!$"&amp;S$142&amp;":$"&amp;S$143),2,0)/VLOOKUP($P57,INDIRECT("fundamentals!$"&amp;S$142&amp;":$"&amp;S$143),2,0)))^(1/5)-1)-((VLOOKUP(EDATE($P57,60),fundamentals!$EP:$EQ,2,0)/VLOOKUP($P57,fundamentals!$EP:$EQ,2,0))^(1/5)-1)</f>
        <v>-2.3283950297556588E-2</v>
      </c>
      <c r="T57" s="54">
        <f ca="1">(((VLOOKUP(EDATE($P57,60),INDIRECT("fundamentals!$"&amp;T$142&amp;":$"&amp;T$143),2,0)/VLOOKUP($P57,INDIRECT("fundamentals!$"&amp;T$142&amp;":$"&amp;T$143),2,0)))^(1/5)-1)-((VLOOKUP(EDATE($P57,60),fundamentals!$EP:$EQ,2,0)/VLOOKUP($P57,fundamentals!$EP:$EQ,2,0))^(1/5)-1)</f>
        <v>-0.10258513786201695</v>
      </c>
      <c r="U57" s="54">
        <f ca="1">(((VLOOKUP(EDATE($P57,60),INDIRECT("fundamentals!$"&amp;U$142&amp;":$"&amp;U$143),2,0)/VLOOKUP($P57,INDIRECT("fundamentals!$"&amp;U$142&amp;":$"&amp;U$143),2,0)))^(1/5)-1)-((VLOOKUP(EDATE($P57,60),fundamentals!$EP:$EQ,2,0)/VLOOKUP($P57,fundamentals!$EP:$EQ,2,0))^(1/5)-1)</f>
        <v>1.3312210697398408E-2</v>
      </c>
      <c r="V57" s="54">
        <f ca="1">(((VLOOKUP(EDATE($P57,60),INDIRECT("fundamentals!$"&amp;V$142&amp;":$"&amp;V$143),2,0)/VLOOKUP($P57,INDIRECT("fundamentals!$"&amp;V$142&amp;":$"&amp;V$143),2,0)))^(1/5)-1)-((VLOOKUP(EDATE($P57,60),fundamentals!$EP:$EQ,2,0)/VLOOKUP($P57,fundamentals!$EP:$EQ,2,0))^(1/5)-1)</f>
        <v>-3.4077579746599973E-2</v>
      </c>
      <c r="W57" s="54">
        <f ca="1">(((VLOOKUP(EDATE($P57,60),INDIRECT("fundamentals!$"&amp;W$142&amp;":$"&amp;W$143),2,0)/VLOOKUP($P57,INDIRECT("fundamentals!$"&amp;W$142&amp;":$"&amp;W$143),2,0)))^(1/5)-1)-((VLOOKUP(EDATE($P57,60),fundamentals!$EP:$EQ,2,0)/VLOOKUP($P57,fundamentals!$EP:$EQ,2,0))^(1/5)-1)</f>
        <v>4.2131285885371739E-2</v>
      </c>
      <c r="X57" s="54">
        <f ca="1">(((VLOOKUP(EDATE($P57,60),INDIRECT("fundamentals!$"&amp;X$142&amp;":$"&amp;X$143),2,0)/VLOOKUP($P57,INDIRECT("fundamentals!$"&amp;X$142&amp;":$"&amp;X$143),2,0)))^(1/5)-1)-((VLOOKUP(EDATE($P57,60),fundamentals!$EP:$EQ,2,0)/VLOOKUP($P57,fundamentals!$EP:$EQ,2,0))^(1/5)-1)</f>
        <v>3.2433902981695795E-2</v>
      </c>
      <c r="Y57" s="54">
        <f ca="1">(((VLOOKUP(EDATE($P57,60),INDIRECT("fundamentals!$"&amp;Y$142&amp;":$"&amp;Y$143),2,0)/VLOOKUP($P57,INDIRECT("fundamentals!$"&amp;Y$142&amp;":$"&amp;Y$143),2,0)))^(1/5)-1)-((VLOOKUP(EDATE($P57,60),fundamentals!$EP:$EQ,2,0)/VLOOKUP($P57,fundamentals!$EP:$EQ,2,0))^(1/5)-1)</f>
        <v>-3.7289085352998352E-2</v>
      </c>
      <c r="Z57" s="54">
        <f ca="1">(((VLOOKUP(EDATE($P57,60),INDIRECT("fundamentals!$"&amp;Z$142&amp;":$"&amp;Z$143),2,0)/VLOOKUP($P57,INDIRECT("fundamentals!$"&amp;Z$142&amp;":$"&amp;Z$143),2,0)))^(1/5)-1)-((VLOOKUP(EDATE($P57,60),fundamentals!$EP:$EQ,2,0)/VLOOKUP($P57,fundamentals!$EP:$EQ,2,0))^(1/5)-1)</f>
        <v>0.11082574579743532</v>
      </c>
      <c r="AA57" s="54">
        <f ca="1">(((VLOOKUP(EDATE($P57,60),INDIRECT("fundamentals!$"&amp;AA$142&amp;":$"&amp;AA$143),2,0)/VLOOKUP($P57,INDIRECT("fundamentals!$"&amp;AA$142&amp;":$"&amp;AA$143),2,0)))^(1/5)-1)-((VLOOKUP(EDATE($P57,60),fundamentals!$EP:$EQ,2,0)/VLOOKUP($P57,fundamentals!$EP:$EQ,2,0))^(1/5)-1)</f>
        <v>1.1156016132188418E-2</v>
      </c>
    </row>
    <row r="58" spans="2:27" x14ac:dyDescent="0.35">
      <c r="B58" s="21">
        <v>41578</v>
      </c>
      <c r="C58" s="23">
        <f t="shared" ca="1" si="2"/>
        <v>5.566692988196964</v>
      </c>
      <c r="D58" s="23">
        <f t="shared" ca="1" si="2"/>
        <v>4.7878816440366858</v>
      </c>
      <c r="E58" s="23">
        <f t="shared" ref="D58:M83" ca="1" si="3">VLOOKUP($B58,INDIRECT("fundamentals!$"&amp;E$142&amp;":$"&amp;E$143),13,1)</f>
        <v>-3.1091587958594173</v>
      </c>
      <c r="F58" s="23">
        <f t="shared" ca="1" si="3"/>
        <v>-2.9549764876299047</v>
      </c>
      <c r="G58" s="23">
        <f t="shared" ca="1" si="3"/>
        <v>3.3147052127824783</v>
      </c>
      <c r="H58" s="23">
        <f t="shared" ca="1" si="3"/>
        <v>1.5375830916935331</v>
      </c>
      <c r="I58" s="23">
        <f t="shared" ca="1" si="3"/>
        <v>-1.2222975686555451</v>
      </c>
      <c r="J58" s="23">
        <f t="shared" ca="1" si="3"/>
        <v>1.8899917285115748</v>
      </c>
      <c r="K58" s="23">
        <f t="shared" ca="1" si="3"/>
        <v>-3.2355721502261812</v>
      </c>
      <c r="L58" s="23">
        <f t="shared" ca="1" si="3"/>
        <v>-6.4685084319811699</v>
      </c>
      <c r="M58" s="23">
        <f t="shared" ca="1" si="3"/>
        <v>-1.0332397580025718</v>
      </c>
      <c r="P58" s="21">
        <v>41578</v>
      </c>
      <c r="Q58" s="54">
        <f ca="1">(((VLOOKUP(EDATE($P58,60),INDIRECT("fundamentals!$"&amp;Q$142&amp;":$"&amp;Q$143),2,0)/VLOOKUP($P58,INDIRECT("fundamentals!$"&amp;Q$142&amp;":$"&amp;Q$143),2,0)))^(1/5)-1)-((VLOOKUP(EDATE($P58,60),fundamentals!$EP:$EQ,2,0)/VLOOKUP($P58,fundamentals!$EP:$EQ,2,0))^(1/5)-1)</f>
        <v>3.4010385355911721E-2</v>
      </c>
      <c r="R58" s="54">
        <f ca="1">(((VLOOKUP(EDATE($P58,60),INDIRECT("fundamentals!$"&amp;R$142&amp;":$"&amp;R$143),2,0)/VLOOKUP($P58,INDIRECT("fundamentals!$"&amp;R$142&amp;":$"&amp;R$143),2,0)))^(1/5)-1)-((VLOOKUP(EDATE($P58,60),fundamentals!$EP:$EQ,2,0)/VLOOKUP($P58,fundamentals!$EP:$EQ,2,0))^(1/5)-1)</f>
        <v>2.5712426507268793E-2</v>
      </c>
      <c r="S58" s="54">
        <f ca="1">(((VLOOKUP(EDATE($P58,60),INDIRECT("fundamentals!$"&amp;S$142&amp;":$"&amp;S$143),2,0)/VLOOKUP($P58,INDIRECT("fundamentals!$"&amp;S$142&amp;":$"&amp;S$143),2,0)))^(1/5)-1)-((VLOOKUP(EDATE($P58,60),fundamentals!$EP:$EQ,2,0)/VLOOKUP($P58,fundamentals!$EP:$EQ,2,0))^(1/5)-1)</f>
        <v>-2.8833299528233436E-2</v>
      </c>
      <c r="T58" s="54">
        <f ca="1">(((VLOOKUP(EDATE($P58,60),INDIRECT("fundamentals!$"&amp;T$142&amp;":$"&amp;T$143),2,0)/VLOOKUP($P58,INDIRECT("fundamentals!$"&amp;T$142&amp;":$"&amp;T$143),2,0)))^(1/5)-1)-((VLOOKUP(EDATE($P58,60),fundamentals!$EP:$EQ,2,0)/VLOOKUP($P58,fundamentals!$EP:$EQ,2,0))^(1/5)-1)</f>
        <v>-0.13153195706174658</v>
      </c>
      <c r="U58" s="54">
        <f ca="1">(((VLOOKUP(EDATE($P58,60),INDIRECT("fundamentals!$"&amp;U$142&amp;":$"&amp;U$143),2,0)/VLOOKUP($P58,INDIRECT("fundamentals!$"&amp;U$142&amp;":$"&amp;U$143),2,0)))^(1/5)-1)-((VLOOKUP(EDATE($P58,60),fundamentals!$EP:$EQ,2,0)/VLOOKUP($P58,fundamentals!$EP:$EQ,2,0))^(1/5)-1)</f>
        <v>-2.1357132171822002E-3</v>
      </c>
      <c r="V58" s="54">
        <f ca="1">(((VLOOKUP(EDATE($P58,60),INDIRECT("fundamentals!$"&amp;V$142&amp;":$"&amp;V$143),2,0)/VLOOKUP($P58,INDIRECT("fundamentals!$"&amp;V$142&amp;":$"&amp;V$143),2,0)))^(1/5)-1)-((VLOOKUP(EDATE($P58,60),fundamentals!$EP:$EQ,2,0)/VLOOKUP($P58,fundamentals!$EP:$EQ,2,0))^(1/5)-1)</f>
        <v>-4.2441373104841418E-2</v>
      </c>
      <c r="W58" s="54">
        <f ca="1">(((VLOOKUP(EDATE($P58,60),INDIRECT("fundamentals!$"&amp;W$142&amp;":$"&amp;W$143),2,0)/VLOOKUP($P58,INDIRECT("fundamentals!$"&amp;W$142&amp;":$"&amp;W$143),2,0)))^(1/5)-1)-((VLOOKUP(EDATE($P58,60),fundamentals!$EP:$EQ,2,0)/VLOOKUP($P58,fundamentals!$EP:$EQ,2,0))^(1/5)-1)</f>
        <v>1.9436783883261866E-2</v>
      </c>
      <c r="X58" s="54">
        <f ca="1">(((VLOOKUP(EDATE($P58,60),INDIRECT("fundamentals!$"&amp;X$142&amp;":$"&amp;X$143),2,0)/VLOOKUP($P58,INDIRECT("fundamentals!$"&amp;X$142&amp;":$"&amp;X$143),2,0)))^(1/5)-1)-((VLOOKUP(EDATE($P58,60),fundamentals!$EP:$EQ,2,0)/VLOOKUP($P58,fundamentals!$EP:$EQ,2,0))^(1/5)-1)</f>
        <v>-1.6687272603512771E-3</v>
      </c>
      <c r="Y58" s="54">
        <f ca="1">(((VLOOKUP(EDATE($P58,60),INDIRECT("fundamentals!$"&amp;Y$142&amp;":$"&amp;Y$143),2,0)/VLOOKUP($P58,INDIRECT("fundamentals!$"&amp;Y$142&amp;":$"&amp;Y$143),2,0)))^(1/5)-1)-((VLOOKUP(EDATE($P58,60),fundamentals!$EP:$EQ,2,0)/VLOOKUP($P58,fundamentals!$EP:$EQ,2,0))^(1/5)-1)</f>
        <v>-6.33716187189588E-2</v>
      </c>
      <c r="Z58" s="54">
        <f ca="1">(((VLOOKUP(EDATE($P58,60),INDIRECT("fundamentals!$"&amp;Z$142&amp;":$"&amp;Z$143),2,0)/VLOOKUP($P58,INDIRECT("fundamentals!$"&amp;Z$142&amp;":$"&amp;Z$143),2,0)))^(1/5)-1)-((VLOOKUP(EDATE($P58,60),fundamentals!$EP:$EQ,2,0)/VLOOKUP($P58,fundamentals!$EP:$EQ,2,0))^(1/5)-1)</f>
        <v>8.4084263209651677E-2</v>
      </c>
      <c r="AA58" s="54">
        <f ca="1">(((VLOOKUP(EDATE($P58,60),INDIRECT("fundamentals!$"&amp;AA$142&amp;":$"&amp;AA$143),2,0)/VLOOKUP($P58,INDIRECT("fundamentals!$"&amp;AA$142&amp;":$"&amp;AA$143),2,0)))^(1/5)-1)-((VLOOKUP(EDATE($P58,60),fundamentals!$EP:$EQ,2,0)/VLOOKUP($P58,fundamentals!$EP:$EQ,2,0))^(1/5)-1)</f>
        <v>9.5708809797319105E-3</v>
      </c>
    </row>
    <row r="59" spans="2:27" x14ac:dyDescent="0.35">
      <c r="B59" s="21">
        <v>41608</v>
      </c>
      <c r="C59" s="23">
        <f t="shared" ref="C59:C122" ca="1" si="4">VLOOKUP($B59,INDIRECT("fundamentals!$"&amp;C$142&amp;":$"&amp;C$143),13,1)</f>
        <v>5.7136323993927931</v>
      </c>
      <c r="D59" s="23">
        <f t="shared" ca="1" si="3"/>
        <v>5.2710589920227697</v>
      </c>
      <c r="E59" s="23">
        <f t="shared" ca="1" si="3"/>
        <v>-3.0424474696003818</v>
      </c>
      <c r="F59" s="23">
        <f t="shared" ca="1" si="3"/>
        <v>-2.9019709295354001</v>
      </c>
      <c r="G59" s="23">
        <f t="shared" ca="1" si="3"/>
        <v>3.8371719113455303</v>
      </c>
      <c r="H59" s="23">
        <f t="shared" ca="1" si="3"/>
        <v>0.43555184826007332</v>
      </c>
      <c r="I59" s="23">
        <f t="shared" ca="1" si="3"/>
        <v>-0.49358459496925366</v>
      </c>
      <c r="J59" s="23">
        <f t="shared" ca="1" si="3"/>
        <v>2.5697050524151495</v>
      </c>
      <c r="K59" s="23">
        <f t="shared" ca="1" si="3"/>
        <v>-3.1949503021965375</v>
      </c>
      <c r="L59" s="23">
        <f t="shared" ca="1" si="3"/>
        <v>-5.9535662144077488</v>
      </c>
      <c r="M59" s="23">
        <f t="shared" ca="1" si="3"/>
        <v>-1.5938137458710004</v>
      </c>
      <c r="P59" s="21">
        <v>41608</v>
      </c>
      <c r="Q59" s="54">
        <f ca="1">(((VLOOKUP(EDATE($P59,60),INDIRECT("fundamentals!$"&amp;Q$142&amp;":$"&amp;Q$143),2,0)/VLOOKUP($P59,INDIRECT("fundamentals!$"&amp;Q$142&amp;":$"&amp;Q$143),2,0)))^(1/5)-1)-((VLOOKUP(EDATE($P59,60),fundamentals!$EP:$EQ,2,0)/VLOOKUP($P59,fundamentals!$EP:$EQ,2,0))^(1/5)-1)</f>
        <v>5.4819715929752322E-2</v>
      </c>
      <c r="R59" s="54">
        <f ca="1">(((VLOOKUP(EDATE($P59,60),INDIRECT("fundamentals!$"&amp;R$142&amp;":$"&amp;R$143),2,0)/VLOOKUP($P59,INDIRECT("fundamentals!$"&amp;R$142&amp;":$"&amp;R$143),2,0)))^(1/5)-1)-((VLOOKUP(EDATE($P59,60),fundamentals!$EP:$EQ,2,0)/VLOOKUP($P59,fundamentals!$EP:$EQ,2,0))^(1/5)-1)</f>
        <v>5.1558544032720643E-2</v>
      </c>
      <c r="S59" s="54">
        <f ca="1">(((VLOOKUP(EDATE($P59,60),INDIRECT("fundamentals!$"&amp;S$142&amp;":$"&amp;S$143),2,0)/VLOOKUP($P59,INDIRECT("fundamentals!$"&amp;S$142&amp;":$"&amp;S$143),2,0)))^(1/5)-1)-((VLOOKUP(EDATE($P59,60),fundamentals!$EP:$EQ,2,0)/VLOOKUP($P59,fundamentals!$EP:$EQ,2,0))^(1/5)-1)</f>
        <v>-2.6366141270355303E-3</v>
      </c>
      <c r="T59" s="54">
        <f ca="1">(((VLOOKUP(EDATE($P59,60),INDIRECT("fundamentals!$"&amp;T$142&amp;":$"&amp;T$143),2,0)/VLOOKUP($P59,INDIRECT("fundamentals!$"&amp;T$142&amp;":$"&amp;T$143),2,0)))^(1/5)-1)-((VLOOKUP(EDATE($P59,60),fundamentals!$EP:$EQ,2,0)/VLOOKUP($P59,fundamentals!$EP:$EQ,2,0))^(1/5)-1)</f>
        <v>-0.1105718433090831</v>
      </c>
      <c r="U59" s="54">
        <f ca="1">(((VLOOKUP(EDATE($P59,60),INDIRECT("fundamentals!$"&amp;U$142&amp;":$"&amp;U$143),2,0)/VLOOKUP($P59,INDIRECT("fundamentals!$"&amp;U$142&amp;":$"&amp;U$143),2,0)))^(1/5)-1)-((VLOOKUP(EDATE($P59,60),fundamentals!$EP:$EQ,2,0)/VLOOKUP($P59,fundamentals!$EP:$EQ,2,0))^(1/5)-1)</f>
        <v>1.6905621634840218E-2</v>
      </c>
      <c r="V59" s="54">
        <f ca="1">(((VLOOKUP(EDATE($P59,60),INDIRECT("fundamentals!$"&amp;V$142&amp;":$"&amp;V$143),2,0)/VLOOKUP($P59,INDIRECT("fundamentals!$"&amp;V$142&amp;":$"&amp;V$143),2,0)))^(1/5)-1)-((VLOOKUP(EDATE($P59,60),fundamentals!$EP:$EQ,2,0)/VLOOKUP($P59,fundamentals!$EP:$EQ,2,0))^(1/5)-1)</f>
        <v>4.5285156471259747E-3</v>
      </c>
      <c r="W59" s="54">
        <f ca="1">(((VLOOKUP(EDATE($P59,60),INDIRECT("fundamentals!$"&amp;W$142&amp;":$"&amp;W$143),2,0)/VLOOKUP($P59,INDIRECT("fundamentals!$"&amp;W$142&amp;":$"&amp;W$143),2,0)))^(1/5)-1)-((VLOOKUP(EDATE($P59,60),fundamentals!$EP:$EQ,2,0)/VLOOKUP($P59,fundamentals!$EP:$EQ,2,0))^(1/5)-1)</f>
        <v>4.9701026520536651E-2</v>
      </c>
      <c r="X59" s="54">
        <f ca="1">(((VLOOKUP(EDATE($P59,60),INDIRECT("fundamentals!$"&amp;X$142&amp;":$"&amp;X$143),2,0)/VLOOKUP($P59,INDIRECT("fundamentals!$"&amp;X$142&amp;":$"&amp;X$143),2,0)))^(1/5)-1)-((VLOOKUP(EDATE($P59,60),fundamentals!$EP:$EQ,2,0)/VLOOKUP($P59,fundamentals!$EP:$EQ,2,0))^(1/5)-1)</f>
        <v>2.4500641518262922E-2</v>
      </c>
      <c r="Y59" s="54">
        <f ca="1">(((VLOOKUP(EDATE($P59,60),INDIRECT("fundamentals!$"&amp;Y$142&amp;":$"&amp;Y$143),2,0)/VLOOKUP($P59,INDIRECT("fundamentals!$"&amp;Y$142&amp;":$"&amp;Y$143),2,0)))^(1/5)-1)-((VLOOKUP(EDATE($P59,60),fundamentals!$EP:$EQ,2,0)/VLOOKUP($P59,fundamentals!$EP:$EQ,2,0))^(1/5)-1)</f>
        <v>-3.0183770628516626E-2</v>
      </c>
      <c r="Z59" s="54">
        <f ca="1">(((VLOOKUP(EDATE($P59,60),INDIRECT("fundamentals!$"&amp;Z$142&amp;":$"&amp;Z$143),2,0)/VLOOKUP($P59,INDIRECT("fundamentals!$"&amp;Z$142&amp;":$"&amp;Z$143),2,0)))^(1/5)-1)-((VLOOKUP(EDATE($P59,60),fundamentals!$EP:$EQ,2,0)/VLOOKUP($P59,fundamentals!$EP:$EQ,2,0))^(1/5)-1)</f>
        <v>9.7718480973005395E-2</v>
      </c>
      <c r="AA59" s="54">
        <f ca="1">(((VLOOKUP(EDATE($P59,60),INDIRECT("fundamentals!$"&amp;AA$142&amp;":$"&amp;AA$143),2,0)/VLOOKUP($P59,INDIRECT("fundamentals!$"&amp;AA$142&amp;":$"&amp;AA$143),2,0)))^(1/5)-1)-((VLOOKUP(EDATE($P59,60),fundamentals!$EP:$EQ,2,0)/VLOOKUP($P59,fundamentals!$EP:$EQ,2,0))^(1/5)-1)</f>
        <v>4.674874929358741E-2</v>
      </c>
    </row>
    <row r="60" spans="2:27" x14ac:dyDescent="0.35">
      <c r="B60" s="21">
        <v>41639</v>
      </c>
      <c r="C60" s="23">
        <f t="shared" ca="1" si="4"/>
        <v>8.1771655447488723</v>
      </c>
      <c r="D60" s="23">
        <f t="shared" ca="1" si="3"/>
        <v>6.374799813068428</v>
      </c>
      <c r="E60" s="23">
        <f t="shared" ca="1" si="3"/>
        <v>-2.0236632377448727</v>
      </c>
      <c r="F60" s="23">
        <f t="shared" ca="1" si="3"/>
        <v>-1.2586603994002821</v>
      </c>
      <c r="G60" s="23">
        <f t="shared" ca="1" si="3"/>
        <v>4.8847614406210385</v>
      </c>
      <c r="H60" s="23">
        <f t="shared" ca="1" si="3"/>
        <v>1.7915123964998216</v>
      </c>
      <c r="I60" s="23">
        <f t="shared" ca="1" si="3"/>
        <v>0.68501271770751737</v>
      </c>
      <c r="J60" s="23">
        <f t="shared" ca="1" si="3"/>
        <v>4.6504701236501305</v>
      </c>
      <c r="K60" s="23">
        <f t="shared" ca="1" si="3"/>
        <v>-1.2366629290191984</v>
      </c>
      <c r="L60" s="23">
        <f t="shared" ca="1" si="3"/>
        <v>-4.2339848218004237</v>
      </c>
      <c r="M60" s="23">
        <f t="shared" ca="1" si="3"/>
        <v>-0.3537662867082485</v>
      </c>
      <c r="P60" s="21">
        <v>41639</v>
      </c>
      <c r="Q60" s="54">
        <f ca="1">(((VLOOKUP(EDATE($P60,60),INDIRECT("fundamentals!$"&amp;Q$142&amp;":$"&amp;Q$143),2,0)/VLOOKUP($P60,INDIRECT("fundamentals!$"&amp;Q$142&amp;":$"&amp;Q$143),2,0)))^(1/5)-1)-((VLOOKUP(EDATE($P60,60),fundamentals!$EP:$EQ,2,0)/VLOOKUP($P60,fundamentals!$EP:$EQ,2,0))^(1/5)-1)</f>
        <v>4.4162061772503591E-3</v>
      </c>
      <c r="R60" s="54">
        <f ca="1">(((VLOOKUP(EDATE($P60,60),INDIRECT("fundamentals!$"&amp;R$142&amp;":$"&amp;R$143),2,0)/VLOOKUP($P60,INDIRECT("fundamentals!$"&amp;R$142&amp;":$"&amp;R$143),2,0)))^(1/5)-1)-((VLOOKUP(EDATE($P60,60),fundamentals!$EP:$EQ,2,0)/VLOOKUP($P60,fundamentals!$EP:$EQ,2,0))^(1/5)-1)</f>
        <v>4.8457650477722325E-3</v>
      </c>
      <c r="S60" s="54">
        <f ca="1">(((VLOOKUP(EDATE($P60,60),INDIRECT("fundamentals!$"&amp;S$142&amp;":$"&amp;S$143),2,0)/VLOOKUP($P60,INDIRECT("fundamentals!$"&amp;S$142&amp;":$"&amp;S$143),2,0)))^(1/5)-1)-((VLOOKUP(EDATE($P60,60),fundamentals!$EP:$EQ,2,0)/VLOOKUP($P60,fundamentals!$EP:$EQ,2,0))^(1/5)-1)</f>
        <v>-4.6815038831518274E-2</v>
      </c>
      <c r="T60" s="54">
        <f ca="1">(((VLOOKUP(EDATE($P60,60),INDIRECT("fundamentals!$"&amp;T$142&amp;":$"&amp;T$143),2,0)/VLOOKUP($P60,INDIRECT("fundamentals!$"&amp;T$142&amp;":$"&amp;T$143),2,0)))^(1/5)-1)-((VLOOKUP(EDATE($P60,60),fundamentals!$EP:$EQ,2,0)/VLOOKUP($P60,fundamentals!$EP:$EQ,2,0))^(1/5)-1)</f>
        <v>-0.16521914995070486</v>
      </c>
      <c r="U60" s="54">
        <f ca="1">(((VLOOKUP(EDATE($P60,60),INDIRECT("fundamentals!$"&amp;U$142&amp;":$"&amp;U$143),2,0)/VLOOKUP($P60,INDIRECT("fundamentals!$"&amp;U$142&amp;":$"&amp;U$143),2,0)))^(1/5)-1)-((VLOOKUP(EDATE($P60,60),fundamentals!$EP:$EQ,2,0)/VLOOKUP($P60,fundamentals!$EP:$EQ,2,0))^(1/5)-1)</f>
        <v>-3.8151889147524543E-2</v>
      </c>
      <c r="V60" s="54">
        <f ca="1">(((VLOOKUP(EDATE($P60,60),INDIRECT("fundamentals!$"&amp;V$142&amp;":$"&amp;V$143),2,0)/VLOOKUP($P60,INDIRECT("fundamentals!$"&amp;V$142&amp;":$"&amp;V$143),2,0)))^(1/5)-1)-((VLOOKUP(EDATE($P60,60),fundamentals!$EP:$EQ,2,0)/VLOOKUP($P60,fundamentals!$EP:$EQ,2,0))^(1/5)-1)</f>
        <v>-3.8266350281300987E-2</v>
      </c>
      <c r="W60" s="54">
        <f ca="1">(((VLOOKUP(EDATE($P60,60),INDIRECT("fundamentals!$"&amp;W$142&amp;":$"&amp;W$143),2,0)/VLOOKUP($P60,INDIRECT("fundamentals!$"&amp;W$142&amp;":$"&amp;W$143),2,0)))^(1/5)-1)-((VLOOKUP(EDATE($P60,60),fundamentals!$EP:$EQ,2,0)/VLOOKUP($P60,fundamentals!$EP:$EQ,2,0))^(1/5)-1)</f>
        <v>3.1316555642122434E-3</v>
      </c>
      <c r="X60" s="54">
        <f ca="1">(((VLOOKUP(EDATE($P60,60),INDIRECT("fundamentals!$"&amp;X$142&amp;":$"&amp;X$143),2,0)/VLOOKUP($P60,INDIRECT("fundamentals!$"&amp;X$142&amp;":$"&amp;X$143),2,0)))^(1/5)-1)-((VLOOKUP(EDATE($P60,60),fundamentals!$EP:$EQ,2,0)/VLOOKUP($P60,fundamentals!$EP:$EQ,2,0))^(1/5)-1)</f>
        <v>-3.2356417306069973E-2</v>
      </c>
      <c r="Y60" s="54">
        <f ca="1">(((VLOOKUP(EDATE($P60,60),INDIRECT("fundamentals!$"&amp;Y$142&amp;":$"&amp;Y$143),2,0)/VLOOKUP($P60,INDIRECT("fundamentals!$"&amp;Y$142&amp;":$"&amp;Y$143),2,0)))^(1/5)-1)-((VLOOKUP(EDATE($P60,60),fundamentals!$EP:$EQ,2,0)/VLOOKUP($P60,fundamentals!$EP:$EQ,2,0))^(1/5)-1)</f>
        <v>-7.9359356154985683E-2</v>
      </c>
      <c r="Z60" s="54">
        <f ca="1">(((VLOOKUP(EDATE($P60,60),INDIRECT("fundamentals!$"&amp;Z$142&amp;":$"&amp;Z$143),2,0)/VLOOKUP($P60,INDIRECT("fundamentals!$"&amp;Z$142&amp;":$"&amp;Z$143),2,0)))^(1/5)-1)-((VLOOKUP(EDATE($P60,60),fundamentals!$EP:$EQ,2,0)/VLOOKUP($P60,fundamentals!$EP:$EQ,2,0))^(1/5)-1)</f>
        <v>4.4723032278247921E-2</v>
      </c>
      <c r="AA60" s="54">
        <f ca="1">(((VLOOKUP(EDATE($P60,60),INDIRECT("fundamentals!$"&amp;AA$142&amp;":$"&amp;AA$143),2,0)/VLOOKUP($P60,INDIRECT("fundamentals!$"&amp;AA$142&amp;":$"&amp;AA$143),2,0)))^(1/5)-1)-((VLOOKUP(EDATE($P60,60),fundamentals!$EP:$EQ,2,0)/VLOOKUP($P60,fundamentals!$EP:$EQ,2,0))^(1/5)-1)</f>
        <v>1.1889489890176907E-2</v>
      </c>
    </row>
    <row r="61" spans="2:27" x14ac:dyDescent="0.35">
      <c r="B61" s="21">
        <v>41670</v>
      </c>
      <c r="C61" s="23">
        <f t="shared" ca="1" si="4"/>
        <v>7.1902302647065177</v>
      </c>
      <c r="D61" s="23">
        <f t="shared" ca="1" si="3"/>
        <v>3.3947019597793231</v>
      </c>
      <c r="E61" s="23">
        <f t="shared" ca="1" si="3"/>
        <v>-3.6615073203999566</v>
      </c>
      <c r="F61" s="23">
        <f t="shared" ca="1" si="3"/>
        <v>-2.5852397768639261</v>
      </c>
      <c r="G61" s="23">
        <f t="shared" ca="1" si="3"/>
        <v>3.1221643060166451</v>
      </c>
      <c r="H61" s="23">
        <f t="shared" ca="1" si="3"/>
        <v>2.1332779226400929</v>
      </c>
      <c r="I61" s="23">
        <f t="shared" ca="1" si="3"/>
        <v>0.33130322932770895</v>
      </c>
      <c r="J61" s="23">
        <f t="shared" ca="1" si="3"/>
        <v>2.9933583521903504</v>
      </c>
      <c r="K61" s="23">
        <f t="shared" ca="1" si="3"/>
        <v>-2.6307473270951607</v>
      </c>
      <c r="L61" s="23">
        <f t="shared" ca="1" si="3"/>
        <v>-5.5442743583039586</v>
      </c>
      <c r="M61" s="23">
        <f t="shared" ca="1" si="3"/>
        <v>-5.7095971995615002E-2</v>
      </c>
      <c r="P61" s="21">
        <v>41670</v>
      </c>
      <c r="Q61" s="54">
        <f ca="1">(((VLOOKUP(EDATE($P61,60),INDIRECT("fundamentals!$"&amp;Q$142&amp;":$"&amp;Q$143),2,0)/VLOOKUP($P61,INDIRECT("fundamentals!$"&amp;Q$142&amp;":$"&amp;Q$143),2,0)))^(1/5)-1)-((VLOOKUP(EDATE($P61,60),fundamentals!$EP:$EQ,2,0)/VLOOKUP($P61,fundamentals!$EP:$EQ,2,0))^(1/5)-1)</f>
        <v>3.038396007215094E-2</v>
      </c>
      <c r="R61" s="54">
        <f ca="1">(((VLOOKUP(EDATE($P61,60),INDIRECT("fundamentals!$"&amp;R$142&amp;":$"&amp;R$143),2,0)/VLOOKUP($P61,INDIRECT("fundamentals!$"&amp;R$142&amp;":$"&amp;R$143),2,0)))^(1/5)-1)-((VLOOKUP(EDATE($P61,60),fundamentals!$EP:$EQ,2,0)/VLOOKUP($P61,fundamentals!$EP:$EQ,2,0))^(1/5)-1)</f>
        <v>4.5566445016962609E-2</v>
      </c>
      <c r="S61" s="54">
        <f ca="1">(((VLOOKUP(EDATE($P61,60),INDIRECT("fundamentals!$"&amp;S$142&amp;":$"&amp;S$143),2,0)/VLOOKUP($P61,INDIRECT("fundamentals!$"&amp;S$142&amp;":$"&amp;S$143),2,0)))^(1/5)-1)-((VLOOKUP(EDATE($P61,60),fundamentals!$EP:$EQ,2,0)/VLOOKUP($P61,fundamentals!$EP:$EQ,2,0))^(1/5)-1)</f>
        <v>-2.1778723560588187E-2</v>
      </c>
      <c r="T61" s="54">
        <f ca="1">(((VLOOKUP(EDATE($P61,60),INDIRECT("fundamentals!$"&amp;T$142&amp;":$"&amp;T$143),2,0)/VLOOKUP($P61,INDIRECT("fundamentals!$"&amp;T$142&amp;":$"&amp;T$143),2,0)))^(1/5)-1)-((VLOOKUP(EDATE($P61,60),fundamentals!$EP:$EQ,2,0)/VLOOKUP($P61,fundamentals!$EP:$EQ,2,0))^(1/5)-1)</f>
        <v>-0.13105530607939331</v>
      </c>
      <c r="U61" s="54">
        <f ca="1">(((VLOOKUP(EDATE($P61,60),INDIRECT("fundamentals!$"&amp;U$142&amp;":$"&amp;U$143),2,0)/VLOOKUP($P61,INDIRECT("fundamentals!$"&amp;U$142&amp;":$"&amp;U$143),2,0)))^(1/5)-1)-((VLOOKUP(EDATE($P61,60),fundamentals!$EP:$EQ,2,0)/VLOOKUP($P61,fundamentals!$EP:$EQ,2,0))^(1/5)-1)</f>
        <v>-7.7716971363008813E-3</v>
      </c>
      <c r="V61" s="54">
        <f ca="1">(((VLOOKUP(EDATE($P61,60),INDIRECT("fundamentals!$"&amp;V$142&amp;":$"&amp;V$143),2,0)/VLOOKUP($P61,INDIRECT("fundamentals!$"&amp;V$142&amp;":$"&amp;V$143),2,0)))^(1/5)-1)-((VLOOKUP(EDATE($P61,60),fundamentals!$EP:$EQ,2,0)/VLOOKUP($P61,fundamentals!$EP:$EQ,2,0))^(1/5)-1)</f>
        <v>-2.05615502278369E-2</v>
      </c>
      <c r="W61" s="54">
        <f ca="1">(((VLOOKUP(EDATE($P61,60),INDIRECT("fundamentals!$"&amp;W$142&amp;":$"&amp;W$143),2,0)/VLOOKUP($P61,INDIRECT("fundamentals!$"&amp;W$142&amp;":$"&amp;W$143),2,0)))^(1/5)-1)-((VLOOKUP(EDATE($P61,60),fundamentals!$EP:$EQ,2,0)/VLOOKUP($P61,fundamentals!$EP:$EQ,2,0))^(1/5)-1)</f>
        <v>1.3916834824797553E-2</v>
      </c>
      <c r="X61" s="54">
        <f ca="1">(((VLOOKUP(EDATE($P61,60),INDIRECT("fundamentals!$"&amp;X$142&amp;":$"&amp;X$143),2,0)/VLOOKUP($P61,INDIRECT("fundamentals!$"&amp;X$142&amp;":$"&amp;X$143),2,0)))^(1/5)-1)-((VLOOKUP(EDATE($P61,60),fundamentals!$EP:$EQ,2,0)/VLOOKUP($P61,fundamentals!$EP:$EQ,2,0))^(1/5)-1)</f>
        <v>2.4466617833289739E-3</v>
      </c>
      <c r="Y61" s="54">
        <f ca="1">(((VLOOKUP(EDATE($P61,60),INDIRECT("fundamentals!$"&amp;Y$142&amp;":$"&amp;Y$143),2,0)/VLOOKUP($P61,INDIRECT("fundamentals!$"&amp;Y$142&amp;":$"&amp;Y$143),2,0)))^(1/5)-1)-((VLOOKUP(EDATE($P61,60),fundamentals!$EP:$EQ,2,0)/VLOOKUP($P61,fundamentals!$EP:$EQ,2,0))^(1/5)-1)</f>
        <v>-5.5972829774809219E-2</v>
      </c>
      <c r="Z61" s="54">
        <f ca="1">(((VLOOKUP(EDATE($P61,60),INDIRECT("fundamentals!$"&amp;Z$142&amp;":$"&amp;Z$143),2,0)/VLOOKUP($P61,INDIRECT("fundamentals!$"&amp;Z$142&amp;":$"&amp;Z$143),2,0)))^(1/5)-1)-((VLOOKUP(EDATE($P61,60),fundamentals!$EP:$EQ,2,0)/VLOOKUP($P61,fundamentals!$EP:$EQ,2,0))^(1/5)-1)</f>
        <v>7.32839840812054E-2</v>
      </c>
      <c r="AA61" s="54">
        <f ca="1">(((VLOOKUP(EDATE($P61,60),INDIRECT("fundamentals!$"&amp;AA$142&amp;":$"&amp;AA$143),2,0)/VLOOKUP($P61,INDIRECT("fundamentals!$"&amp;AA$142&amp;":$"&amp;AA$143),2,0)))^(1/5)-1)-((VLOOKUP(EDATE($P61,60),fundamentals!$EP:$EQ,2,0)/VLOOKUP($P61,fundamentals!$EP:$EQ,2,0))^(1/5)-1)</f>
        <v>1.6169551779693592E-2</v>
      </c>
    </row>
    <row r="62" spans="2:27" x14ac:dyDescent="0.35">
      <c r="B62" s="21">
        <v>41698</v>
      </c>
      <c r="C62" s="23">
        <f t="shared" ca="1" si="4"/>
        <v>8.5353202255599125</v>
      </c>
      <c r="D62" s="23">
        <f t="shared" ca="1" si="3"/>
        <v>4.9289306418354215</v>
      </c>
      <c r="E62" s="23">
        <f t="shared" ca="1" si="3"/>
        <v>-2.70034717890666</v>
      </c>
      <c r="F62" s="23">
        <f t="shared" ca="1" si="3"/>
        <v>-1.5022236876098292</v>
      </c>
      <c r="G62" s="23">
        <f t="shared" ca="1" si="3"/>
        <v>3.4101258720137753</v>
      </c>
      <c r="H62" s="23">
        <f t="shared" ca="1" si="3"/>
        <v>3.2801492394226037</v>
      </c>
      <c r="I62" s="23">
        <f t="shared" ca="1" si="3"/>
        <v>1.7483303724153143</v>
      </c>
      <c r="J62" s="23">
        <f t="shared" ca="1" si="3"/>
        <v>4.0807636120230688</v>
      </c>
      <c r="K62" s="23">
        <f t="shared" ca="1" si="3"/>
        <v>-0.94680997842633952</v>
      </c>
      <c r="L62" s="23">
        <f t="shared" ca="1" si="3"/>
        <v>-4.5539619882711557</v>
      </c>
      <c r="M62" s="23">
        <f t="shared" ca="1" si="3"/>
        <v>1.0054154124352559</v>
      </c>
      <c r="P62" s="21">
        <v>41698</v>
      </c>
      <c r="Q62" s="54">
        <f ca="1">(((VLOOKUP(EDATE($P62,60),INDIRECT("fundamentals!$"&amp;Q$142&amp;":$"&amp;Q$143),2,0)/VLOOKUP($P62,INDIRECT("fundamentals!$"&amp;Q$142&amp;":$"&amp;Q$143),2,0)))^(1/5)-1)-((VLOOKUP(EDATE($P62,60),fundamentals!$EP:$EQ,2,0)/VLOOKUP($P62,fundamentals!$EP:$EQ,2,0))^(1/5)-1)</f>
        <v>2.1172900589056853E-2</v>
      </c>
      <c r="R62" s="54">
        <f ca="1">(((VLOOKUP(EDATE($P62,60),INDIRECT("fundamentals!$"&amp;R$142&amp;":$"&amp;R$143),2,0)/VLOOKUP($P62,INDIRECT("fundamentals!$"&amp;R$142&amp;":$"&amp;R$143),2,0)))^(1/5)-1)-((VLOOKUP(EDATE($P62,60),fundamentals!$EP:$EQ,2,0)/VLOOKUP($P62,fundamentals!$EP:$EQ,2,0))^(1/5)-1)</f>
        <v>3.1989522609397358E-2</v>
      </c>
      <c r="S62" s="54">
        <f ca="1">(((VLOOKUP(EDATE($P62,60),INDIRECT("fundamentals!$"&amp;S$142&amp;":$"&amp;S$143),2,0)/VLOOKUP($P62,INDIRECT("fundamentals!$"&amp;S$142&amp;":$"&amp;S$143),2,0)))^(1/5)-1)-((VLOOKUP(EDATE($P62,60),fundamentals!$EP:$EQ,2,0)/VLOOKUP($P62,fundamentals!$EP:$EQ,2,0))^(1/5)-1)</f>
        <v>-2.7768893624807944E-2</v>
      </c>
      <c r="T62" s="54">
        <f ca="1">(((VLOOKUP(EDATE($P62,60),INDIRECT("fundamentals!$"&amp;T$142&amp;":$"&amp;T$143),2,0)/VLOOKUP($P62,INDIRECT("fundamentals!$"&amp;T$142&amp;":$"&amp;T$143),2,0)))^(1/5)-1)-((VLOOKUP(EDATE($P62,60),fundamentals!$EP:$EQ,2,0)/VLOOKUP($P62,fundamentals!$EP:$EQ,2,0))^(1/5)-1)</f>
        <v>-0.13876396020912829</v>
      </c>
      <c r="U62" s="54">
        <f ca="1">(((VLOOKUP(EDATE($P62,60),INDIRECT("fundamentals!$"&amp;U$142&amp;":$"&amp;U$143),2,0)/VLOOKUP($P62,INDIRECT("fundamentals!$"&amp;U$142&amp;":$"&amp;U$143),2,0)))^(1/5)-1)-((VLOOKUP(EDATE($P62,60),fundamentals!$EP:$EQ,2,0)/VLOOKUP($P62,fundamentals!$EP:$EQ,2,0))^(1/5)-1)</f>
        <v>-1.1418464556139485E-2</v>
      </c>
      <c r="V62" s="54">
        <f ca="1">(((VLOOKUP(EDATE($P62,60),INDIRECT("fundamentals!$"&amp;V$142&amp;":$"&amp;V$143),2,0)/VLOOKUP($P62,INDIRECT("fundamentals!$"&amp;V$142&amp;":$"&amp;V$143),2,0)))^(1/5)-1)-((VLOOKUP(EDATE($P62,60),fundamentals!$EP:$EQ,2,0)/VLOOKUP($P62,fundamentals!$EP:$EQ,2,0))^(1/5)-1)</f>
        <v>-2.9089598712337628E-2</v>
      </c>
      <c r="W62" s="54">
        <f ca="1">(((VLOOKUP(EDATE($P62,60),INDIRECT("fundamentals!$"&amp;W$142&amp;":$"&amp;W$143),2,0)/VLOOKUP($P62,INDIRECT("fundamentals!$"&amp;W$142&amp;":$"&amp;W$143),2,0)))^(1/5)-1)-((VLOOKUP(EDATE($P62,60),fundamentals!$EP:$EQ,2,0)/VLOOKUP($P62,fundamentals!$EP:$EQ,2,0))^(1/5)-1)</f>
        <v>9.4333829923010093E-4</v>
      </c>
      <c r="X62" s="54">
        <f ca="1">(((VLOOKUP(EDATE($P62,60),INDIRECT("fundamentals!$"&amp;X$142&amp;":$"&amp;X$143),2,0)/VLOOKUP($P62,INDIRECT("fundamentals!$"&amp;X$142&amp;":$"&amp;X$143),2,0)))^(1/5)-1)-((VLOOKUP(EDATE($P62,60),fundamentals!$EP:$EQ,2,0)/VLOOKUP($P62,fundamentals!$EP:$EQ,2,0))^(1/5)-1)</f>
        <v>5.2292649401337599E-3</v>
      </c>
      <c r="Y62" s="54">
        <f ca="1">(((VLOOKUP(EDATE($P62,60),INDIRECT("fundamentals!$"&amp;Y$142&amp;":$"&amp;Y$143),2,0)/VLOOKUP($P62,INDIRECT("fundamentals!$"&amp;Y$142&amp;":$"&amp;Y$143),2,0)))^(1/5)-1)-((VLOOKUP(EDATE($P62,60),fundamentals!$EP:$EQ,2,0)/VLOOKUP($P62,fundamentals!$EP:$EQ,2,0))^(1/5)-1)</f>
        <v>-6.5891513495423437E-2</v>
      </c>
      <c r="Z62" s="54">
        <f ca="1">(((VLOOKUP(EDATE($P62,60),INDIRECT("fundamentals!$"&amp;Z$142&amp;":$"&amp;Z$143),2,0)/VLOOKUP($P62,INDIRECT("fundamentals!$"&amp;Z$142&amp;":$"&amp;Z$143),2,0)))^(1/5)-1)-((VLOOKUP(EDATE($P62,60),fundamentals!$EP:$EQ,2,0)/VLOOKUP($P62,fundamentals!$EP:$EQ,2,0))^(1/5)-1)</f>
        <v>7.6534093594593067E-2</v>
      </c>
      <c r="AA62" s="54">
        <f ca="1">(((VLOOKUP(EDATE($P62,60),INDIRECT("fundamentals!$"&amp;AA$142&amp;":$"&amp;AA$143),2,0)/VLOOKUP($P62,INDIRECT("fundamentals!$"&amp;AA$142&amp;":$"&amp;AA$143),2,0)))^(1/5)-1)-((VLOOKUP(EDATE($P62,60),fundamentals!$EP:$EQ,2,0)/VLOOKUP($P62,fundamentals!$EP:$EQ,2,0))^(1/5)-1)</f>
        <v>1.6238078212031937E-2</v>
      </c>
    </row>
    <row r="63" spans="2:27" x14ac:dyDescent="0.35">
      <c r="B63" s="21">
        <v>41729</v>
      </c>
      <c r="C63" s="23">
        <f t="shared" ca="1" si="4"/>
        <v>6.8603688198093451</v>
      </c>
      <c r="D63" s="23">
        <f t="shared" ca="1" si="3"/>
        <v>3.8440951485579866</v>
      </c>
      <c r="E63" s="23">
        <f t="shared" ca="1" si="3"/>
        <v>-2.2236677024887257</v>
      </c>
      <c r="F63" s="23">
        <f t="shared" ca="1" si="3"/>
        <v>-0.78330379576923814</v>
      </c>
      <c r="G63" s="23">
        <f t="shared" ca="1" si="3"/>
        <v>3.801515239473225</v>
      </c>
      <c r="H63" s="23">
        <f t="shared" ca="1" si="3"/>
        <v>3.5729186357212188</v>
      </c>
      <c r="I63" s="23">
        <f t="shared" ca="1" si="3"/>
        <v>1.5885489975701659</v>
      </c>
      <c r="J63" s="23">
        <f t="shared" ca="1" si="3"/>
        <v>4.4657589419396526</v>
      </c>
      <c r="K63" s="23">
        <f t="shared" ca="1" si="3"/>
        <v>-0.58679444125404334</v>
      </c>
      <c r="L63" s="23">
        <f t="shared" ca="1" si="3"/>
        <v>-4.014464502839667</v>
      </c>
      <c r="M63" s="23">
        <f t="shared" ca="1" si="3"/>
        <v>2.13024014048667</v>
      </c>
      <c r="P63" s="21">
        <v>41729</v>
      </c>
      <c r="Q63" s="54">
        <f ca="1">(((VLOOKUP(EDATE($P63,60),INDIRECT("fundamentals!$"&amp;Q$142&amp;":$"&amp;Q$143),2,0)/VLOOKUP($P63,INDIRECT("fundamentals!$"&amp;Q$142&amp;":$"&amp;Q$143),2,0)))^(1/5)-1)-((VLOOKUP(EDATE($P63,60),fundamentals!$EP:$EQ,2,0)/VLOOKUP($P63,fundamentals!$EP:$EQ,2,0))^(1/5)-1)</f>
        <v>2.7775068898652666E-2</v>
      </c>
      <c r="R63" s="54">
        <f ca="1">(((VLOOKUP(EDATE($P63,60),INDIRECT("fundamentals!$"&amp;R$142&amp;":$"&amp;R$143),2,0)/VLOOKUP($P63,INDIRECT("fundamentals!$"&amp;R$142&amp;":$"&amp;R$143),2,0)))^(1/5)-1)-((VLOOKUP(EDATE($P63,60),fundamentals!$EP:$EQ,2,0)/VLOOKUP($P63,fundamentals!$EP:$EQ,2,0))^(1/5)-1)</f>
        <v>3.8470253794905984E-2</v>
      </c>
      <c r="S63" s="54">
        <f ca="1">(((VLOOKUP(EDATE($P63,60),INDIRECT("fundamentals!$"&amp;S$142&amp;":$"&amp;S$143),2,0)/VLOOKUP($P63,INDIRECT("fundamentals!$"&amp;S$142&amp;":$"&amp;S$143),2,0)))^(1/5)-1)-((VLOOKUP(EDATE($P63,60),fundamentals!$EP:$EQ,2,0)/VLOOKUP($P63,fundamentals!$EP:$EQ,2,0))^(1/5)-1)</f>
        <v>-2.9639348202178173E-2</v>
      </c>
      <c r="T63" s="54">
        <f ca="1">(((VLOOKUP(EDATE($P63,60),INDIRECT("fundamentals!$"&amp;T$142&amp;":$"&amp;T$143),2,0)/VLOOKUP($P63,INDIRECT("fundamentals!$"&amp;T$142&amp;":$"&amp;T$143),2,0)))^(1/5)-1)-((VLOOKUP(EDATE($P63,60),fundamentals!$EP:$EQ,2,0)/VLOOKUP($P63,fundamentals!$EP:$EQ,2,0))^(1/5)-1)</f>
        <v>-0.14610385588449692</v>
      </c>
      <c r="U63" s="54">
        <f ca="1">(((VLOOKUP(EDATE($P63,60),INDIRECT("fundamentals!$"&amp;U$142&amp;":$"&amp;U$143),2,0)/VLOOKUP($P63,INDIRECT("fundamentals!$"&amp;U$142&amp;":$"&amp;U$143),2,0)))^(1/5)-1)-((VLOOKUP(EDATE($P63,60),fundamentals!$EP:$EQ,2,0)/VLOOKUP($P63,fundamentals!$EP:$EQ,2,0))^(1/5)-1)</f>
        <v>-3.2048867966336658E-2</v>
      </c>
      <c r="V63" s="54">
        <f ca="1">(((VLOOKUP(EDATE($P63,60),INDIRECT("fundamentals!$"&amp;V$142&amp;":$"&amp;V$143),2,0)/VLOOKUP($P63,INDIRECT("fundamentals!$"&amp;V$142&amp;":$"&amp;V$143),2,0)))^(1/5)-1)-((VLOOKUP(EDATE($P63,60),fundamentals!$EP:$EQ,2,0)/VLOOKUP($P63,fundamentals!$EP:$EQ,2,0))^(1/5)-1)</f>
        <v>-2.718565125068606E-2</v>
      </c>
      <c r="W63" s="54">
        <f ca="1">(((VLOOKUP(EDATE($P63,60),INDIRECT("fundamentals!$"&amp;W$142&amp;":$"&amp;W$143),2,0)/VLOOKUP($P63,INDIRECT("fundamentals!$"&amp;W$142&amp;":$"&amp;W$143),2,0)))^(1/5)-1)-((VLOOKUP(EDATE($P63,60),fundamentals!$EP:$EQ,2,0)/VLOOKUP($P63,fundamentals!$EP:$EQ,2,0))^(1/5)-1)</f>
        <v>-2.9286292063801511E-3</v>
      </c>
      <c r="X63" s="54">
        <f ca="1">(((VLOOKUP(EDATE($P63,60),INDIRECT("fundamentals!$"&amp;X$142&amp;":$"&amp;X$143),2,0)/VLOOKUP($P63,INDIRECT("fundamentals!$"&amp;X$142&amp;":$"&amp;X$143),2,0)))^(1/5)-1)-((VLOOKUP(EDATE($P63,60),fundamentals!$EP:$EQ,2,0)/VLOOKUP($P63,fundamentals!$EP:$EQ,2,0))^(1/5)-1)</f>
        <v>-7.0436958908155489E-3</v>
      </c>
      <c r="Y63" s="54">
        <f ca="1">(((VLOOKUP(EDATE($P63,60),INDIRECT("fundamentals!$"&amp;Y$142&amp;":$"&amp;Y$143),2,0)/VLOOKUP($P63,INDIRECT("fundamentals!$"&amp;Y$142&amp;":$"&amp;Y$143),2,0)))^(1/5)-1)-((VLOOKUP(EDATE($P63,60),fundamentals!$EP:$EQ,2,0)/VLOOKUP($P63,fundamentals!$EP:$EQ,2,0))^(1/5)-1)</f>
        <v>-7.1797771054116888E-2</v>
      </c>
      <c r="Z63" s="54">
        <f ca="1">(((VLOOKUP(EDATE($P63,60),INDIRECT("fundamentals!$"&amp;Z$142&amp;":$"&amp;Z$143),2,0)/VLOOKUP($P63,INDIRECT("fundamentals!$"&amp;Z$142&amp;":$"&amp;Z$143),2,0)))^(1/5)-1)-((VLOOKUP(EDATE($P63,60),fundamentals!$EP:$EQ,2,0)/VLOOKUP($P63,fundamentals!$EP:$EQ,2,0))^(1/5)-1)</f>
        <v>7.5479041706091765E-2</v>
      </c>
      <c r="AA63" s="54">
        <f ca="1">(((VLOOKUP(EDATE($P63,60),INDIRECT("fundamentals!$"&amp;AA$142&amp;":$"&amp;AA$143),2,0)/VLOOKUP($P63,INDIRECT("fundamentals!$"&amp;AA$142&amp;":$"&amp;AA$143),2,0)))^(1/5)-1)-((VLOOKUP(EDATE($P63,60),fundamentals!$EP:$EQ,2,0)/VLOOKUP($P63,fundamentals!$EP:$EQ,2,0))^(1/5)-1)</f>
        <v>8.012117707229871E-3</v>
      </c>
    </row>
    <row r="64" spans="2:27" x14ac:dyDescent="0.35">
      <c r="B64" s="21">
        <v>41759</v>
      </c>
      <c r="C64" s="23">
        <f t="shared" ca="1" si="4"/>
        <v>5.9079393423374569</v>
      </c>
      <c r="D64" s="23">
        <f t="shared" ca="1" si="3"/>
        <v>2.595111100529591</v>
      </c>
      <c r="E64" s="23">
        <f t="shared" ca="1" si="3"/>
        <v>-1.6921328272094636</v>
      </c>
      <c r="F64" s="23">
        <f t="shared" ca="1" si="3"/>
        <v>0.1353206282822641</v>
      </c>
      <c r="G64" s="23">
        <f t="shared" ca="1" si="3"/>
        <v>2.8465467452746598</v>
      </c>
      <c r="H64" s="23">
        <f t="shared" ca="1" si="3"/>
        <v>4.4092331456865761</v>
      </c>
      <c r="I64" s="23">
        <f t="shared" ca="1" si="3"/>
        <v>1.2430255684223828</v>
      </c>
      <c r="J64" s="23">
        <f t="shared" ca="1" si="3"/>
        <v>4.6602428515212964</v>
      </c>
      <c r="K64" s="23">
        <f t="shared" ca="1" si="3"/>
        <v>-0.43300365832265131</v>
      </c>
      <c r="L64" s="23">
        <f t="shared" ca="1" si="3"/>
        <v>-4.0020829414137333</v>
      </c>
      <c r="M64" s="23">
        <f t="shared" ca="1" si="3"/>
        <v>3.1452193472358827</v>
      </c>
      <c r="P64" s="21">
        <v>41759</v>
      </c>
      <c r="Q64" s="54">
        <f ca="1">(((VLOOKUP(EDATE($P64,60),INDIRECT("fundamentals!$"&amp;Q$142&amp;":$"&amp;Q$143),2,0)/VLOOKUP($P64,INDIRECT("fundamentals!$"&amp;Q$142&amp;":$"&amp;Q$143),2,0)))^(1/5)-1)-((VLOOKUP(EDATE($P64,60),fundamentals!$EP:$EQ,2,0)/VLOOKUP($P64,fundamentals!$EP:$EQ,2,0))^(1/5)-1)</f>
        <v>6.3920232125467935E-2</v>
      </c>
      <c r="R64" s="54">
        <f ca="1">(((VLOOKUP(EDATE($P64,60),INDIRECT("fundamentals!$"&amp;R$142&amp;":$"&amp;R$143),2,0)/VLOOKUP($P64,INDIRECT("fundamentals!$"&amp;R$142&amp;":$"&amp;R$143),2,0)))^(1/5)-1)-((VLOOKUP(EDATE($P64,60),fundamentals!$EP:$EQ,2,0)/VLOOKUP($P64,fundamentals!$EP:$EQ,2,0))^(1/5)-1)</f>
        <v>7.5655605180508845E-2</v>
      </c>
      <c r="S64" s="54">
        <f ca="1">(((VLOOKUP(EDATE($P64,60),INDIRECT("fundamentals!$"&amp;S$142&amp;":$"&amp;S$143),2,0)/VLOOKUP($P64,INDIRECT("fundamentals!$"&amp;S$142&amp;":$"&amp;S$143),2,0)))^(1/5)-1)-((VLOOKUP(EDATE($P64,60),fundamentals!$EP:$EQ,2,0)/VLOOKUP($P64,fundamentals!$EP:$EQ,2,0))^(1/5)-1)</f>
        <v>-1.1656270290186121E-2</v>
      </c>
      <c r="T64" s="54">
        <f ca="1">(((VLOOKUP(EDATE($P64,60),INDIRECT("fundamentals!$"&amp;T$142&amp;":$"&amp;T$143),2,0)/VLOOKUP($P64,INDIRECT("fundamentals!$"&amp;T$142&amp;":$"&amp;T$143),2,0)))^(1/5)-1)-((VLOOKUP(EDATE($P64,60),fundamentals!$EP:$EQ,2,0)/VLOOKUP($P64,fundamentals!$EP:$EQ,2,0))^(1/5)-1)</f>
        <v>-0.13653840846450893</v>
      </c>
      <c r="U64" s="54">
        <f ca="1">(((VLOOKUP(EDATE($P64,60),INDIRECT("fundamentals!$"&amp;U$142&amp;":$"&amp;U$143),2,0)/VLOOKUP($P64,INDIRECT("fundamentals!$"&amp;U$142&amp;":$"&amp;U$143),2,0)))^(1/5)-1)-((VLOOKUP(EDATE($P64,60),fundamentals!$EP:$EQ,2,0)/VLOOKUP($P64,fundamentals!$EP:$EQ,2,0))^(1/5)-1)</f>
        <v>1.1369487007846457E-2</v>
      </c>
      <c r="V64" s="54">
        <f ca="1">(((VLOOKUP(EDATE($P64,60),INDIRECT("fundamentals!$"&amp;V$142&amp;":$"&amp;V$143),2,0)/VLOOKUP($P64,INDIRECT("fundamentals!$"&amp;V$142&amp;":$"&amp;V$143),2,0)))^(1/5)-1)-((VLOOKUP(EDATE($P64,60),fundamentals!$EP:$EQ,2,0)/VLOOKUP($P64,fundamentals!$EP:$EQ,2,0))^(1/5)-1)</f>
        <v>-1.6291222339418487E-2</v>
      </c>
      <c r="W64" s="54">
        <f ca="1">(((VLOOKUP(EDATE($P64,60),INDIRECT("fundamentals!$"&amp;W$142&amp;":$"&amp;W$143),2,0)/VLOOKUP($P64,INDIRECT("fundamentals!$"&amp;W$142&amp;":$"&amp;W$143),2,0)))^(1/5)-1)-((VLOOKUP(EDATE($P64,60),fundamentals!$EP:$EQ,2,0)/VLOOKUP($P64,fundamentals!$EP:$EQ,2,0))^(1/5)-1)</f>
        <v>1.2047841475580245E-2</v>
      </c>
      <c r="X64" s="54">
        <f ca="1">(((VLOOKUP(EDATE($P64,60),INDIRECT("fundamentals!$"&amp;X$142&amp;":$"&amp;X$143),2,0)/VLOOKUP($P64,INDIRECT("fundamentals!$"&amp;X$142&amp;":$"&amp;X$143),2,0)))^(1/5)-1)-((VLOOKUP(EDATE($P64,60),fundamentals!$EP:$EQ,2,0)/VLOOKUP($P64,fundamentals!$EP:$EQ,2,0))^(1/5)-1)</f>
        <v>1.7738340593921542E-2</v>
      </c>
      <c r="Y64" s="54">
        <f ca="1">(((VLOOKUP(EDATE($P64,60),INDIRECT("fundamentals!$"&amp;Y$142&amp;":$"&amp;Y$143),2,0)/VLOOKUP($P64,INDIRECT("fundamentals!$"&amp;Y$142&amp;":$"&amp;Y$143),2,0)))^(1/5)-1)-((VLOOKUP(EDATE($P64,60),fundamentals!$EP:$EQ,2,0)/VLOOKUP($P64,fundamentals!$EP:$EQ,2,0))^(1/5)-1)</f>
        <v>-4.5288949381377952E-2</v>
      </c>
      <c r="Z64" s="54">
        <f ca="1">(((VLOOKUP(EDATE($P64,60),INDIRECT("fundamentals!$"&amp;Z$142&amp;":$"&amp;Z$143),2,0)/VLOOKUP($P64,INDIRECT("fundamentals!$"&amp;Z$142&amp;":$"&amp;Z$143),2,0)))^(1/5)-1)-((VLOOKUP(EDATE($P64,60),fundamentals!$EP:$EQ,2,0)/VLOOKUP($P64,fundamentals!$EP:$EQ,2,0))^(1/5)-1)</f>
        <v>0.107551435884913</v>
      </c>
      <c r="AA64" s="54">
        <f ca="1">(((VLOOKUP(EDATE($P64,60),INDIRECT("fundamentals!$"&amp;AA$142&amp;":$"&amp;AA$143),2,0)/VLOOKUP($P64,INDIRECT("fundamentals!$"&amp;AA$142&amp;":$"&amp;AA$143),2,0)))^(1/5)-1)-((VLOOKUP(EDATE($P64,60),fundamentals!$EP:$EQ,2,0)/VLOOKUP($P64,fundamentals!$EP:$EQ,2,0))^(1/5)-1)</f>
        <v>2.1396400588373776E-2</v>
      </c>
    </row>
    <row r="65" spans="2:27" x14ac:dyDescent="0.35">
      <c r="B65" s="21">
        <v>41790</v>
      </c>
      <c r="C65" s="23">
        <f t="shared" ca="1" si="4"/>
        <v>7.3820215598793268</v>
      </c>
      <c r="D65" s="23">
        <f t="shared" ca="1" si="3"/>
        <v>2.3962290964424469</v>
      </c>
      <c r="E65" s="23">
        <f t="shared" ca="1" si="3"/>
        <v>-1.4929728771588282</v>
      </c>
      <c r="F65" s="23">
        <f t="shared" ca="1" si="3"/>
        <v>0.3868078356918403</v>
      </c>
      <c r="G65" s="23">
        <f t="shared" ca="1" si="3"/>
        <v>2.6163949167223364</v>
      </c>
      <c r="H65" s="23">
        <f t="shared" ca="1" si="3"/>
        <v>4.9545864806807529</v>
      </c>
      <c r="I65" s="23">
        <f t="shared" ca="1" si="3"/>
        <v>1.765472291206605</v>
      </c>
      <c r="J65" s="23">
        <f t="shared" ca="1" si="3"/>
        <v>4.9649403443644946</v>
      </c>
      <c r="K65" s="23">
        <f t="shared" ca="1" si="3"/>
        <v>0.25232026723331735</v>
      </c>
      <c r="L65" s="23">
        <f t="shared" ca="1" si="3"/>
        <v>-3.467818775822769</v>
      </c>
      <c r="M65" s="23">
        <f t="shared" ca="1" si="3"/>
        <v>2.8364854080789241</v>
      </c>
      <c r="P65" s="21">
        <v>41790</v>
      </c>
      <c r="Q65" s="54">
        <f ca="1">(((VLOOKUP(EDATE($P65,60),INDIRECT("fundamentals!$"&amp;Q$142&amp;":$"&amp;Q$143),2,0)/VLOOKUP($P65,INDIRECT("fundamentals!$"&amp;Q$142&amp;":$"&amp;Q$143),2,0)))^(1/5)-1)-((VLOOKUP(EDATE($P65,60),fundamentals!$EP:$EQ,2,0)/VLOOKUP($P65,fundamentals!$EP:$EQ,2,0))^(1/5)-1)</f>
        <v>2.8631516408900604E-2</v>
      </c>
      <c r="R65" s="54">
        <f ca="1">(((VLOOKUP(EDATE($P65,60),INDIRECT("fundamentals!$"&amp;R$142&amp;":$"&amp;R$143),2,0)/VLOOKUP($P65,INDIRECT("fundamentals!$"&amp;R$142&amp;":$"&amp;R$143),2,0)))^(1/5)-1)-((VLOOKUP(EDATE($P65,60),fundamentals!$EP:$EQ,2,0)/VLOOKUP($P65,fundamentals!$EP:$EQ,2,0))^(1/5)-1)</f>
        <v>4.4227288100313844E-2</v>
      </c>
      <c r="S65" s="54">
        <f ca="1">(((VLOOKUP(EDATE($P65,60),INDIRECT("fundamentals!$"&amp;S$142&amp;":$"&amp;S$143),2,0)/VLOOKUP($P65,INDIRECT("fundamentals!$"&amp;S$142&amp;":$"&amp;S$143),2,0)))^(1/5)-1)-((VLOOKUP(EDATE($P65,60),fundamentals!$EP:$EQ,2,0)/VLOOKUP($P65,fundamentals!$EP:$EQ,2,0))^(1/5)-1)</f>
        <v>-3.2657063665236352E-2</v>
      </c>
      <c r="T65" s="54">
        <f ca="1">(((VLOOKUP(EDATE($P65,60),INDIRECT("fundamentals!$"&amp;T$142&amp;":$"&amp;T$143),2,0)/VLOOKUP($P65,INDIRECT("fundamentals!$"&amp;T$142&amp;":$"&amp;T$143),2,0)))^(1/5)-1)-((VLOOKUP(EDATE($P65,60),fundamentals!$EP:$EQ,2,0)/VLOOKUP($P65,fundamentals!$EP:$EQ,2,0))^(1/5)-1)</f>
        <v>-0.17146371215999789</v>
      </c>
      <c r="U65" s="54">
        <f ca="1">(((VLOOKUP(EDATE($P65,60),INDIRECT("fundamentals!$"&amp;U$142&amp;":$"&amp;U$143),2,0)/VLOOKUP($P65,INDIRECT("fundamentals!$"&amp;U$142&amp;":$"&amp;U$143),2,0)))^(1/5)-1)-((VLOOKUP(EDATE($P65,60),fundamentals!$EP:$EQ,2,0)/VLOOKUP($P65,fundamentals!$EP:$EQ,2,0))^(1/5)-1)</f>
        <v>-1.7263306263992417E-2</v>
      </c>
      <c r="V65" s="54">
        <f ca="1">(((VLOOKUP(EDATE($P65,60),INDIRECT("fundamentals!$"&amp;V$142&amp;":$"&amp;V$143),2,0)/VLOOKUP($P65,INDIRECT("fundamentals!$"&amp;V$142&amp;":$"&amp;V$143),2,0)))^(1/5)-1)-((VLOOKUP(EDATE($P65,60),fundamentals!$EP:$EQ,2,0)/VLOOKUP($P65,fundamentals!$EP:$EQ,2,0))^(1/5)-1)</f>
        <v>-2.9310556954577072E-2</v>
      </c>
      <c r="W65" s="54">
        <f ca="1">(((VLOOKUP(EDATE($P65,60),INDIRECT("fundamentals!$"&amp;W$142&amp;":$"&amp;W$143),2,0)/VLOOKUP($P65,INDIRECT("fundamentals!$"&amp;W$142&amp;":$"&amp;W$143),2,0)))^(1/5)-1)-((VLOOKUP(EDATE($P65,60),fundamentals!$EP:$EQ,2,0)/VLOOKUP($P65,fundamentals!$EP:$EQ,2,0))^(1/5)-1)</f>
        <v>-9.9764006238931557E-3</v>
      </c>
      <c r="X65" s="54">
        <f ca="1">(((VLOOKUP(EDATE($P65,60),INDIRECT("fundamentals!$"&amp;X$142&amp;":$"&amp;X$143),2,0)/VLOOKUP($P65,INDIRECT("fundamentals!$"&amp;X$142&amp;":$"&amp;X$143),2,0)))^(1/5)-1)-((VLOOKUP(EDATE($P65,60),fundamentals!$EP:$EQ,2,0)/VLOOKUP($P65,fundamentals!$EP:$EQ,2,0))^(1/5)-1)</f>
        <v>-1.4821538825229741E-2</v>
      </c>
      <c r="Y65" s="54">
        <f ca="1">(((VLOOKUP(EDATE($P65,60),INDIRECT("fundamentals!$"&amp;Y$142&amp;":$"&amp;Y$143),2,0)/VLOOKUP($P65,INDIRECT("fundamentals!$"&amp;Y$142&amp;":$"&amp;Y$143),2,0)))^(1/5)-1)-((VLOOKUP(EDATE($P65,60),fundamentals!$EP:$EQ,2,0)/VLOOKUP($P65,fundamentals!$EP:$EQ,2,0))^(1/5)-1)</f>
        <v>-8.3724900357758703E-2</v>
      </c>
      <c r="Z65" s="54">
        <f ca="1">(((VLOOKUP(EDATE($P65,60),INDIRECT("fundamentals!$"&amp;Z$142&amp;":$"&amp;Z$143),2,0)/VLOOKUP($P65,INDIRECT("fundamentals!$"&amp;Z$142&amp;":$"&amp;Z$143),2,0)))^(1/5)-1)-((VLOOKUP(EDATE($P65,60),fundamentals!$EP:$EQ,2,0)/VLOOKUP($P65,fundamentals!$EP:$EQ,2,0))^(1/5)-1)</f>
        <v>6.9191503461695891E-2</v>
      </c>
      <c r="AA65" s="54">
        <f ca="1">(((VLOOKUP(EDATE($P65,60),INDIRECT("fundamentals!$"&amp;AA$142&amp;":$"&amp;AA$143),2,0)/VLOOKUP($P65,INDIRECT("fundamentals!$"&amp;AA$142&amp;":$"&amp;AA$143),2,0)))^(1/5)-1)-((VLOOKUP(EDATE($P65,60),fundamentals!$EP:$EQ,2,0)/VLOOKUP($P65,fundamentals!$EP:$EQ,2,0))^(1/5)-1)</f>
        <v>1.0524812361942359E-2</v>
      </c>
    </row>
    <row r="66" spans="2:27" x14ac:dyDescent="0.35">
      <c r="B66" s="21">
        <v>41820</v>
      </c>
      <c r="C66" s="23">
        <f t="shared" ca="1" si="4"/>
        <v>8.3038837149629945</v>
      </c>
      <c r="D66" s="23">
        <f t="shared" ca="1" si="3"/>
        <v>3.025360692748829</v>
      </c>
      <c r="E66" s="23">
        <f t="shared" ca="1" si="3"/>
        <v>-0.9703579607313273</v>
      </c>
      <c r="F66" s="23">
        <f t="shared" ca="1" si="3"/>
        <v>1.8956906856435753</v>
      </c>
      <c r="G66" s="23">
        <f t="shared" ca="1" si="3"/>
        <v>3.3656530874701165</v>
      </c>
      <c r="H66" s="23">
        <f t="shared" ca="1" si="3"/>
        <v>5.5079364182193515</v>
      </c>
      <c r="I66" s="23">
        <f t="shared" ca="1" si="3"/>
        <v>2.6971937577932712</v>
      </c>
      <c r="J66" s="23">
        <f t="shared" ca="1" si="3"/>
        <v>5.3750435715938805</v>
      </c>
      <c r="K66" s="23">
        <f t="shared" ca="1" si="3"/>
        <v>0.91076039780488749</v>
      </c>
      <c r="L66" s="23">
        <f t="shared" ca="1" si="3"/>
        <v>-2.5557716992423307</v>
      </c>
      <c r="M66" s="23">
        <f t="shared" ca="1" si="3"/>
        <v>4.5683317139891564</v>
      </c>
      <c r="P66" s="21">
        <v>41820</v>
      </c>
      <c r="Q66" s="54">
        <f ca="1">(((VLOOKUP(EDATE($P66,60),INDIRECT("fundamentals!$"&amp;Q$142&amp;":$"&amp;Q$143),2,0)/VLOOKUP($P66,INDIRECT("fundamentals!$"&amp;Q$142&amp;":$"&amp;Q$143),2,0)))^(1/5)-1)-((VLOOKUP(EDATE($P66,60),fundamentals!$EP:$EQ,2,0)/VLOOKUP($P66,fundamentals!$EP:$EQ,2,0))^(1/5)-1)</f>
        <v>2.8277302158070006E-2</v>
      </c>
      <c r="R66" s="54">
        <f ca="1">(((VLOOKUP(EDATE($P66,60),INDIRECT("fundamentals!$"&amp;R$142&amp;":$"&amp;R$143),2,0)/VLOOKUP($P66,INDIRECT("fundamentals!$"&amp;R$142&amp;":$"&amp;R$143),2,0)))^(1/5)-1)-((VLOOKUP(EDATE($P66,60),fundamentals!$EP:$EQ,2,0)/VLOOKUP($P66,fundamentals!$EP:$EQ,2,0))^(1/5)-1)</f>
        <v>5.1047055479795933E-2</v>
      </c>
      <c r="S66" s="54">
        <f ca="1">(((VLOOKUP(EDATE($P66,60),INDIRECT("fundamentals!$"&amp;S$142&amp;":$"&amp;S$143),2,0)/VLOOKUP($P66,INDIRECT("fundamentals!$"&amp;S$142&amp;":$"&amp;S$143),2,0)))^(1/5)-1)-((VLOOKUP(EDATE($P66,60),fundamentals!$EP:$EQ,2,0)/VLOOKUP($P66,fundamentals!$EP:$EQ,2,0))^(1/5)-1)</f>
        <v>-2.8371591509810612E-2</v>
      </c>
      <c r="T66" s="54">
        <f ca="1">(((VLOOKUP(EDATE($P66,60),INDIRECT("fundamentals!$"&amp;T$142&amp;":$"&amp;T$143),2,0)/VLOOKUP($P66,INDIRECT("fundamentals!$"&amp;T$142&amp;":$"&amp;T$143),2,0)))^(1/5)-1)-((VLOOKUP(EDATE($P66,60),fundamentals!$EP:$EQ,2,0)/VLOOKUP($P66,fundamentals!$EP:$EQ,2,0))^(1/5)-1)</f>
        <v>-0.17060331672816142</v>
      </c>
      <c r="U66" s="54">
        <f ca="1">(((VLOOKUP(EDATE($P66,60),INDIRECT("fundamentals!$"&amp;U$142&amp;":$"&amp;U$143),2,0)/VLOOKUP($P66,INDIRECT("fundamentals!$"&amp;U$142&amp;":$"&amp;U$143),2,0)))^(1/5)-1)-((VLOOKUP(EDATE($P66,60),fundamentals!$EP:$EQ,2,0)/VLOOKUP($P66,fundamentals!$EP:$EQ,2,0))^(1/5)-1)</f>
        <v>-1.6046005037581912E-2</v>
      </c>
      <c r="V66" s="54">
        <f ca="1">(((VLOOKUP(EDATE($P66,60),INDIRECT("fundamentals!$"&amp;V$142&amp;":$"&amp;V$143),2,0)/VLOOKUP($P66,INDIRECT("fundamentals!$"&amp;V$142&amp;":$"&amp;V$143),2,0)))^(1/5)-1)-((VLOOKUP(EDATE($P66,60),fundamentals!$EP:$EQ,2,0)/VLOOKUP($P66,fundamentals!$EP:$EQ,2,0))^(1/5)-1)</f>
        <v>-3.2859994118219937E-2</v>
      </c>
      <c r="W66" s="54">
        <f ca="1">(((VLOOKUP(EDATE($P66,60),INDIRECT("fundamentals!$"&amp;W$142&amp;":$"&amp;W$143),2,0)/VLOOKUP($P66,INDIRECT("fundamentals!$"&amp;W$142&amp;":$"&amp;W$143),2,0)))^(1/5)-1)-((VLOOKUP(EDATE($P66,60),fundamentals!$EP:$EQ,2,0)/VLOOKUP($P66,fundamentals!$EP:$EQ,2,0))^(1/5)-1)</f>
        <v>-6.6695436249335494E-3</v>
      </c>
      <c r="X66" s="54">
        <f ca="1">(((VLOOKUP(EDATE($P66,60),INDIRECT("fundamentals!$"&amp;X$142&amp;":$"&amp;X$143),2,0)/VLOOKUP($P66,INDIRECT("fundamentals!$"&amp;X$142&amp;":$"&amp;X$143),2,0)))^(1/5)-1)-((VLOOKUP(EDATE($P66,60),fundamentals!$EP:$EQ,2,0)/VLOOKUP($P66,fundamentals!$EP:$EQ,2,0))^(1/5)-1)</f>
        <v>-5.0545416263787502E-3</v>
      </c>
      <c r="Y66" s="54">
        <f ca="1">(((VLOOKUP(EDATE($P66,60),INDIRECT("fundamentals!$"&amp;Y$142&amp;":$"&amp;Y$143),2,0)/VLOOKUP($P66,INDIRECT("fundamentals!$"&amp;Y$142&amp;":$"&amp;Y$143),2,0)))^(1/5)-1)-((VLOOKUP(EDATE($P66,60),fundamentals!$EP:$EQ,2,0)/VLOOKUP($P66,fundamentals!$EP:$EQ,2,0))^(1/5)-1)</f>
        <v>-6.9638104452915961E-2</v>
      </c>
      <c r="Z66" s="54">
        <f ca="1">(((VLOOKUP(EDATE($P66,60),INDIRECT("fundamentals!$"&amp;Z$142&amp;":$"&amp;Z$143),2,0)/VLOOKUP($P66,INDIRECT("fundamentals!$"&amp;Z$142&amp;":$"&amp;Z$143),2,0)))^(1/5)-1)-((VLOOKUP(EDATE($P66,60),fundamentals!$EP:$EQ,2,0)/VLOOKUP($P66,fundamentals!$EP:$EQ,2,0))^(1/5)-1)</f>
        <v>7.7414056358442229E-2</v>
      </c>
      <c r="AA66" s="54">
        <f ca="1">(((VLOOKUP(EDATE($P66,60),INDIRECT("fundamentals!$"&amp;AA$142&amp;":$"&amp;AA$143),2,0)/VLOOKUP($P66,INDIRECT("fundamentals!$"&amp;AA$142&amp;":$"&amp;AA$143),2,0)))^(1/5)-1)-((VLOOKUP(EDATE($P66,60),fundamentals!$EP:$EQ,2,0)/VLOOKUP($P66,fundamentals!$EP:$EQ,2,0))^(1/5)-1)</f>
        <v>2.8329673747811146E-3</v>
      </c>
    </row>
    <row r="67" spans="2:27" x14ac:dyDescent="0.35">
      <c r="B67" s="21">
        <v>41851</v>
      </c>
      <c r="C67" s="23">
        <f t="shared" ca="1" si="4"/>
        <v>8.1100774572851861</v>
      </c>
      <c r="D67" s="23">
        <f t="shared" ca="1" si="3"/>
        <v>1.7426509721443617</v>
      </c>
      <c r="E67" s="23">
        <f t="shared" ca="1" si="3"/>
        <v>-2.0880522485326294</v>
      </c>
      <c r="F67" s="23">
        <f t="shared" ca="1" si="3"/>
        <v>0.90618253736262666</v>
      </c>
      <c r="G67" s="23">
        <f t="shared" ca="1" si="3"/>
        <v>2.3056523064293799</v>
      </c>
      <c r="H67" s="23">
        <f t="shared" ca="1" si="3"/>
        <v>5.1604986850236303</v>
      </c>
      <c r="I67" s="23">
        <f t="shared" ca="1" si="3"/>
        <v>2.12722942261043</v>
      </c>
      <c r="J67" s="23">
        <f t="shared" ca="1" si="3"/>
        <v>3.7822265231096974</v>
      </c>
      <c r="K67" s="23">
        <f t="shared" ca="1" si="3"/>
        <v>7.6079316601336267E-3</v>
      </c>
      <c r="L67" s="23">
        <f t="shared" ca="1" si="3"/>
        <v>-2.8126621184059717</v>
      </c>
      <c r="M67" s="23">
        <f t="shared" ca="1" si="3"/>
        <v>2.2670330576787157</v>
      </c>
      <c r="P67" s="21">
        <v>41851</v>
      </c>
      <c r="Q67" s="54">
        <f ca="1">(((VLOOKUP(EDATE($P67,60),INDIRECT("fundamentals!$"&amp;Q$142&amp;":$"&amp;Q$143),2,0)/VLOOKUP($P67,INDIRECT("fundamentals!$"&amp;Q$142&amp;":$"&amp;Q$143),2,0)))^(1/5)-1)-((VLOOKUP(EDATE($P67,60),fundamentals!$EP:$EQ,2,0)/VLOOKUP($P67,fundamentals!$EP:$EQ,2,0))^(1/5)-1)</f>
        <v>4.4579322358102136E-2</v>
      </c>
      <c r="R67" s="54">
        <f ca="1">(((VLOOKUP(EDATE($P67,60),INDIRECT("fundamentals!$"&amp;R$142&amp;":$"&amp;R$143),2,0)/VLOOKUP($P67,INDIRECT("fundamentals!$"&amp;R$142&amp;":$"&amp;R$143),2,0)))^(1/5)-1)-((VLOOKUP(EDATE($P67,60),fundamentals!$EP:$EQ,2,0)/VLOOKUP($P67,fundamentals!$EP:$EQ,2,0))^(1/5)-1)</f>
        <v>7.122088588048503E-2</v>
      </c>
      <c r="S67" s="54">
        <f ca="1">(((VLOOKUP(EDATE($P67,60),INDIRECT("fundamentals!$"&amp;S$142&amp;":$"&amp;S$143),2,0)/VLOOKUP($P67,INDIRECT("fundamentals!$"&amp;S$142&amp;":$"&amp;S$143),2,0)))^(1/5)-1)-((VLOOKUP(EDATE($P67,60),fundamentals!$EP:$EQ,2,0)/VLOOKUP($P67,fundamentals!$EP:$EQ,2,0))^(1/5)-1)</f>
        <v>-4.7682146015941562E-3</v>
      </c>
      <c r="T67" s="54">
        <f ca="1">(((VLOOKUP(EDATE($P67,60),INDIRECT("fundamentals!$"&amp;T$142&amp;":$"&amp;T$143),2,0)/VLOOKUP($P67,INDIRECT("fundamentals!$"&amp;T$142&amp;":$"&amp;T$143),2,0)))^(1/5)-1)-((VLOOKUP(EDATE($P67,60),fundamentals!$EP:$EQ,2,0)/VLOOKUP($P67,fundamentals!$EP:$EQ,2,0))^(1/5)-1)</f>
        <v>-0.1562592784709127</v>
      </c>
      <c r="U67" s="54">
        <f ca="1">(((VLOOKUP(EDATE($P67,60),INDIRECT("fundamentals!$"&amp;U$142&amp;":$"&amp;U$143),2,0)/VLOOKUP($P67,INDIRECT("fundamentals!$"&amp;U$142&amp;":$"&amp;U$143),2,0)))^(1/5)-1)-((VLOOKUP(EDATE($P67,60),fundamentals!$EP:$EQ,2,0)/VLOOKUP($P67,fundamentals!$EP:$EQ,2,0))^(1/5)-1)</f>
        <v>5.2162966394084798E-3</v>
      </c>
      <c r="V67" s="54">
        <f ca="1">(((VLOOKUP(EDATE($P67,60),INDIRECT("fundamentals!$"&amp;V$142&amp;":$"&amp;V$143),2,0)/VLOOKUP($P67,INDIRECT("fundamentals!$"&amp;V$142&amp;":$"&amp;V$143),2,0)))^(1/5)-1)-((VLOOKUP(EDATE($P67,60),fundamentals!$EP:$EQ,2,0)/VLOOKUP($P67,fundamentals!$EP:$EQ,2,0))^(1/5)-1)</f>
        <v>-1.7649673149863432E-2</v>
      </c>
      <c r="W67" s="54">
        <f ca="1">(((VLOOKUP(EDATE($P67,60),INDIRECT("fundamentals!$"&amp;W$142&amp;":$"&amp;W$143),2,0)/VLOOKUP($P67,INDIRECT("fundamentals!$"&amp;W$142&amp;":$"&amp;W$143),2,0)))^(1/5)-1)-((VLOOKUP(EDATE($P67,60),fundamentals!$EP:$EQ,2,0)/VLOOKUP($P67,fundamentals!$EP:$EQ,2,0))^(1/5)-1)</f>
        <v>2.2878139285285037E-3</v>
      </c>
      <c r="X67" s="54">
        <f ca="1">(((VLOOKUP(EDATE($P67,60),INDIRECT("fundamentals!$"&amp;X$142&amp;":$"&amp;X$143),2,0)/VLOOKUP($P67,INDIRECT("fundamentals!$"&amp;X$142&amp;":$"&amp;X$143),2,0)))^(1/5)-1)-((VLOOKUP(EDATE($P67,60),fundamentals!$EP:$EQ,2,0)/VLOOKUP($P67,fundamentals!$EP:$EQ,2,0))^(1/5)-1)</f>
        <v>1.6415740730677086E-2</v>
      </c>
      <c r="Y67" s="54">
        <f ca="1">(((VLOOKUP(EDATE($P67,60),INDIRECT("fundamentals!$"&amp;Y$142&amp;":$"&amp;Y$143),2,0)/VLOOKUP($P67,INDIRECT("fundamentals!$"&amp;Y$142&amp;":$"&amp;Y$143),2,0)))^(1/5)-1)-((VLOOKUP(EDATE($P67,60),fundamentals!$EP:$EQ,2,0)/VLOOKUP($P67,fundamentals!$EP:$EQ,2,0))^(1/5)-1)</f>
        <v>-5.2645811026996725E-2</v>
      </c>
      <c r="Z67" s="54">
        <f ca="1">(((VLOOKUP(EDATE($P67,60),INDIRECT("fundamentals!$"&amp;Z$142&amp;":$"&amp;Z$143),2,0)/VLOOKUP($P67,INDIRECT("fundamentals!$"&amp;Z$142&amp;":$"&amp;Z$143),2,0)))^(1/5)-1)-((VLOOKUP(EDATE($P67,60),fundamentals!$EP:$EQ,2,0)/VLOOKUP($P67,fundamentals!$EP:$EQ,2,0))^(1/5)-1)</f>
        <v>9.4746800376960705E-2</v>
      </c>
      <c r="AA67" s="54">
        <f ca="1">(((VLOOKUP(EDATE($P67,60),INDIRECT("fundamentals!$"&amp;AA$142&amp;":$"&amp;AA$143),2,0)/VLOOKUP($P67,INDIRECT("fundamentals!$"&amp;AA$142&amp;":$"&amp;AA$143),2,0)))^(1/5)-1)-((VLOOKUP(EDATE($P67,60),fundamentals!$EP:$EQ,2,0)/VLOOKUP($P67,fundamentals!$EP:$EQ,2,0))^(1/5)-1)</f>
        <v>2.9104542061197503E-2</v>
      </c>
    </row>
    <row r="68" spans="2:27" x14ac:dyDescent="0.35">
      <c r="B68" s="21">
        <v>41882</v>
      </c>
      <c r="C68" s="23">
        <f t="shared" ca="1" si="4"/>
        <v>8.7591217394290624</v>
      </c>
      <c r="D68" s="23">
        <f t="shared" ca="1" si="3"/>
        <v>3.3668265054846174</v>
      </c>
      <c r="E68" s="23">
        <f t="shared" ca="1" si="3"/>
        <v>-0.61612170858318471</v>
      </c>
      <c r="F68" s="23">
        <f t="shared" ca="1" si="3"/>
        <v>1.8045630903291074</v>
      </c>
      <c r="G68" s="23">
        <f t="shared" ca="1" si="3"/>
        <v>3.1914068405992211</v>
      </c>
      <c r="H68" s="23">
        <f t="shared" ca="1" si="3"/>
        <v>6.3084963569962351</v>
      </c>
      <c r="I68" s="23">
        <f t="shared" ca="1" si="3"/>
        <v>3.6591011304800358</v>
      </c>
      <c r="J68" s="23">
        <f t="shared" ca="1" si="3"/>
        <v>5.166238159816384</v>
      </c>
      <c r="K68" s="23">
        <f t="shared" ca="1" si="3"/>
        <v>1.2346745966487247</v>
      </c>
      <c r="L68" s="23">
        <f t="shared" ca="1" si="3"/>
        <v>-1.5480497253915262</v>
      </c>
      <c r="M68" s="23">
        <f t="shared" ca="1" si="3"/>
        <v>4.1385459496357946</v>
      </c>
      <c r="P68" s="21">
        <v>41882</v>
      </c>
      <c r="Q68" s="54">
        <f ca="1">(((VLOOKUP(EDATE($P68,60),INDIRECT("fundamentals!$"&amp;Q$142&amp;":$"&amp;Q$143),2,0)/VLOOKUP($P68,INDIRECT("fundamentals!$"&amp;Q$142&amp;":$"&amp;Q$143),2,0)))^(1/5)-1)-((VLOOKUP(EDATE($P68,60),fundamentals!$EP:$EQ,2,0)/VLOOKUP($P68,fundamentals!$EP:$EQ,2,0))^(1/5)-1)</f>
        <v>3.0733912160921806E-2</v>
      </c>
      <c r="R68" s="54">
        <f ca="1">(((VLOOKUP(EDATE($P68,60),INDIRECT("fundamentals!$"&amp;R$142&amp;":$"&amp;R$143),2,0)/VLOOKUP($P68,INDIRECT("fundamentals!$"&amp;R$142&amp;":$"&amp;R$143),2,0)))^(1/5)-1)-((VLOOKUP(EDATE($P68,60),fundamentals!$EP:$EQ,2,0)/VLOOKUP($P68,fundamentals!$EP:$EQ,2,0))^(1/5)-1)</f>
        <v>4.7650447690027242E-2</v>
      </c>
      <c r="S68" s="54">
        <f ca="1">(((VLOOKUP(EDATE($P68,60),INDIRECT("fundamentals!$"&amp;S$142&amp;":$"&amp;S$143),2,0)/VLOOKUP($P68,INDIRECT("fundamentals!$"&amp;S$142&amp;":$"&amp;S$143),2,0)))^(1/5)-1)-((VLOOKUP(EDATE($P68,60),fundamentals!$EP:$EQ,2,0)/VLOOKUP($P68,fundamentals!$EP:$EQ,2,0))^(1/5)-1)</f>
        <v>-1.6106057538048946E-2</v>
      </c>
      <c r="T68" s="54">
        <f ca="1">(((VLOOKUP(EDATE($P68,60),INDIRECT("fundamentals!$"&amp;T$142&amp;":$"&amp;T$143),2,0)/VLOOKUP($P68,INDIRECT("fundamentals!$"&amp;T$142&amp;":$"&amp;T$143),2,0)))^(1/5)-1)-((VLOOKUP(EDATE($P68,60),fundamentals!$EP:$EQ,2,0)/VLOOKUP($P68,fundamentals!$EP:$EQ,2,0))^(1/5)-1)</f>
        <v>-0.18336440130765042</v>
      </c>
      <c r="U68" s="54">
        <f ca="1">(((VLOOKUP(EDATE($P68,60),INDIRECT("fundamentals!$"&amp;U$142&amp;":$"&amp;U$143),2,0)/VLOOKUP($P68,INDIRECT("fundamentals!$"&amp;U$142&amp;":$"&amp;U$143),2,0)))^(1/5)-1)-((VLOOKUP(EDATE($P68,60),fundamentals!$EP:$EQ,2,0)/VLOOKUP($P68,fundamentals!$EP:$EQ,2,0))^(1/5)-1)</f>
        <v>-2.2273870993802625E-2</v>
      </c>
      <c r="V68" s="54">
        <f ca="1">(((VLOOKUP(EDATE($P68,60),INDIRECT("fundamentals!$"&amp;V$142&amp;":$"&amp;V$143),2,0)/VLOOKUP($P68,INDIRECT("fundamentals!$"&amp;V$142&amp;":$"&amp;V$143),2,0)))^(1/5)-1)-((VLOOKUP(EDATE($P68,60),fundamentals!$EP:$EQ,2,0)/VLOOKUP($P68,fundamentals!$EP:$EQ,2,0))^(1/5)-1)</f>
        <v>-2.0364934304015314E-2</v>
      </c>
      <c r="W68" s="54">
        <f ca="1">(((VLOOKUP(EDATE($P68,60),INDIRECT("fundamentals!$"&amp;W$142&amp;":$"&amp;W$143),2,0)/VLOOKUP($P68,INDIRECT("fundamentals!$"&amp;W$142&amp;":$"&amp;W$143),2,0)))^(1/5)-1)-((VLOOKUP(EDATE($P68,60),fundamentals!$EP:$EQ,2,0)/VLOOKUP($P68,fundamentals!$EP:$EQ,2,0))^(1/5)-1)</f>
        <v>-1.6281054046989984E-2</v>
      </c>
      <c r="X68" s="54">
        <f ca="1">(((VLOOKUP(EDATE($P68,60),INDIRECT("fundamentals!$"&amp;X$142&amp;":$"&amp;X$143),2,0)/VLOOKUP($P68,INDIRECT("fundamentals!$"&amp;X$142&amp;":$"&amp;X$143),2,0)))^(1/5)-1)-((VLOOKUP(EDATE($P68,60),fundamentals!$EP:$EQ,2,0)/VLOOKUP($P68,fundamentals!$EP:$EQ,2,0))^(1/5)-1)</f>
        <v>-5.1738398999652269E-3</v>
      </c>
      <c r="Y68" s="54">
        <f ca="1">(((VLOOKUP(EDATE($P68,60),INDIRECT("fundamentals!$"&amp;Y$142&amp;":$"&amp;Y$143),2,0)/VLOOKUP($P68,INDIRECT("fundamentals!$"&amp;Y$142&amp;":$"&amp;Y$143),2,0)))^(1/5)-1)-((VLOOKUP(EDATE($P68,60),fundamentals!$EP:$EQ,2,0)/VLOOKUP($P68,fundamentals!$EP:$EQ,2,0))^(1/5)-1)</f>
        <v>-7.3647816310809855E-2</v>
      </c>
      <c r="Z68" s="54">
        <f ca="1">(((VLOOKUP(EDATE($P68,60),INDIRECT("fundamentals!$"&amp;Z$142&amp;":$"&amp;Z$143),2,0)/VLOOKUP($P68,INDIRECT("fundamentals!$"&amp;Z$142&amp;":$"&amp;Z$143),2,0)))^(1/5)-1)-((VLOOKUP(EDATE($P68,60),fundamentals!$EP:$EQ,2,0)/VLOOKUP($P68,fundamentals!$EP:$EQ,2,0))^(1/5)-1)</f>
        <v>7.4061668966282523E-2</v>
      </c>
      <c r="AA68" s="54">
        <f ca="1">(((VLOOKUP(EDATE($P68,60),INDIRECT("fundamentals!$"&amp;AA$142&amp;":$"&amp;AA$143),2,0)/VLOOKUP($P68,INDIRECT("fundamentals!$"&amp;AA$142&amp;":$"&amp;AA$143),2,0)))^(1/5)-1)-((VLOOKUP(EDATE($P68,60),fundamentals!$EP:$EQ,2,0)/VLOOKUP($P68,fundamentals!$EP:$EQ,2,0))^(1/5)-1)</f>
        <v>2.1343449625458977E-2</v>
      </c>
    </row>
    <row r="69" spans="2:27" x14ac:dyDescent="0.35">
      <c r="B69" s="21">
        <v>41912</v>
      </c>
      <c r="C69" s="23">
        <f t="shared" ca="1" si="4"/>
        <v>7.8589686491124429</v>
      </c>
      <c r="D69" s="23">
        <f t="shared" ca="1" si="3"/>
        <v>2.1683645195057073</v>
      </c>
      <c r="E69" s="23">
        <f t="shared" ca="1" si="3"/>
        <v>-0.71218547987610226</v>
      </c>
      <c r="F69" s="23">
        <f t="shared" ca="1" si="3"/>
        <v>0.27349864148238501</v>
      </c>
      <c r="G69" s="23">
        <f t="shared" ca="1" si="3"/>
        <v>2.7240539661319132</v>
      </c>
      <c r="H69" s="23">
        <f t="shared" ca="1" si="3"/>
        <v>4.4686168584856771</v>
      </c>
      <c r="I69" s="23">
        <f t="shared" ca="1" si="3"/>
        <v>3.4342732472174928</v>
      </c>
      <c r="J69" s="23">
        <f t="shared" ca="1" si="3"/>
        <v>4.3738590230991798</v>
      </c>
      <c r="K69" s="23">
        <f t="shared" ca="1" si="3"/>
        <v>0.67682763925457712</v>
      </c>
      <c r="L69" s="23">
        <f t="shared" ca="1" si="3"/>
        <v>-2.0980804940876983</v>
      </c>
      <c r="M69" s="23">
        <f t="shared" ca="1" si="3"/>
        <v>3.4725204452466514</v>
      </c>
      <c r="P69" s="21">
        <v>41912</v>
      </c>
      <c r="Q69" s="54">
        <f ca="1">(((VLOOKUP(EDATE($P69,60),INDIRECT("fundamentals!$"&amp;Q$142&amp;":$"&amp;Q$143),2,0)/VLOOKUP($P69,INDIRECT("fundamentals!$"&amp;Q$142&amp;":$"&amp;Q$143),2,0)))^(1/5)-1)-((VLOOKUP(EDATE($P69,60),fundamentals!$EP:$EQ,2,0)/VLOOKUP($P69,fundamentals!$EP:$EQ,2,0))^(1/5)-1)</f>
        <v>3.2928605986364712E-2</v>
      </c>
      <c r="R69" s="54">
        <f ca="1">(((VLOOKUP(EDATE($P69,60),INDIRECT("fundamentals!$"&amp;R$142&amp;":$"&amp;R$143),2,0)/VLOOKUP($P69,INDIRECT("fundamentals!$"&amp;R$142&amp;":$"&amp;R$143),2,0)))^(1/5)-1)-((VLOOKUP(EDATE($P69,60),fundamentals!$EP:$EQ,2,0)/VLOOKUP($P69,fundamentals!$EP:$EQ,2,0))^(1/5)-1)</f>
        <v>5.4880205020484629E-2</v>
      </c>
      <c r="S69" s="54">
        <f ca="1">(((VLOOKUP(EDATE($P69,60),INDIRECT("fundamentals!$"&amp;S$142&amp;":$"&amp;S$143),2,0)/VLOOKUP($P69,INDIRECT("fundamentals!$"&amp;S$142&amp;":$"&amp;S$143),2,0)))^(1/5)-1)-((VLOOKUP(EDATE($P69,60),fundamentals!$EP:$EQ,2,0)/VLOOKUP($P69,fundamentals!$EP:$EQ,2,0))^(1/5)-1)</f>
        <v>-1.3338055472927657E-2</v>
      </c>
      <c r="T69" s="54">
        <f ca="1">(((VLOOKUP(EDATE($P69,60),INDIRECT("fundamentals!$"&amp;T$142&amp;":$"&amp;T$143),2,0)/VLOOKUP($P69,INDIRECT("fundamentals!$"&amp;T$142&amp;":$"&amp;T$143),2,0)))^(1/5)-1)-((VLOOKUP(EDATE($P69,60),fundamentals!$EP:$EQ,2,0)/VLOOKUP($P69,fundamentals!$EP:$EQ,2,0))^(1/5)-1)</f>
        <v>-0.1620890786567285</v>
      </c>
      <c r="U69" s="54">
        <f ca="1">(((VLOOKUP(EDATE($P69,60),INDIRECT("fundamentals!$"&amp;U$142&amp;":$"&amp;U$143),2,0)/VLOOKUP($P69,INDIRECT("fundamentals!$"&amp;U$142&amp;":$"&amp;U$143),2,0)))^(1/5)-1)-((VLOOKUP(EDATE($P69,60),fundamentals!$EP:$EQ,2,0)/VLOOKUP($P69,fundamentals!$EP:$EQ,2,0))^(1/5)-1)</f>
        <v>-1.1428446032145434E-2</v>
      </c>
      <c r="V69" s="54">
        <f ca="1">(((VLOOKUP(EDATE($P69,60),INDIRECT("fundamentals!$"&amp;V$142&amp;":$"&amp;V$143),2,0)/VLOOKUP($P69,INDIRECT("fundamentals!$"&amp;V$142&amp;":$"&amp;V$143),2,0)))^(1/5)-1)-((VLOOKUP(EDATE($P69,60),fundamentals!$EP:$EQ,2,0)/VLOOKUP($P69,fundamentals!$EP:$EQ,2,0))^(1/5)-1)</f>
        <v>-6.017271337932506E-3</v>
      </c>
      <c r="W69" s="54">
        <f ca="1">(((VLOOKUP(EDATE($P69,60),INDIRECT("fundamentals!$"&amp;W$142&amp;":$"&amp;W$143),2,0)/VLOOKUP($P69,INDIRECT("fundamentals!$"&amp;W$142&amp;":$"&amp;W$143),2,0)))^(1/5)-1)-((VLOOKUP(EDATE($P69,60),fundamentals!$EP:$EQ,2,0)/VLOOKUP($P69,fundamentals!$EP:$EQ,2,0))^(1/5)-1)</f>
        <v>-1.7375118454482363E-2</v>
      </c>
      <c r="X69" s="54">
        <f ca="1">(((VLOOKUP(EDATE($P69,60),INDIRECT("fundamentals!$"&amp;X$142&amp;":$"&amp;X$143),2,0)/VLOOKUP($P69,INDIRECT("fundamentals!$"&amp;X$142&amp;":$"&amp;X$143),2,0)))^(1/5)-1)-((VLOOKUP(EDATE($P69,60),fundamentals!$EP:$EQ,2,0)/VLOOKUP($P69,fundamentals!$EP:$EQ,2,0))^(1/5)-1)</f>
        <v>4.9612563285061917E-3</v>
      </c>
      <c r="Y69" s="54">
        <f ca="1">(((VLOOKUP(EDATE($P69,60),INDIRECT("fundamentals!$"&amp;Y$142&amp;":$"&amp;Y$143),2,0)/VLOOKUP($P69,INDIRECT("fundamentals!$"&amp;Y$142&amp;":$"&amp;Y$143),2,0)))^(1/5)-1)-((VLOOKUP(EDATE($P69,60),fundamentals!$EP:$EQ,2,0)/VLOOKUP($P69,fundamentals!$EP:$EQ,2,0))^(1/5)-1)</f>
        <v>-6.4194742283302686E-2</v>
      </c>
      <c r="Z69" s="54">
        <f ca="1">(((VLOOKUP(EDATE($P69,60),INDIRECT("fundamentals!$"&amp;Z$142&amp;":$"&amp;Z$143),2,0)/VLOOKUP($P69,INDIRECT("fundamentals!$"&amp;Z$142&amp;":$"&amp;Z$143),2,0)))^(1/5)-1)-((VLOOKUP(EDATE($P69,60),fundamentals!$EP:$EQ,2,0)/VLOOKUP($P69,fundamentals!$EP:$EQ,2,0))^(1/5)-1)</f>
        <v>7.9886442823383863E-2</v>
      </c>
      <c r="AA69" s="54">
        <f ca="1">(((VLOOKUP(EDATE($P69,60),INDIRECT("fundamentals!$"&amp;AA$142&amp;":$"&amp;AA$143),2,0)/VLOOKUP($P69,INDIRECT("fundamentals!$"&amp;AA$142&amp;":$"&amp;AA$143),2,0)))^(1/5)-1)-((VLOOKUP(EDATE($P69,60),fundamentals!$EP:$EQ,2,0)/VLOOKUP($P69,fundamentals!$EP:$EQ,2,0))^(1/5)-1)</f>
        <v>3.5395418594284855E-2</v>
      </c>
    </row>
    <row r="70" spans="2:27" x14ac:dyDescent="0.35">
      <c r="B70" s="21">
        <v>41943</v>
      </c>
      <c r="C70" s="23">
        <f t="shared" ca="1" si="4"/>
        <v>7.103077969137237</v>
      </c>
      <c r="D70" s="23">
        <f t="shared" ca="1" si="3"/>
        <v>2.072386710902574</v>
      </c>
      <c r="E70" s="23">
        <f t="shared" ca="1" si="3"/>
        <v>-0.2799168995472936</v>
      </c>
      <c r="F70" s="23">
        <f t="shared" ca="1" si="3"/>
        <v>-0.54904994714778677</v>
      </c>
      <c r="G70" s="23">
        <f t="shared" ca="1" si="3"/>
        <v>2.5025420130537626</v>
      </c>
      <c r="H70" s="23">
        <f t="shared" ca="1" si="3"/>
        <v>6.2327796430860491</v>
      </c>
      <c r="I70" s="23">
        <f t="shared" ca="1" si="3"/>
        <v>4.3549392448729005</v>
      </c>
      <c r="J70" s="23">
        <f t="shared" ca="1" si="3"/>
        <v>4.9238465807361562</v>
      </c>
      <c r="K70" s="23">
        <f t="shared" ca="1" si="3"/>
        <v>-0.39445300524076909</v>
      </c>
      <c r="L70" s="23">
        <f t="shared" ca="1" si="3"/>
        <v>-1.959673183667789</v>
      </c>
      <c r="M70" s="23">
        <f t="shared" ca="1" si="3"/>
        <v>5.3467966569331287</v>
      </c>
      <c r="P70" s="21">
        <v>41943</v>
      </c>
      <c r="Q70" s="54">
        <f ca="1">(((VLOOKUP(EDATE($P70,60),INDIRECT("fundamentals!$"&amp;Q$142&amp;":$"&amp;Q$143),2,0)/VLOOKUP($P70,INDIRECT("fundamentals!$"&amp;Q$142&amp;":$"&amp;Q$143),2,0)))^(1/5)-1)-((VLOOKUP(EDATE($P70,60),fundamentals!$EP:$EQ,2,0)/VLOOKUP($P70,fundamentals!$EP:$EQ,2,0))^(1/5)-1)</f>
        <v>3.8460387361781034E-2</v>
      </c>
      <c r="R70" s="54">
        <f ca="1">(((VLOOKUP(EDATE($P70,60),INDIRECT("fundamentals!$"&amp;R$142&amp;":$"&amp;R$143),2,0)/VLOOKUP($P70,INDIRECT("fundamentals!$"&amp;R$142&amp;":$"&amp;R$143),2,0)))^(1/5)-1)-((VLOOKUP(EDATE($P70,60),fundamentals!$EP:$EQ,2,0)/VLOOKUP($P70,fundamentals!$EP:$EQ,2,0))^(1/5)-1)</f>
        <v>5.0115209553822648E-2</v>
      </c>
      <c r="S70" s="54">
        <f ca="1">(((VLOOKUP(EDATE($P70,60),INDIRECT("fundamentals!$"&amp;S$142&amp;":$"&amp;S$143),2,0)/VLOOKUP($P70,INDIRECT("fundamentals!$"&amp;S$142&amp;":$"&amp;S$143),2,0)))^(1/5)-1)-((VLOOKUP(EDATE($P70,60),fundamentals!$EP:$EQ,2,0)/VLOOKUP($P70,fundamentals!$EP:$EQ,2,0))^(1/5)-1)</f>
        <v>-2.291505769385016E-2</v>
      </c>
      <c r="T70" s="54">
        <f ca="1">(((VLOOKUP(EDATE($P70,60),INDIRECT("fundamentals!$"&amp;T$142&amp;":$"&amp;T$143),2,0)/VLOOKUP($P70,INDIRECT("fundamentals!$"&amp;T$142&amp;":$"&amp;T$143),2,0)))^(1/5)-1)-((VLOOKUP(EDATE($P70,60),fundamentals!$EP:$EQ,2,0)/VLOOKUP($P70,fundamentals!$EP:$EQ,2,0))^(1/5)-1)</f>
        <v>-0.16239626988440836</v>
      </c>
      <c r="U70" s="54">
        <f ca="1">(((VLOOKUP(EDATE($P70,60),INDIRECT("fundamentals!$"&amp;U$142&amp;":$"&amp;U$143),2,0)/VLOOKUP($P70,INDIRECT("fundamentals!$"&amp;U$142&amp;":$"&amp;U$143),2,0)))^(1/5)-1)-((VLOOKUP(EDATE($P70,60),fundamentals!$EP:$EQ,2,0)/VLOOKUP($P70,fundamentals!$EP:$EQ,2,0))^(1/5)-1)</f>
        <v>-1.3359601222817208E-2</v>
      </c>
      <c r="V70" s="54">
        <f ca="1">(((VLOOKUP(EDATE($P70,60),INDIRECT("fundamentals!$"&amp;V$142&amp;":$"&amp;V$143),2,0)/VLOOKUP($P70,INDIRECT("fundamentals!$"&amp;V$142&amp;":$"&amp;V$143),2,0)))^(1/5)-1)-((VLOOKUP(EDATE($P70,60),fundamentals!$EP:$EQ,2,0)/VLOOKUP($P70,fundamentals!$EP:$EQ,2,0))^(1/5)-1)</f>
        <v>-2.5953019053960524E-2</v>
      </c>
      <c r="W70" s="54">
        <f ca="1">(((VLOOKUP(EDATE($P70,60),INDIRECT("fundamentals!$"&amp;W$142&amp;":$"&amp;W$143),2,0)/VLOOKUP($P70,INDIRECT("fundamentals!$"&amp;W$142&amp;":$"&amp;W$143),2,0)))^(1/5)-1)-((VLOOKUP(EDATE($P70,60),fundamentals!$EP:$EQ,2,0)/VLOOKUP($P70,fundamentals!$EP:$EQ,2,0))^(1/5)-1)</f>
        <v>-2.0390539802428442E-2</v>
      </c>
      <c r="X70" s="54">
        <f ca="1">(((VLOOKUP(EDATE($P70,60),INDIRECT("fundamentals!$"&amp;X$142&amp;":$"&amp;X$143),2,0)/VLOOKUP($P70,INDIRECT("fundamentals!$"&amp;X$142&amp;":$"&amp;X$143),2,0)))^(1/5)-1)-((VLOOKUP(EDATE($P70,60),fundamentals!$EP:$EQ,2,0)/VLOOKUP($P70,fundamentals!$EP:$EQ,2,0))^(1/5)-1)</f>
        <v>-3.2744696678128626E-3</v>
      </c>
      <c r="Y70" s="54">
        <f ca="1">(((VLOOKUP(EDATE($P70,60),INDIRECT("fundamentals!$"&amp;Y$142&amp;":$"&amp;Y$143),2,0)/VLOOKUP($P70,INDIRECT("fundamentals!$"&amp;Y$142&amp;":$"&amp;Y$143),2,0)))^(1/5)-1)-((VLOOKUP(EDATE($P70,60),fundamentals!$EP:$EQ,2,0)/VLOOKUP($P70,fundamentals!$EP:$EQ,2,0))^(1/5)-1)</f>
        <v>-6.0502268535631343E-2</v>
      </c>
      <c r="Z70" s="54">
        <f ca="1">(((VLOOKUP(EDATE($P70,60),INDIRECT("fundamentals!$"&amp;Z$142&amp;":$"&amp;Z$143),2,0)/VLOOKUP($P70,INDIRECT("fundamentals!$"&amp;Z$142&amp;":$"&amp;Z$143),2,0)))^(1/5)-1)-((VLOOKUP(EDATE($P70,60),fundamentals!$EP:$EQ,2,0)/VLOOKUP($P70,fundamentals!$EP:$EQ,2,0))^(1/5)-1)</f>
        <v>8.0224730676549338E-2</v>
      </c>
      <c r="AA70" s="54">
        <f ca="1">(((VLOOKUP(EDATE($P70,60),INDIRECT("fundamentals!$"&amp;AA$142&amp;":$"&amp;AA$143),2,0)/VLOOKUP($P70,INDIRECT("fundamentals!$"&amp;AA$142&amp;":$"&amp;AA$143),2,0)))^(1/5)-1)-((VLOOKUP(EDATE($P70,60),fundamentals!$EP:$EQ,2,0)/VLOOKUP($P70,fundamentals!$EP:$EQ,2,0))^(1/5)-1)</f>
        <v>1.489324320894525E-2</v>
      </c>
    </row>
    <row r="71" spans="2:27" x14ac:dyDescent="0.35">
      <c r="B71" s="21">
        <v>41973</v>
      </c>
      <c r="C71" s="23">
        <f t="shared" ca="1" si="4"/>
        <v>7.304253579141843</v>
      </c>
      <c r="D71" s="23">
        <f t="shared" ca="1" si="3"/>
        <v>3.6463990748362409</v>
      </c>
      <c r="E71" s="23">
        <f t="shared" ca="1" si="3"/>
        <v>1.1247773388661599</v>
      </c>
      <c r="F71" s="23">
        <f t="shared" ca="1" si="3"/>
        <v>-1.8075109401568885</v>
      </c>
      <c r="G71" s="23">
        <f t="shared" ca="1" si="3"/>
        <v>2.6895777721143341</v>
      </c>
      <c r="H71" s="23">
        <f t="shared" ca="1" si="3"/>
        <v>6.9903892034110937</v>
      </c>
      <c r="I71" s="23">
        <f t="shared" ca="1" si="3"/>
        <v>5.2415157765688605</v>
      </c>
      <c r="J71" s="23">
        <f t="shared" ca="1" si="3"/>
        <v>5.8327365756742475</v>
      </c>
      <c r="K71" s="23">
        <f t="shared" ca="1" si="3"/>
        <v>-0.13642613326188791</v>
      </c>
      <c r="L71" s="23">
        <f t="shared" ca="1" si="3"/>
        <v>-0.69769282799444632</v>
      </c>
      <c r="M71" s="23">
        <f t="shared" ca="1" si="3"/>
        <v>5.8482762956461078</v>
      </c>
      <c r="P71" s="21">
        <v>41973</v>
      </c>
      <c r="Q71" s="54">
        <f ca="1">(((VLOOKUP(EDATE($P71,60),INDIRECT("fundamentals!$"&amp;Q$142&amp;":$"&amp;Q$143),2,0)/VLOOKUP($P71,INDIRECT("fundamentals!$"&amp;Q$142&amp;":$"&amp;Q$143),2,0)))^(1/5)-1)-((VLOOKUP(EDATE($P71,60),fundamentals!$EP:$EQ,2,0)/VLOOKUP($P71,fundamentals!$EP:$EQ,2,0))^(1/5)-1)</f>
        <v>3.5263457538455389E-2</v>
      </c>
      <c r="R71" s="54">
        <f ca="1">(((VLOOKUP(EDATE($P71,60),INDIRECT("fundamentals!$"&amp;R$142&amp;":$"&amp;R$143),2,0)/VLOOKUP($P71,INDIRECT("fundamentals!$"&amp;R$142&amp;":$"&amp;R$143),2,0)))^(1/5)-1)-((VLOOKUP(EDATE($P71,60),fundamentals!$EP:$EQ,2,0)/VLOOKUP($P71,fundamentals!$EP:$EQ,2,0))^(1/5)-1)</f>
        <v>3.278911132856166E-2</v>
      </c>
      <c r="S71" s="54">
        <f ca="1">(((VLOOKUP(EDATE($P71,60),INDIRECT("fundamentals!$"&amp;S$142&amp;":$"&amp;S$143),2,0)/VLOOKUP($P71,INDIRECT("fundamentals!$"&amp;S$142&amp;":$"&amp;S$143),2,0)))^(1/5)-1)-((VLOOKUP(EDATE($P71,60),fundamentals!$EP:$EQ,2,0)/VLOOKUP($P71,fundamentals!$EP:$EQ,2,0))^(1/5)-1)</f>
        <v>-3.8790794704290699E-2</v>
      </c>
      <c r="T71" s="54">
        <f ca="1">(((VLOOKUP(EDATE($P71,60),INDIRECT("fundamentals!$"&amp;T$142&amp;":$"&amp;T$143),2,0)/VLOOKUP($P71,INDIRECT("fundamentals!$"&amp;T$142&amp;":$"&amp;T$143),2,0)))^(1/5)-1)-((VLOOKUP(EDATE($P71,60),fundamentals!$EP:$EQ,2,0)/VLOOKUP($P71,fundamentals!$EP:$EQ,2,0))^(1/5)-1)</f>
        <v>-0.14956504110376312</v>
      </c>
      <c r="U71" s="54">
        <f ca="1">(((VLOOKUP(EDATE($P71,60),INDIRECT("fundamentals!$"&amp;U$142&amp;":$"&amp;U$143),2,0)/VLOOKUP($P71,INDIRECT("fundamentals!$"&amp;U$142&amp;":$"&amp;U$143),2,0)))^(1/5)-1)-((VLOOKUP(EDATE($P71,60),fundamentals!$EP:$EQ,2,0)/VLOOKUP($P71,fundamentals!$EP:$EQ,2,0))^(1/5)-1)</f>
        <v>-1.4185005396092354E-2</v>
      </c>
      <c r="V71" s="54">
        <f ca="1">(((VLOOKUP(EDATE($P71,60),INDIRECT("fundamentals!$"&amp;V$142&amp;":$"&amp;V$143),2,0)/VLOOKUP($P71,INDIRECT("fundamentals!$"&amp;V$142&amp;":$"&amp;V$143),2,0)))^(1/5)-1)-((VLOOKUP(EDATE($P71,60),fundamentals!$EP:$EQ,2,0)/VLOOKUP($P71,fundamentals!$EP:$EQ,2,0))^(1/5)-1)</f>
        <v>-4.3252977898109224E-2</v>
      </c>
      <c r="W71" s="54">
        <f ca="1">(((VLOOKUP(EDATE($P71,60),INDIRECT("fundamentals!$"&amp;W$142&amp;":$"&amp;W$143),2,0)/VLOOKUP($P71,INDIRECT("fundamentals!$"&amp;W$142&amp;":$"&amp;W$143),2,0)))^(1/5)-1)-((VLOOKUP(EDATE($P71,60),fundamentals!$EP:$EQ,2,0)/VLOOKUP($P71,fundamentals!$EP:$EQ,2,0))^(1/5)-1)</f>
        <v>-2.4192600548713639E-2</v>
      </c>
      <c r="X71" s="54">
        <f ca="1">(((VLOOKUP(EDATE($P71,60),INDIRECT("fundamentals!$"&amp;X$142&amp;":$"&amp;X$143),2,0)/VLOOKUP($P71,INDIRECT("fundamentals!$"&amp;X$142&amp;":$"&amp;X$143),2,0)))^(1/5)-1)-((VLOOKUP(EDATE($P71,60),fundamentals!$EP:$EQ,2,0)/VLOOKUP($P71,fundamentals!$EP:$EQ,2,0))^(1/5)-1)</f>
        <v>-8.7647786878588541E-3</v>
      </c>
      <c r="Y71" s="54">
        <f ca="1">(((VLOOKUP(EDATE($P71,60),INDIRECT("fundamentals!$"&amp;Y$142&amp;":$"&amp;Y$143),2,0)/VLOOKUP($P71,INDIRECT("fundamentals!$"&amp;Y$142&amp;":$"&amp;Y$143),2,0)))^(1/5)-1)-((VLOOKUP(EDATE($P71,60),fundamentals!$EP:$EQ,2,0)/VLOOKUP($P71,fundamentals!$EP:$EQ,2,0))^(1/5)-1)</f>
        <v>-6.3644681561539684E-2</v>
      </c>
      <c r="Z71" s="54">
        <f ca="1">(((VLOOKUP(EDATE($P71,60),INDIRECT("fundamentals!$"&amp;Z$142&amp;":$"&amp;Z$143),2,0)/VLOOKUP($P71,INDIRECT("fundamentals!$"&amp;Z$142&amp;":$"&amp;Z$143),2,0)))^(1/5)-1)-((VLOOKUP(EDATE($P71,60),fundamentals!$EP:$EQ,2,0)/VLOOKUP($P71,fundamentals!$EP:$EQ,2,0))^(1/5)-1)</f>
        <v>7.2078279260350486E-2</v>
      </c>
      <c r="AA71" s="54">
        <f ca="1">(((VLOOKUP(EDATE($P71,60),INDIRECT("fundamentals!$"&amp;AA$142&amp;":$"&amp;AA$143),2,0)/VLOOKUP($P71,INDIRECT("fundamentals!$"&amp;AA$142&amp;":$"&amp;AA$143),2,0)))^(1/5)-1)-((VLOOKUP(EDATE($P71,60),fundamentals!$EP:$EQ,2,0)/VLOOKUP($P71,fundamentals!$EP:$EQ,2,0))^(1/5)-1)</f>
        <v>1.1952124432565991E-3</v>
      </c>
    </row>
    <row r="72" spans="2:27" x14ac:dyDescent="0.35">
      <c r="B72" s="21">
        <v>42004</v>
      </c>
      <c r="C72" s="23">
        <f t="shared" ca="1" si="4"/>
        <v>6.66755143220281</v>
      </c>
      <c r="D72" s="23">
        <f t="shared" ca="1" si="3"/>
        <v>4.0133918491675269</v>
      </c>
      <c r="E72" s="23">
        <f t="shared" ca="1" si="3"/>
        <v>1.3488699049468957</v>
      </c>
      <c r="F72" s="23">
        <f t="shared" ca="1" si="3"/>
        <v>-1.1882182980020735</v>
      </c>
      <c r="G72" s="23">
        <f t="shared" ca="1" si="3"/>
        <v>3.3001823195980675</v>
      </c>
      <c r="H72" s="23">
        <f t="shared" ca="1" si="3"/>
        <v>7.5991119932337776</v>
      </c>
      <c r="I72" s="23">
        <f t="shared" ca="1" si="3"/>
        <v>5.3891915895176377</v>
      </c>
      <c r="J72" s="23">
        <f t="shared" ca="1" si="3"/>
        <v>6.0721761061707076</v>
      </c>
      <c r="K72" s="23">
        <f t="shared" ca="1" si="3"/>
        <v>0.19246697055960604</v>
      </c>
      <c r="L72" s="23">
        <f t="shared" ca="1" si="3"/>
        <v>-0.6157250049792875</v>
      </c>
      <c r="M72" s="23">
        <f t="shared" ca="1" si="3"/>
        <v>7.3706461091942339</v>
      </c>
      <c r="P72" s="21">
        <v>42004</v>
      </c>
      <c r="Q72" s="54">
        <f ca="1">(((VLOOKUP(EDATE($P72,60),INDIRECT("fundamentals!$"&amp;Q$142&amp;":$"&amp;Q$143),2,0)/VLOOKUP($P72,INDIRECT("fundamentals!$"&amp;Q$142&amp;":$"&amp;Q$143),2,0)))^(1/5)-1)-((VLOOKUP(EDATE($P72,60),fundamentals!$EP:$EQ,2,0)/VLOOKUP($P72,fundamentals!$EP:$EQ,2,0))^(1/5)-1)</f>
        <v>3.7916813935330085E-2</v>
      </c>
      <c r="R72" s="54">
        <f ca="1">(((VLOOKUP(EDATE($P72,60),INDIRECT("fundamentals!$"&amp;R$142&amp;":$"&amp;R$143),2,0)/VLOOKUP($P72,INDIRECT("fundamentals!$"&amp;R$142&amp;":$"&amp;R$143),2,0)))^(1/5)-1)-((VLOOKUP(EDATE($P72,60),fundamentals!$EP:$EQ,2,0)/VLOOKUP($P72,fundamentals!$EP:$EQ,2,0))^(1/5)-1)</f>
        <v>3.2315726889852847E-2</v>
      </c>
      <c r="S72" s="54">
        <f ca="1">(((VLOOKUP(EDATE($P72,60),INDIRECT("fundamentals!$"&amp;S$142&amp;":$"&amp;S$143),2,0)/VLOOKUP($P72,INDIRECT("fundamentals!$"&amp;S$142&amp;":$"&amp;S$143),2,0)))^(1/5)-1)-((VLOOKUP(EDATE($P72,60),fundamentals!$EP:$EQ,2,0)/VLOOKUP($P72,fundamentals!$EP:$EQ,2,0))^(1/5)-1)</f>
        <v>-3.8243969120694832E-2</v>
      </c>
      <c r="T72" s="54">
        <f ca="1">(((VLOOKUP(EDATE($P72,60),INDIRECT("fundamentals!$"&amp;T$142&amp;":$"&amp;T$143),2,0)/VLOOKUP($P72,INDIRECT("fundamentals!$"&amp;T$142&amp;":$"&amp;T$143),2,0)))^(1/5)-1)-((VLOOKUP(EDATE($P72,60),fundamentals!$EP:$EQ,2,0)/VLOOKUP($P72,fundamentals!$EP:$EQ,2,0))^(1/5)-1)</f>
        <v>-0.14608991256178727</v>
      </c>
      <c r="U72" s="54">
        <f ca="1">(((VLOOKUP(EDATE($P72,60),INDIRECT("fundamentals!$"&amp;U$142&amp;":$"&amp;U$143),2,0)/VLOOKUP($P72,INDIRECT("fundamentals!$"&amp;U$142&amp;":$"&amp;U$143),2,0)))^(1/5)-1)-((VLOOKUP(EDATE($P72,60),fundamentals!$EP:$EQ,2,0)/VLOOKUP($P72,fundamentals!$EP:$EQ,2,0))^(1/5)-1)</f>
        <v>-1.9594732042492735E-2</v>
      </c>
      <c r="V72" s="54">
        <f ca="1">(((VLOOKUP(EDATE($P72,60),INDIRECT("fundamentals!$"&amp;V$142&amp;":$"&amp;V$143),2,0)/VLOOKUP($P72,INDIRECT("fundamentals!$"&amp;V$142&amp;":$"&amp;V$143),2,0)))^(1/5)-1)-((VLOOKUP(EDATE($P72,60),fundamentals!$EP:$EQ,2,0)/VLOOKUP($P72,fundamentals!$EP:$EQ,2,0))^(1/5)-1)</f>
        <v>-5.0404088253513724E-2</v>
      </c>
      <c r="W72" s="54">
        <f ca="1">(((VLOOKUP(EDATE($P72,60),INDIRECT("fundamentals!$"&amp;W$142&amp;":$"&amp;W$143),2,0)/VLOOKUP($P72,INDIRECT("fundamentals!$"&amp;W$142&amp;":$"&amp;W$143),2,0)))^(1/5)-1)-((VLOOKUP(EDATE($P72,60),fundamentals!$EP:$EQ,2,0)/VLOOKUP($P72,fundamentals!$EP:$EQ,2,0))^(1/5)-1)</f>
        <v>-2.0849068183542707E-2</v>
      </c>
      <c r="X72" s="54">
        <f ca="1">(((VLOOKUP(EDATE($P72,60),INDIRECT("fundamentals!$"&amp;X$142&amp;":$"&amp;X$143),2,0)/VLOOKUP($P72,INDIRECT("fundamentals!$"&amp;X$142&amp;":$"&amp;X$143),2,0)))^(1/5)-1)-((VLOOKUP(EDATE($P72,60),fundamentals!$EP:$EQ,2,0)/VLOOKUP($P72,fundamentals!$EP:$EQ,2,0))^(1/5)-1)</f>
        <v>-1.5494610240235129E-2</v>
      </c>
      <c r="Y72" s="54">
        <f ca="1">(((VLOOKUP(EDATE($P72,60),INDIRECT("fundamentals!$"&amp;Y$142&amp;":$"&amp;Y$143),2,0)/VLOOKUP($P72,INDIRECT("fundamentals!$"&amp;Y$142&amp;":$"&amp;Y$143),2,0)))^(1/5)-1)-((VLOOKUP(EDATE($P72,60),fundamentals!$EP:$EQ,2,0)/VLOOKUP($P72,fundamentals!$EP:$EQ,2,0))^(1/5)-1)</f>
        <v>-6.3477296649205872E-2</v>
      </c>
      <c r="Z72" s="54">
        <f ca="1">(((VLOOKUP(EDATE($P72,60),INDIRECT("fundamentals!$"&amp;Z$142&amp;":$"&amp;Z$143),2,0)/VLOOKUP($P72,INDIRECT("fundamentals!$"&amp;Z$142&amp;":$"&amp;Z$143),2,0)))^(1/5)-1)-((VLOOKUP(EDATE($P72,60),fundamentals!$EP:$EQ,2,0)/VLOOKUP($P72,fundamentals!$EP:$EQ,2,0))^(1/5)-1)</f>
        <v>7.89858875215248E-2</v>
      </c>
      <c r="AA72" s="54">
        <f ca="1">(((VLOOKUP(EDATE($P72,60),INDIRECT("fundamentals!$"&amp;AA$142&amp;":$"&amp;AA$143),2,0)/VLOOKUP($P72,INDIRECT("fundamentals!$"&amp;AA$142&amp;":$"&amp;AA$143),2,0)))^(1/5)-1)-((VLOOKUP(EDATE($P72,60),fundamentals!$EP:$EQ,2,0)/VLOOKUP($P72,fundamentals!$EP:$EQ,2,0))^(1/5)-1)</f>
        <v>-5.4297902108038087E-3</v>
      </c>
    </row>
    <row r="73" spans="2:27" x14ac:dyDescent="0.35">
      <c r="B73" s="21">
        <v>42035</v>
      </c>
      <c r="C73" s="23">
        <f t="shared" ca="1" si="4"/>
        <v>4.1476662139240315</v>
      </c>
      <c r="D73" s="23">
        <f t="shared" ca="1" si="3"/>
        <v>2.3976733426761481</v>
      </c>
      <c r="E73" s="23">
        <f t="shared" ca="1" si="3"/>
        <v>0.10336422667226319</v>
      </c>
      <c r="F73" s="23">
        <f t="shared" ca="1" si="3"/>
        <v>-2.7374990684553895</v>
      </c>
      <c r="G73" s="23">
        <f t="shared" ca="1" si="3"/>
        <v>0.52653630807968366</v>
      </c>
      <c r="H73" s="23">
        <f t="shared" ca="1" si="3"/>
        <v>8.0540645467747112</v>
      </c>
      <c r="I73" s="23">
        <f t="shared" ca="1" si="3"/>
        <v>4.6523197773766869</v>
      </c>
      <c r="J73" s="23">
        <f t="shared" ca="1" si="3"/>
        <v>4.0329367119758048</v>
      </c>
      <c r="K73" s="23">
        <f t="shared" ca="1" si="3"/>
        <v>-1.299835183681556</v>
      </c>
      <c r="L73" s="23">
        <f t="shared" ca="1" si="3"/>
        <v>-2.5320508679567046</v>
      </c>
      <c r="M73" s="23">
        <f t="shared" ca="1" si="3"/>
        <v>7.0659934721915105</v>
      </c>
      <c r="P73" s="21">
        <v>42035</v>
      </c>
      <c r="Q73" s="54">
        <f ca="1">(((VLOOKUP(EDATE($P73,60),INDIRECT("fundamentals!$"&amp;Q$142&amp;":$"&amp;Q$143),2,0)/VLOOKUP($P73,INDIRECT("fundamentals!$"&amp;Q$142&amp;":$"&amp;Q$143),2,0)))^(1/5)-1)-((VLOOKUP(EDATE($P73,60),fundamentals!$EP:$EQ,2,0)/VLOOKUP($P73,fundamentals!$EP:$EQ,2,0))^(1/5)-1)</f>
        <v>7.8094278853972465E-2</v>
      </c>
      <c r="R73" s="54">
        <f ca="1">(((VLOOKUP(EDATE($P73,60),INDIRECT("fundamentals!$"&amp;R$142&amp;":$"&amp;R$143),2,0)/VLOOKUP($P73,INDIRECT("fundamentals!$"&amp;R$142&amp;":$"&amp;R$143),2,0)))^(1/5)-1)-((VLOOKUP(EDATE($P73,60),fundamentals!$EP:$EQ,2,0)/VLOOKUP($P73,fundamentals!$EP:$EQ,2,0))^(1/5)-1)</f>
        <v>7.4382114515345377E-2</v>
      </c>
      <c r="S73" s="54">
        <f ca="1">(((VLOOKUP(EDATE($P73,60),INDIRECT("fundamentals!$"&amp;S$142&amp;":$"&amp;S$143),2,0)/VLOOKUP($P73,INDIRECT("fundamentals!$"&amp;S$142&amp;":$"&amp;S$143),2,0)))^(1/5)-1)-((VLOOKUP(EDATE($P73,60),fundamentals!$EP:$EQ,2,0)/VLOOKUP($P73,fundamentals!$EP:$EQ,2,0))^(1/5)-1)</f>
        <v>-5.0719054194336977E-3</v>
      </c>
      <c r="T73" s="54">
        <f ca="1">(((VLOOKUP(EDATE($P73,60),INDIRECT("fundamentals!$"&amp;T$142&amp;":$"&amp;T$143),2,0)/VLOOKUP($P73,INDIRECT("fundamentals!$"&amp;T$142&amp;":$"&amp;T$143),2,0)))^(1/5)-1)-((VLOOKUP(EDATE($P73,60),fundamentals!$EP:$EQ,2,0)/VLOOKUP($P73,fundamentals!$EP:$EQ,2,0))^(1/5)-1)</f>
        <v>-0.12790865933600148</v>
      </c>
      <c r="U73" s="54">
        <f ca="1">(((VLOOKUP(EDATE($P73,60),INDIRECT("fundamentals!$"&amp;U$142&amp;":$"&amp;U$143),2,0)/VLOOKUP($P73,INDIRECT("fundamentals!$"&amp;U$142&amp;":$"&amp;U$143),2,0)))^(1/5)-1)-((VLOOKUP(EDATE($P73,60),fundamentals!$EP:$EQ,2,0)/VLOOKUP($P73,fundamentals!$EP:$EQ,2,0))^(1/5)-1)</f>
        <v>2.5951422321648598E-2</v>
      </c>
      <c r="V73" s="54">
        <f ca="1">(((VLOOKUP(EDATE($P73,60),INDIRECT("fundamentals!$"&amp;V$142&amp;":$"&amp;V$143),2,0)/VLOOKUP($P73,INDIRECT("fundamentals!$"&amp;V$142&amp;":$"&amp;V$143),2,0)))^(1/5)-1)-((VLOOKUP(EDATE($P73,60),fundamentals!$EP:$EQ,2,0)/VLOOKUP($P73,fundamentals!$EP:$EQ,2,0))^(1/5)-1)</f>
        <v>-2.7665005349682747E-2</v>
      </c>
      <c r="W73" s="54">
        <f ca="1">(((VLOOKUP(EDATE($P73,60),INDIRECT("fundamentals!$"&amp;W$142&amp;":$"&amp;W$143),2,0)/VLOOKUP($P73,INDIRECT("fundamentals!$"&amp;W$142&amp;":$"&amp;W$143),2,0)))^(1/5)-1)-((VLOOKUP(EDATE($P73,60),fundamentals!$EP:$EQ,2,0)/VLOOKUP($P73,fundamentals!$EP:$EQ,2,0))^(1/5)-1)</f>
        <v>9.4742878516052009E-4</v>
      </c>
      <c r="X73" s="54">
        <f ca="1">(((VLOOKUP(EDATE($P73,60),INDIRECT("fundamentals!$"&amp;X$142&amp;":$"&amp;X$143),2,0)/VLOOKUP($P73,INDIRECT("fundamentals!$"&amp;X$142&amp;":$"&amp;X$143),2,0)))^(1/5)-1)-((VLOOKUP(EDATE($P73,60),fundamentals!$EP:$EQ,2,0)/VLOOKUP($P73,fundamentals!$EP:$EQ,2,0))^(1/5)-1)</f>
        <v>2.0650977817381566E-2</v>
      </c>
      <c r="Y73" s="54">
        <f ca="1">(((VLOOKUP(EDATE($P73,60),INDIRECT("fundamentals!$"&amp;Y$142&amp;":$"&amp;Y$143),2,0)/VLOOKUP($P73,INDIRECT("fundamentals!$"&amp;Y$142&amp;":$"&amp;Y$143),2,0)))^(1/5)-1)-((VLOOKUP(EDATE($P73,60),fundamentals!$EP:$EQ,2,0)/VLOOKUP($P73,fundamentals!$EP:$EQ,2,0))^(1/5)-1)</f>
        <v>-4.1357774723150609E-2</v>
      </c>
      <c r="Z73" s="54">
        <f ca="1">(((VLOOKUP(EDATE($P73,60),INDIRECT("fundamentals!$"&amp;Z$142&amp;":$"&amp;Z$143),2,0)/VLOOKUP($P73,INDIRECT("fundamentals!$"&amp;Z$142&amp;":$"&amp;Z$143),2,0)))^(1/5)-1)-((VLOOKUP(EDATE($P73,60),fundamentals!$EP:$EQ,2,0)/VLOOKUP($P73,fundamentals!$EP:$EQ,2,0))^(1/5)-1)</f>
        <v>0.13018028073473231</v>
      </c>
      <c r="AA73" s="54">
        <f ca="1">(((VLOOKUP(EDATE($P73,60),INDIRECT("fundamentals!$"&amp;AA$142&amp;":$"&amp;AA$143),2,0)/VLOOKUP($P73,INDIRECT("fundamentals!$"&amp;AA$142&amp;":$"&amp;AA$143),2,0)))^(1/5)-1)-((VLOOKUP(EDATE($P73,60),fundamentals!$EP:$EQ,2,0)/VLOOKUP($P73,fundamentals!$EP:$EQ,2,0))^(1/5)-1)</f>
        <v>3.4765333275410315E-2</v>
      </c>
    </row>
    <row r="74" spans="2:27" x14ac:dyDescent="0.35">
      <c r="B74" s="21">
        <v>42063</v>
      </c>
      <c r="C74" s="23">
        <f t="shared" ca="1" si="4"/>
        <v>7.0190591034733973</v>
      </c>
      <c r="D74" s="23">
        <f t="shared" ca="1" si="3"/>
        <v>4.3463291161461397</v>
      </c>
      <c r="E74" s="23">
        <f t="shared" ca="1" si="3"/>
        <v>1.3458307479735803</v>
      </c>
      <c r="F74" s="23">
        <f t="shared" ca="1" si="3"/>
        <v>-1.8823143204924784</v>
      </c>
      <c r="G74" s="23">
        <f t="shared" ca="1" si="3"/>
        <v>1.8505504222474265</v>
      </c>
      <c r="H74" s="23">
        <f t="shared" ca="1" si="3"/>
        <v>7.3466805318382828</v>
      </c>
      <c r="I74" s="23">
        <f t="shared" ca="1" si="3"/>
        <v>5.7967351868080712</v>
      </c>
      <c r="J74" s="23">
        <f t="shared" ca="1" si="3"/>
        <v>5.407158412308986</v>
      </c>
      <c r="K74" s="23">
        <f t="shared" ca="1" si="3"/>
        <v>0.40857257950304859</v>
      </c>
      <c r="L74" s="23">
        <f t="shared" ca="1" si="3"/>
        <v>-0.60993026134834949</v>
      </c>
      <c r="M74" s="23">
        <f t="shared" ca="1" si="3"/>
        <v>5.465981716998364</v>
      </c>
      <c r="P74" s="21">
        <v>42063</v>
      </c>
      <c r="Q74" s="54">
        <f ca="1">(((VLOOKUP(EDATE($P74,60)+1,INDIRECT("fundamentals!$"&amp;Q$142&amp;":$"&amp;Q$143),2,0)/VLOOKUP($P74,INDIRECT("fundamentals!$"&amp;Q$142&amp;":$"&amp;Q$143),2,0)))^(1/5)-1)-((VLOOKUP(EDATE($P74,60)+1,fundamentals!$EP:$EQ,2,0)/VLOOKUP($P74,fundamentals!$EP:$EQ,2,0))^(1/5)-1)</f>
        <v>6.9578605593956011E-2</v>
      </c>
      <c r="R74" s="54">
        <f ca="1">(((VLOOKUP(EDATE($P74,60)+1,INDIRECT("fundamentals!$"&amp;R$142&amp;":$"&amp;R$143),2,0)/VLOOKUP($P74,INDIRECT("fundamentals!$"&amp;R$142&amp;":$"&amp;R$143),2,0)))^(1/5)-1)-((VLOOKUP(EDATE($P74,60)+1,fundamentals!$EP:$EQ,2,0)/VLOOKUP($P74,fundamentals!$EP:$EQ,2,0))^(1/5)-1)</f>
        <v>6.614208715243497E-2</v>
      </c>
      <c r="S74" s="54">
        <f ca="1">(((VLOOKUP(EDATE($P74,60)+1,INDIRECT("fundamentals!$"&amp;S$142&amp;":$"&amp;S$143),2,0)/VLOOKUP($P74,INDIRECT("fundamentals!$"&amp;S$142&amp;":$"&amp;S$143),2,0)))^(1/5)-1)-((VLOOKUP(EDATE($P74,60)+1,fundamentals!$EP:$EQ,2,0)/VLOOKUP($P74,fundamentals!$EP:$EQ,2,0))^(1/5)-1)</f>
        <v>-6.5359438774914569E-3</v>
      </c>
      <c r="T74" s="54">
        <f ca="1">(((VLOOKUP(EDATE($P74,60)+1,INDIRECT("fundamentals!$"&amp;T$142&amp;":$"&amp;T$143),2,0)/VLOOKUP($P74,INDIRECT("fundamentals!$"&amp;T$142&amp;":$"&amp;T$143),2,0)))^(1/5)-1)-((VLOOKUP(EDATE($P74,60)+1,fundamentals!$EP:$EQ,2,0)/VLOOKUP($P74,fundamentals!$EP:$EQ,2,0))^(1/5)-1)</f>
        <v>-0.14075175549065122</v>
      </c>
      <c r="U74" s="54">
        <f ca="1">(((VLOOKUP(EDATE($P74,60)+1,INDIRECT("fundamentals!$"&amp;U$142&amp;":$"&amp;U$143),2,0)/VLOOKUP($P74,INDIRECT("fundamentals!$"&amp;U$142&amp;":$"&amp;U$143),2,0)))^(1/5)-1)-((VLOOKUP(EDATE($P74,60)+1,fundamentals!$EP:$EQ,2,0)/VLOOKUP($P74,fundamentals!$EP:$EQ,2,0))^(1/5)-1)</f>
        <v>8.6837404424924269E-3</v>
      </c>
      <c r="V74" s="54">
        <f ca="1">(((VLOOKUP(EDATE($P74,60)+1,INDIRECT("fundamentals!$"&amp;V$142&amp;":$"&amp;V$143),2,0)/VLOOKUP($P74,INDIRECT("fundamentals!$"&amp;V$142&amp;":$"&amp;V$143),2,0)))^(1/5)-1)-((VLOOKUP(EDATE($P74,60)+1,fundamentals!$EP:$EQ,2,0)/VLOOKUP($P74,fundamentals!$EP:$EQ,2,0))^(1/5)-1)</f>
        <v>-1.0817679980227091E-2</v>
      </c>
      <c r="W74" s="54">
        <f ca="1">(((VLOOKUP(EDATE($P74,60)+1,INDIRECT("fundamentals!$"&amp;W$142&amp;":$"&amp;W$143),2,0)/VLOOKUP($P74,INDIRECT("fundamentals!$"&amp;W$142&amp;":$"&amp;W$143),2,0)))^(1/5)-1)-((VLOOKUP(EDATE($P74,60)+1,fundamentals!$EP:$EQ,2,0)/VLOOKUP($P74,fundamentals!$EP:$EQ,2,0))^(1/5)-1)</f>
        <v>2.876070397792363E-3</v>
      </c>
      <c r="X74" s="54">
        <f ca="1">(((VLOOKUP(EDATE($P74,60)+1,INDIRECT("fundamentals!$"&amp;X$142&amp;":$"&amp;X$143),2,0)/VLOOKUP($P74,INDIRECT("fundamentals!$"&amp;X$142&amp;":$"&amp;X$143),2,0)))^(1/5)-1)-((VLOOKUP(EDATE($P74,60)+1,fundamentals!$EP:$EQ,2,0)/VLOOKUP($P74,fundamentals!$EP:$EQ,2,0))^(1/5)-1)</f>
        <v>1.3796311309088871E-2</v>
      </c>
      <c r="Y74" s="54">
        <f ca="1">(((VLOOKUP(EDATE($P74,60)+1,INDIRECT("fundamentals!$"&amp;Y$142&amp;":$"&amp;Y$143),2,0)/VLOOKUP($P74,INDIRECT("fundamentals!$"&amp;Y$142&amp;":$"&amp;Y$143),2,0)))^(1/5)-1)-((VLOOKUP(EDATE($P74,60)+1,fundamentals!$EP:$EQ,2,0)/VLOOKUP($P74,fundamentals!$EP:$EQ,2,0))^(1/5)-1)</f>
        <v>-5.0888893321696327E-2</v>
      </c>
      <c r="Z74" s="54">
        <f ca="1">(((VLOOKUP(EDATE($P74,60)+1,INDIRECT("fundamentals!$"&amp;Z$142&amp;":$"&amp;Z$143),2,0)/VLOOKUP($P74,INDIRECT("fundamentals!$"&amp;Z$142&amp;":$"&amp;Z$143),2,0)))^(1/5)-1)-((VLOOKUP(EDATE($P74,60)+1,fundamentals!$EP:$EQ,2,0)/VLOOKUP($P74,fundamentals!$EP:$EQ,2,0))^(1/5)-1)</f>
        <v>0.11773852502171422</v>
      </c>
      <c r="AA74" s="54">
        <f ca="1">(((VLOOKUP(EDATE($P74,60)+1,INDIRECT("fundamentals!$"&amp;AA$142&amp;":$"&amp;AA$143),2,0)/VLOOKUP($P74,INDIRECT("fundamentals!$"&amp;AA$142&amp;":$"&amp;AA$143),2,0)))^(1/5)-1)-((VLOOKUP(EDATE($P74,60)+1,fundamentals!$EP:$EQ,2,0)/VLOOKUP($P74,fundamentals!$EP:$EQ,2,0))^(1/5)-1)</f>
        <v>5.0367118721492909E-2</v>
      </c>
    </row>
    <row r="75" spans="2:27" x14ac:dyDescent="0.35">
      <c r="B75" s="21">
        <v>42094</v>
      </c>
      <c r="C75" s="23">
        <f t="shared" ca="1" si="4"/>
        <v>5.8789437812059209</v>
      </c>
      <c r="D75" s="23">
        <f t="shared" ca="1" si="3"/>
        <v>3.9241250455229428</v>
      </c>
      <c r="E75" s="23">
        <f t="shared" ca="1" si="3"/>
        <v>0.68622475491272006</v>
      </c>
      <c r="F75" s="23">
        <f t="shared" ca="1" si="3"/>
        <v>-2.2774037248191412</v>
      </c>
      <c r="G75" s="23">
        <f t="shared" ca="1" si="3"/>
        <v>1.3991266050905615</v>
      </c>
      <c r="H75" s="23">
        <f t="shared" ca="1" si="3"/>
        <v>7.2295401845323912</v>
      </c>
      <c r="I75" s="23">
        <f t="shared" ca="1" si="3"/>
        <v>5.669553568021092</v>
      </c>
      <c r="J75" s="23">
        <f t="shared" ca="1" si="3"/>
        <v>4.3228142066457806</v>
      </c>
      <c r="K75" s="23">
        <f t="shared" ca="1" si="3"/>
        <v>-0.81470930794366447</v>
      </c>
      <c r="L75" s="23">
        <f t="shared" ca="1" si="3"/>
        <v>-1.6824074058526444</v>
      </c>
      <c r="M75" s="23">
        <f t="shared" ca="1" si="3"/>
        <v>5.049561940161718</v>
      </c>
      <c r="P75" s="21">
        <v>42094</v>
      </c>
      <c r="Q75" s="54">
        <f ca="1">(((VLOOKUP(EDATE($P75,60),INDIRECT("fundamentals!$"&amp;Q$142&amp;":$"&amp;Q$143),2,0)/VLOOKUP($P75,INDIRECT("fundamentals!$"&amp;Q$142&amp;":$"&amp;Q$143),2,0)))^(1/5)-1)-((VLOOKUP(EDATE($P75,60),fundamentals!$EP:$EQ,2,0)/VLOOKUP($P75,fundamentals!$EP:$EQ,2,0))^(1/5)-1)</f>
        <v>2.0073494845189499E-2</v>
      </c>
      <c r="R75" s="54">
        <f ca="1">(((VLOOKUP(EDATE($P75,60),INDIRECT("fundamentals!$"&amp;R$142&amp;":$"&amp;R$143),2,0)/VLOOKUP($P75,INDIRECT("fundamentals!$"&amp;R$142&amp;":$"&amp;R$143),2,0)))^(1/5)-1)-((VLOOKUP(EDATE($P75,60),fundamentals!$EP:$EQ,2,0)/VLOOKUP($P75,fundamentals!$EP:$EQ,2,0))^(1/5)-1)</f>
        <v>1.4689773103085946E-2</v>
      </c>
      <c r="S75" s="54">
        <f ca="1">(((VLOOKUP(EDATE($P75,60),INDIRECT("fundamentals!$"&amp;S$142&amp;":$"&amp;S$143),2,0)/VLOOKUP($P75,INDIRECT("fundamentals!$"&amp;S$142&amp;":$"&amp;S$143),2,0)))^(1/5)-1)-((VLOOKUP(EDATE($P75,60),fundamentals!$EP:$EQ,2,0)/VLOOKUP($P75,fundamentals!$EP:$EQ,2,0))^(1/5)-1)</f>
        <v>-3.8116940821956824E-2</v>
      </c>
      <c r="T75" s="54">
        <f ca="1">(((VLOOKUP(EDATE($P75,60),INDIRECT("fundamentals!$"&amp;T$142&amp;":$"&amp;T$143),2,0)/VLOOKUP($P75,INDIRECT("fundamentals!$"&amp;T$142&amp;":$"&amp;T$143),2,0)))^(1/5)-1)-((VLOOKUP(EDATE($P75,60),fundamentals!$EP:$EQ,2,0)/VLOOKUP($P75,fundamentals!$EP:$EQ,2,0))^(1/5)-1)</f>
        <v>-0.2355454121815086</v>
      </c>
      <c r="U75" s="54">
        <f ca="1">(((VLOOKUP(EDATE($P75,60),INDIRECT("fundamentals!$"&amp;U$142&amp;":$"&amp;U$143),2,0)/VLOOKUP($P75,INDIRECT("fundamentals!$"&amp;U$142&amp;":$"&amp;U$143),2,0)))^(1/5)-1)-((VLOOKUP(EDATE($P75,60),fundamentals!$EP:$EQ,2,0)/VLOOKUP($P75,fundamentals!$EP:$EQ,2,0))^(1/5)-1)</f>
        <v>-6.5820296230341357E-2</v>
      </c>
      <c r="V75" s="54">
        <f ca="1">(((VLOOKUP(EDATE($P75,60),INDIRECT("fundamentals!$"&amp;V$142&amp;":$"&amp;V$143),2,0)/VLOOKUP($P75,INDIRECT("fundamentals!$"&amp;V$142&amp;":$"&amp;V$143),2,0)))^(1/5)-1)-((VLOOKUP(EDATE($P75,60),fundamentals!$EP:$EQ,2,0)/VLOOKUP($P75,fundamentals!$EP:$EQ,2,0))^(1/5)-1)</f>
        <v>-6.8910361863653957E-2</v>
      </c>
      <c r="W75" s="54">
        <f ca="1">(((VLOOKUP(EDATE($P75,60),INDIRECT("fundamentals!$"&amp;W$142&amp;":$"&amp;W$143),2,0)/VLOOKUP($P75,INDIRECT("fundamentals!$"&amp;W$142&amp;":$"&amp;W$143),2,0)))^(1/5)-1)-((VLOOKUP(EDATE($P75,60),fundamentals!$EP:$EQ,2,0)/VLOOKUP($P75,fundamentals!$EP:$EQ,2,0))^(1/5)-1)</f>
        <v>-3.0665103332354837E-2</v>
      </c>
      <c r="X75" s="54">
        <f ca="1">(((VLOOKUP(EDATE($P75,60),INDIRECT("fundamentals!$"&amp;X$142&amp;":$"&amp;X$143),2,0)/VLOOKUP($P75,INDIRECT("fundamentals!$"&amp;X$142&amp;":$"&amp;X$143),2,0)))^(1/5)-1)-((VLOOKUP(EDATE($P75,60),fundamentals!$EP:$EQ,2,0)/VLOOKUP($P75,fundamentals!$EP:$EQ,2,0))^(1/5)-1)</f>
        <v>-4.8867532022714322E-2</v>
      </c>
      <c r="Y75" s="54">
        <f ca="1">(((VLOOKUP(EDATE($P75,60),INDIRECT("fundamentals!$"&amp;Y$142&amp;":$"&amp;Y$143),2,0)/VLOOKUP($P75,INDIRECT("fundamentals!$"&amp;Y$142&amp;":$"&amp;Y$143),2,0)))^(1/5)-1)-((VLOOKUP(EDATE($P75,60),fundamentals!$EP:$EQ,2,0)/VLOOKUP($P75,fundamentals!$EP:$EQ,2,0))^(1/5)-1)</f>
        <v>-9.6264045306996726E-2</v>
      </c>
      <c r="Z75" s="54">
        <f ca="1">(((VLOOKUP(EDATE($P75,60),INDIRECT("fundamentals!$"&amp;Z$142&amp;":$"&amp;Z$143),2,0)/VLOOKUP($P75,INDIRECT("fundamentals!$"&amp;Z$142&amp;":$"&amp;Z$143),2,0)))^(1/5)-1)-((VLOOKUP(EDATE($P75,60),fundamentals!$EP:$EQ,2,0)/VLOOKUP($P75,fundamentals!$EP:$EQ,2,0))^(1/5)-1)</f>
        <v>8.2177804024008649E-2</v>
      </c>
      <c r="AA75" s="54">
        <f ca="1">(((VLOOKUP(EDATE($P75,60),INDIRECT("fundamentals!$"&amp;AA$142&amp;":$"&amp;AA$143),2,0)/VLOOKUP($P75,INDIRECT("fundamentals!$"&amp;AA$142&amp;":$"&amp;AA$143),2,0)))^(1/5)-1)-((VLOOKUP(EDATE($P75,60),fundamentals!$EP:$EQ,2,0)/VLOOKUP($P75,fundamentals!$EP:$EQ,2,0))^(1/5)-1)</f>
        <v>5.8672860986201947E-3</v>
      </c>
    </row>
    <row r="76" spans="2:27" x14ac:dyDescent="0.35">
      <c r="B76" s="21">
        <v>42124</v>
      </c>
      <c r="C76" s="23">
        <f t="shared" ca="1" si="4"/>
        <v>6.0077292737012815</v>
      </c>
      <c r="D76" s="23">
        <f t="shared" ca="1" si="3"/>
        <v>3.1620897781173385</v>
      </c>
      <c r="E76" s="23">
        <f t="shared" ca="1" si="3"/>
        <v>0.29044779713049795</v>
      </c>
      <c r="F76" s="23">
        <f t="shared" ca="1" si="3"/>
        <v>-1.5795423578538725</v>
      </c>
      <c r="G76" s="23">
        <f t="shared" ca="1" si="3"/>
        <v>1.3096983748579376</v>
      </c>
      <c r="H76" s="23">
        <f t="shared" ca="1" si="3"/>
        <v>5.4075084558233275</v>
      </c>
      <c r="I76" s="23">
        <f t="shared" ca="1" si="3"/>
        <v>4.9053687816663336</v>
      </c>
      <c r="J76" s="23">
        <f t="shared" ca="1" si="3"/>
        <v>3.8126686301316592</v>
      </c>
      <c r="K76" s="23">
        <f t="shared" ca="1" si="3"/>
        <v>-0.40531921627440548</v>
      </c>
      <c r="L76" s="23">
        <f t="shared" ca="1" si="3"/>
        <v>-1.3606760703312757</v>
      </c>
      <c r="M76" s="23">
        <f t="shared" ca="1" si="3"/>
        <v>4.7432706792297825</v>
      </c>
      <c r="P76" s="21">
        <v>42124</v>
      </c>
      <c r="Q76" s="54">
        <f ca="1">(((VLOOKUP(EDATE($P76,60),INDIRECT("fundamentals!$"&amp;Q$142&amp;":$"&amp;Q$143),2,0)/VLOOKUP($P76,INDIRECT("fundamentals!$"&amp;Q$142&amp;":$"&amp;Q$143),2,0)))^(1/5)-1)-((VLOOKUP(EDATE($P76,60),fundamentals!$EP:$EQ,2,0)/VLOOKUP($P76,fundamentals!$EP:$EQ,2,0))^(1/5)-1)</f>
        <v>3.8218069061316529E-2</v>
      </c>
      <c r="R76" s="54">
        <f ca="1">(((VLOOKUP(EDATE($P76,60),INDIRECT("fundamentals!$"&amp;R$142&amp;":$"&amp;R$143),2,0)/VLOOKUP($P76,INDIRECT("fundamentals!$"&amp;R$142&amp;":$"&amp;R$143),2,0)))^(1/5)-1)-((VLOOKUP(EDATE($P76,60),fundamentals!$EP:$EQ,2,0)/VLOOKUP($P76,fundamentals!$EP:$EQ,2,0))^(1/5)-1)</f>
        <v>5.4452243506815989E-2</v>
      </c>
      <c r="S76" s="54">
        <f ca="1">(((VLOOKUP(EDATE($P76,60),INDIRECT("fundamentals!$"&amp;S$142&amp;":$"&amp;S$143),2,0)/VLOOKUP($P76,INDIRECT("fundamentals!$"&amp;S$142&amp;":$"&amp;S$143),2,0)))^(1/5)-1)-((VLOOKUP(EDATE($P76,60),fundamentals!$EP:$EQ,2,0)/VLOOKUP($P76,fundamentals!$EP:$EQ,2,0))^(1/5)-1)</f>
        <v>-2.9177869644633647E-2</v>
      </c>
      <c r="T76" s="54">
        <f ca="1">(((VLOOKUP(EDATE($P76,60),INDIRECT("fundamentals!$"&amp;T$142&amp;":$"&amp;T$143),2,0)/VLOOKUP($P76,INDIRECT("fundamentals!$"&amp;T$142&amp;":$"&amp;T$143),2,0)))^(1/5)-1)-((VLOOKUP(EDATE($P76,60),fundamentals!$EP:$EQ,2,0)/VLOOKUP($P76,fundamentals!$EP:$EQ,2,0))^(1/5)-1)</f>
        <v>-0.21070702061521185</v>
      </c>
      <c r="U76" s="54">
        <f ca="1">(((VLOOKUP(EDATE($P76,60),INDIRECT("fundamentals!$"&amp;U$142&amp;":$"&amp;U$143),2,0)/VLOOKUP($P76,INDIRECT("fundamentals!$"&amp;U$142&amp;":$"&amp;U$143),2,0)))^(1/5)-1)-((VLOOKUP(EDATE($P76,60),fundamentals!$EP:$EQ,2,0)/VLOOKUP($P76,fundamentals!$EP:$EQ,2,0))^(1/5)-1)</f>
        <v>-5.8152840853173515E-2</v>
      </c>
      <c r="V76" s="54">
        <f ca="1">(((VLOOKUP(EDATE($P76,60),INDIRECT("fundamentals!$"&amp;V$142&amp;":$"&amp;V$143),2,0)/VLOOKUP($P76,INDIRECT("fundamentals!$"&amp;V$142&amp;":$"&amp;V$143),2,0)))^(1/5)-1)-((VLOOKUP(EDATE($P76,60),fundamentals!$EP:$EQ,2,0)/VLOOKUP($P76,fundamentals!$EP:$EQ,2,0))^(1/5)-1)</f>
        <v>-4.6750725511603086E-2</v>
      </c>
      <c r="W76" s="54">
        <f ca="1">(((VLOOKUP(EDATE($P76,60),INDIRECT("fundamentals!$"&amp;W$142&amp;":$"&amp;W$143),2,0)/VLOOKUP($P76,INDIRECT("fundamentals!$"&amp;W$142&amp;":$"&amp;W$143),2,0)))^(1/5)-1)-((VLOOKUP(EDATE($P76,60),fundamentals!$EP:$EQ,2,0)/VLOOKUP($P76,fundamentals!$EP:$EQ,2,0))^(1/5)-1)</f>
        <v>-9.2089295689341544E-3</v>
      </c>
      <c r="X76" s="54">
        <f ca="1">(((VLOOKUP(EDATE($P76,60),INDIRECT("fundamentals!$"&amp;X$142&amp;":$"&amp;X$143),2,0)/VLOOKUP($P76,INDIRECT("fundamentals!$"&amp;X$142&amp;":$"&amp;X$143),2,0)))^(1/5)-1)-((VLOOKUP(EDATE($P76,60),fundamentals!$EP:$EQ,2,0)/VLOOKUP($P76,fundamentals!$EP:$EQ,2,0))^(1/5)-1)</f>
        <v>-3.873062017729989E-2</v>
      </c>
      <c r="Y76" s="54">
        <f ca="1">(((VLOOKUP(EDATE($P76,60),INDIRECT("fundamentals!$"&amp;Y$142&amp;":$"&amp;Y$143),2,0)/VLOOKUP($P76,INDIRECT("fundamentals!$"&amp;Y$142&amp;":$"&amp;Y$143),2,0)))^(1/5)-1)-((VLOOKUP(EDATE($P76,60),fundamentals!$EP:$EQ,2,0)/VLOOKUP($P76,fundamentals!$EP:$EQ,2,0))^(1/5)-1)</f>
        <v>-7.7791052150984363E-2</v>
      </c>
      <c r="Z76" s="54">
        <f ca="1">(((VLOOKUP(EDATE($P76,60),INDIRECT("fundamentals!$"&amp;Z$142&amp;":$"&amp;Z$143),2,0)/VLOOKUP($P76,INDIRECT("fundamentals!$"&amp;Z$142&amp;":$"&amp;Z$143),2,0)))^(1/5)-1)-((VLOOKUP(EDATE($P76,60),fundamentals!$EP:$EQ,2,0)/VLOOKUP($P76,fundamentals!$EP:$EQ,2,0))^(1/5)-1)</f>
        <v>9.79185366067028E-2</v>
      </c>
      <c r="AA76" s="54">
        <f ca="1">(((VLOOKUP(EDATE($P76,60),INDIRECT("fundamentals!$"&amp;AA$142&amp;":$"&amp;AA$143),2,0)/VLOOKUP($P76,INDIRECT("fundamentals!$"&amp;AA$142&amp;":$"&amp;AA$143),2,0)))^(1/5)-1)-((VLOOKUP(EDATE($P76,60),fundamentals!$EP:$EQ,2,0)/VLOOKUP($P76,fundamentals!$EP:$EQ,2,0))^(1/5)-1)</f>
        <v>6.6169357306844478E-3</v>
      </c>
    </row>
    <row r="77" spans="2:27" x14ac:dyDescent="0.35">
      <c r="B77" s="21">
        <v>42155</v>
      </c>
      <c r="C77" s="23">
        <f t="shared" ca="1" si="4"/>
        <v>6.0185707055694806</v>
      </c>
      <c r="D77" s="23">
        <f t="shared" ca="1" si="3"/>
        <v>3.6859698303941801</v>
      </c>
      <c r="E77" s="23">
        <f t="shared" ca="1" si="3"/>
        <v>0.79566716698141349</v>
      </c>
      <c r="F77" s="23">
        <f t="shared" ca="1" si="3"/>
        <v>-1.8801113581128261</v>
      </c>
      <c r="G77" s="23">
        <f t="shared" ca="1" si="3"/>
        <v>1.8731379925414879</v>
      </c>
      <c r="H77" s="23">
        <f t="shared" ca="1" si="3"/>
        <v>5.4202973570065218</v>
      </c>
      <c r="I77" s="23">
        <f t="shared" ca="1" si="3"/>
        <v>6.2309534673122471</v>
      </c>
      <c r="J77" s="23">
        <f t="shared" ca="1" si="3"/>
        <v>3.8567110104901587</v>
      </c>
      <c r="K77" s="23">
        <f t="shared" ca="1" si="3"/>
        <v>-0.14496090440676213</v>
      </c>
      <c r="L77" s="23">
        <f t="shared" ca="1" si="3"/>
        <v>-0.62592819495340368</v>
      </c>
      <c r="M77" s="23">
        <f t="shared" ca="1" si="3"/>
        <v>5.2225339324485587</v>
      </c>
      <c r="P77" s="21">
        <v>42155</v>
      </c>
      <c r="Q77" s="54">
        <f ca="1">(((VLOOKUP(EDATE($P77,60),INDIRECT("fundamentals!$"&amp;Q$142&amp;":$"&amp;Q$143),2,0)/VLOOKUP($P77,INDIRECT("fundamentals!$"&amp;Q$142&amp;":$"&amp;Q$143),2,0)))^(1/5)-1)-((VLOOKUP(EDATE($P77,60),fundamentals!$EP:$EQ,2,0)/VLOOKUP($P77,fundamentals!$EP:$EQ,2,0))^(1/5)-1)</f>
        <v>4.3473884753597813E-2</v>
      </c>
      <c r="R77" s="54">
        <f ca="1">(((VLOOKUP(EDATE($P77,60),INDIRECT("fundamentals!$"&amp;R$142&amp;":$"&amp;R$143),2,0)/VLOOKUP($P77,INDIRECT("fundamentals!$"&amp;R$142&amp;":$"&amp;R$143),2,0)))^(1/5)-1)-((VLOOKUP(EDATE($P77,60),fundamentals!$EP:$EQ,2,0)/VLOOKUP($P77,fundamentals!$EP:$EQ,2,0))^(1/5)-1)</f>
        <v>5.3972861721211407E-2</v>
      </c>
      <c r="S77" s="54">
        <f ca="1">(((VLOOKUP(EDATE($P77,60),INDIRECT("fundamentals!$"&amp;S$142&amp;":$"&amp;S$143),2,0)/VLOOKUP($P77,INDIRECT("fundamentals!$"&amp;S$142&amp;":$"&amp;S$143),2,0)))^(1/5)-1)-((VLOOKUP(EDATE($P77,60),fundamentals!$EP:$EQ,2,0)/VLOOKUP($P77,fundamentals!$EP:$EQ,2,0))^(1/5)-1)</f>
        <v>-3.4865228550758909E-2</v>
      </c>
      <c r="T77" s="54">
        <f ca="1">(((VLOOKUP(EDATE($P77,60),INDIRECT("fundamentals!$"&amp;T$142&amp;":$"&amp;T$143),2,0)/VLOOKUP($P77,INDIRECT("fundamentals!$"&amp;T$142&amp;":$"&amp;T$143),2,0)))^(1/5)-1)-((VLOOKUP(EDATE($P77,60),fundamentals!$EP:$EQ,2,0)/VLOOKUP($P77,fundamentals!$EP:$EQ,2,0))^(1/5)-1)</f>
        <v>-0.2077912159699753</v>
      </c>
      <c r="U77" s="54">
        <f ca="1">(((VLOOKUP(EDATE($P77,60),INDIRECT("fundamentals!$"&amp;U$142&amp;":$"&amp;U$143),2,0)/VLOOKUP($P77,INDIRECT("fundamentals!$"&amp;U$142&amp;":$"&amp;U$143),2,0)))^(1/5)-1)-((VLOOKUP(EDATE($P77,60),fundamentals!$EP:$EQ,2,0)/VLOOKUP($P77,fundamentals!$EP:$EQ,2,0))^(1/5)-1)</f>
        <v>-6.634877763516589E-2</v>
      </c>
      <c r="V77" s="54">
        <f ca="1">(((VLOOKUP(EDATE($P77,60),INDIRECT("fundamentals!$"&amp;V$142&amp;":$"&amp;V$143),2,0)/VLOOKUP($P77,INDIRECT("fundamentals!$"&amp;V$142&amp;":$"&amp;V$143),2,0)))^(1/5)-1)-((VLOOKUP(EDATE($P77,60),fundamentals!$EP:$EQ,2,0)/VLOOKUP($P77,fundamentals!$EP:$EQ,2,0))^(1/5)-1)</f>
        <v>-4.9802093018393334E-2</v>
      </c>
      <c r="W77" s="54">
        <f ca="1">(((VLOOKUP(EDATE($P77,60),INDIRECT("fundamentals!$"&amp;W$142&amp;":$"&amp;W$143),2,0)/VLOOKUP($P77,INDIRECT("fundamentals!$"&amp;W$142&amp;":$"&amp;W$143),2,0)))^(1/5)-1)-((VLOOKUP(EDATE($P77,60),fundamentals!$EP:$EQ,2,0)/VLOOKUP($P77,fundamentals!$EP:$EQ,2,0))^(1/5)-1)</f>
        <v>-2.0212317175223093E-2</v>
      </c>
      <c r="X77" s="54">
        <f ca="1">(((VLOOKUP(EDATE($P77,60),INDIRECT("fundamentals!$"&amp;X$142&amp;":$"&amp;X$143),2,0)/VLOOKUP($P77,INDIRECT("fundamentals!$"&amp;X$142&amp;":$"&amp;X$143),2,0)))^(1/5)-1)-((VLOOKUP(EDATE($P77,60),fundamentals!$EP:$EQ,2,0)/VLOOKUP($P77,fundamentals!$EP:$EQ,2,0))^(1/5)-1)</f>
        <v>-3.5671340202394486E-2</v>
      </c>
      <c r="Y77" s="54">
        <f ca="1">(((VLOOKUP(EDATE($P77,60),INDIRECT("fundamentals!$"&amp;Y$142&amp;":$"&amp;Y$143),2,0)/VLOOKUP($P77,INDIRECT("fundamentals!$"&amp;Y$142&amp;":$"&amp;Y$143),2,0)))^(1/5)-1)-((VLOOKUP(EDATE($P77,60),fundamentals!$EP:$EQ,2,0)/VLOOKUP($P77,fundamentals!$EP:$EQ,2,0))^(1/5)-1)</f>
        <v>-7.4583005504829325E-2</v>
      </c>
      <c r="Z77" s="54">
        <f ca="1">(((VLOOKUP(EDATE($P77,60),INDIRECT("fundamentals!$"&amp;Z$142&amp;":$"&amp;Z$143),2,0)/VLOOKUP($P77,INDIRECT("fundamentals!$"&amp;Z$142&amp;":$"&amp;Z$143),2,0)))^(1/5)-1)-((VLOOKUP(EDATE($P77,60),fundamentals!$EP:$EQ,2,0)/VLOOKUP($P77,fundamentals!$EP:$EQ,2,0))^(1/5)-1)</f>
        <v>0.10123128533350356</v>
      </c>
      <c r="AA77" s="54">
        <f ca="1">(((VLOOKUP(EDATE($P77,60),INDIRECT("fundamentals!$"&amp;AA$142&amp;":$"&amp;AA$143),2,0)/VLOOKUP($P77,INDIRECT("fundamentals!$"&amp;AA$142&amp;":$"&amp;AA$143),2,0)))^(1/5)-1)-((VLOOKUP(EDATE($P77,60),fundamentals!$EP:$EQ,2,0)/VLOOKUP($P77,fundamentals!$EP:$EQ,2,0))^(1/5)-1)</f>
        <v>6.3748569207471295E-3</v>
      </c>
    </row>
    <row r="78" spans="2:27" x14ac:dyDescent="0.35">
      <c r="B78" s="21">
        <v>42185</v>
      </c>
      <c r="C78" s="23">
        <f t="shared" ca="1" si="4"/>
        <v>5.3976744566512007</v>
      </c>
      <c r="D78" s="23">
        <f t="shared" ca="1" si="3"/>
        <v>3.1739222214207574</v>
      </c>
      <c r="E78" s="23">
        <f t="shared" ca="1" si="3"/>
        <v>-3.9143125495088249E-2</v>
      </c>
      <c r="F78" s="23">
        <f t="shared" ca="1" si="3"/>
        <v>-2.635009782369794</v>
      </c>
      <c r="G78" s="23">
        <f t="shared" ca="1" si="3"/>
        <v>1.4533216547816004</v>
      </c>
      <c r="H78" s="23">
        <f t="shared" ca="1" si="3"/>
        <v>3.6954076287468953</v>
      </c>
      <c r="I78" s="23">
        <f t="shared" ca="1" si="3"/>
        <v>5.6094416111204186</v>
      </c>
      <c r="J78" s="23">
        <f t="shared" ca="1" si="3"/>
        <v>2.5572613717812613</v>
      </c>
      <c r="K78" s="23">
        <f t="shared" ca="1" si="3"/>
        <v>-1.3022634518742979</v>
      </c>
      <c r="L78" s="23">
        <f t="shared" ca="1" si="3"/>
        <v>-2.1947857444391428</v>
      </c>
      <c r="M78" s="23">
        <f t="shared" ca="1" si="3"/>
        <v>3.1105076638702229</v>
      </c>
      <c r="P78" s="21">
        <v>42185</v>
      </c>
      <c r="Q78" s="54">
        <f ca="1">(((VLOOKUP(EDATE($P78,60),INDIRECT("fundamentals!$"&amp;Q$142&amp;":$"&amp;Q$143),2,0)/VLOOKUP($P78,INDIRECT("fundamentals!$"&amp;Q$142&amp;":$"&amp;Q$143),2,0)))^(1/5)-1)-((VLOOKUP(EDATE($P78,60),fundamentals!$EP:$EQ,2,0)/VLOOKUP($P78,fundamentals!$EP:$EQ,2,0))^(1/5)-1)</f>
        <v>3.5261082418369671E-2</v>
      </c>
      <c r="R78" s="54">
        <f ca="1">(((VLOOKUP(EDATE($P78,60),INDIRECT("fundamentals!$"&amp;R$142&amp;":$"&amp;R$143),2,0)/VLOOKUP($P78,INDIRECT("fundamentals!$"&amp;R$142&amp;":$"&amp;R$143),2,0)))^(1/5)-1)-((VLOOKUP(EDATE($P78,60),fundamentals!$EP:$EQ,2,0)/VLOOKUP($P78,fundamentals!$EP:$EQ,2,0))^(1/5)-1)</f>
        <v>6.0946359703007991E-2</v>
      </c>
      <c r="S78" s="54">
        <f ca="1">(((VLOOKUP(EDATE($P78,60),INDIRECT("fundamentals!$"&amp;S$142&amp;":$"&amp;S$143),2,0)/VLOOKUP($P78,INDIRECT("fundamentals!$"&amp;S$142&amp;":$"&amp;S$143),2,0)))^(1/5)-1)-((VLOOKUP(EDATE($P78,60),fundamentals!$EP:$EQ,2,0)/VLOOKUP($P78,fundamentals!$EP:$EQ,2,0))^(1/5)-1)</f>
        <v>-3.965379127631774E-2</v>
      </c>
      <c r="T78" s="54">
        <f ca="1">(((VLOOKUP(EDATE($P78,60),INDIRECT("fundamentals!$"&amp;T$142&amp;":$"&amp;T$143),2,0)/VLOOKUP($P78,INDIRECT("fundamentals!$"&amp;T$142&amp;":$"&amp;T$143),2,0)))^(1/5)-1)-((VLOOKUP(EDATE($P78,60),fundamentals!$EP:$EQ,2,0)/VLOOKUP($P78,fundamentals!$EP:$EQ,2,0))^(1/5)-1)</f>
        <v>-0.2121598731625427</v>
      </c>
      <c r="U78" s="54">
        <f ca="1">(((VLOOKUP(EDATE($P78,60),INDIRECT("fundamentals!$"&amp;U$142&amp;":$"&amp;U$143),2,0)/VLOOKUP($P78,INDIRECT("fundamentals!$"&amp;U$142&amp;":$"&amp;U$143),2,0)))^(1/5)-1)-((VLOOKUP(EDATE($P78,60),fundamentals!$EP:$EQ,2,0)/VLOOKUP($P78,fundamentals!$EP:$EQ,2,0))^(1/5)-1)</f>
        <v>-7.5811348440590454E-2</v>
      </c>
      <c r="V78" s="54">
        <f ca="1">(((VLOOKUP(EDATE($P78,60),INDIRECT("fundamentals!$"&amp;V$142&amp;":$"&amp;V$143),2,0)/VLOOKUP($P78,INDIRECT("fundamentals!$"&amp;V$142&amp;":$"&amp;V$143),2,0)))^(1/5)-1)-((VLOOKUP(EDATE($P78,60),fundamentals!$EP:$EQ,2,0)/VLOOKUP($P78,fundamentals!$EP:$EQ,2,0))^(1/5)-1)</f>
        <v>-4.4842649902489429E-2</v>
      </c>
      <c r="W78" s="54">
        <f ca="1">(((VLOOKUP(EDATE($P78,60),INDIRECT("fundamentals!$"&amp;W$142&amp;":$"&amp;W$143),2,0)/VLOOKUP($P78,INDIRECT("fundamentals!$"&amp;W$142&amp;":$"&amp;W$143),2,0)))^(1/5)-1)-((VLOOKUP(EDATE($P78,60),fundamentals!$EP:$EQ,2,0)/VLOOKUP($P78,fundamentals!$EP:$EQ,2,0))^(1/5)-1)</f>
        <v>-3.2118410801277975E-2</v>
      </c>
      <c r="X78" s="54">
        <f ca="1">(((VLOOKUP(EDATE($P78,60),INDIRECT("fundamentals!$"&amp;X$142&amp;":$"&amp;X$143),2,0)/VLOOKUP($P78,INDIRECT("fundamentals!$"&amp;X$142&amp;":$"&amp;X$143),2,0)))^(1/5)-1)-((VLOOKUP(EDATE($P78,60),fundamentals!$EP:$EQ,2,0)/VLOOKUP($P78,fundamentals!$EP:$EQ,2,0))^(1/5)-1)</f>
        <v>-3.3754021511324561E-2</v>
      </c>
      <c r="Y78" s="54">
        <f ca="1">(((VLOOKUP(EDATE($P78,60),INDIRECT("fundamentals!$"&amp;Y$142&amp;":$"&amp;Y$143),2,0)/VLOOKUP($P78,INDIRECT("fundamentals!$"&amp;Y$142&amp;":$"&amp;Y$143),2,0)))^(1/5)-1)-((VLOOKUP(EDATE($P78,60),fundamentals!$EP:$EQ,2,0)/VLOOKUP($P78,fundamentals!$EP:$EQ,2,0))^(1/5)-1)</f>
        <v>-7.1472948846718065E-2</v>
      </c>
      <c r="Z78" s="54">
        <f ca="1">(((VLOOKUP(EDATE($P78,60),INDIRECT("fundamentals!$"&amp;Z$142&amp;":$"&amp;Z$143),2,0)/VLOOKUP($P78,INDIRECT("fundamentals!$"&amp;Z$142&amp;":$"&amp;Z$143),2,0)))^(1/5)-1)-((VLOOKUP(EDATE($P78,60),fundamentals!$EP:$EQ,2,0)/VLOOKUP($P78,fundamentals!$EP:$EQ,2,0))^(1/5)-1)</f>
        <v>0.12307455388505684</v>
      </c>
      <c r="AA78" s="54">
        <f ca="1">(((VLOOKUP(EDATE($P78,60),INDIRECT("fundamentals!$"&amp;AA$142&amp;":$"&amp;AA$143),2,0)/VLOOKUP($P78,INDIRECT("fundamentals!$"&amp;AA$142&amp;":$"&amp;AA$143),2,0)))^(1/5)-1)-((VLOOKUP(EDATE($P78,60),fundamentals!$EP:$EQ,2,0)/VLOOKUP($P78,fundamentals!$EP:$EQ,2,0))^(1/5)-1)</f>
        <v>2.4021649109358112E-3</v>
      </c>
    </row>
    <row r="79" spans="2:27" x14ac:dyDescent="0.35">
      <c r="B79" s="21">
        <v>42216</v>
      </c>
      <c r="C79" s="23">
        <f t="shared" ca="1" si="4"/>
        <v>8.3624152058089525</v>
      </c>
      <c r="D79" s="23">
        <f t="shared" ca="1" si="3"/>
        <v>5.5785335275815129</v>
      </c>
      <c r="E79" s="23">
        <f t="shared" ca="1" si="3"/>
        <v>2.003604216294506</v>
      </c>
      <c r="F79" s="23">
        <f t="shared" ca="1" si="3"/>
        <v>-2.4533248571353976</v>
      </c>
      <c r="G79" s="23">
        <f t="shared" ca="1" si="3"/>
        <v>2.8023811182495577</v>
      </c>
      <c r="H79" s="23">
        <f t="shared" ca="1" si="3"/>
        <v>5.8391297898267283</v>
      </c>
      <c r="I79" s="23">
        <f t="shared" ca="1" si="3"/>
        <v>7.2087849556554247</v>
      </c>
      <c r="J79" s="23">
        <f t="shared" ca="1" si="3"/>
        <v>3.359846994345367</v>
      </c>
      <c r="K79" s="23">
        <f t="shared" ca="1" si="3"/>
        <v>-1.4275323724437086</v>
      </c>
      <c r="L79" s="23">
        <f t="shared" ca="1" si="3"/>
        <v>-1.0900878990127394</v>
      </c>
      <c r="M79" s="23">
        <f t="shared" ca="1" si="3"/>
        <v>5.6905178536731853</v>
      </c>
      <c r="P79" s="21">
        <v>42216</v>
      </c>
      <c r="Q79" s="54">
        <f ca="1">(((VLOOKUP(EDATE($P79,60),INDIRECT("fundamentals!$"&amp;Q$142&amp;":$"&amp;Q$143),2,0)/VLOOKUP($P79,INDIRECT("fundamentals!$"&amp;Q$142&amp;":$"&amp;Q$143),2,0)))^(1/5)-1)-((VLOOKUP(EDATE($P79,60),fundamentals!$EP:$EQ,2,0)/VLOOKUP($P79,fundamentals!$EP:$EQ,2,0))^(1/5)-1)</f>
        <v>6.5394246103320786E-3</v>
      </c>
      <c r="R79" s="54">
        <f ca="1">(((VLOOKUP(EDATE($P79,60),INDIRECT("fundamentals!$"&amp;R$142&amp;":$"&amp;R$143),2,0)/VLOOKUP($P79,INDIRECT("fundamentals!$"&amp;R$142&amp;":$"&amp;R$143),2,0)))^(1/5)-1)-((VLOOKUP(EDATE($P79,60),fundamentals!$EP:$EQ,2,0)/VLOOKUP($P79,fundamentals!$EP:$EQ,2,0))^(1/5)-1)</f>
        <v>4.2505997157061604E-2</v>
      </c>
      <c r="S79" s="54">
        <f ca="1">(((VLOOKUP(EDATE($P79,60),INDIRECT("fundamentals!$"&amp;S$142&amp;":$"&amp;S$143),2,0)/VLOOKUP($P79,INDIRECT("fundamentals!$"&amp;S$142&amp;":$"&amp;S$143),2,0)))^(1/5)-1)-((VLOOKUP(EDATE($P79,60),fundamentals!$EP:$EQ,2,0)/VLOOKUP($P79,fundamentals!$EP:$EQ,2,0))^(1/5)-1)</f>
        <v>-6.530788205312632E-2</v>
      </c>
      <c r="T79" s="54">
        <f ca="1">(((VLOOKUP(EDATE($P79,60),INDIRECT("fundamentals!$"&amp;T$142&amp;":$"&amp;T$143),2,0)/VLOOKUP($P79,INDIRECT("fundamentals!$"&amp;T$142&amp;":$"&amp;T$143),2,0)))^(1/5)-1)-((VLOOKUP(EDATE($P79,60),fundamentals!$EP:$EQ,2,0)/VLOOKUP($P79,fundamentals!$EP:$EQ,2,0))^(1/5)-1)</f>
        <v>-0.238260297502911</v>
      </c>
      <c r="U79" s="54">
        <f ca="1">(((VLOOKUP(EDATE($P79,60),INDIRECT("fundamentals!$"&amp;U$142&amp;":$"&amp;U$143),2,0)/VLOOKUP($P79,INDIRECT("fundamentals!$"&amp;U$142&amp;":$"&amp;U$143),2,0)))^(1/5)-1)-((VLOOKUP(EDATE($P79,60),fundamentals!$EP:$EQ,2,0)/VLOOKUP($P79,fundamentals!$EP:$EQ,2,0))^(1/5)-1)</f>
        <v>-0.1037076849920604</v>
      </c>
      <c r="V79" s="54">
        <f ca="1">(((VLOOKUP(EDATE($P79,60),INDIRECT("fundamentals!$"&amp;V$142&amp;":$"&amp;V$143),2,0)/VLOOKUP($P79,INDIRECT("fundamentals!$"&amp;V$142&amp;":$"&amp;V$143),2,0)))^(1/5)-1)-((VLOOKUP(EDATE($P79,60),fundamentals!$EP:$EQ,2,0)/VLOOKUP($P79,fundamentals!$EP:$EQ,2,0))^(1/5)-1)</f>
        <v>-7.6263102540588212E-2</v>
      </c>
      <c r="W79" s="54">
        <f ca="1">(((VLOOKUP(EDATE($P79,60),INDIRECT("fundamentals!$"&amp;W$142&amp;":$"&amp;W$143),2,0)/VLOOKUP($P79,INDIRECT("fundamentals!$"&amp;W$142&amp;":$"&amp;W$143),2,0)))^(1/5)-1)-((VLOOKUP(EDATE($P79,60),fundamentals!$EP:$EQ,2,0)/VLOOKUP($P79,fundamentals!$EP:$EQ,2,0))^(1/5)-1)</f>
        <v>-5.7240736923158231E-2</v>
      </c>
      <c r="X79" s="54">
        <f ca="1">(((VLOOKUP(EDATE($P79,60),INDIRECT("fundamentals!$"&amp;X$142&amp;":$"&amp;X$143),2,0)/VLOOKUP($P79,INDIRECT("fundamentals!$"&amp;X$142&amp;":$"&amp;X$143),2,0)))^(1/5)-1)-((VLOOKUP(EDATE($P79,60),fundamentals!$EP:$EQ,2,0)/VLOOKUP($P79,fundamentals!$EP:$EQ,2,0))^(1/5)-1)</f>
        <v>-5.3855160586166573E-2</v>
      </c>
      <c r="Y79" s="54">
        <f ca="1">(((VLOOKUP(EDATE($P79,60),INDIRECT("fundamentals!$"&amp;Y$142&amp;":$"&amp;Y$143),2,0)/VLOOKUP($P79,INDIRECT("fundamentals!$"&amp;Y$142&amp;":$"&amp;Y$143),2,0)))^(1/5)-1)-((VLOOKUP(EDATE($P79,60),fundamentals!$EP:$EQ,2,0)/VLOOKUP($P79,fundamentals!$EP:$EQ,2,0))^(1/5)-1)</f>
        <v>-7.6913005457503125E-2</v>
      </c>
      <c r="Z79" s="54">
        <f ca="1">(((VLOOKUP(EDATE($P79,60),INDIRECT("fundamentals!$"&amp;Z$142&amp;":$"&amp;Z$143),2,0)/VLOOKUP($P79,INDIRECT("fundamentals!$"&amp;Z$142&amp;":$"&amp;Z$143),2,0)))^(1/5)-1)-((VLOOKUP(EDATE($P79,60),fundamentals!$EP:$EQ,2,0)/VLOOKUP($P79,fundamentals!$EP:$EQ,2,0))^(1/5)-1)</f>
        <v>0.10524667370396812</v>
      </c>
      <c r="AA79" s="54">
        <f ca="1">(((VLOOKUP(EDATE($P79,60),INDIRECT("fundamentals!$"&amp;AA$142&amp;":$"&amp;AA$143),2,0)/VLOOKUP($P79,INDIRECT("fundamentals!$"&amp;AA$142&amp;":$"&amp;AA$143),2,0)))^(1/5)-1)-((VLOOKUP(EDATE($P79,60),fundamentals!$EP:$EQ,2,0)/VLOOKUP($P79,fundamentals!$EP:$EQ,2,0))^(1/5)-1)</f>
        <v>-2.2930366349745102E-2</v>
      </c>
    </row>
    <row r="80" spans="2:27" x14ac:dyDescent="0.35">
      <c r="B80" s="21">
        <v>42247</v>
      </c>
      <c r="C80" s="23">
        <f t="shared" ca="1" si="4"/>
        <v>5.9607573366374638</v>
      </c>
      <c r="D80" s="23">
        <f t="shared" ca="1" si="3"/>
        <v>4.5112385336141108</v>
      </c>
      <c r="E80" s="23">
        <f t="shared" ca="1" si="3"/>
        <v>1.0026062066226942</v>
      </c>
      <c r="F80" s="23">
        <f t="shared" ca="1" si="3"/>
        <v>-2.5258272794239165</v>
      </c>
      <c r="G80" s="23">
        <f t="shared" ca="1" si="3"/>
        <v>1.886631968613063</v>
      </c>
      <c r="H80" s="23">
        <f t="shared" ca="1" si="3"/>
        <v>4.6966532484749628</v>
      </c>
      <c r="I80" s="23">
        <f t="shared" ca="1" si="3"/>
        <v>5.3567656233187417</v>
      </c>
      <c r="J80" s="23">
        <f t="shared" ca="1" si="3"/>
        <v>2.2889719495107892</v>
      </c>
      <c r="K80" s="23">
        <f t="shared" ca="1" si="3"/>
        <v>-2.1602112137382745</v>
      </c>
      <c r="L80" s="23">
        <f t="shared" ca="1" si="3"/>
        <v>-2.0861816816102756</v>
      </c>
      <c r="M80" s="23">
        <f t="shared" ca="1" si="3"/>
        <v>4.9510135459014775</v>
      </c>
      <c r="P80" s="21">
        <v>42247</v>
      </c>
      <c r="Q80" s="54">
        <f ca="1">(((VLOOKUP(EDATE($P80,60),INDIRECT("fundamentals!$"&amp;Q$142&amp;":$"&amp;Q$143),2,0)/VLOOKUP($P80,INDIRECT("fundamentals!$"&amp;Q$142&amp;":$"&amp;Q$143),2,0)))^(1/5)-1)-((VLOOKUP(EDATE($P80,60),fundamentals!$EP:$EQ,2,0)/VLOOKUP($P80,fundamentals!$EP:$EQ,2,0))^(1/5)-1)</f>
        <v>4.4417499702337437E-2</v>
      </c>
      <c r="R80" s="54">
        <f ca="1">(((VLOOKUP(EDATE($P80,60),INDIRECT("fundamentals!$"&amp;R$142&amp;":$"&amp;R$143),2,0)/VLOOKUP($P80,INDIRECT("fundamentals!$"&amp;R$142&amp;":$"&amp;R$143),2,0)))^(1/5)-1)-((VLOOKUP(EDATE($P80,60),fundamentals!$EP:$EQ,2,0)/VLOOKUP($P80,fundamentals!$EP:$EQ,2,0))^(1/5)-1)</f>
        <v>8.7191281391068465E-2</v>
      </c>
      <c r="S80" s="54">
        <f ca="1">(((VLOOKUP(EDATE($P80,60),INDIRECT("fundamentals!$"&amp;S$142&amp;":$"&amp;S$143),2,0)/VLOOKUP($P80,INDIRECT("fundamentals!$"&amp;S$142&amp;":$"&amp;S$143),2,0)))^(1/5)-1)-((VLOOKUP(EDATE($P80,60),fundamentals!$EP:$EQ,2,0)/VLOOKUP($P80,fundamentals!$EP:$EQ,2,0))^(1/5)-1)</f>
        <v>-3.8825025038543126E-2</v>
      </c>
      <c r="T80" s="54">
        <f ca="1">(((VLOOKUP(EDATE($P80,60),INDIRECT("fundamentals!$"&amp;T$142&amp;":$"&amp;T$143),2,0)/VLOOKUP($P80,INDIRECT("fundamentals!$"&amp;T$142&amp;":$"&amp;T$143),2,0)))^(1/5)-1)-((VLOOKUP(EDATE($P80,60),fundamentals!$EP:$EQ,2,0)/VLOOKUP($P80,fundamentals!$EP:$EQ,2,0))^(1/5)-1)</f>
        <v>-0.23052181161347329</v>
      </c>
      <c r="U80" s="54">
        <f ca="1">(((VLOOKUP(EDATE($P80,60),INDIRECT("fundamentals!$"&amp;U$142&amp;":$"&amp;U$143),2,0)/VLOOKUP($P80,INDIRECT("fundamentals!$"&amp;U$142&amp;":$"&amp;U$143),2,0)))^(1/5)-1)-((VLOOKUP(EDATE($P80,60),fundamentals!$EP:$EQ,2,0)/VLOOKUP($P80,fundamentals!$EP:$EQ,2,0))^(1/5)-1)</f>
        <v>-7.7355879523509419E-2</v>
      </c>
      <c r="V80" s="54">
        <f ca="1">(((VLOOKUP(EDATE($P80,60),INDIRECT("fundamentals!$"&amp;V$142&amp;":$"&amp;V$143),2,0)/VLOOKUP($P80,INDIRECT("fundamentals!$"&amp;V$142&amp;":$"&amp;V$143),2,0)))^(1/5)-1)-((VLOOKUP(EDATE($P80,60),fundamentals!$EP:$EQ,2,0)/VLOOKUP($P80,fundamentals!$EP:$EQ,2,0))^(1/5)-1)</f>
        <v>-6.2140267883249223E-2</v>
      </c>
      <c r="W80" s="54">
        <f ca="1">(((VLOOKUP(EDATE($P80,60),INDIRECT("fundamentals!$"&amp;W$142&amp;":$"&amp;W$143),2,0)/VLOOKUP($P80,INDIRECT("fundamentals!$"&amp;W$142&amp;":$"&amp;W$143),2,0)))^(1/5)-1)-((VLOOKUP(EDATE($P80,60),fundamentals!$EP:$EQ,2,0)/VLOOKUP($P80,fundamentals!$EP:$EQ,2,0))^(1/5)-1)</f>
        <v>-3.1979171623861546E-2</v>
      </c>
      <c r="X80" s="54">
        <f ca="1">(((VLOOKUP(EDATE($P80,60),INDIRECT("fundamentals!$"&amp;X$142&amp;":$"&amp;X$143),2,0)/VLOOKUP($P80,INDIRECT("fundamentals!$"&amp;X$142&amp;":$"&amp;X$143),2,0)))^(1/5)-1)-((VLOOKUP(EDATE($P80,60),fundamentals!$EP:$EQ,2,0)/VLOOKUP($P80,fundamentals!$EP:$EQ,2,0))^(1/5)-1)</f>
        <v>-2.1027306380143829E-2</v>
      </c>
      <c r="Y80" s="54">
        <f ca="1">(((VLOOKUP(EDATE($P80,60),INDIRECT("fundamentals!$"&amp;Y$142&amp;":$"&amp;Y$143),2,0)/VLOOKUP($P80,INDIRECT("fundamentals!$"&amp;Y$142&amp;":$"&amp;Y$143),2,0)))^(1/5)-1)-((VLOOKUP(EDATE($P80,60),fundamentals!$EP:$EQ,2,0)/VLOOKUP($P80,fundamentals!$EP:$EQ,2,0))^(1/5)-1)</f>
        <v>-5.1310374606374998E-2</v>
      </c>
      <c r="Z80" s="54">
        <f ca="1">(((VLOOKUP(EDATE($P80,60),INDIRECT("fundamentals!$"&amp;Z$142&amp;":$"&amp;Z$143),2,0)/VLOOKUP($P80,INDIRECT("fundamentals!$"&amp;Z$142&amp;":$"&amp;Z$143),2,0)))^(1/5)-1)-((VLOOKUP(EDATE($P80,60),fundamentals!$EP:$EQ,2,0)/VLOOKUP($P80,fundamentals!$EP:$EQ,2,0))^(1/5)-1)</f>
        <v>0.15174589908678837</v>
      </c>
      <c r="AA80" s="54">
        <f ca="1">(((VLOOKUP(EDATE($P80,60),INDIRECT("fundamentals!$"&amp;AA$142&amp;":$"&amp;AA$143),2,0)/VLOOKUP($P80,INDIRECT("fundamentals!$"&amp;AA$142&amp;":$"&amp;AA$143),2,0)))^(1/5)-1)-((VLOOKUP(EDATE($P80,60),fundamentals!$EP:$EQ,2,0)/VLOOKUP($P80,fundamentals!$EP:$EQ,2,0))^(1/5)-1)</f>
        <v>-1.6893742538969692E-2</v>
      </c>
    </row>
    <row r="81" spans="2:27" x14ac:dyDescent="0.35">
      <c r="B81" s="21">
        <v>42277</v>
      </c>
      <c r="C81" s="23">
        <f t="shared" ca="1" si="4"/>
        <v>3.6818538348503456</v>
      </c>
      <c r="D81" s="23">
        <f t="shared" ca="1" si="3"/>
        <v>2.7704126171102548</v>
      </c>
      <c r="E81" s="23">
        <f t="shared" ca="1" si="3"/>
        <v>-0.34164243463034527</v>
      </c>
      <c r="F81" s="23">
        <f t="shared" ca="1" si="3"/>
        <v>-4.4847090918834036</v>
      </c>
      <c r="G81" s="23">
        <f t="shared" ca="1" si="3"/>
        <v>-0.15224454361863105</v>
      </c>
      <c r="H81" s="23">
        <f t="shared" ca="1" si="3"/>
        <v>3.5823019207919709</v>
      </c>
      <c r="I81" s="23">
        <f t="shared" ca="1" si="3"/>
        <v>2.4684448993245898</v>
      </c>
      <c r="J81" s="23">
        <f t="shared" ca="1" si="3"/>
        <v>0.3771341669563677</v>
      </c>
      <c r="K81" s="23">
        <f t="shared" ca="1" si="3"/>
        <v>-4.7399740648197239</v>
      </c>
      <c r="L81" s="23">
        <f t="shared" ca="1" si="3"/>
        <v>-3.6665789679783387</v>
      </c>
      <c r="M81" s="23">
        <f t="shared" ca="1" si="3"/>
        <v>4.1013633689961031</v>
      </c>
      <c r="P81" s="21">
        <v>42277</v>
      </c>
      <c r="Q81" s="54">
        <f ca="1">(((VLOOKUP(EDATE($P81,60),INDIRECT("fundamentals!$"&amp;Q$142&amp;":$"&amp;Q$143),2,0)/VLOOKUP($P81,INDIRECT("fundamentals!$"&amp;Q$142&amp;":$"&amp;Q$143),2,0)))^(1/5)-1)-((VLOOKUP(EDATE($P81,60),fundamentals!$EP:$EQ,2,0)/VLOOKUP($P81,fundamentals!$EP:$EQ,2,0))^(1/5)-1)</f>
        <v>5.7915643283081408E-2</v>
      </c>
      <c r="R81" s="54">
        <f ca="1">(((VLOOKUP(EDATE($P81,60),INDIRECT("fundamentals!$"&amp;R$142&amp;":$"&amp;R$143),2,0)/VLOOKUP($P81,INDIRECT("fundamentals!$"&amp;R$142&amp;":$"&amp;R$143),2,0)))^(1/5)-1)-((VLOOKUP(EDATE($P81,60),fundamentals!$EP:$EQ,2,0)/VLOOKUP($P81,fundamentals!$EP:$EQ,2,0))^(1/5)-1)</f>
        <v>0.10084305471331101</v>
      </c>
      <c r="S81" s="54">
        <f ca="1">(((VLOOKUP(EDATE($P81,60),INDIRECT("fundamentals!$"&amp;S$142&amp;":$"&amp;S$143),2,0)/VLOOKUP($P81,INDIRECT("fundamentals!$"&amp;S$142&amp;":$"&amp;S$143),2,0)))^(1/5)-1)-((VLOOKUP(EDATE($P81,60),fundamentals!$EP:$EQ,2,0)/VLOOKUP($P81,fundamentals!$EP:$EQ,2,0))^(1/5)-1)</f>
        <v>-1.8252398762158561E-2</v>
      </c>
      <c r="T81" s="54">
        <f ca="1">(((VLOOKUP(EDATE($P81,60),INDIRECT("fundamentals!$"&amp;T$142&amp;":$"&amp;T$143),2,0)/VLOOKUP($P81,INDIRECT("fundamentals!$"&amp;T$142&amp;":$"&amp;T$143),2,0)))^(1/5)-1)-((VLOOKUP(EDATE($P81,60),fundamentals!$EP:$EQ,2,0)/VLOOKUP($P81,fundamentals!$EP:$EQ,2,0))^(1/5)-1)</f>
        <v>-0.22067665314886331</v>
      </c>
      <c r="U81" s="54">
        <f ca="1">(((VLOOKUP(EDATE($P81,60),INDIRECT("fundamentals!$"&amp;U$142&amp;":$"&amp;U$143),2,0)/VLOOKUP($P81,INDIRECT("fundamentals!$"&amp;U$142&amp;":$"&amp;U$143),2,0)))^(1/5)-1)-((VLOOKUP(EDATE($P81,60),fundamentals!$EP:$EQ,2,0)/VLOOKUP($P81,fundamentals!$EP:$EQ,2,0))^(1/5)-1)</f>
        <v>-5.2847206596933649E-2</v>
      </c>
      <c r="V81" s="54">
        <f ca="1">(((VLOOKUP(EDATE($P81,60),INDIRECT("fundamentals!$"&amp;V$142&amp;":$"&amp;V$143),2,0)/VLOOKUP($P81,INDIRECT("fundamentals!$"&amp;V$142&amp;":$"&amp;V$143),2,0)))^(1/5)-1)-((VLOOKUP(EDATE($P81,60),fundamentals!$EP:$EQ,2,0)/VLOOKUP($P81,fundamentals!$EP:$EQ,2,0))^(1/5)-1)</f>
        <v>-4.735156339656732E-2</v>
      </c>
      <c r="W81" s="54">
        <f ca="1">(((VLOOKUP(EDATE($P81,60),INDIRECT("fundamentals!$"&amp;W$142&amp;":$"&amp;W$143),2,0)/VLOOKUP($P81,INDIRECT("fundamentals!$"&amp;W$142&amp;":$"&amp;W$143),2,0)))^(1/5)-1)-((VLOOKUP(EDATE($P81,60),fundamentals!$EP:$EQ,2,0)/VLOOKUP($P81,fundamentals!$EP:$EQ,2,0))^(1/5)-1)</f>
        <v>7.8607822648479875E-4</v>
      </c>
      <c r="X81" s="54">
        <f ca="1">(((VLOOKUP(EDATE($P81,60),INDIRECT("fundamentals!$"&amp;X$142&amp;":$"&amp;X$143),2,0)/VLOOKUP($P81,INDIRECT("fundamentals!$"&amp;X$142&amp;":$"&amp;X$143),2,0)))^(1/5)-1)-((VLOOKUP(EDATE($P81,60),fundamentals!$EP:$EQ,2,0)/VLOOKUP($P81,fundamentals!$EP:$EQ,2,0))^(1/5)-1)</f>
        <v>5.6244267278946491E-3</v>
      </c>
      <c r="Y81" s="54">
        <f ca="1">(((VLOOKUP(EDATE($P81,60),INDIRECT("fundamentals!$"&amp;Y$142&amp;":$"&amp;Y$143),2,0)/VLOOKUP($P81,INDIRECT("fundamentals!$"&amp;Y$142&amp;":$"&amp;Y$143),2,0)))^(1/5)-1)-((VLOOKUP(EDATE($P81,60),fundamentals!$EP:$EQ,2,0)/VLOOKUP($P81,fundamentals!$EP:$EQ,2,0))^(1/5)-1)</f>
        <v>-5.718174609924187E-3</v>
      </c>
      <c r="Z81" s="54">
        <f ca="1">(((VLOOKUP(EDATE($P81,60),INDIRECT("fundamentals!$"&amp;Z$142&amp;":$"&amp;Z$143),2,0)/VLOOKUP($P81,INDIRECT("fundamentals!$"&amp;Z$142&amp;":$"&amp;Z$143),2,0)))^(1/5)-1)-((VLOOKUP(EDATE($P81,60),fundamentals!$EP:$EQ,2,0)/VLOOKUP($P81,fundamentals!$EP:$EQ,2,0))^(1/5)-1)</f>
        <v>0.16575229667246205</v>
      </c>
      <c r="AA81" s="54">
        <f ca="1">(((VLOOKUP(EDATE($P81,60),INDIRECT("fundamentals!$"&amp;AA$142&amp;":$"&amp;AA$143),2,0)/VLOOKUP($P81,INDIRECT("fundamentals!$"&amp;AA$142&amp;":$"&amp;AA$143),2,0)))^(1/5)-1)-((VLOOKUP(EDATE($P81,60),fundamentals!$EP:$EQ,2,0)/VLOOKUP($P81,fundamentals!$EP:$EQ,2,0))^(1/5)-1)</f>
        <v>5.4743651072262089E-3</v>
      </c>
    </row>
    <row r="82" spans="2:27" x14ac:dyDescent="0.35">
      <c r="B82" s="21">
        <v>42308</v>
      </c>
      <c r="C82" s="23">
        <f t="shared" ca="1" si="4"/>
        <v>7.3759027564468322</v>
      </c>
      <c r="D82" s="23">
        <f t="shared" ca="1" si="3"/>
        <v>4.805196248231848</v>
      </c>
      <c r="E82" s="23">
        <f t="shared" ca="1" si="3"/>
        <v>0.77520264472847611</v>
      </c>
      <c r="F82" s="23">
        <f t="shared" ca="1" si="3"/>
        <v>-3.1613697545787307</v>
      </c>
      <c r="G82" s="23">
        <f t="shared" ca="1" si="3"/>
        <v>0.6184139212696329</v>
      </c>
      <c r="H82" s="23">
        <f t="shared" ca="1" si="3"/>
        <v>4.9185882403115961</v>
      </c>
      <c r="I82" s="23">
        <f t="shared" ca="1" si="3"/>
        <v>3.8479445479104952</v>
      </c>
      <c r="J82" s="23">
        <f t="shared" ca="1" si="3"/>
        <v>2.1703119604374166</v>
      </c>
      <c r="K82" s="23">
        <f t="shared" ca="1" si="3"/>
        <v>-2.6124937555619065</v>
      </c>
      <c r="L82" s="23">
        <f t="shared" ca="1" si="3"/>
        <v>-2.12153158296426</v>
      </c>
      <c r="M82" s="23">
        <f t="shared" ca="1" si="3"/>
        <v>4.3380937837703373</v>
      </c>
      <c r="P82" s="21">
        <v>42308</v>
      </c>
      <c r="Q82" s="54">
        <f ca="1">(((VLOOKUP(EDATE($P82,60),INDIRECT("fundamentals!$"&amp;Q$142&amp;":$"&amp;Q$143),2,0)/VLOOKUP($P82,INDIRECT("fundamentals!$"&amp;Q$142&amp;":$"&amp;Q$143),2,0)))^(1/5)-1)-((VLOOKUP(EDATE($P82,60),fundamentals!$EP:$EQ,2,0)/VLOOKUP($P82,fundamentals!$EP:$EQ,2,0))^(1/5)-1)</f>
        <v>1.2284062862863987E-2</v>
      </c>
      <c r="R82" s="54">
        <f ca="1">(((VLOOKUP(EDATE($P82,60),INDIRECT("fundamentals!$"&amp;R$142&amp;":$"&amp;R$143),2,0)/VLOOKUP($P82,INDIRECT("fundamentals!$"&amp;R$142&amp;":$"&amp;R$143),2,0)))^(1/5)-1)-((VLOOKUP(EDATE($P82,60),fundamentals!$EP:$EQ,2,0)/VLOOKUP($P82,fundamentals!$EP:$EQ,2,0))^(1/5)-1)</f>
        <v>4.9643177066854838E-2</v>
      </c>
      <c r="S82" s="54">
        <f ca="1">(((VLOOKUP(EDATE($P82,60),INDIRECT("fundamentals!$"&amp;S$142&amp;":$"&amp;S$143),2,0)/VLOOKUP($P82,INDIRECT("fundamentals!$"&amp;S$142&amp;":$"&amp;S$143),2,0)))^(1/5)-1)-((VLOOKUP(EDATE($P82,60),fundamentals!$EP:$EQ,2,0)/VLOOKUP($P82,fundamentals!$EP:$EQ,2,0))^(1/5)-1)</f>
        <v>-5.8605592637859472E-2</v>
      </c>
      <c r="T82" s="54">
        <f ca="1">(((VLOOKUP(EDATE($P82,60),INDIRECT("fundamentals!$"&amp;T$142&amp;":$"&amp;T$143),2,0)/VLOOKUP($P82,INDIRECT("fundamentals!$"&amp;T$142&amp;":$"&amp;T$143),2,0)))^(1/5)-1)-((VLOOKUP(EDATE($P82,60),fundamentals!$EP:$EQ,2,0)/VLOOKUP($P82,fundamentals!$EP:$EQ,2,0))^(1/5)-1)</f>
        <v>-0.26954718199448535</v>
      </c>
      <c r="U82" s="54">
        <f ca="1">(((VLOOKUP(EDATE($P82,60),INDIRECT("fundamentals!$"&amp;U$142&amp;":$"&amp;U$143),2,0)/VLOOKUP($P82,INDIRECT("fundamentals!$"&amp;U$142&amp;":$"&amp;U$143),2,0)))^(1/5)-1)-((VLOOKUP(EDATE($P82,60),fundamentals!$EP:$EQ,2,0)/VLOOKUP($P82,fundamentals!$EP:$EQ,2,0))^(1/5)-1)</f>
        <v>-8.8647402489784533E-2</v>
      </c>
      <c r="V82" s="54">
        <f ca="1">(((VLOOKUP(EDATE($P82,60),INDIRECT("fundamentals!$"&amp;V$142&amp;":$"&amp;V$143),2,0)/VLOOKUP($P82,INDIRECT("fundamentals!$"&amp;V$142&amp;":$"&amp;V$143),2,0)))^(1/5)-1)-((VLOOKUP(EDATE($P82,60),fundamentals!$EP:$EQ,2,0)/VLOOKUP($P82,fundamentals!$EP:$EQ,2,0))^(1/5)-1)</f>
        <v>-9.0357717954139272E-2</v>
      </c>
      <c r="W82" s="54">
        <f ca="1">(((VLOOKUP(EDATE($P82,60),INDIRECT("fundamentals!$"&amp;W$142&amp;":$"&amp;W$143),2,0)/VLOOKUP($P82,INDIRECT("fundamentals!$"&amp;W$142&amp;":$"&amp;W$143),2,0)))^(1/5)-1)-((VLOOKUP(EDATE($P82,60),fundamentals!$EP:$EQ,2,0)/VLOOKUP($P82,fundamentals!$EP:$EQ,2,0))^(1/5)-1)</f>
        <v>-4.5080820363126106E-2</v>
      </c>
      <c r="X82" s="54">
        <f ca="1">(((VLOOKUP(EDATE($P82,60),INDIRECT("fundamentals!$"&amp;X$142&amp;":$"&amp;X$143),2,0)/VLOOKUP($P82,INDIRECT("fundamentals!$"&amp;X$142&amp;":$"&amp;X$143),2,0)))^(1/5)-1)-((VLOOKUP(EDATE($P82,60),fundamentals!$EP:$EQ,2,0)/VLOOKUP($P82,fundamentals!$EP:$EQ,2,0))^(1/5)-1)</f>
        <v>-3.8538863355804143E-2</v>
      </c>
      <c r="Y82" s="54">
        <f ca="1">(((VLOOKUP(EDATE($P82,60),INDIRECT("fundamentals!$"&amp;Y$142&amp;":$"&amp;Y$143),2,0)/VLOOKUP($P82,INDIRECT("fundamentals!$"&amp;Y$142&amp;":$"&amp;Y$143),2,0)))^(1/5)-1)-((VLOOKUP(EDATE($P82,60),fundamentals!$EP:$EQ,2,0)/VLOOKUP($P82,fundamentals!$EP:$EQ,2,0))^(1/5)-1)</f>
        <v>-5.6463973663017253E-2</v>
      </c>
      <c r="Z82" s="54">
        <f ca="1">(((VLOOKUP(EDATE($P82,60),INDIRECT("fundamentals!$"&amp;Z$142&amp;":$"&amp;Z$143),2,0)/VLOOKUP($P82,INDIRECT("fundamentals!$"&amp;Z$142&amp;":$"&amp;Z$143),2,0)))^(1/5)-1)-((VLOOKUP(EDATE($P82,60),fundamentals!$EP:$EQ,2,0)/VLOOKUP($P82,fundamentals!$EP:$EQ,2,0))^(1/5)-1)</f>
        <v>0.1086112421945864</v>
      </c>
      <c r="AA82" s="54">
        <f ca="1">(((VLOOKUP(EDATE($P82,60),INDIRECT("fundamentals!$"&amp;AA$142&amp;":$"&amp;AA$143),2,0)/VLOOKUP($P82,INDIRECT("fundamentals!$"&amp;AA$142&amp;":$"&amp;AA$143),2,0)))^(1/5)-1)-((VLOOKUP(EDATE($P82,60),fundamentals!$EP:$EQ,2,0)/VLOOKUP($P82,fundamentals!$EP:$EQ,2,0))^(1/5)-1)</f>
        <v>-8.8479171012130209E-3</v>
      </c>
    </row>
    <row r="83" spans="2:27" x14ac:dyDescent="0.35">
      <c r="B83" s="21">
        <v>42338</v>
      </c>
      <c r="C83" s="23">
        <f t="shared" ca="1" si="4"/>
        <v>7.2392843583363113</v>
      </c>
      <c r="D83" s="23">
        <f t="shared" ca="1" si="3"/>
        <v>5.0303635250872185</v>
      </c>
      <c r="E83" s="23">
        <f t="shared" ca="1" si="3"/>
        <v>0.76771314432130922</v>
      </c>
      <c r="F83" s="23">
        <f t="shared" ca="1" si="3"/>
        <v>-2.8500032894550129</v>
      </c>
      <c r="G83" s="23">
        <f t="shared" ca="1" si="3"/>
        <v>1.1515719218900204</v>
      </c>
      <c r="H83" s="23">
        <f t="shared" ca="1" si="3"/>
        <v>4.6245993761951212</v>
      </c>
      <c r="I83" s="23">
        <f t="shared" ca="1" si="3"/>
        <v>3.8090533616077455</v>
      </c>
      <c r="J83" s="23">
        <f t="shared" ref="D83:M109" ca="1" si="5">VLOOKUP($B83,INDIRECT("fundamentals!$"&amp;J$142&amp;":$"&amp;J$143),13,1)</f>
        <v>2.3760539482428982</v>
      </c>
      <c r="K83" s="23">
        <f t="shared" ca="1" si="5"/>
        <v>-2.3769418384086327</v>
      </c>
      <c r="L83" s="23">
        <f t="shared" ca="1" si="5"/>
        <v>-1.9161856731100304</v>
      </c>
      <c r="M83" s="23">
        <f t="shared" ca="1" si="5"/>
        <v>3.9848608703819703</v>
      </c>
      <c r="P83" s="21">
        <v>42338</v>
      </c>
      <c r="Q83" s="54">
        <f ca="1">(((VLOOKUP(EDATE($P83,60),INDIRECT("fundamentals!$"&amp;Q$142&amp;":$"&amp;Q$143),2,0)/VLOOKUP($P83,INDIRECT("fundamentals!$"&amp;Q$142&amp;":$"&amp;Q$143),2,0)))^(1/5)-1)-((VLOOKUP(EDATE($P83,60),fundamentals!$EP:$EQ,2,0)/VLOOKUP($P83,fundamentals!$EP:$EQ,2,0))^(1/5)-1)</f>
        <v>2.5144736251764943E-2</v>
      </c>
      <c r="R83" s="54">
        <f ca="1">(((VLOOKUP(EDATE($P83,60),INDIRECT("fundamentals!$"&amp;R$142&amp;":$"&amp;R$143),2,0)/VLOOKUP($P83,INDIRECT("fundamentals!$"&amp;R$142&amp;":$"&amp;R$143),2,0)))^(1/5)-1)-((VLOOKUP(EDATE($P83,60),fundamentals!$EP:$EQ,2,0)/VLOOKUP($P83,fundamentals!$EP:$EQ,2,0))^(1/5)-1)</f>
        <v>6.0831701442994213E-2</v>
      </c>
      <c r="S83" s="54">
        <f ca="1">(((VLOOKUP(EDATE($P83,60),INDIRECT("fundamentals!$"&amp;S$142&amp;":$"&amp;S$143),2,0)/VLOOKUP($P83,INDIRECT("fundamentals!$"&amp;S$142&amp;":$"&amp;S$143),2,0)))^(1/5)-1)-((VLOOKUP(EDATE($P83,60),fundamentals!$EP:$EQ,2,0)/VLOOKUP($P83,fundamentals!$EP:$EQ,2,0))^(1/5)-1)</f>
        <v>-5.2528152848058784E-2</v>
      </c>
      <c r="T83" s="54">
        <f ca="1">(((VLOOKUP(EDATE($P83,60),INDIRECT("fundamentals!$"&amp;T$142&amp;":$"&amp;T$143),2,0)/VLOOKUP($P83,INDIRECT("fundamentals!$"&amp;T$142&amp;":$"&amp;T$143),2,0)))^(1/5)-1)-((VLOOKUP(EDATE($P83,60),fundamentals!$EP:$EQ,2,0)/VLOOKUP($P83,fundamentals!$EP:$EQ,2,0))^(1/5)-1)</f>
        <v>-0.24098033523310802</v>
      </c>
      <c r="U83" s="54">
        <f ca="1">(((VLOOKUP(EDATE($P83,60),INDIRECT("fundamentals!$"&amp;U$142&amp;":$"&amp;U$143),2,0)/VLOOKUP($P83,INDIRECT("fundamentals!$"&amp;U$142&amp;":$"&amp;U$143),2,0)))^(1/5)-1)-((VLOOKUP(EDATE($P83,60),fundamentals!$EP:$EQ,2,0)/VLOOKUP($P83,fundamentals!$EP:$EQ,2,0))^(1/5)-1)</f>
        <v>-7.2300958352806255E-2</v>
      </c>
      <c r="V83" s="54">
        <f ca="1">(((VLOOKUP(EDATE($P83,60),INDIRECT("fundamentals!$"&amp;V$142&amp;":$"&amp;V$143),2,0)/VLOOKUP($P83,INDIRECT("fundamentals!$"&amp;V$142&amp;":$"&amp;V$143),2,0)))^(1/5)-1)-((VLOOKUP(EDATE($P83,60),fundamentals!$EP:$EQ,2,0)/VLOOKUP($P83,fundamentals!$EP:$EQ,2,0))^(1/5)-1)</f>
        <v>-8.9071020425099956E-2</v>
      </c>
      <c r="W83" s="54">
        <f ca="1">(((VLOOKUP(EDATE($P83,60),INDIRECT("fundamentals!$"&amp;W$142&amp;":$"&amp;W$143),2,0)/VLOOKUP($P83,INDIRECT("fundamentals!$"&amp;W$142&amp;":$"&amp;W$143),2,0)))^(1/5)-1)-((VLOOKUP(EDATE($P83,60),fundamentals!$EP:$EQ,2,0)/VLOOKUP($P83,fundamentals!$EP:$EQ,2,0))^(1/5)-1)</f>
        <v>-3.8623972583269328E-2</v>
      </c>
      <c r="X83" s="54">
        <f ca="1">(((VLOOKUP(EDATE($P83,60),INDIRECT("fundamentals!$"&amp;X$142&amp;":$"&amp;X$143),2,0)/VLOOKUP($P83,INDIRECT("fundamentals!$"&amp;X$142&amp;":$"&amp;X$143),2,0)))^(1/5)-1)-((VLOOKUP(EDATE($P83,60),fundamentals!$EP:$EQ,2,0)/VLOOKUP($P83,fundamentals!$EP:$EQ,2,0))^(1/5)-1)</f>
        <v>-1.9535547724267799E-2</v>
      </c>
      <c r="Y83" s="54">
        <f ca="1">(((VLOOKUP(EDATE($P83,60),INDIRECT("fundamentals!$"&amp;Y$142&amp;":$"&amp;Y$143),2,0)/VLOOKUP($P83,INDIRECT("fundamentals!$"&amp;Y$142&amp;":$"&amp;Y$143),2,0)))^(1/5)-1)-((VLOOKUP(EDATE($P83,60),fundamentals!$EP:$EQ,2,0)/VLOOKUP($P83,fundamentals!$EP:$EQ,2,0))^(1/5)-1)</f>
        <v>-4.7582591074918135E-2</v>
      </c>
      <c r="Z83" s="54">
        <f ca="1">(((VLOOKUP(EDATE($P83,60),INDIRECT("fundamentals!$"&amp;Z$142&amp;":$"&amp;Z$143),2,0)/VLOOKUP($P83,INDIRECT("fundamentals!$"&amp;Z$142&amp;":$"&amp;Z$143),2,0)))^(1/5)-1)-((VLOOKUP(EDATE($P83,60),fundamentals!$EP:$EQ,2,0)/VLOOKUP($P83,fundamentals!$EP:$EQ,2,0))^(1/5)-1)</f>
        <v>0.12348588027808938</v>
      </c>
      <c r="AA83" s="54">
        <f ca="1">(((VLOOKUP(EDATE($P83,60),INDIRECT("fundamentals!$"&amp;AA$142&amp;":$"&amp;AA$143),2,0)/VLOOKUP($P83,INDIRECT("fundamentals!$"&amp;AA$142&amp;":$"&amp;AA$143),2,0)))^(1/5)-1)-((VLOOKUP(EDATE($P83,60),fundamentals!$EP:$EQ,2,0)/VLOOKUP($P83,fundamentals!$EP:$EQ,2,0))^(1/5)-1)</f>
        <v>-1.4620411205559902E-2</v>
      </c>
    </row>
    <row r="84" spans="2:27" x14ac:dyDescent="0.35">
      <c r="B84" s="21">
        <v>42369</v>
      </c>
      <c r="C84" s="23">
        <f t="shared" ca="1" si="4"/>
        <v>7.2608663197808703</v>
      </c>
      <c r="D84" s="23">
        <f t="shared" ca="1" si="5"/>
        <v>5.1201871151823095</v>
      </c>
      <c r="E84" s="23">
        <f t="shared" ca="1" si="5"/>
        <v>2.0587162631165006</v>
      </c>
      <c r="F84" s="23">
        <f t="shared" ca="1" si="5"/>
        <v>-3.1554465760346107</v>
      </c>
      <c r="G84" s="23">
        <f t="shared" ca="1" si="5"/>
        <v>1.4034933273538117</v>
      </c>
      <c r="H84" s="23">
        <f t="shared" ca="1" si="5"/>
        <v>5.5410040925998754</v>
      </c>
      <c r="I84" s="23">
        <f t="shared" ca="1" si="5"/>
        <v>4.7972616365309086</v>
      </c>
      <c r="J84" s="23">
        <f t="shared" ca="1" si="5"/>
        <v>2.5474807099426711</v>
      </c>
      <c r="K84" s="23">
        <f t="shared" ca="1" si="5"/>
        <v>-2.4044646221191481</v>
      </c>
      <c r="L84" s="23">
        <f t="shared" ca="1" si="5"/>
        <v>-1.817926939271838</v>
      </c>
      <c r="M84" s="23">
        <f t="shared" ca="1" si="5"/>
        <v>5.3599417759551837</v>
      </c>
      <c r="P84" s="21">
        <v>42369</v>
      </c>
      <c r="Q84" s="54">
        <f ca="1">(((VLOOKUP(EDATE($P84,60),INDIRECT("fundamentals!$"&amp;Q$142&amp;":$"&amp;Q$143),2,0)/VLOOKUP($P84,INDIRECT("fundamentals!$"&amp;Q$142&amp;":$"&amp;Q$143),2,0)))^(1/5)-1)-((VLOOKUP(EDATE($P84,60),fundamentals!$EP:$EQ,2,0)/VLOOKUP($P84,fundamentals!$EP:$EQ,2,0))^(1/5)-1)</f>
        <v>2.674953223339771E-2</v>
      </c>
      <c r="R84" s="54">
        <f ca="1">(((VLOOKUP(EDATE($P84,60),INDIRECT("fundamentals!$"&amp;R$142&amp;":$"&amp;R$143),2,0)/VLOOKUP($P84,INDIRECT("fundamentals!$"&amp;R$142&amp;":$"&amp;R$143),2,0)))^(1/5)-1)-((VLOOKUP(EDATE($P84,60),fundamentals!$EP:$EQ,2,0)/VLOOKUP($P84,fundamentals!$EP:$EQ,2,0))^(1/5)-1)</f>
        <v>6.7857881748357496E-2</v>
      </c>
      <c r="S84" s="54">
        <f ca="1">(((VLOOKUP(EDATE($P84,60),INDIRECT("fundamentals!$"&amp;S$142&amp;":$"&amp;S$143),2,0)/VLOOKUP($P84,INDIRECT("fundamentals!$"&amp;S$142&amp;":$"&amp;S$143),2,0)))^(1/5)-1)-((VLOOKUP(EDATE($P84,60),fundamentals!$EP:$EQ,2,0)/VLOOKUP($P84,fundamentals!$EP:$EQ,2,0))^(1/5)-1)</f>
        <v>-6.4470671754131237E-2</v>
      </c>
      <c r="T84" s="54">
        <f ca="1">(((VLOOKUP(EDATE($P84,60),INDIRECT("fundamentals!$"&amp;T$142&amp;":$"&amp;T$143),2,0)/VLOOKUP($P84,INDIRECT("fundamentals!$"&amp;T$142&amp;":$"&amp;T$143),2,0)))^(1/5)-1)-((VLOOKUP(EDATE($P84,60),fundamentals!$EP:$EQ,2,0)/VLOOKUP($P84,fundamentals!$EP:$EQ,2,0))^(1/5)-1)</f>
        <v>-0.22415850507897805</v>
      </c>
      <c r="U84" s="54">
        <f ca="1">(((VLOOKUP(EDATE($P84,60),INDIRECT("fundamentals!$"&amp;U$142&amp;":$"&amp;U$143),2,0)/VLOOKUP($P84,INDIRECT("fundamentals!$"&amp;U$142&amp;":$"&amp;U$143),2,0)))^(1/5)-1)-((VLOOKUP(EDATE($P84,60),fundamentals!$EP:$EQ,2,0)/VLOOKUP($P84,fundamentals!$EP:$EQ,2,0))^(1/5)-1)</f>
        <v>-6.0771927423554306E-2</v>
      </c>
      <c r="V84" s="54">
        <f ca="1">(((VLOOKUP(EDATE($P84,60),INDIRECT("fundamentals!$"&amp;V$142&amp;":$"&amp;V$143),2,0)/VLOOKUP($P84,INDIRECT("fundamentals!$"&amp;V$142&amp;":$"&amp;V$143),2,0)))^(1/5)-1)-((VLOOKUP(EDATE($P84,60),fundamentals!$EP:$EQ,2,0)/VLOOKUP($P84,fundamentals!$EP:$EQ,2,0))^(1/5)-1)</f>
        <v>-9.9564237729204974E-2</v>
      </c>
      <c r="W84" s="54">
        <f ca="1">(((VLOOKUP(EDATE($P84,60),INDIRECT("fundamentals!$"&amp;W$142&amp;":$"&amp;W$143),2,0)/VLOOKUP($P84,INDIRECT("fundamentals!$"&amp;W$142&amp;":$"&amp;W$143),2,0)))^(1/5)-1)-((VLOOKUP(EDATE($P84,60),fundamentals!$EP:$EQ,2,0)/VLOOKUP($P84,fundamentals!$EP:$EQ,2,0))^(1/5)-1)</f>
        <v>-4.4343486315785441E-2</v>
      </c>
      <c r="X84" s="54">
        <f ca="1">(((VLOOKUP(EDATE($P84,60),INDIRECT("fundamentals!$"&amp;X$142&amp;":$"&amp;X$143),2,0)/VLOOKUP($P84,INDIRECT("fundamentals!$"&amp;X$142&amp;":$"&amp;X$143),2,0)))^(1/5)-1)-((VLOOKUP(EDATE($P84,60),fundamentals!$EP:$EQ,2,0)/VLOOKUP($P84,fundamentals!$EP:$EQ,2,0))^(1/5)-1)</f>
        <v>-2.2498027677082977E-2</v>
      </c>
      <c r="Y84" s="54">
        <f ca="1">(((VLOOKUP(EDATE($P84,60),INDIRECT("fundamentals!$"&amp;Y$142&amp;":$"&amp;Y$143),2,0)/VLOOKUP($P84,INDIRECT("fundamentals!$"&amp;Y$142&amp;":$"&amp;Y$143),2,0)))^(1/5)-1)-((VLOOKUP(EDATE($P84,60),fundamentals!$EP:$EQ,2,0)/VLOOKUP($P84,fundamentals!$EP:$EQ,2,0))^(1/5)-1)</f>
        <v>-4.2372660711361476E-2</v>
      </c>
      <c r="Z84" s="54">
        <f ca="1">(((VLOOKUP(EDATE($P84,60),INDIRECT("fundamentals!$"&amp;Z$142&amp;":$"&amp;Z$143),2,0)/VLOOKUP($P84,INDIRECT("fundamentals!$"&amp;Z$142&amp;":$"&amp;Z$143),2,0)))^(1/5)-1)-((VLOOKUP(EDATE($P84,60),fundamentals!$EP:$EQ,2,0)/VLOOKUP($P84,fundamentals!$EP:$EQ,2,0))^(1/5)-1)</f>
        <v>0.13447217621162921</v>
      </c>
      <c r="AA84" s="54">
        <f ca="1">(((VLOOKUP(EDATE($P84,60),INDIRECT("fundamentals!$"&amp;AA$142&amp;":$"&amp;AA$143),2,0)/VLOOKUP($P84,INDIRECT("fundamentals!$"&amp;AA$142&amp;":$"&amp;AA$143),2,0)))^(1/5)-1)-((VLOOKUP(EDATE($P84,60),fundamentals!$EP:$EQ,2,0)/VLOOKUP($P84,fundamentals!$EP:$EQ,2,0))^(1/5)-1)</f>
        <v>-2.7269287324504177E-2</v>
      </c>
    </row>
    <row r="85" spans="2:27" x14ac:dyDescent="0.35">
      <c r="B85" s="21">
        <v>42400</v>
      </c>
      <c r="C85" s="23">
        <f t="shared" ca="1" si="4"/>
        <v>6.6730503863220463</v>
      </c>
      <c r="D85" s="23">
        <f t="shared" ca="1" si="5"/>
        <v>3.3799153673772819</v>
      </c>
      <c r="E85" s="23">
        <f t="shared" ca="1" si="5"/>
        <v>2.0317322679261114</v>
      </c>
      <c r="F85" s="23">
        <f t="shared" ca="1" si="5"/>
        <v>-3.3502154753152475</v>
      </c>
      <c r="G85" s="23">
        <f t="shared" ca="1" si="5"/>
        <v>-0.14936136056506122</v>
      </c>
      <c r="H85" s="23">
        <f t="shared" ca="1" si="5"/>
        <v>4.1635983811988675</v>
      </c>
      <c r="I85" s="23">
        <f t="shared" ca="1" si="5"/>
        <v>2.8125354532531506</v>
      </c>
      <c r="J85" s="23">
        <f t="shared" ca="1" si="5"/>
        <v>0.98326668290449781</v>
      </c>
      <c r="K85" s="23">
        <f t="shared" ca="1" si="5"/>
        <v>-4.0602207544603077</v>
      </c>
      <c r="L85" s="23">
        <f t="shared" ca="1" si="5"/>
        <v>-3.0339189488090641</v>
      </c>
      <c r="M85" s="23">
        <f t="shared" ca="1" si="5"/>
        <v>6.7692972096195696</v>
      </c>
      <c r="P85" s="21">
        <v>42400</v>
      </c>
      <c r="Q85" s="54">
        <f ca="1">(((VLOOKUP(EDATE($P85,60),INDIRECT("fundamentals!$"&amp;Q$142&amp;":$"&amp;Q$143),2,0)/VLOOKUP($P85,INDIRECT("fundamentals!$"&amp;Q$142&amp;":$"&amp;Q$143),2,0)))^(1/5)-1)-((VLOOKUP(EDATE($P85,60),fundamentals!$EP:$EQ,2,0)/VLOOKUP($P85,fundamentals!$EP:$EQ,2,0))^(1/5)-1)</f>
        <v>1.8662617351104416E-2</v>
      </c>
      <c r="R85" s="54">
        <f ca="1">(((VLOOKUP(EDATE($P85,60),INDIRECT("fundamentals!$"&amp;R$142&amp;":$"&amp;R$143),2,0)/VLOOKUP($P85,INDIRECT("fundamentals!$"&amp;R$142&amp;":$"&amp;R$143),2,0)))^(1/5)-1)-((VLOOKUP(EDATE($P85,60),fundamentals!$EP:$EQ,2,0)/VLOOKUP($P85,fundamentals!$EP:$EQ,2,0))^(1/5)-1)</f>
        <v>7.7228946052644076E-2</v>
      </c>
      <c r="S85" s="54">
        <f ca="1">(((VLOOKUP(EDATE($P85,60),INDIRECT("fundamentals!$"&amp;S$142&amp;":$"&amp;S$143),2,0)/VLOOKUP($P85,INDIRECT("fundamentals!$"&amp;S$142&amp;":$"&amp;S$143),2,0)))^(1/5)-1)-((VLOOKUP(EDATE($P85,60),fundamentals!$EP:$EQ,2,0)/VLOOKUP($P85,fundamentals!$EP:$EQ,2,0))^(1/5)-1)</f>
        <v>-8.2475624318805618E-2</v>
      </c>
      <c r="T85" s="54">
        <f ca="1">(((VLOOKUP(EDATE($P85,60),INDIRECT("fundamentals!$"&amp;T$142&amp;":$"&amp;T$143),2,0)/VLOOKUP($P85,INDIRECT("fundamentals!$"&amp;T$142&amp;":$"&amp;T$143),2,0)))^(1/5)-1)-((VLOOKUP(EDATE($P85,60),fundamentals!$EP:$EQ,2,0)/VLOOKUP($P85,fundamentals!$EP:$EQ,2,0))^(1/5)-1)</f>
        <v>-0.21879514183572424</v>
      </c>
      <c r="U85" s="54">
        <f ca="1">(((VLOOKUP(EDATE($P85,60),INDIRECT("fundamentals!$"&amp;U$142&amp;":$"&amp;U$143),2,0)/VLOOKUP($P85,INDIRECT("fundamentals!$"&amp;U$142&amp;":$"&amp;U$143),2,0)))^(1/5)-1)-((VLOOKUP(EDATE($P85,60),fundamentals!$EP:$EQ,2,0)/VLOOKUP($P85,fundamentals!$EP:$EQ,2,0))^(1/5)-1)</f>
        <v>-4.7455858909194459E-2</v>
      </c>
      <c r="V85" s="54">
        <f ca="1">(((VLOOKUP(EDATE($P85,60),INDIRECT("fundamentals!$"&amp;V$142&amp;":$"&amp;V$143),2,0)/VLOOKUP($P85,INDIRECT("fundamentals!$"&amp;V$142&amp;":$"&amp;V$143),2,0)))^(1/5)-1)-((VLOOKUP(EDATE($P85,60),fundamentals!$EP:$EQ,2,0)/VLOOKUP($P85,fundamentals!$EP:$EQ,2,0))^(1/5)-1)</f>
        <v>-9.6534029619170569E-2</v>
      </c>
      <c r="W85" s="54">
        <f ca="1">(((VLOOKUP(EDATE($P85,60),INDIRECT("fundamentals!$"&amp;W$142&amp;":$"&amp;W$143),2,0)/VLOOKUP($P85,INDIRECT("fundamentals!$"&amp;W$142&amp;":$"&amp;W$143),2,0)))^(1/5)-1)-((VLOOKUP(EDATE($P85,60),fundamentals!$EP:$EQ,2,0)/VLOOKUP($P85,fundamentals!$EP:$EQ,2,0))^(1/5)-1)</f>
        <v>-2.9358221803693185E-2</v>
      </c>
      <c r="X85" s="54">
        <f ca="1">(((VLOOKUP(EDATE($P85,60),INDIRECT("fundamentals!$"&amp;X$142&amp;":$"&amp;X$143),2,0)/VLOOKUP($P85,INDIRECT("fundamentals!$"&amp;X$142&amp;":$"&amp;X$143),2,0)))^(1/5)-1)-((VLOOKUP(EDATE($P85,60),fundamentals!$EP:$EQ,2,0)/VLOOKUP($P85,fundamentals!$EP:$EQ,2,0))^(1/5)-1)</f>
        <v>-2.4944935762723386E-2</v>
      </c>
      <c r="Y85" s="54">
        <f ca="1">(((VLOOKUP(EDATE($P85,60),INDIRECT("fundamentals!$"&amp;Y$142&amp;":$"&amp;Y$143),2,0)/VLOOKUP($P85,INDIRECT("fundamentals!$"&amp;Y$142&amp;":$"&amp;Y$143),2,0)))^(1/5)-1)-((VLOOKUP(EDATE($P85,60),fundamentals!$EP:$EQ,2,0)/VLOOKUP($P85,fundamentals!$EP:$EQ,2,0))^(1/5)-1)</f>
        <v>-2.8877776370322294E-2</v>
      </c>
      <c r="Z85" s="54">
        <f ca="1">(((VLOOKUP(EDATE($P85,60),INDIRECT("fundamentals!$"&amp;Z$142&amp;":$"&amp;Z$143),2,0)/VLOOKUP($P85,INDIRECT("fundamentals!$"&amp;Z$142&amp;":$"&amp;Z$143),2,0)))^(1/5)-1)-((VLOOKUP(EDATE($P85,60),fundamentals!$EP:$EQ,2,0)/VLOOKUP($P85,fundamentals!$EP:$EQ,2,0))^(1/5)-1)</f>
        <v>0.14206733255335435</v>
      </c>
      <c r="AA85" s="54">
        <f ca="1">(((VLOOKUP(EDATE($P85,60),INDIRECT("fundamentals!$"&amp;AA$142&amp;":$"&amp;AA$143),2,0)/VLOOKUP($P85,INDIRECT("fundamentals!$"&amp;AA$142&amp;":$"&amp;AA$143),2,0)))^(1/5)-1)-((VLOOKUP(EDATE($P85,60),fundamentals!$EP:$EQ,2,0)/VLOOKUP($P85,fundamentals!$EP:$EQ,2,0))^(1/5)-1)</f>
        <v>-4.7409872964168098E-2</v>
      </c>
    </row>
    <row r="86" spans="2:27" x14ac:dyDescent="0.35">
      <c r="B86" s="21">
        <v>42429</v>
      </c>
      <c r="C86" s="23">
        <f t="shared" ca="1" si="4"/>
        <v>4.8118282600547637</v>
      </c>
      <c r="D86" s="23">
        <f t="shared" ca="1" si="5"/>
        <v>1.9910049312421849</v>
      </c>
      <c r="E86" s="23">
        <f t="shared" ca="1" si="5"/>
        <v>0.96241893944444179</v>
      </c>
      <c r="F86" s="23">
        <f t="shared" ca="1" si="5"/>
        <v>-4.4825458998247347</v>
      </c>
      <c r="G86" s="23">
        <f t="shared" ca="1" si="5"/>
        <v>-1.7157588549000975</v>
      </c>
      <c r="H86" s="23">
        <f t="shared" ca="1" si="5"/>
        <v>2.7253200147883359</v>
      </c>
      <c r="I86" s="23">
        <f t="shared" ca="1" si="5"/>
        <v>1.4848317365051629</v>
      </c>
      <c r="J86" s="23">
        <f t="shared" ca="1" si="5"/>
        <v>0.59581544361509842</v>
      </c>
      <c r="K86" s="23">
        <f t="shared" ca="1" si="5"/>
        <v>-4.0449142137128522</v>
      </c>
      <c r="L86" s="23">
        <f t="shared" ca="1" si="5"/>
        <v>-4.2725948328269263</v>
      </c>
      <c r="M86" s="23">
        <f t="shared" ca="1" si="5"/>
        <v>6.200530539007878</v>
      </c>
      <c r="P86" s="21">
        <v>42429</v>
      </c>
      <c r="Q86" s="54">
        <f ca="1">(((VLOOKUP(EDATE($P86,60),INDIRECT("fundamentals!$"&amp;Q$142&amp;":$"&amp;Q$143),2,0)/VLOOKUP($P86,INDIRECT("fundamentals!$"&amp;Q$142&amp;":$"&amp;Q$143),2,0)))^(1/5)-1)-((VLOOKUP(EDATE($P86,60),fundamentals!$EP:$EQ,2,0)/VLOOKUP($P86,fundamentals!$EP:$EQ,2,0))^(1/5)-1)</f>
        <v>4.196576472123148E-2</v>
      </c>
      <c r="R86" s="54">
        <f ca="1">(((VLOOKUP(EDATE($P86,60),INDIRECT("fundamentals!$"&amp;R$142&amp;":$"&amp;R$143),2,0)/VLOOKUP($P86,INDIRECT("fundamentals!$"&amp;R$142&amp;":$"&amp;R$143),2,0)))^(1/5)-1)-((VLOOKUP(EDATE($P86,60),fundamentals!$EP:$EQ,2,0)/VLOOKUP($P86,fundamentals!$EP:$EQ,2,0))^(1/5)-1)</f>
        <v>7.8270761852669901E-2</v>
      </c>
      <c r="S86" s="54">
        <f ca="1">(((VLOOKUP(EDATE($P86,60),INDIRECT("fundamentals!$"&amp;S$142&amp;":$"&amp;S$143),2,0)/VLOOKUP($P86,INDIRECT("fundamentals!$"&amp;S$142&amp;":$"&amp;S$143),2,0)))^(1/5)-1)-((VLOOKUP(EDATE($P86,60),fundamentals!$EP:$EQ,2,0)/VLOOKUP($P86,fundamentals!$EP:$EQ,2,0))^(1/5)-1)</f>
        <v>-8.091841908858477E-2</v>
      </c>
      <c r="T86" s="54">
        <f ca="1">(((VLOOKUP(EDATE($P86,60),INDIRECT("fundamentals!$"&amp;T$142&amp;":$"&amp;T$143),2,0)/VLOOKUP($P86,INDIRECT("fundamentals!$"&amp;T$142&amp;":$"&amp;T$143),2,0)))^(1/5)-1)-((VLOOKUP(EDATE($P86,60),fundamentals!$EP:$EQ,2,0)/VLOOKUP($P86,fundamentals!$EP:$EQ,2,0))^(1/5)-1)</f>
        <v>-0.17408673550168119</v>
      </c>
      <c r="U86" s="54">
        <f ca="1">(((VLOOKUP(EDATE($P86,60),INDIRECT("fundamentals!$"&amp;U$142&amp;":$"&amp;U$143),2,0)/VLOOKUP($P86,INDIRECT("fundamentals!$"&amp;U$142&amp;":$"&amp;U$143),2,0)))^(1/5)-1)-((VLOOKUP(EDATE($P86,60),fundamentals!$EP:$EQ,2,0)/VLOOKUP($P86,fundamentals!$EP:$EQ,2,0))^(1/5)-1)</f>
        <v>-8.5969043587328375E-3</v>
      </c>
      <c r="V86" s="54">
        <f ca="1">(((VLOOKUP(EDATE($P86,60),INDIRECT("fundamentals!$"&amp;V$142&amp;":$"&amp;V$143),2,0)/VLOOKUP($P86,INDIRECT("fundamentals!$"&amp;V$142&amp;":$"&amp;V$143),2,0)))^(1/5)-1)-((VLOOKUP(EDATE($P86,60),fundamentals!$EP:$EQ,2,0)/VLOOKUP($P86,fundamentals!$EP:$EQ,2,0))^(1/5)-1)</f>
        <v>-8.7852104956510191E-2</v>
      </c>
      <c r="W86" s="54">
        <f ca="1">(((VLOOKUP(EDATE($P86,60),INDIRECT("fundamentals!$"&amp;W$142&amp;":$"&amp;W$143),2,0)/VLOOKUP($P86,INDIRECT("fundamentals!$"&amp;W$142&amp;":$"&amp;W$143),2,0)))^(1/5)-1)-((VLOOKUP(EDATE($P86,60),fundamentals!$EP:$EQ,2,0)/VLOOKUP($P86,fundamentals!$EP:$EQ,2,0))^(1/5)-1)</f>
        <v>-2.799711996770271E-2</v>
      </c>
      <c r="X86" s="54">
        <f ca="1">(((VLOOKUP(EDATE($P86,60),INDIRECT("fundamentals!$"&amp;X$142&amp;":$"&amp;X$143),2,0)/VLOOKUP($P86,INDIRECT("fundamentals!$"&amp;X$142&amp;":$"&amp;X$143),2,0)))^(1/5)-1)-((VLOOKUP(EDATE($P86,60),fundamentals!$EP:$EQ,2,0)/VLOOKUP($P86,fundamentals!$EP:$EQ,2,0))^(1/5)-1)</f>
        <v>-1.3294678780763514E-2</v>
      </c>
      <c r="Y86" s="54">
        <f ca="1">(((VLOOKUP(EDATE($P86,60),INDIRECT("fundamentals!$"&amp;Y$142&amp;":$"&amp;Y$143),2,0)/VLOOKUP($P86,INDIRECT("fundamentals!$"&amp;Y$142&amp;":$"&amp;Y$143),2,0)))^(1/5)-1)-((VLOOKUP(EDATE($P86,60),fundamentals!$EP:$EQ,2,0)/VLOOKUP($P86,fundamentals!$EP:$EQ,2,0))^(1/5)-1)</f>
        <v>-3.1028424100641105E-2</v>
      </c>
      <c r="Z86" s="54">
        <f ca="1">(((VLOOKUP(EDATE($P86,60),INDIRECT("fundamentals!$"&amp;Z$142&amp;":$"&amp;Z$143),2,0)/VLOOKUP($P86,INDIRECT("fundamentals!$"&amp;Z$142&amp;":$"&amp;Z$143),2,0)))^(1/5)-1)-((VLOOKUP(EDATE($P86,60),fundamentals!$EP:$EQ,2,0)/VLOOKUP($P86,fundamentals!$EP:$EQ,2,0))^(1/5)-1)</f>
        <v>0.15140991536533965</v>
      </c>
      <c r="AA86" s="54">
        <f ca="1">(((VLOOKUP(EDATE($P86,60),INDIRECT("fundamentals!$"&amp;AA$142&amp;":$"&amp;AA$143),2,0)/VLOOKUP($P86,INDIRECT("fundamentals!$"&amp;AA$142&amp;":$"&amp;AA$143),2,0)))^(1/5)-1)-((VLOOKUP(EDATE($P86,60),fundamentals!$EP:$EQ,2,0)/VLOOKUP($P86,fundamentals!$EP:$EQ,2,0))^(1/5)-1)</f>
        <v>-6.0198329872884537E-2</v>
      </c>
    </row>
    <row r="87" spans="2:27" x14ac:dyDescent="0.35">
      <c r="B87" s="21">
        <v>42460</v>
      </c>
      <c r="C87" s="23">
        <f t="shared" ca="1" si="4"/>
        <v>6.6607724579761616</v>
      </c>
      <c r="D87" s="23">
        <f t="shared" ca="1" si="5"/>
        <v>3.5260488117755147</v>
      </c>
      <c r="E87" s="23">
        <f t="shared" ca="1" si="5"/>
        <v>1.8352209489656799</v>
      </c>
      <c r="F87" s="23">
        <f t="shared" ca="1" si="5"/>
        <v>-3.5119155375021656</v>
      </c>
      <c r="G87" s="23">
        <f t="shared" ca="1" si="5"/>
        <v>-1.0357706455076201</v>
      </c>
      <c r="H87" s="23">
        <f t="shared" ca="1" si="5"/>
        <v>4.6707023512552261</v>
      </c>
      <c r="I87" s="23">
        <f t="shared" ca="1" si="5"/>
        <v>1.8176964570638243</v>
      </c>
      <c r="J87" s="23">
        <f t="shared" ca="1" si="5"/>
        <v>1.8855318115679225</v>
      </c>
      <c r="K87" s="23">
        <f t="shared" ca="1" si="5"/>
        <v>-3.0142588295403971</v>
      </c>
      <c r="L87" s="23">
        <f t="shared" ca="1" si="5"/>
        <v>-2.704838553982964</v>
      </c>
      <c r="M87" s="23">
        <f t="shared" ca="1" si="5"/>
        <v>8.4953057468785182</v>
      </c>
      <c r="P87" s="21">
        <v>42460</v>
      </c>
      <c r="Q87" s="54">
        <f ca="1">(((VLOOKUP(EDATE($P87,60),INDIRECT("fundamentals!$"&amp;Q$142&amp;":$"&amp;Q$143),2,0)/VLOOKUP($P87,INDIRECT("fundamentals!$"&amp;Q$142&amp;":$"&amp;Q$143),2,0)))^(1/5)-1)-((VLOOKUP(EDATE($P87,60),fundamentals!$EP:$EQ,2,0)/VLOOKUP($P87,fundamentals!$EP:$EQ,2,0))^(1/5)-1)</f>
        <v>2.004416696405209E-2</v>
      </c>
      <c r="R87" s="54">
        <f ca="1">(((VLOOKUP(EDATE($P87,60),INDIRECT("fundamentals!$"&amp;R$142&amp;":$"&amp;R$143),2,0)/VLOOKUP($P87,INDIRECT("fundamentals!$"&amp;R$142&amp;":$"&amp;R$143),2,0)))^(1/5)-1)-((VLOOKUP(EDATE($P87,60),fundamentals!$EP:$EQ,2,0)/VLOOKUP($P87,fundamentals!$EP:$EQ,2,0))^(1/5)-1)</f>
        <v>5.8640053586973773E-2</v>
      </c>
      <c r="S87" s="54">
        <f ca="1">(((VLOOKUP(EDATE($P87,60),INDIRECT("fundamentals!$"&amp;S$142&amp;":$"&amp;S$143),2,0)/VLOOKUP($P87,INDIRECT("fundamentals!$"&amp;S$142&amp;":$"&amp;S$143),2,0)))^(1/5)-1)-((VLOOKUP(EDATE($P87,60),fundamentals!$EP:$EQ,2,0)/VLOOKUP($P87,fundamentals!$EP:$EQ,2,0))^(1/5)-1)</f>
        <v>-8.5449259706829039E-2</v>
      </c>
      <c r="T87" s="54">
        <f ca="1">(((VLOOKUP(EDATE($P87,60),INDIRECT("fundamentals!$"&amp;T$142&amp;":$"&amp;T$143),2,0)/VLOOKUP($P87,INDIRECT("fundamentals!$"&amp;T$142&amp;":$"&amp;T$143),2,0)))^(1/5)-1)-((VLOOKUP(EDATE($P87,60),fundamentals!$EP:$EQ,2,0)/VLOOKUP($P87,fundamentals!$EP:$EQ,2,0))^(1/5)-1)</f>
        <v>-0.1947952670005505</v>
      </c>
      <c r="U87" s="54">
        <f ca="1">(((VLOOKUP(EDATE($P87,60),INDIRECT("fundamentals!$"&amp;U$142&amp;":$"&amp;U$143),2,0)/VLOOKUP($P87,INDIRECT("fundamentals!$"&amp;U$142&amp;":$"&amp;U$143),2,0)))^(1/5)-1)-((VLOOKUP(EDATE($P87,60),fundamentals!$EP:$EQ,2,0)/VLOOKUP($P87,fundamentals!$EP:$EQ,2,0))^(1/5)-1)</f>
        <v>-2.0839434115578204E-2</v>
      </c>
      <c r="V87" s="54">
        <f ca="1">(((VLOOKUP(EDATE($P87,60),INDIRECT("fundamentals!$"&amp;V$142&amp;":$"&amp;V$143),2,0)/VLOOKUP($P87,INDIRECT("fundamentals!$"&amp;V$142&amp;":$"&amp;V$143),2,0)))^(1/5)-1)-((VLOOKUP(EDATE($P87,60),fundamentals!$EP:$EQ,2,0)/VLOOKUP($P87,fundamentals!$EP:$EQ,2,0))^(1/5)-1)</f>
        <v>-0.105775684759295</v>
      </c>
      <c r="W87" s="54">
        <f ca="1">(((VLOOKUP(EDATE($P87,60),INDIRECT("fundamentals!$"&amp;W$142&amp;":$"&amp;W$143),2,0)/VLOOKUP($P87,INDIRECT("fundamentals!$"&amp;W$142&amp;":$"&amp;W$143),2,0)))^(1/5)-1)-((VLOOKUP(EDATE($P87,60),fundamentals!$EP:$EQ,2,0)/VLOOKUP($P87,fundamentals!$EP:$EQ,2,0))^(1/5)-1)</f>
        <v>-3.7675163820847235E-2</v>
      </c>
      <c r="X87" s="54">
        <f ca="1">(((VLOOKUP(EDATE($P87,60),INDIRECT("fundamentals!$"&amp;X$142&amp;":$"&amp;X$143),2,0)/VLOOKUP($P87,INDIRECT("fundamentals!$"&amp;X$142&amp;":$"&amp;X$143),2,0)))^(1/5)-1)-((VLOOKUP(EDATE($P87,60),fundamentals!$EP:$EQ,2,0)/VLOOKUP($P87,fundamentals!$EP:$EQ,2,0))^(1/5)-1)</f>
        <v>-2.0876806526668235E-2</v>
      </c>
      <c r="Y87" s="54">
        <f ca="1">(((VLOOKUP(EDATE($P87,60),INDIRECT("fundamentals!$"&amp;Y$142&amp;":$"&amp;Y$143),2,0)/VLOOKUP($P87,INDIRECT("fundamentals!$"&amp;Y$142&amp;":$"&amp;Y$143),2,0)))^(1/5)-1)-((VLOOKUP(EDATE($P87,60),fundamentals!$EP:$EQ,2,0)/VLOOKUP($P87,fundamentals!$EP:$EQ,2,0))^(1/5)-1)</f>
        <v>-4.3873684869827789E-2</v>
      </c>
      <c r="Z87" s="54">
        <f ca="1">(((VLOOKUP(EDATE($P87,60),INDIRECT("fundamentals!$"&amp;Z$142&amp;":$"&amp;Z$143),2,0)/VLOOKUP($P87,INDIRECT("fundamentals!$"&amp;Z$142&amp;":$"&amp;Z$143),2,0)))^(1/5)-1)-((VLOOKUP(EDATE($P87,60),fundamentals!$EP:$EQ,2,0)/VLOOKUP($P87,fundamentals!$EP:$EQ,2,0))^(1/5)-1)</f>
        <v>0.11891386249860147</v>
      </c>
      <c r="AA87" s="54">
        <f ca="1">(((VLOOKUP(EDATE($P87,60),INDIRECT("fundamentals!$"&amp;AA$142&amp;":$"&amp;AA$143),2,0)/VLOOKUP($P87,INDIRECT("fundamentals!$"&amp;AA$142&amp;":$"&amp;AA$143),2,0)))^(1/5)-1)-((VLOOKUP(EDATE($P87,60),fundamentals!$EP:$EQ,2,0)/VLOOKUP($P87,fundamentals!$EP:$EQ,2,0))^(1/5)-1)</f>
        <v>-6.7002182971012347E-2</v>
      </c>
    </row>
    <row r="88" spans="2:27" x14ac:dyDescent="0.35">
      <c r="B88" s="21">
        <v>42490</v>
      </c>
      <c r="C88" s="23">
        <f t="shared" ca="1" si="4"/>
        <v>5.7690133897079292</v>
      </c>
      <c r="D88" s="23">
        <f t="shared" ca="1" si="5"/>
        <v>3.0063988339309802</v>
      </c>
      <c r="E88" s="23">
        <f t="shared" ca="1" si="5"/>
        <v>1.1045960773588366</v>
      </c>
      <c r="F88" s="23">
        <f t="shared" ca="1" si="5"/>
        <v>-2.7214339538324532</v>
      </c>
      <c r="G88" s="23">
        <f t="shared" ca="1" si="5"/>
        <v>-0.74976966955472024</v>
      </c>
      <c r="H88" s="23">
        <f t="shared" ca="1" si="5"/>
        <v>3.6268105770893397</v>
      </c>
      <c r="I88" s="23">
        <f t="shared" ca="1" si="5"/>
        <v>1.9901316052634743</v>
      </c>
      <c r="J88" s="23">
        <f t="shared" ca="1" si="5"/>
        <v>1.6466911516565998</v>
      </c>
      <c r="K88" s="23">
        <f t="shared" ca="1" si="5"/>
        <v>-2.6016826981485623</v>
      </c>
      <c r="L88" s="23">
        <f t="shared" ca="1" si="5"/>
        <v>-4.0852945706153641</v>
      </c>
      <c r="M88" s="23">
        <f t="shared" ca="1" si="5"/>
        <v>7.2980878352351839</v>
      </c>
      <c r="P88" s="21">
        <v>42490</v>
      </c>
      <c r="Q88" s="54">
        <f ca="1">(((VLOOKUP(EDATE($P88,60),INDIRECT("fundamentals!$"&amp;Q$142&amp;":$"&amp;Q$143),2,0)/VLOOKUP($P88,INDIRECT("fundamentals!$"&amp;Q$142&amp;":$"&amp;Q$143),2,0)))^(1/5)-1)-((VLOOKUP(EDATE($P88,60),fundamentals!$EP:$EQ,2,0)/VLOOKUP($P88,fundamentals!$EP:$EQ,2,0))^(1/5)-1)</f>
        <v>4.0675915945198815E-2</v>
      </c>
      <c r="R88" s="54">
        <f ca="1">(((VLOOKUP(EDATE($P88,60),INDIRECT("fundamentals!$"&amp;R$142&amp;":$"&amp;R$143),2,0)/VLOOKUP($P88,INDIRECT("fundamentals!$"&amp;R$142&amp;":$"&amp;R$143),2,0)))^(1/5)-1)-((VLOOKUP(EDATE($P88,60),fundamentals!$EP:$EQ,2,0)/VLOOKUP($P88,fundamentals!$EP:$EQ,2,0))^(1/5)-1)</f>
        <v>7.7776606039003049E-2</v>
      </c>
      <c r="S88" s="54">
        <f ca="1">(((VLOOKUP(EDATE($P88,60),INDIRECT("fundamentals!$"&amp;S$142&amp;":$"&amp;S$143),2,0)/VLOOKUP($P88,INDIRECT("fundamentals!$"&amp;S$142&amp;":$"&amp;S$143),2,0)))^(1/5)-1)-((VLOOKUP(EDATE($P88,60),fundamentals!$EP:$EQ,2,0)/VLOOKUP($P88,fundamentals!$EP:$EQ,2,0))^(1/5)-1)</f>
        <v>-7.4953223409643277E-2</v>
      </c>
      <c r="T88" s="54">
        <f ca="1">(((VLOOKUP(EDATE($P88,60),INDIRECT("fundamentals!$"&amp;T$142&amp;":$"&amp;T$143),2,0)/VLOOKUP($P88,INDIRECT("fundamentals!$"&amp;T$142&amp;":$"&amp;T$143),2,0)))^(1/5)-1)-((VLOOKUP(EDATE($P88,60),fundamentals!$EP:$EQ,2,0)/VLOOKUP($P88,fundamentals!$EP:$EQ,2,0))^(1/5)-1)</f>
        <v>-0.20738554784824093</v>
      </c>
      <c r="U88" s="54">
        <f ca="1">(((VLOOKUP(EDATE($P88,60),INDIRECT("fundamentals!$"&amp;U$142&amp;":$"&amp;U$143),2,0)/VLOOKUP($P88,INDIRECT("fundamentals!$"&amp;U$142&amp;":$"&amp;U$143),2,0)))^(1/5)-1)-((VLOOKUP(EDATE($P88,60),fundamentals!$EP:$EQ,2,0)/VLOOKUP($P88,fundamentals!$EP:$EQ,2,0))^(1/5)-1)</f>
        <v>-1.431478675830955E-2</v>
      </c>
      <c r="V88" s="54">
        <f ca="1">(((VLOOKUP(EDATE($P88,60),INDIRECT("fundamentals!$"&amp;V$142&amp;":$"&amp;V$143),2,0)/VLOOKUP($P88,INDIRECT("fundamentals!$"&amp;V$142&amp;":$"&amp;V$143),2,0)))^(1/5)-1)-((VLOOKUP(EDATE($P88,60),fundamentals!$EP:$EQ,2,0)/VLOOKUP($P88,fundamentals!$EP:$EQ,2,0))^(1/5)-1)</f>
        <v>-8.2042167316053849E-2</v>
      </c>
      <c r="W88" s="54">
        <f ca="1">(((VLOOKUP(EDATE($P88,60),INDIRECT("fundamentals!$"&amp;W$142&amp;":$"&amp;W$143),2,0)/VLOOKUP($P88,INDIRECT("fundamentals!$"&amp;W$142&amp;":$"&amp;W$143),2,0)))^(1/5)-1)-((VLOOKUP(EDATE($P88,60),fundamentals!$EP:$EQ,2,0)/VLOOKUP($P88,fundamentals!$EP:$EQ,2,0))^(1/5)-1)</f>
        <v>-3.2701288117837235E-2</v>
      </c>
      <c r="X88" s="54">
        <f ca="1">(((VLOOKUP(EDATE($P88,60),INDIRECT("fundamentals!$"&amp;X$142&amp;":$"&amp;X$143),2,0)/VLOOKUP($P88,INDIRECT("fundamentals!$"&amp;X$142&amp;":$"&amp;X$143),2,0)))^(1/5)-1)-((VLOOKUP(EDATE($P88,60),fundamentals!$EP:$EQ,2,0)/VLOOKUP($P88,fundamentals!$EP:$EQ,2,0))^(1/5)-1)</f>
        <v>-1.3648282740955198E-2</v>
      </c>
      <c r="Y88" s="54">
        <f ca="1">(((VLOOKUP(EDATE($P88,60),INDIRECT("fundamentals!$"&amp;Y$142&amp;":$"&amp;Y$143),2,0)/VLOOKUP($P88,INDIRECT("fundamentals!$"&amp;Y$142&amp;":$"&amp;Y$143),2,0)))^(1/5)-1)-((VLOOKUP(EDATE($P88,60),fundamentals!$EP:$EQ,2,0)/VLOOKUP($P88,fundamentals!$EP:$EQ,2,0))^(1/5)-1)</f>
        <v>-3.9983324771557971E-2</v>
      </c>
      <c r="Z88" s="54">
        <f ca="1">(((VLOOKUP(EDATE($P88,60),INDIRECT("fundamentals!$"&amp;Z$142&amp;":$"&amp;Z$143),2,0)/VLOOKUP($P88,INDIRECT("fundamentals!$"&amp;Z$142&amp;":$"&amp;Z$143),2,0)))^(1/5)-1)-((VLOOKUP(EDATE($P88,60),fundamentals!$EP:$EQ,2,0)/VLOOKUP($P88,fundamentals!$EP:$EQ,2,0))^(1/5)-1)</f>
        <v>0.14991074329351628</v>
      </c>
      <c r="AA88" s="54">
        <f ca="1">(((VLOOKUP(EDATE($P88,60),INDIRECT("fundamentals!$"&amp;AA$142&amp;":$"&amp;AA$143),2,0)/VLOOKUP($P88,INDIRECT("fundamentals!$"&amp;AA$142&amp;":$"&amp;AA$143),2,0)))^(1/5)-1)-((VLOOKUP(EDATE($P88,60),fundamentals!$EP:$EQ,2,0)/VLOOKUP($P88,fundamentals!$EP:$EQ,2,0))^(1/5)-1)</f>
        <v>-5.0222881154581289E-2</v>
      </c>
    </row>
    <row r="89" spans="2:27" x14ac:dyDescent="0.35">
      <c r="B89" s="21">
        <v>42521</v>
      </c>
      <c r="C89" s="23">
        <f t="shared" ca="1" si="4"/>
        <v>6.0903553414110263</v>
      </c>
      <c r="D89" s="23">
        <f t="shared" ca="1" si="5"/>
        <v>2.7186012694948323</v>
      </c>
      <c r="E89" s="23">
        <f t="shared" ca="1" si="5"/>
        <v>1.2042956701149379</v>
      </c>
      <c r="F89" s="23">
        <f t="shared" ca="1" si="5"/>
        <v>-2.7238842023716145</v>
      </c>
      <c r="G89" s="23">
        <f t="shared" ca="1" si="5"/>
        <v>-0.52464368117478211</v>
      </c>
      <c r="H89" s="23">
        <f t="shared" ca="1" si="5"/>
        <v>3.6817196758572837</v>
      </c>
      <c r="I89" s="23">
        <f t="shared" ca="1" si="5"/>
        <v>2.1543830308083183</v>
      </c>
      <c r="J89" s="23">
        <f t="shared" ca="1" si="5"/>
        <v>1.2207101648898462</v>
      </c>
      <c r="K89" s="23">
        <f t="shared" ca="1" si="5"/>
        <v>-2.7298721918733193</v>
      </c>
      <c r="L89" s="23">
        <f t="shared" ca="1" si="5"/>
        <v>-3.2592811437514637</v>
      </c>
      <c r="M89" s="23">
        <f t="shared" ca="1" si="5"/>
        <v>7.6252312067117716</v>
      </c>
      <c r="P89" s="21">
        <v>42521</v>
      </c>
      <c r="Q89" s="54">
        <f ca="1">(((VLOOKUP(EDATE($P89,60),INDIRECT("fundamentals!$"&amp;Q$142&amp;":$"&amp;Q$143),2,0)/VLOOKUP($P89,INDIRECT("fundamentals!$"&amp;Q$142&amp;":$"&amp;Q$143),2,0)))^(1/5)-1)-((VLOOKUP(EDATE($P89,60),fundamentals!$EP:$EQ,2,0)/VLOOKUP($P89,fundamentals!$EP:$EQ,2,0))^(1/5)-1)</f>
        <v>2.9651628182180145E-2</v>
      </c>
      <c r="R89" s="54">
        <f ca="1">(((VLOOKUP(EDATE($P89,60),INDIRECT("fundamentals!$"&amp;R$142&amp;":$"&amp;R$143),2,0)/VLOOKUP($P89,INDIRECT("fundamentals!$"&amp;R$142&amp;":$"&amp;R$143),2,0)))^(1/5)-1)-((VLOOKUP(EDATE($P89,60),fundamentals!$EP:$EQ,2,0)/VLOOKUP($P89,fundamentals!$EP:$EQ,2,0))^(1/5)-1)</f>
        <v>6.2082003898807248E-2</v>
      </c>
      <c r="S89" s="54">
        <f ca="1">(((VLOOKUP(EDATE($P89,60),INDIRECT("fundamentals!$"&amp;S$142&amp;":$"&amp;S$143),2,0)/VLOOKUP($P89,INDIRECT("fundamentals!$"&amp;S$142&amp;":$"&amp;S$143),2,0)))^(1/5)-1)-((VLOOKUP(EDATE($P89,60),fundamentals!$EP:$EQ,2,0)/VLOOKUP($P89,fundamentals!$EP:$EQ,2,0))^(1/5)-1)</f>
        <v>-7.8079041524755866E-2</v>
      </c>
      <c r="T89" s="54">
        <f ca="1">(((VLOOKUP(EDATE($P89,60),INDIRECT("fundamentals!$"&amp;T$142&amp;":$"&amp;T$143),2,0)/VLOOKUP($P89,INDIRECT("fundamentals!$"&amp;T$142&amp;":$"&amp;T$143),2,0)))^(1/5)-1)-((VLOOKUP(EDATE($P89,60),fundamentals!$EP:$EQ,2,0)/VLOOKUP($P89,fundamentals!$EP:$EQ,2,0))^(1/5)-1)</f>
        <v>-0.20066359080317264</v>
      </c>
      <c r="U89" s="54">
        <f ca="1">(((VLOOKUP(EDATE($P89,60),INDIRECT("fundamentals!$"&amp;U$142&amp;":$"&amp;U$143),2,0)/VLOOKUP($P89,INDIRECT("fundamentals!$"&amp;U$142&amp;":$"&amp;U$143),2,0)))^(1/5)-1)-((VLOOKUP(EDATE($P89,60),fundamentals!$EP:$EQ,2,0)/VLOOKUP($P89,fundamentals!$EP:$EQ,2,0))^(1/5)-1)</f>
        <v>-1.3099488551297389E-2</v>
      </c>
      <c r="V89" s="54">
        <f ca="1">(((VLOOKUP(EDATE($P89,60),INDIRECT("fundamentals!$"&amp;V$142&amp;":$"&amp;V$143),2,0)/VLOOKUP($P89,INDIRECT("fundamentals!$"&amp;V$142&amp;":$"&amp;V$143),2,0)))^(1/5)-1)-((VLOOKUP(EDATE($P89,60),fundamentals!$EP:$EQ,2,0)/VLOOKUP($P89,fundamentals!$EP:$EQ,2,0))^(1/5)-1)</f>
        <v>-8.7807739627958625E-2</v>
      </c>
      <c r="W89" s="54">
        <f ca="1">(((VLOOKUP(EDATE($P89,60),INDIRECT("fundamentals!$"&amp;W$142&amp;":$"&amp;W$143),2,0)/VLOOKUP($P89,INDIRECT("fundamentals!$"&amp;W$142&amp;":$"&amp;W$143),2,0)))^(1/5)-1)-((VLOOKUP(EDATE($P89,60),fundamentals!$EP:$EQ,2,0)/VLOOKUP($P89,fundamentals!$EP:$EQ,2,0))^(1/5)-1)</f>
        <v>-3.8131881329400263E-2</v>
      </c>
      <c r="X89" s="54">
        <f ca="1">(((VLOOKUP(EDATE($P89,60),INDIRECT("fundamentals!$"&amp;X$142&amp;":$"&amp;X$143),2,0)/VLOOKUP($P89,INDIRECT("fundamentals!$"&amp;X$142&amp;":$"&amp;X$143),2,0)))^(1/5)-1)-((VLOOKUP(EDATE($P89,60),fundamentals!$EP:$EQ,2,0)/VLOOKUP($P89,fundamentals!$EP:$EQ,2,0))^(1/5)-1)</f>
        <v>-9.1499296538664066E-3</v>
      </c>
      <c r="Y89" s="54">
        <f ca="1">(((VLOOKUP(EDATE($P89,60),INDIRECT("fundamentals!$"&amp;Y$142&amp;":$"&amp;Y$143),2,0)/VLOOKUP($P89,INDIRECT("fundamentals!$"&amp;Y$142&amp;":$"&amp;Y$143),2,0)))^(1/5)-1)-((VLOOKUP(EDATE($P89,60),fundamentals!$EP:$EQ,2,0)/VLOOKUP($P89,fundamentals!$EP:$EQ,2,0))^(1/5)-1)</f>
        <v>-3.3378927532204727E-2</v>
      </c>
      <c r="Z89" s="54">
        <f ca="1">(((VLOOKUP(EDATE($P89,60),INDIRECT("fundamentals!$"&amp;Z$142&amp;":$"&amp;Z$143),2,0)/VLOOKUP($P89,INDIRECT("fundamentals!$"&amp;Z$142&amp;":$"&amp;Z$143),2,0)))^(1/5)-1)-((VLOOKUP(EDATE($P89,60),fundamentals!$EP:$EQ,2,0)/VLOOKUP($P89,fundamentals!$EP:$EQ,2,0))^(1/5)-1)</f>
        <v>0.12848450726378768</v>
      </c>
      <c r="AA89" s="54">
        <f ca="1">(((VLOOKUP(EDATE($P89,60),INDIRECT("fundamentals!$"&amp;AA$142&amp;":$"&amp;AA$143),2,0)/VLOOKUP($P89,INDIRECT("fundamentals!$"&amp;AA$142&amp;":$"&amp;AA$143),2,0)))^(1/5)-1)-((VLOOKUP(EDATE($P89,60),fundamentals!$EP:$EQ,2,0)/VLOOKUP($P89,fundamentals!$EP:$EQ,2,0))^(1/5)-1)</f>
        <v>-6.3844454288626284E-2</v>
      </c>
    </row>
    <row r="90" spans="2:27" x14ac:dyDescent="0.35">
      <c r="B90" s="21">
        <v>42551</v>
      </c>
      <c r="C90" s="23">
        <f t="shared" ca="1" si="4"/>
        <v>5.257849369198965</v>
      </c>
      <c r="D90" s="23">
        <f t="shared" ca="1" si="5"/>
        <v>1.5186153789524219</v>
      </c>
      <c r="E90" s="23">
        <f t="shared" ca="1" si="5"/>
        <v>1.6250230854932459</v>
      </c>
      <c r="F90" s="23">
        <f t="shared" ca="1" si="5"/>
        <v>-2.767162680399645</v>
      </c>
      <c r="G90" s="23">
        <f t="shared" ca="1" si="5"/>
        <v>-1.9893806516103689</v>
      </c>
      <c r="H90" s="23">
        <f t="shared" ca="1" si="5"/>
        <v>4.1750980538182976</v>
      </c>
      <c r="I90" s="23">
        <f t="shared" ca="1" si="5"/>
        <v>1.491746424611442</v>
      </c>
      <c r="J90" s="23">
        <f t="shared" ca="1" si="5"/>
        <v>0.68691450538615584</v>
      </c>
      <c r="K90" s="23">
        <f t="shared" ca="1" si="5"/>
        <v>-3.5043991248594213</v>
      </c>
      <c r="L90" s="23">
        <f t="shared" ca="1" si="5"/>
        <v>-4.3547474620068947</v>
      </c>
      <c r="M90" s="23">
        <f t="shared" ca="1" si="5"/>
        <v>9.4432863403093172</v>
      </c>
      <c r="P90" s="21">
        <v>42551</v>
      </c>
      <c r="Q90" s="54">
        <f ca="1">(((VLOOKUP(EDATE($P90,60),INDIRECT("fundamentals!$"&amp;Q$142&amp;":$"&amp;Q$143),2,0)/VLOOKUP($P90,INDIRECT("fundamentals!$"&amp;Q$142&amp;":$"&amp;Q$143),2,0)))^(1/5)-1)-((VLOOKUP(EDATE($P90,60),fundamentals!$EP:$EQ,2,0)/VLOOKUP($P90,fundamentals!$EP:$EQ,2,0))^(1/5)-1)</f>
        <v>3.9439096578943067E-2</v>
      </c>
      <c r="R90" s="54">
        <f ca="1">(((VLOOKUP(EDATE($P90,60),INDIRECT("fundamentals!$"&amp;R$142&amp;":$"&amp;R$143),2,0)/VLOOKUP($P90,INDIRECT("fundamentals!$"&amp;R$142&amp;":$"&amp;R$143),2,0)))^(1/5)-1)-((VLOOKUP(EDATE($P90,60),fundamentals!$EP:$EQ,2,0)/VLOOKUP($P90,fundamentals!$EP:$EQ,2,0))^(1/5)-1)</f>
        <v>7.9012657102183637E-2</v>
      </c>
      <c r="S90" s="54">
        <f ca="1">(((VLOOKUP(EDATE($P90,60),INDIRECT("fundamentals!$"&amp;S$142&amp;":$"&amp;S$143),2,0)/VLOOKUP($P90,INDIRECT("fundamentals!$"&amp;S$142&amp;":$"&amp;S$143),2,0)))^(1/5)-1)-((VLOOKUP(EDATE($P90,60),fundamentals!$EP:$EQ,2,0)/VLOOKUP($P90,fundamentals!$EP:$EQ,2,0))^(1/5)-1)</f>
        <v>-8.5334079276530028E-2</v>
      </c>
      <c r="T90" s="54">
        <f ca="1">(((VLOOKUP(EDATE($P90,60),INDIRECT("fundamentals!$"&amp;T$142&amp;":$"&amp;T$143),2,0)/VLOOKUP($P90,INDIRECT("fundamentals!$"&amp;T$142&amp;":$"&amp;T$143),2,0)))^(1/5)-1)-((VLOOKUP(EDATE($P90,60),fundamentals!$EP:$EQ,2,0)/VLOOKUP($P90,fundamentals!$EP:$EQ,2,0))^(1/5)-1)</f>
        <v>-0.19500598936362845</v>
      </c>
      <c r="U90" s="54">
        <f ca="1">(((VLOOKUP(EDATE($P90,60),INDIRECT("fundamentals!$"&amp;U$142&amp;":$"&amp;U$143),2,0)/VLOOKUP($P90,INDIRECT("fundamentals!$"&amp;U$142&amp;":$"&amp;U$143),2,0)))^(1/5)-1)-((VLOOKUP(EDATE($P90,60),fundamentals!$EP:$EQ,2,0)/VLOOKUP($P90,fundamentals!$EP:$EQ,2,0))^(1/5)-1)</f>
        <v>-4.346845575347924E-3</v>
      </c>
      <c r="V90" s="54">
        <f ca="1">(((VLOOKUP(EDATE($P90,60),INDIRECT("fundamentals!$"&amp;V$142&amp;":$"&amp;V$143),2,0)/VLOOKUP($P90,INDIRECT("fundamentals!$"&amp;V$142&amp;":$"&amp;V$143),2,0)))^(1/5)-1)-((VLOOKUP(EDATE($P90,60),fundamentals!$EP:$EQ,2,0)/VLOOKUP($P90,fundamentals!$EP:$EQ,2,0))^(1/5)-1)</f>
        <v>-9.0849277852087962E-2</v>
      </c>
      <c r="W90" s="54">
        <f ca="1">(((VLOOKUP(EDATE($P90,60),INDIRECT("fundamentals!$"&amp;W$142&amp;":$"&amp;W$143),2,0)/VLOOKUP($P90,INDIRECT("fundamentals!$"&amp;W$142&amp;":$"&amp;W$143),2,0)))^(1/5)-1)-((VLOOKUP(EDATE($P90,60),fundamentals!$EP:$EQ,2,0)/VLOOKUP($P90,fundamentals!$EP:$EQ,2,0))^(1/5)-1)</f>
        <v>-3.0742750423302878E-2</v>
      </c>
      <c r="X90" s="54">
        <f ca="1">(((VLOOKUP(EDATE($P90,60),INDIRECT("fundamentals!$"&amp;X$142&amp;":$"&amp;X$143),2,0)/VLOOKUP($P90,INDIRECT("fundamentals!$"&amp;X$142&amp;":$"&amp;X$143),2,0)))^(1/5)-1)-((VLOOKUP(EDATE($P90,60),fundamentals!$EP:$EQ,2,0)/VLOOKUP($P90,fundamentals!$EP:$EQ,2,0))^(1/5)-1)</f>
        <v>-1.4292920095417383E-2</v>
      </c>
      <c r="Y90" s="54">
        <f ca="1">(((VLOOKUP(EDATE($P90,60),INDIRECT("fundamentals!$"&amp;Y$142&amp;":$"&amp;Y$143),2,0)/VLOOKUP($P90,INDIRECT("fundamentals!$"&amp;Y$142&amp;":$"&amp;Y$143),2,0)))^(1/5)-1)-((VLOOKUP(EDATE($P90,60),fundamentals!$EP:$EQ,2,0)/VLOOKUP($P90,fundamentals!$EP:$EQ,2,0))^(1/5)-1)</f>
        <v>-4.1487949749184239E-2</v>
      </c>
      <c r="Z90" s="54">
        <f ca="1">(((VLOOKUP(EDATE($P90,60),INDIRECT("fundamentals!$"&amp;Z$142&amp;":$"&amp;Z$143),2,0)/VLOOKUP($P90,INDIRECT("fundamentals!$"&amp;Z$142&amp;":$"&amp;Z$143),2,0)))^(1/5)-1)-((VLOOKUP(EDATE($P90,60),fundamentals!$EP:$EQ,2,0)/VLOOKUP($P90,fundamentals!$EP:$EQ,2,0))^(1/5)-1)</f>
        <v>0.15570255891450979</v>
      </c>
      <c r="AA90" s="54">
        <f ca="1">(((VLOOKUP(EDATE($P90,60),INDIRECT("fundamentals!$"&amp;AA$142&amp;":$"&amp;AA$143),2,0)/VLOOKUP($P90,INDIRECT("fundamentals!$"&amp;AA$142&amp;":$"&amp;AA$143),2,0)))^(1/5)-1)-((VLOOKUP(EDATE($P90,60),fundamentals!$EP:$EQ,2,0)/VLOOKUP($P90,fundamentals!$EP:$EQ,2,0))^(1/5)-1)</f>
        <v>-8.278080900188467E-2</v>
      </c>
    </row>
    <row r="91" spans="2:27" x14ac:dyDescent="0.35">
      <c r="B91" s="21">
        <v>42582</v>
      </c>
      <c r="C91" s="23">
        <f t="shared" ca="1" si="4"/>
        <v>6.4520799110670026</v>
      </c>
      <c r="D91" s="23">
        <f t="shared" ca="1" si="5"/>
        <v>2.818002693155262</v>
      </c>
      <c r="E91" s="23">
        <f t="shared" ca="1" si="5"/>
        <v>1.5424694221611217</v>
      </c>
      <c r="F91" s="23">
        <f t="shared" ca="1" si="5"/>
        <v>-2.7921741112705036</v>
      </c>
      <c r="G91" s="23">
        <f t="shared" ca="1" si="5"/>
        <v>-1.5522751851968843</v>
      </c>
      <c r="H91" s="23">
        <f t="shared" ca="1" si="5"/>
        <v>4.6097621810178655</v>
      </c>
      <c r="I91" s="23">
        <f t="shared" ca="1" si="5"/>
        <v>2.3193122138284927</v>
      </c>
      <c r="J91" s="23">
        <f t="shared" ca="1" si="5"/>
        <v>1.275140674764768</v>
      </c>
      <c r="K91" s="23">
        <f t="shared" ca="1" si="5"/>
        <v>-2.6588386840966201</v>
      </c>
      <c r="L91" s="23">
        <f t="shared" ca="1" si="5"/>
        <v>-3.1103634919359315</v>
      </c>
      <c r="M91" s="23">
        <f t="shared" ca="1" si="5"/>
        <v>9.1162247684635922</v>
      </c>
      <c r="P91" s="21">
        <v>42582</v>
      </c>
      <c r="Q91" s="54">
        <f ca="1">(((VLOOKUP(EDATE($P91,60),INDIRECT("fundamentals!$"&amp;Q$142&amp;":$"&amp;Q$143),2,0)/VLOOKUP($P91,INDIRECT("fundamentals!$"&amp;Q$142&amp;":$"&amp;Q$143),2,0)))^(1/5)-1)-((VLOOKUP(EDATE($P91,60),fundamentals!$EP:$EQ,2,0)/VLOOKUP($P91,fundamentals!$EP:$EQ,2,0))^(1/5)-1)</f>
        <v>2.713613971812312E-2</v>
      </c>
      <c r="R91" s="54">
        <f ca="1">(((VLOOKUP(EDATE($P91,60),INDIRECT("fundamentals!$"&amp;R$142&amp;":$"&amp;R$143),2,0)/VLOOKUP($P91,INDIRECT("fundamentals!$"&amp;R$142&amp;":$"&amp;R$143),2,0)))^(1/5)-1)-((VLOOKUP(EDATE($P91,60),fundamentals!$EP:$EQ,2,0)/VLOOKUP($P91,fundamentals!$EP:$EQ,2,0))^(1/5)-1)</f>
        <v>5.8915819308506423E-2</v>
      </c>
      <c r="S91" s="54">
        <f ca="1">(((VLOOKUP(EDATE($P91,60),INDIRECT("fundamentals!$"&amp;S$142&amp;":$"&amp;S$143),2,0)/VLOOKUP($P91,INDIRECT("fundamentals!$"&amp;S$142&amp;":$"&amp;S$143),2,0)))^(1/5)-1)-((VLOOKUP(EDATE($P91,60),fundamentals!$EP:$EQ,2,0)/VLOOKUP($P91,fundamentals!$EP:$EQ,2,0))^(1/5)-1)</f>
        <v>-8.6126510982362348E-2</v>
      </c>
      <c r="T91" s="54">
        <f ca="1">(((VLOOKUP(EDATE($P91,60),INDIRECT("fundamentals!$"&amp;T$142&amp;":$"&amp;T$143),2,0)/VLOOKUP($P91,INDIRECT("fundamentals!$"&amp;T$142&amp;":$"&amp;T$143),2,0)))^(1/5)-1)-((VLOOKUP(EDATE($P91,60),fundamentals!$EP:$EQ,2,0)/VLOOKUP($P91,fundamentals!$EP:$EQ,2,0))^(1/5)-1)</f>
        <v>-0.21401517601497566</v>
      </c>
      <c r="U91" s="54">
        <f ca="1">(((VLOOKUP(EDATE($P91,60),INDIRECT("fundamentals!$"&amp;U$142&amp;":$"&amp;U$143),2,0)/VLOOKUP($P91,INDIRECT("fundamentals!$"&amp;U$142&amp;":$"&amp;U$143),2,0)))^(1/5)-1)-((VLOOKUP(EDATE($P91,60),fundamentals!$EP:$EQ,2,0)/VLOOKUP($P91,fundamentals!$EP:$EQ,2,0))^(1/5)-1)</f>
        <v>-2.0290095143995934E-2</v>
      </c>
      <c r="V91" s="54">
        <f ca="1">(((VLOOKUP(EDATE($P91,60),INDIRECT("fundamentals!$"&amp;V$142&amp;":$"&amp;V$143),2,0)/VLOOKUP($P91,INDIRECT("fundamentals!$"&amp;V$142&amp;":$"&amp;V$143),2,0)))^(1/5)-1)-((VLOOKUP(EDATE($P91,60),fundamentals!$EP:$EQ,2,0)/VLOOKUP($P91,fundamentals!$EP:$EQ,2,0))^(1/5)-1)</f>
        <v>-9.3054099441985283E-2</v>
      </c>
      <c r="W91" s="54">
        <f ca="1">(((VLOOKUP(EDATE($P91,60),INDIRECT("fundamentals!$"&amp;W$142&amp;":$"&amp;W$143),2,0)/VLOOKUP($P91,INDIRECT("fundamentals!$"&amp;W$142&amp;":$"&amp;W$143),2,0)))^(1/5)-1)-((VLOOKUP(EDATE($P91,60),fundamentals!$EP:$EQ,2,0)/VLOOKUP($P91,fundamentals!$EP:$EQ,2,0))^(1/5)-1)</f>
        <v>-3.6791732742661676E-2</v>
      </c>
      <c r="X91" s="54">
        <f ca="1">(((VLOOKUP(EDATE($P91,60),INDIRECT("fundamentals!$"&amp;X$142&amp;":$"&amp;X$143),2,0)/VLOOKUP($P91,INDIRECT("fundamentals!$"&amp;X$142&amp;":$"&amp;X$143),2,0)))^(1/5)-1)-((VLOOKUP(EDATE($P91,60),fundamentals!$EP:$EQ,2,0)/VLOOKUP($P91,fundamentals!$EP:$EQ,2,0))^(1/5)-1)</f>
        <v>-2.6284360668435314E-2</v>
      </c>
      <c r="Y91" s="54">
        <f ca="1">(((VLOOKUP(EDATE($P91,60),INDIRECT("fundamentals!$"&amp;Y$142&amp;":$"&amp;Y$143),2,0)/VLOOKUP($P91,INDIRECT("fundamentals!$"&amp;Y$142&amp;":$"&amp;Y$143),2,0)))^(1/5)-1)-((VLOOKUP(EDATE($P91,60),fundamentals!$EP:$EQ,2,0)/VLOOKUP($P91,fundamentals!$EP:$EQ,2,0))^(1/5)-1)</f>
        <v>-5.6136846760460823E-2</v>
      </c>
      <c r="Z91" s="54">
        <f ca="1">(((VLOOKUP(EDATE($P91,60),INDIRECT("fundamentals!$"&amp;Z$142&amp;":$"&amp;Z$143),2,0)/VLOOKUP($P91,INDIRECT("fundamentals!$"&amp;Z$142&amp;":$"&amp;Z$143),2,0)))^(1/5)-1)-((VLOOKUP(EDATE($P91,60),fundamentals!$EP:$EQ,2,0)/VLOOKUP($P91,fundamentals!$EP:$EQ,2,0))^(1/5)-1)</f>
        <v>0.14027308857949561</v>
      </c>
      <c r="AA91" s="54">
        <f ca="1">(((VLOOKUP(EDATE($P91,60),INDIRECT("fundamentals!$"&amp;AA$142&amp;":$"&amp;AA$143),2,0)/VLOOKUP($P91,INDIRECT("fundamentals!$"&amp;AA$142&amp;":$"&amp;AA$143),2,0)))^(1/5)-1)-((VLOOKUP(EDATE($P91,60),fundamentals!$EP:$EQ,2,0)/VLOOKUP($P91,fundamentals!$EP:$EQ,2,0))^(1/5)-1)</f>
        <v>-7.9685970007053353E-2</v>
      </c>
    </row>
    <row r="92" spans="2:27" x14ac:dyDescent="0.35">
      <c r="B92" s="21">
        <v>42613</v>
      </c>
      <c r="C92" s="23">
        <f t="shared" ca="1" si="4"/>
        <v>5.4520113989810497</v>
      </c>
      <c r="D92" s="23">
        <f t="shared" ca="1" si="5"/>
        <v>2.285881395156899</v>
      </c>
      <c r="E92" s="23">
        <f t="shared" ca="1" si="5"/>
        <v>1.1180183169934415</v>
      </c>
      <c r="F92" s="23">
        <f t="shared" ca="1" si="5"/>
        <v>-2.479164215072482</v>
      </c>
      <c r="G92" s="23">
        <f t="shared" ca="1" si="5"/>
        <v>-0.83750770419947163</v>
      </c>
      <c r="H92" s="23">
        <f t="shared" ca="1" si="5"/>
        <v>3.3912425779646682</v>
      </c>
      <c r="I92" s="23">
        <f t="shared" ca="1" si="5"/>
        <v>1.348520581914999</v>
      </c>
      <c r="J92" s="23">
        <f t="shared" ca="1" si="5"/>
        <v>1.3161441698682586</v>
      </c>
      <c r="K92" s="23">
        <f t="shared" ca="1" si="5"/>
        <v>-2.5951216005110922</v>
      </c>
      <c r="L92" s="23">
        <f t="shared" ca="1" si="5"/>
        <v>-2.7791127811745415</v>
      </c>
      <c r="M92" s="23">
        <f t="shared" ca="1" si="5"/>
        <v>7.1457147891335966</v>
      </c>
      <c r="P92" s="21">
        <v>42613</v>
      </c>
      <c r="Q92" s="54">
        <f ca="1">(((VLOOKUP(EDATE($P92,60),INDIRECT("fundamentals!$"&amp;Q$142&amp;":$"&amp;Q$143),2,0)/VLOOKUP($P92,INDIRECT("fundamentals!$"&amp;Q$142&amp;":$"&amp;Q$143),2,0)))^(1/5)-1)-((VLOOKUP(EDATE($P92,60),fundamentals!$EP:$EQ,2,0)/VLOOKUP($P92,fundamentals!$EP:$EQ,2,0))^(1/5)-1)</f>
        <v>4.9916389527029592E-2</v>
      </c>
      <c r="R92" s="54">
        <f ca="1">(((VLOOKUP(EDATE($P92,60),INDIRECT("fundamentals!$"&amp;R$142&amp;":$"&amp;R$143),2,0)/VLOOKUP($P92,INDIRECT("fundamentals!$"&amp;R$142&amp;":$"&amp;R$143),2,0)))^(1/5)-1)-((VLOOKUP(EDATE($P92,60),fundamentals!$EP:$EQ,2,0)/VLOOKUP($P92,fundamentals!$EP:$EQ,2,0))^(1/5)-1)</f>
        <v>7.7795461845154845E-2</v>
      </c>
      <c r="S92" s="54">
        <f ca="1">(((VLOOKUP(EDATE($P92,60),INDIRECT("fundamentals!$"&amp;S$142&amp;":$"&amp;S$143),2,0)/VLOOKUP($P92,INDIRECT("fundamentals!$"&amp;S$142&amp;":$"&amp;S$143),2,0)))^(1/5)-1)-((VLOOKUP(EDATE($P92,60),fundamentals!$EP:$EQ,2,0)/VLOOKUP($P92,fundamentals!$EP:$EQ,2,0))^(1/5)-1)</f>
        <v>-7.0426231842576348E-2</v>
      </c>
      <c r="T92" s="54">
        <f ca="1">(((VLOOKUP(EDATE($P92,60),INDIRECT("fundamentals!$"&amp;T$142&amp;":$"&amp;T$143),2,0)/VLOOKUP($P92,INDIRECT("fundamentals!$"&amp;T$142&amp;":$"&amp;T$143),2,0)))^(1/5)-1)-((VLOOKUP(EDATE($P92,60),fundamentals!$EP:$EQ,2,0)/VLOOKUP($P92,fundamentals!$EP:$EQ,2,0))^(1/5)-1)</f>
        <v>-0.21074959606211607</v>
      </c>
      <c r="U92" s="54">
        <f ca="1">(((VLOOKUP(EDATE($P92,60),INDIRECT("fundamentals!$"&amp;U$142&amp;":$"&amp;U$143),2,0)/VLOOKUP($P92,INDIRECT("fundamentals!$"&amp;U$142&amp;":$"&amp;U$143),2,0)))^(1/5)-1)-((VLOOKUP(EDATE($P92,60),fundamentals!$EP:$EQ,2,0)/VLOOKUP($P92,fundamentals!$EP:$EQ,2,0))^(1/5)-1)</f>
        <v>-9.9103526867003744E-3</v>
      </c>
      <c r="V92" s="54">
        <f ca="1">(((VLOOKUP(EDATE($P92,60),INDIRECT("fundamentals!$"&amp;V$142&amp;":$"&amp;V$143),2,0)/VLOOKUP($P92,INDIRECT("fundamentals!$"&amp;V$142&amp;":$"&amp;V$143),2,0)))^(1/5)-1)-((VLOOKUP(EDATE($P92,60),fundamentals!$EP:$EQ,2,0)/VLOOKUP($P92,fundamentals!$EP:$EQ,2,0))^(1/5)-1)</f>
        <v>-6.8296022847015525E-2</v>
      </c>
      <c r="W92" s="54">
        <f ca="1">(((VLOOKUP(EDATE($P92,60),INDIRECT("fundamentals!$"&amp;W$142&amp;":$"&amp;W$143),2,0)/VLOOKUP($P92,INDIRECT("fundamentals!$"&amp;W$142&amp;":$"&amp;W$143),2,0)))^(1/5)-1)-((VLOOKUP(EDATE($P92,60),fundamentals!$EP:$EQ,2,0)/VLOOKUP($P92,fundamentals!$EP:$EQ,2,0))^(1/5)-1)</f>
        <v>-1.3007468242608677E-2</v>
      </c>
      <c r="X92" s="54">
        <f ca="1">(((VLOOKUP(EDATE($P92,60),INDIRECT("fundamentals!$"&amp;X$142&amp;":$"&amp;X$143),2,0)/VLOOKUP($P92,INDIRECT("fundamentals!$"&amp;X$142&amp;":$"&amp;X$143),2,0)))^(1/5)-1)-((VLOOKUP(EDATE($P92,60),fundamentals!$EP:$EQ,2,0)/VLOOKUP($P92,fundamentals!$EP:$EQ,2,0))^(1/5)-1)</f>
        <v>-1.4614859105886557E-2</v>
      </c>
      <c r="Y92" s="54">
        <f ca="1">(((VLOOKUP(EDATE($P92,60),INDIRECT("fundamentals!$"&amp;Y$142&amp;":$"&amp;Y$143),2,0)/VLOOKUP($P92,INDIRECT("fundamentals!$"&amp;Y$142&amp;":$"&amp;Y$143),2,0)))^(1/5)-1)-((VLOOKUP(EDATE($P92,60),fundamentals!$EP:$EQ,2,0)/VLOOKUP($P92,fundamentals!$EP:$EQ,2,0))^(1/5)-1)</f>
        <v>-4.350912813050134E-2</v>
      </c>
      <c r="Z92" s="54">
        <f ca="1">(((VLOOKUP(EDATE($P92,60),INDIRECT("fundamentals!$"&amp;Z$142&amp;":$"&amp;Z$143),2,0)/VLOOKUP($P92,INDIRECT("fundamentals!$"&amp;Z$142&amp;":$"&amp;Z$143),2,0)))^(1/5)-1)-((VLOOKUP(EDATE($P92,60),fundamentals!$EP:$EQ,2,0)/VLOOKUP($P92,fundamentals!$EP:$EQ,2,0))^(1/5)-1)</f>
        <v>0.155011481083978</v>
      </c>
      <c r="AA92" s="54">
        <f ca="1">(((VLOOKUP(EDATE($P92,60),INDIRECT("fundamentals!$"&amp;AA$142&amp;":$"&amp;AA$143),2,0)/VLOOKUP($P92,INDIRECT("fundamentals!$"&amp;AA$142&amp;":$"&amp;AA$143),2,0)))^(1/5)-1)-((VLOOKUP(EDATE($P92,60),fundamentals!$EP:$EQ,2,0)/VLOOKUP($P92,fundamentals!$EP:$EQ,2,0))^(1/5)-1)</f>
        <v>-4.7137180344609231E-2</v>
      </c>
    </row>
    <row r="93" spans="2:27" x14ac:dyDescent="0.35">
      <c r="B93" s="21">
        <v>42643</v>
      </c>
      <c r="C93" s="23">
        <f t="shared" ca="1" si="4"/>
        <v>5.6339020781376608</v>
      </c>
      <c r="D93" s="23">
        <f t="shared" ca="1" si="5"/>
        <v>2.2142424189517742</v>
      </c>
      <c r="E93" s="23">
        <f t="shared" ca="1" si="5"/>
        <v>0.9900891221261956</v>
      </c>
      <c r="F93" s="23">
        <f t="shared" ca="1" si="5"/>
        <v>-1.5637292725780099</v>
      </c>
      <c r="G93" s="23">
        <f t="shared" ca="1" si="5"/>
        <v>-0.94158297908962485</v>
      </c>
      <c r="H93" s="23">
        <f t="shared" ca="1" si="5"/>
        <v>3.0448004258260362</v>
      </c>
      <c r="I93" s="23">
        <f t="shared" ca="1" si="5"/>
        <v>1.3180562920443806</v>
      </c>
      <c r="J93" s="23">
        <f t="shared" ca="1" si="5"/>
        <v>1.4666884098648696</v>
      </c>
      <c r="K93" s="23">
        <f t="shared" ca="1" si="5"/>
        <v>-2.5191127634677493</v>
      </c>
      <c r="L93" s="23">
        <f t="shared" ca="1" si="5"/>
        <v>-1.9998046240395064</v>
      </c>
      <c r="M93" s="23">
        <f t="shared" ca="1" si="5"/>
        <v>7.5138277400961435</v>
      </c>
      <c r="P93" s="21">
        <v>42643</v>
      </c>
      <c r="Q93" s="54">
        <f ca="1">(((VLOOKUP(EDATE($P93,60),INDIRECT("fundamentals!$"&amp;Q$142&amp;":$"&amp;Q$143),2,0)/VLOOKUP($P93,INDIRECT("fundamentals!$"&amp;Q$142&amp;":$"&amp;Q$143),2,0)))^(1/5)-1)-((VLOOKUP(EDATE($P93,60),fundamentals!$EP:$EQ,2,0)/VLOOKUP($P93,fundamentals!$EP:$EQ,2,0))^(1/5)-1)</f>
        <v>1.2639510995811287E-2</v>
      </c>
      <c r="R93" s="54">
        <f ca="1">(((VLOOKUP(EDATE($P93,60),INDIRECT("fundamentals!$"&amp;R$142&amp;":$"&amp;R$143),2,0)/VLOOKUP($P93,INDIRECT("fundamentals!$"&amp;R$142&amp;":$"&amp;R$143),2,0)))^(1/5)-1)-((VLOOKUP(EDATE($P93,60),fundamentals!$EP:$EQ,2,0)/VLOOKUP($P93,fundamentals!$EP:$EQ,2,0))^(1/5)-1)</f>
        <v>5.2880529582405522E-2</v>
      </c>
      <c r="S93" s="54">
        <f ca="1">(((VLOOKUP(EDATE($P93,60),INDIRECT("fundamentals!$"&amp;S$142&amp;":$"&amp;S$143),2,0)/VLOOKUP($P93,INDIRECT("fundamentals!$"&amp;S$142&amp;":$"&amp;S$143),2,0)))^(1/5)-1)-((VLOOKUP(EDATE($P93,60),fundamentals!$EP:$EQ,2,0)/VLOOKUP($P93,fundamentals!$EP:$EQ,2,0))^(1/5)-1)</f>
        <v>-9.6911073514431179E-2</v>
      </c>
      <c r="T93" s="54">
        <f ca="1">(((VLOOKUP(EDATE($P93,60),INDIRECT("fundamentals!$"&amp;T$142&amp;":$"&amp;T$143),2,0)/VLOOKUP($P93,INDIRECT("fundamentals!$"&amp;T$142&amp;":$"&amp;T$143),2,0)))^(1/5)-1)-((VLOOKUP(EDATE($P93,60),fundamentals!$EP:$EQ,2,0)/VLOOKUP($P93,fundamentals!$EP:$EQ,2,0))^(1/5)-1)</f>
        <v>-0.22162926940867722</v>
      </c>
      <c r="U93" s="54">
        <f ca="1">(((VLOOKUP(EDATE($P93,60),INDIRECT("fundamentals!$"&amp;U$142&amp;":$"&amp;U$143),2,0)/VLOOKUP($P93,INDIRECT("fundamentals!$"&amp;U$142&amp;":$"&amp;U$143),2,0)))^(1/5)-1)-((VLOOKUP(EDATE($P93,60),fundamentals!$EP:$EQ,2,0)/VLOOKUP($P93,fundamentals!$EP:$EQ,2,0))^(1/5)-1)</f>
        <v>-2.8154166599921648E-2</v>
      </c>
      <c r="V93" s="54">
        <f ca="1">(((VLOOKUP(EDATE($P93,60),INDIRECT("fundamentals!$"&amp;V$142&amp;":$"&amp;V$143),2,0)/VLOOKUP($P93,INDIRECT("fundamentals!$"&amp;V$142&amp;":$"&amp;V$143),2,0)))^(1/5)-1)-((VLOOKUP(EDATE($P93,60),fundamentals!$EP:$EQ,2,0)/VLOOKUP($P93,fundamentals!$EP:$EQ,2,0))^(1/5)-1)</f>
        <v>-9.9733944492641946E-2</v>
      </c>
      <c r="W93" s="54">
        <f ca="1">(((VLOOKUP(EDATE($P93,60),INDIRECT("fundamentals!$"&amp;W$142&amp;":$"&amp;W$143),2,0)/VLOOKUP($P93,INDIRECT("fundamentals!$"&amp;W$142&amp;":$"&amp;W$143),2,0)))^(1/5)-1)-((VLOOKUP(EDATE($P93,60),fundamentals!$EP:$EQ,2,0)/VLOOKUP($P93,fundamentals!$EP:$EQ,2,0))^(1/5)-1)</f>
        <v>-4.4492518243467671E-2</v>
      </c>
      <c r="X93" s="54">
        <f ca="1">(((VLOOKUP(EDATE($P93,60),INDIRECT("fundamentals!$"&amp;X$142&amp;":$"&amp;X$143),2,0)/VLOOKUP($P93,INDIRECT("fundamentals!$"&amp;X$142&amp;":$"&amp;X$143),2,0)))^(1/5)-1)-((VLOOKUP(EDATE($P93,60),fundamentals!$EP:$EQ,2,0)/VLOOKUP($P93,fundamentals!$EP:$EQ,2,0))^(1/5)-1)</f>
        <v>-4.9368047594418263E-2</v>
      </c>
      <c r="Y93" s="54">
        <f ca="1">(((VLOOKUP(EDATE($P93,60),INDIRECT("fundamentals!$"&amp;Y$142&amp;":$"&amp;Y$143),2,0)/VLOOKUP($P93,INDIRECT("fundamentals!$"&amp;Y$142&amp;":$"&amp;Y$143),2,0)))^(1/5)-1)-((VLOOKUP(EDATE($P93,60),fundamentals!$EP:$EQ,2,0)/VLOOKUP($P93,fundamentals!$EP:$EQ,2,0))^(1/5)-1)</f>
        <v>-7.8375571237385477E-2</v>
      </c>
      <c r="Z93" s="54">
        <f ca="1">(((VLOOKUP(EDATE($P93,60),INDIRECT("fundamentals!$"&amp;Z$142&amp;":$"&amp;Z$143),2,0)/VLOOKUP($P93,INDIRECT("fundamentals!$"&amp;Z$142&amp;":$"&amp;Z$143),2,0)))^(1/5)-1)-((VLOOKUP(EDATE($P93,60),fundamentals!$EP:$EQ,2,0)/VLOOKUP($P93,fundamentals!$EP:$EQ,2,0))^(1/5)-1)</f>
        <v>0.11289515942019057</v>
      </c>
      <c r="AA93" s="54">
        <f ca="1">(((VLOOKUP(EDATE($P93,60),INDIRECT("fundamentals!$"&amp;AA$142&amp;":$"&amp;AA$143),2,0)/VLOOKUP($P93,INDIRECT("fundamentals!$"&amp;AA$142&amp;":$"&amp;AA$143),2,0)))^(1/5)-1)-((VLOOKUP(EDATE($P93,60),fundamentals!$EP:$EQ,2,0)/VLOOKUP($P93,fundamentals!$EP:$EQ,2,0))^(1/5)-1)</f>
        <v>-8.1733773213396033E-2</v>
      </c>
    </row>
    <row r="94" spans="2:27" x14ac:dyDescent="0.35">
      <c r="B94" s="21">
        <v>42674</v>
      </c>
      <c r="C94" s="23">
        <f t="shared" ca="1" si="4"/>
        <v>4.0837805262828724</v>
      </c>
      <c r="D94" s="23">
        <f t="shared" ca="1" si="5"/>
        <v>0.34051745442704995</v>
      </c>
      <c r="E94" s="23">
        <f t="shared" ca="1" si="5"/>
        <v>0.12688674126985955</v>
      </c>
      <c r="F94" s="23">
        <f t="shared" ca="1" si="5"/>
        <v>-2.2713676736925912</v>
      </c>
      <c r="G94" s="23">
        <f t="shared" ca="1" si="5"/>
        <v>-1.2525991652556776</v>
      </c>
      <c r="H94" s="23">
        <f t="shared" ca="1" si="5"/>
        <v>0.94620050929931665</v>
      </c>
      <c r="I94" s="23">
        <f t="shared" ca="1" si="5"/>
        <v>-0.88410203217303263</v>
      </c>
      <c r="J94" s="23">
        <f t="shared" ca="1" si="5"/>
        <v>0.34605427995897031</v>
      </c>
      <c r="K94" s="23">
        <f t="shared" ca="1" si="5"/>
        <v>-3.3739232065470537</v>
      </c>
      <c r="L94" s="23">
        <f t="shared" ca="1" si="5"/>
        <v>-2.7415286544505806</v>
      </c>
      <c r="M94" s="23">
        <f t="shared" ca="1" si="5"/>
        <v>7.1307033499032713</v>
      </c>
      <c r="P94" s="21">
        <v>42674</v>
      </c>
      <c r="Q94" s="54">
        <f ca="1">(((VLOOKUP(EDATE($P94,60),INDIRECT("fundamentals!$"&amp;Q$142&amp;":$"&amp;Q$143),2,0)/VLOOKUP($P94,INDIRECT("fundamentals!$"&amp;Q$142&amp;":$"&amp;Q$143),2,0)))^(1/5)-1)-((VLOOKUP(EDATE($P94,60),fundamentals!$EP:$EQ,2,0)/VLOOKUP($P94,fundamentals!$EP:$EQ,2,0))^(1/5)-1)</f>
        <v>2.9756634000843274E-2</v>
      </c>
      <c r="R94" s="54">
        <f ca="1">(((VLOOKUP(EDATE($P94,60),INDIRECT("fundamentals!$"&amp;R$142&amp;":$"&amp;R$143),2,0)/VLOOKUP($P94,INDIRECT("fundamentals!$"&amp;R$142&amp;":$"&amp;R$143),2,0)))^(1/5)-1)-((VLOOKUP(EDATE($P94,60),fundamentals!$EP:$EQ,2,0)/VLOOKUP($P94,fundamentals!$EP:$EQ,2,0))^(1/5)-1)</f>
        <v>9.9702782610441965E-2</v>
      </c>
      <c r="S94" s="54">
        <f ca="1">(((VLOOKUP(EDATE($P94,60),INDIRECT("fundamentals!$"&amp;S$142&amp;":$"&amp;S$143),2,0)/VLOOKUP($P94,INDIRECT("fundamentals!$"&amp;S$142&amp;":$"&amp;S$143),2,0)))^(1/5)-1)-((VLOOKUP(EDATE($P94,60),fundamentals!$EP:$EQ,2,0)/VLOOKUP($P94,fundamentals!$EP:$EQ,2,0))^(1/5)-1)</f>
        <v>-7.5981154885509605E-2</v>
      </c>
      <c r="T94" s="54">
        <f ca="1">(((VLOOKUP(EDATE($P94,60),INDIRECT("fundamentals!$"&amp;T$142&amp;":$"&amp;T$143),2,0)/VLOOKUP($P94,INDIRECT("fundamentals!$"&amp;T$142&amp;":$"&amp;T$143),2,0)))^(1/5)-1)-((VLOOKUP(EDATE($P94,60),fundamentals!$EP:$EQ,2,0)/VLOOKUP($P94,fundamentals!$EP:$EQ,2,0))^(1/5)-1)</f>
        <v>-0.1858694350658846</v>
      </c>
      <c r="U94" s="54">
        <f ca="1">(((VLOOKUP(EDATE($P94,60),INDIRECT("fundamentals!$"&amp;U$142&amp;":$"&amp;U$143),2,0)/VLOOKUP($P94,INDIRECT("fundamentals!$"&amp;U$142&amp;":$"&amp;U$143),2,0)))^(1/5)-1)-((VLOOKUP(EDATE($P94,60),fundamentals!$EP:$EQ,2,0)/VLOOKUP($P94,fundamentals!$EP:$EQ,2,0))^(1/5)-1)</f>
        <v>-6.5628307612768388E-3</v>
      </c>
      <c r="V94" s="54">
        <f ca="1">(((VLOOKUP(EDATE($P94,60),INDIRECT("fundamentals!$"&amp;V$142&amp;":$"&amp;V$143),2,0)/VLOOKUP($P94,INDIRECT("fundamentals!$"&amp;V$142&amp;":$"&amp;V$143),2,0)))^(1/5)-1)-((VLOOKUP(EDATE($P94,60),fundamentals!$EP:$EQ,2,0)/VLOOKUP($P94,fundamentals!$EP:$EQ,2,0))^(1/5)-1)</f>
        <v>-6.1356236992130109E-2</v>
      </c>
      <c r="W94" s="54">
        <f ca="1">(((VLOOKUP(EDATE($P94,60),INDIRECT("fundamentals!$"&amp;W$142&amp;":$"&amp;W$143),2,0)/VLOOKUP($P94,INDIRECT("fundamentals!$"&amp;W$142&amp;":$"&amp;W$143),2,0)))^(1/5)-1)-((VLOOKUP(EDATE($P94,60),fundamentals!$EP:$EQ,2,0)/VLOOKUP($P94,fundamentals!$EP:$EQ,2,0))^(1/5)-1)</f>
        <v>-7.8310472213038995E-3</v>
      </c>
      <c r="X94" s="54">
        <f ca="1">(((VLOOKUP(EDATE($P94,60),INDIRECT("fundamentals!$"&amp;X$142&amp;":$"&amp;X$143),2,0)/VLOOKUP($P94,INDIRECT("fundamentals!$"&amp;X$142&amp;":$"&amp;X$143),2,0)))^(1/5)-1)-((VLOOKUP(EDATE($P94,60),fundamentals!$EP:$EQ,2,0)/VLOOKUP($P94,fundamentals!$EP:$EQ,2,0))^(1/5)-1)</f>
        <v>-2.1076920749513395E-2</v>
      </c>
      <c r="Y94" s="54">
        <f ca="1">(((VLOOKUP(EDATE($P94,60),INDIRECT("fundamentals!$"&amp;Y$142&amp;":$"&amp;Y$143),2,0)/VLOOKUP($P94,INDIRECT("fundamentals!$"&amp;Y$142&amp;":$"&amp;Y$143),2,0)))^(1/5)-1)-((VLOOKUP(EDATE($P94,60),fundamentals!$EP:$EQ,2,0)/VLOOKUP($P94,fundamentals!$EP:$EQ,2,0))^(1/5)-1)</f>
        <v>-4.8487037957101631E-2</v>
      </c>
      <c r="Z94" s="54">
        <f ca="1">(((VLOOKUP(EDATE($P94,60),INDIRECT("fundamentals!$"&amp;Z$142&amp;":$"&amp;Z$143),2,0)/VLOOKUP($P94,INDIRECT("fundamentals!$"&amp;Z$142&amp;":$"&amp;Z$143),2,0)))^(1/5)-1)-((VLOOKUP(EDATE($P94,60),fundamentals!$EP:$EQ,2,0)/VLOOKUP($P94,fundamentals!$EP:$EQ,2,0))^(1/5)-1)</f>
        <v>0.14468346823962741</v>
      </c>
      <c r="AA94" s="54">
        <f ca="1">(((VLOOKUP(EDATE($P94,60),INDIRECT("fundamentals!$"&amp;AA$142&amp;":$"&amp;AA$143),2,0)/VLOOKUP($P94,INDIRECT("fundamentals!$"&amp;AA$142&amp;":$"&amp;AA$143),2,0)))^(1/5)-1)-((VLOOKUP(EDATE($P94,60),fundamentals!$EP:$EQ,2,0)/VLOOKUP($P94,fundamentals!$EP:$EQ,2,0))^(1/5)-1)</f>
        <v>-6.2854798161553926E-2</v>
      </c>
    </row>
    <row r="95" spans="2:27" x14ac:dyDescent="0.35">
      <c r="B95" s="21">
        <v>42704</v>
      </c>
      <c r="C95" s="23">
        <f t="shared" ca="1" si="4"/>
        <v>3.375357654601931</v>
      </c>
      <c r="D95" s="23">
        <f t="shared" ca="1" si="5"/>
        <v>0.65755840728979642</v>
      </c>
      <c r="E95" s="23">
        <f t="shared" ca="1" si="5"/>
        <v>-1.0250186673516408</v>
      </c>
      <c r="F95" s="23">
        <f t="shared" ca="1" si="5"/>
        <v>-1.2897505333909109</v>
      </c>
      <c r="G95" s="23">
        <f t="shared" ca="1" si="5"/>
        <v>0.30236861716866681</v>
      </c>
      <c r="H95" s="23">
        <f t="shared" ca="1" si="5"/>
        <v>-0.2740536811782035</v>
      </c>
      <c r="I95" s="23">
        <f t="shared" ca="1" si="5"/>
        <v>-0.99592343013854645</v>
      </c>
      <c r="J95" s="23">
        <f t="shared" ca="1" si="5"/>
        <v>2.0045019084302496</v>
      </c>
      <c r="K95" s="23">
        <f t="shared" ca="1" si="5"/>
        <v>-2.4951489767332453</v>
      </c>
      <c r="L95" s="23">
        <f t="shared" ca="1" si="5"/>
        <v>-3.0413018918395212</v>
      </c>
      <c r="M95" s="23">
        <f t="shared" ca="1" si="5"/>
        <v>4.9487269547362036</v>
      </c>
      <c r="P95" s="21">
        <v>42704</v>
      </c>
      <c r="Q95" s="54">
        <f ca="1">(((VLOOKUP(EDATE($P95,60),INDIRECT("fundamentals!$"&amp;Q$142&amp;":$"&amp;Q$143),2,0)/VLOOKUP($P95,INDIRECT("fundamentals!$"&amp;Q$142&amp;":$"&amp;Q$143),2,0)))^(1/5)-1)-((VLOOKUP(EDATE($P95,60),fundamentals!$EP:$EQ,2,0)/VLOOKUP($P95,fundamentals!$EP:$EQ,2,0))^(1/5)-1)</f>
        <v>1.0242977151772248E-2</v>
      </c>
      <c r="R95" s="54">
        <f ca="1">(((VLOOKUP(EDATE($P95,60),INDIRECT("fundamentals!$"&amp;R$142&amp;":$"&amp;R$143),2,0)/VLOOKUP($P95,INDIRECT("fundamentals!$"&amp;R$142&amp;":$"&amp;R$143),2,0)))^(1/5)-1)-((VLOOKUP(EDATE($P95,60),fundamentals!$EP:$EQ,2,0)/VLOOKUP($P95,fundamentals!$EP:$EQ,2,0))^(1/5)-1)</f>
        <v>9.1514256430215601E-2</v>
      </c>
      <c r="S95" s="54">
        <f ca="1">(((VLOOKUP(EDATE($P95,60),INDIRECT("fundamentals!$"&amp;S$142&amp;":$"&amp;S$143),2,0)/VLOOKUP($P95,INDIRECT("fundamentals!$"&amp;S$142&amp;":$"&amp;S$143),2,0)))^(1/5)-1)-((VLOOKUP(EDATE($P95,60),fundamentals!$EP:$EQ,2,0)/VLOOKUP($P95,fundamentals!$EP:$EQ,2,0))^(1/5)-1)</f>
        <v>-7.6947368815233563E-2</v>
      </c>
      <c r="T95" s="54">
        <f ca="1">(((VLOOKUP(EDATE($P95,60),INDIRECT("fundamentals!$"&amp;T$142&amp;":$"&amp;T$143),2,0)/VLOOKUP($P95,INDIRECT("fundamentals!$"&amp;T$142&amp;":$"&amp;T$143),2,0)))^(1/5)-1)-((VLOOKUP(EDATE($P95,60),fundamentals!$EP:$EQ,2,0)/VLOOKUP($P95,fundamentals!$EP:$EQ,2,0))^(1/5)-1)</f>
        <v>-0.21641728733485444</v>
      </c>
      <c r="U95" s="54">
        <f ca="1">(((VLOOKUP(EDATE($P95,60),INDIRECT("fundamentals!$"&amp;U$142&amp;":$"&amp;U$143),2,0)/VLOOKUP($P95,INDIRECT("fundamentals!$"&amp;U$142&amp;":$"&amp;U$143),2,0)))^(1/5)-1)-((VLOOKUP(EDATE($P95,60),fundamentals!$EP:$EQ,2,0)/VLOOKUP($P95,fundamentals!$EP:$EQ,2,0))^(1/5)-1)</f>
        <v>-5.4790718030234276E-2</v>
      </c>
      <c r="V95" s="54">
        <f ca="1">(((VLOOKUP(EDATE($P95,60),INDIRECT("fundamentals!$"&amp;V$142&amp;":$"&amp;V$143),2,0)/VLOOKUP($P95,INDIRECT("fundamentals!$"&amp;V$142&amp;":$"&amp;V$143),2,0)))^(1/5)-1)-((VLOOKUP(EDATE($P95,60),fundamentals!$EP:$EQ,2,0)/VLOOKUP($P95,fundamentals!$EP:$EQ,2,0))^(1/5)-1)</f>
        <v>-6.1539005444315231E-2</v>
      </c>
      <c r="W95" s="54">
        <f ca="1">(((VLOOKUP(EDATE($P95,60),INDIRECT("fundamentals!$"&amp;W$142&amp;":$"&amp;W$143),2,0)/VLOOKUP($P95,INDIRECT("fundamentals!$"&amp;W$142&amp;":$"&amp;W$143),2,0)))^(1/5)-1)-((VLOOKUP(EDATE($P95,60),fundamentals!$EP:$EQ,2,0)/VLOOKUP($P95,fundamentals!$EP:$EQ,2,0))^(1/5)-1)</f>
        <v>-2.4686445676738389E-2</v>
      </c>
      <c r="X95" s="54">
        <f ca="1">(((VLOOKUP(EDATE($P95,60),INDIRECT("fundamentals!$"&amp;X$142&amp;":$"&amp;X$143),2,0)/VLOOKUP($P95,INDIRECT("fundamentals!$"&amp;X$142&amp;":$"&amp;X$143),2,0)))^(1/5)-1)-((VLOOKUP(EDATE($P95,60),fundamentals!$EP:$EQ,2,0)/VLOOKUP($P95,fundamentals!$EP:$EQ,2,0))^(1/5)-1)</f>
        <v>-5.3745562117253787E-2</v>
      </c>
      <c r="Y95" s="54">
        <f ca="1">(((VLOOKUP(EDATE($P95,60),INDIRECT("fundamentals!$"&amp;Y$142&amp;":$"&amp;Y$143),2,0)/VLOOKUP($P95,INDIRECT("fundamentals!$"&amp;Y$142&amp;":$"&amp;Y$143),2,0)))^(1/5)-1)-((VLOOKUP(EDATE($P95,60),fundamentals!$EP:$EQ,2,0)/VLOOKUP($P95,fundamentals!$EP:$EQ,2,0))^(1/5)-1)</f>
        <v>-6.9590332652971876E-2</v>
      </c>
      <c r="Z95" s="54">
        <f ca="1">(((VLOOKUP(EDATE($P95,60),INDIRECT("fundamentals!$"&amp;Z$142&amp;":$"&amp;Z$143),2,0)/VLOOKUP($P95,INDIRECT("fundamentals!$"&amp;Z$142&amp;":$"&amp;Z$143),2,0)))^(1/5)-1)-((VLOOKUP(EDATE($P95,60),fundamentals!$EP:$EQ,2,0)/VLOOKUP($P95,fundamentals!$EP:$EQ,2,0))^(1/5)-1)</f>
        <v>0.14480918122688458</v>
      </c>
      <c r="AA95" s="54">
        <f ca="1">(((VLOOKUP(EDATE($P95,60),INDIRECT("fundamentals!$"&amp;AA$142&amp;":$"&amp;AA$143),2,0)/VLOOKUP($P95,INDIRECT("fundamentals!$"&amp;AA$142&amp;":$"&amp;AA$143),2,0)))^(1/5)-1)-((VLOOKUP(EDATE($P95,60),fundamentals!$EP:$EQ,2,0)/VLOOKUP($P95,fundamentals!$EP:$EQ,2,0))^(1/5)-1)</f>
        <v>-5.9568869253897594E-2</v>
      </c>
    </row>
    <row r="96" spans="2:27" x14ac:dyDescent="0.35">
      <c r="B96" s="21">
        <v>42735</v>
      </c>
      <c r="C96" s="23">
        <f t="shared" ca="1" si="4"/>
        <v>3.4286676444481099</v>
      </c>
      <c r="D96" s="23">
        <f t="shared" ca="1" si="5"/>
        <v>9.7898137597765889E-2</v>
      </c>
      <c r="E96" s="23">
        <f t="shared" ca="1" si="5"/>
        <v>-0.85461268219016517</v>
      </c>
      <c r="F96" s="23">
        <f t="shared" ca="1" si="5"/>
        <v>-1.0371413403974457</v>
      </c>
      <c r="G96" s="23">
        <f t="shared" ca="1" si="5"/>
        <v>0.55449603859012653</v>
      </c>
      <c r="H96" s="23">
        <f t="shared" ca="1" si="5"/>
        <v>3.9440800698729905E-2</v>
      </c>
      <c r="I96" s="23">
        <f t="shared" ca="1" si="5"/>
        <v>-1.3327868384550219</v>
      </c>
      <c r="J96" s="23">
        <f t="shared" ca="1" si="5"/>
        <v>1.6921986443879025</v>
      </c>
      <c r="K96" s="23">
        <f t="shared" ca="1" si="5"/>
        <v>-2.7731228670556138</v>
      </c>
      <c r="L96" s="23">
        <f t="shared" ca="1" si="5"/>
        <v>-3.1309375818288236</v>
      </c>
      <c r="M96" s="23">
        <f t="shared" ca="1" si="5"/>
        <v>6.0579872250823836</v>
      </c>
      <c r="P96" s="21">
        <v>42735</v>
      </c>
      <c r="Q96" s="54">
        <f ca="1">(((VLOOKUP(EDATE($P96,60),INDIRECT("fundamentals!$"&amp;Q$142&amp;":$"&amp;Q$143),2,0)/VLOOKUP($P96,INDIRECT("fundamentals!$"&amp;Q$142&amp;":$"&amp;Q$143),2,0)))^(1/5)-1)-((VLOOKUP(EDATE($P96,60),fundamentals!$EP:$EQ,2,0)/VLOOKUP($P96,fundamentals!$EP:$EQ,2,0))^(1/5)-1)</f>
        <v>2.6267517545385477E-2</v>
      </c>
      <c r="R96" s="54">
        <f ca="1">(((VLOOKUP(EDATE($P96,60),INDIRECT("fundamentals!$"&amp;R$142&amp;":$"&amp;R$143),2,0)/VLOOKUP($P96,INDIRECT("fundamentals!$"&amp;R$142&amp;":$"&amp;R$143),2,0)))^(1/5)-1)-((VLOOKUP(EDATE($P96,60),fundamentals!$EP:$EQ,2,0)/VLOOKUP($P96,fundamentals!$EP:$EQ,2,0))^(1/5)-1)</f>
        <v>0.1055814658328913</v>
      </c>
      <c r="S96" s="54">
        <f ca="1">(((VLOOKUP(EDATE($P96,60),INDIRECT("fundamentals!$"&amp;S$142&amp;":$"&amp;S$143),2,0)/VLOOKUP($P96,INDIRECT("fundamentals!$"&amp;S$142&amp;":$"&amp;S$143),2,0)))^(1/5)-1)-((VLOOKUP(EDATE($P96,60),fundamentals!$EP:$EQ,2,0)/VLOOKUP($P96,fundamentals!$EP:$EQ,2,0))^(1/5)-1)</f>
        <v>-4.6812321681168001E-2</v>
      </c>
      <c r="T96" s="54">
        <f ca="1">(((VLOOKUP(EDATE($P96,60),INDIRECT("fundamentals!$"&amp;T$142&amp;":$"&amp;T$143),2,0)/VLOOKUP($P96,INDIRECT("fundamentals!$"&amp;T$142&amp;":$"&amp;T$143),2,0)))^(1/5)-1)-((VLOOKUP(EDATE($P96,60),fundamentals!$EP:$EQ,2,0)/VLOOKUP($P96,fundamentals!$EP:$EQ,2,0))^(1/5)-1)</f>
        <v>-0.20098605867684149</v>
      </c>
      <c r="U96" s="54">
        <f ca="1">(((VLOOKUP(EDATE($P96,60),INDIRECT("fundamentals!$"&amp;U$142&amp;":$"&amp;U$143),2,0)/VLOOKUP($P96,INDIRECT("fundamentals!$"&amp;U$142&amp;":$"&amp;U$143),2,0)))^(1/5)-1)-((VLOOKUP(EDATE($P96,60),fundamentals!$EP:$EQ,2,0)/VLOOKUP($P96,fundamentals!$EP:$EQ,2,0))^(1/5)-1)</f>
        <v>-4.1610698420336378E-2</v>
      </c>
      <c r="V96" s="54">
        <f ca="1">(((VLOOKUP(EDATE($P96,60),INDIRECT("fundamentals!$"&amp;V$142&amp;":$"&amp;V$143),2,0)/VLOOKUP($P96,INDIRECT("fundamentals!$"&amp;V$142&amp;":$"&amp;V$143),2,0)))^(1/5)-1)-((VLOOKUP(EDATE($P96,60),fundamentals!$EP:$EQ,2,0)/VLOOKUP($P96,fundamentals!$EP:$EQ,2,0))^(1/5)-1)</f>
        <v>-3.2223730121325067E-2</v>
      </c>
      <c r="W96" s="54">
        <f ca="1">(((VLOOKUP(EDATE($P96,60),INDIRECT("fundamentals!$"&amp;W$142&amp;":$"&amp;W$143),2,0)/VLOOKUP($P96,INDIRECT("fundamentals!$"&amp;W$142&amp;":$"&amp;W$143),2,0)))^(1/5)-1)-((VLOOKUP(EDATE($P96,60),fundamentals!$EP:$EQ,2,0)/VLOOKUP($P96,fundamentals!$EP:$EQ,2,0))^(1/5)-1)</f>
        <v>8.9956032974940481E-3</v>
      </c>
      <c r="X96" s="54">
        <f ca="1">(((VLOOKUP(EDATE($P96,60),INDIRECT("fundamentals!$"&amp;X$142&amp;":$"&amp;X$143),2,0)/VLOOKUP($P96,INDIRECT("fundamentals!$"&amp;X$142&amp;":$"&amp;X$143),2,0)))^(1/5)-1)-((VLOOKUP(EDATE($P96,60),fundamentals!$EP:$EQ,2,0)/VLOOKUP($P96,fundamentals!$EP:$EQ,2,0))^(1/5)-1)</f>
        <v>-2.6827059914133589E-2</v>
      </c>
      <c r="Y96" s="54">
        <f ca="1">(((VLOOKUP(EDATE($P96,60),INDIRECT("fundamentals!$"&amp;Y$142&amp;":$"&amp;Y$143),2,0)/VLOOKUP($P96,INDIRECT("fundamentals!$"&amp;Y$142&amp;":$"&amp;Y$143),2,0)))^(1/5)-1)-((VLOOKUP(EDATE($P96,60),fundamentals!$EP:$EQ,2,0)/VLOOKUP($P96,fundamentals!$EP:$EQ,2,0))^(1/5)-1)</f>
        <v>-3.6729458326870912E-2</v>
      </c>
      <c r="Z96" s="54">
        <f ca="1">(((VLOOKUP(EDATE($P96,60),INDIRECT("fundamentals!$"&amp;Z$142&amp;":$"&amp;Z$143),2,0)/VLOOKUP($P96,INDIRECT("fundamentals!$"&amp;Z$142&amp;":$"&amp;Z$143),2,0)))^(1/5)-1)-((VLOOKUP(EDATE($P96,60),fundamentals!$EP:$EQ,2,0)/VLOOKUP($P96,fundamentals!$EP:$EQ,2,0))^(1/5)-1)</f>
        <v>0.16441262544209767</v>
      </c>
      <c r="AA96" s="54">
        <f ca="1">(((VLOOKUP(EDATE($P96,60),INDIRECT("fundamentals!$"&amp;AA$142&amp;":$"&amp;AA$143),2,0)/VLOOKUP($P96,INDIRECT("fundamentals!$"&amp;AA$142&amp;":$"&amp;AA$143),2,0)))^(1/5)-1)-((VLOOKUP(EDATE($P96,60),fundamentals!$EP:$EQ,2,0)/VLOOKUP($P96,fundamentals!$EP:$EQ,2,0))^(1/5)-1)</f>
        <v>-3.4077666486887148E-2</v>
      </c>
    </row>
    <row r="97" spans="2:27" x14ac:dyDescent="0.35">
      <c r="B97" s="21">
        <v>42766</v>
      </c>
      <c r="C97" s="23">
        <f t="shared" ca="1" si="4"/>
        <v>4.3156731781684172</v>
      </c>
      <c r="D97" s="23">
        <f t="shared" ca="1" si="5"/>
        <v>0.12605882288455472</v>
      </c>
      <c r="E97" s="23">
        <f t="shared" ca="1" si="5"/>
        <v>-1.2504623232529184</v>
      </c>
      <c r="F97" s="23">
        <f t="shared" ca="1" si="5"/>
        <v>-1.9448921806211512</v>
      </c>
      <c r="G97" s="23">
        <f t="shared" ca="1" si="5"/>
        <v>-0.18478663112676186</v>
      </c>
      <c r="H97" s="23">
        <f t="shared" ca="1" si="5"/>
        <v>-0.78302698686109196</v>
      </c>
      <c r="I97" s="23">
        <f t="shared" ca="1" si="5"/>
        <v>-1.7324106135573611</v>
      </c>
      <c r="J97" s="23">
        <f t="shared" ca="1" si="5"/>
        <v>1.1987753208509391</v>
      </c>
      <c r="K97" s="23">
        <f t="shared" ca="1" si="5"/>
        <v>-2.5005762215523193</v>
      </c>
      <c r="L97" s="23">
        <f t="shared" ca="1" si="5"/>
        <v>-3.1041980734077095</v>
      </c>
      <c r="M97" s="23">
        <f t="shared" ca="1" si="5"/>
        <v>5.6490312191430601</v>
      </c>
      <c r="P97" s="21">
        <v>42766</v>
      </c>
      <c r="Q97" s="54">
        <f ca="1">(((VLOOKUP(EDATE($P97,60),INDIRECT("fundamentals!$"&amp;Q$142&amp;":$"&amp;Q$143),2,0)/VLOOKUP($P97,INDIRECT("fundamentals!$"&amp;Q$142&amp;":$"&amp;Q$143),2,0)))^(1/5)-1)-((VLOOKUP(EDATE($P97,60),fundamentals!$EP:$EQ,2,0)/VLOOKUP($P97,fundamentals!$EP:$EQ,2,0))^(1/5)-1)</f>
        <v>1.2684463848776861E-2</v>
      </c>
      <c r="R97" s="54">
        <f ca="1">(((VLOOKUP(EDATE($P97,60),INDIRECT("fundamentals!$"&amp;R$142&amp;":$"&amp;R$143),2,0)/VLOOKUP($P97,INDIRECT("fundamentals!$"&amp;R$142&amp;":$"&amp;R$143),2,0)))^(1/5)-1)-((VLOOKUP(EDATE($P97,60),fundamentals!$EP:$EQ,2,0)/VLOOKUP($P97,fundamentals!$EP:$EQ,2,0))^(1/5)-1)</f>
        <v>8.5541067500101375E-2</v>
      </c>
      <c r="S97" s="54">
        <f ca="1">(((VLOOKUP(EDATE($P97,60),INDIRECT("fundamentals!$"&amp;S$142&amp;":$"&amp;S$143),2,0)/VLOOKUP($P97,INDIRECT("fundamentals!$"&amp;S$142&amp;":$"&amp;S$143),2,0)))^(1/5)-1)-((VLOOKUP(EDATE($P97,60),fundamentals!$EP:$EQ,2,0)/VLOOKUP($P97,fundamentals!$EP:$EQ,2,0))^(1/5)-1)</f>
        <v>-3.8576231419639173E-2</v>
      </c>
      <c r="T97" s="54">
        <f ca="1">(((VLOOKUP(EDATE($P97,60),INDIRECT("fundamentals!$"&amp;T$142&amp;":$"&amp;T$143),2,0)/VLOOKUP($P97,INDIRECT("fundamentals!$"&amp;T$142&amp;":$"&amp;T$143),2,0)))^(1/5)-1)-((VLOOKUP(EDATE($P97,60),fundamentals!$EP:$EQ,2,0)/VLOOKUP($P97,fundamentals!$EP:$EQ,2,0))^(1/5)-1)</f>
        <v>-0.14771935639470779</v>
      </c>
      <c r="U97" s="54">
        <f ca="1">(((VLOOKUP(EDATE($P97,60),INDIRECT("fundamentals!$"&amp;U$142&amp;":$"&amp;U$143),2,0)/VLOOKUP($P97,INDIRECT("fundamentals!$"&amp;U$142&amp;":$"&amp;U$143),2,0)))^(1/5)-1)-((VLOOKUP(EDATE($P97,60),fundamentals!$EP:$EQ,2,0)/VLOOKUP($P97,fundamentals!$EP:$EQ,2,0))^(1/5)-1)</f>
        <v>-2.558007500156334E-2</v>
      </c>
      <c r="V97" s="54">
        <f ca="1">(((VLOOKUP(EDATE($P97,60),INDIRECT("fundamentals!$"&amp;V$142&amp;":$"&amp;V$143),2,0)/VLOOKUP($P97,INDIRECT("fundamentals!$"&amp;V$142&amp;":$"&amp;V$143),2,0)))^(1/5)-1)-((VLOOKUP(EDATE($P97,60),fundamentals!$EP:$EQ,2,0)/VLOOKUP($P97,fundamentals!$EP:$EQ,2,0))^(1/5)-1)</f>
        <v>-3.6785728099473003E-2</v>
      </c>
      <c r="W97" s="54">
        <f ca="1">(((VLOOKUP(EDATE($P97,60),INDIRECT("fundamentals!$"&amp;W$142&amp;":$"&amp;W$143),2,0)/VLOOKUP($P97,INDIRECT("fundamentals!$"&amp;W$142&amp;":$"&amp;W$143),2,0)))^(1/5)-1)-((VLOOKUP(EDATE($P97,60),fundamentals!$EP:$EQ,2,0)/VLOOKUP($P97,fundamentals!$EP:$EQ,2,0))^(1/5)-1)</f>
        <v>3.5290266335947784E-3</v>
      </c>
      <c r="X97" s="54">
        <f ca="1">(((VLOOKUP(EDATE($P97,60),INDIRECT("fundamentals!$"&amp;X$142&amp;":$"&amp;X$143),2,0)/VLOOKUP($P97,INDIRECT("fundamentals!$"&amp;X$142&amp;":$"&amp;X$143),2,0)))^(1/5)-1)-((VLOOKUP(EDATE($P97,60),fundamentals!$EP:$EQ,2,0)/VLOOKUP($P97,fundamentals!$EP:$EQ,2,0))^(1/5)-1)</f>
        <v>-2.4087097870277629E-2</v>
      </c>
      <c r="Y97" s="54">
        <f ca="1">(((VLOOKUP(EDATE($P97,60),INDIRECT("fundamentals!$"&amp;Y$142&amp;":$"&amp;Y$143),2,0)/VLOOKUP($P97,INDIRECT("fundamentals!$"&amp;Y$142&amp;":$"&amp;Y$143),2,0)))^(1/5)-1)-((VLOOKUP(EDATE($P97,60),fundamentals!$EP:$EQ,2,0)/VLOOKUP($P97,fundamentals!$EP:$EQ,2,0))^(1/5)-1)</f>
        <v>-4.8448010571039868E-2</v>
      </c>
      <c r="Z97" s="54">
        <f ca="1">(((VLOOKUP(EDATE($P97,60),INDIRECT("fundamentals!$"&amp;Z$142&amp;":$"&amp;Z$143),2,0)/VLOOKUP($P97,INDIRECT("fundamentals!$"&amp;Z$142&amp;":$"&amp;Z$143),2,0)))^(1/5)-1)-((VLOOKUP(EDATE($P97,60),fundamentals!$EP:$EQ,2,0)/VLOOKUP($P97,fundamentals!$EP:$EQ,2,0))^(1/5)-1)</f>
        <v>0.15008741928912284</v>
      </c>
      <c r="AA97" s="54">
        <f ca="1">(((VLOOKUP(EDATE($P97,60),INDIRECT("fundamentals!$"&amp;AA$142&amp;":$"&amp;AA$143),2,0)/VLOOKUP($P97,INDIRECT("fundamentals!$"&amp;AA$142&amp;":$"&amp;AA$143),2,0)))^(1/5)-1)-((VLOOKUP(EDATE($P97,60),fundamentals!$EP:$EQ,2,0)/VLOOKUP($P97,fundamentals!$EP:$EQ,2,0))^(1/5)-1)</f>
        <v>-2.8530295947009066E-2</v>
      </c>
    </row>
    <row r="98" spans="2:27" x14ac:dyDescent="0.35">
      <c r="B98" s="21">
        <v>42794</v>
      </c>
      <c r="C98" s="23">
        <f t="shared" ca="1" si="4"/>
        <v>4.6021740981463672</v>
      </c>
      <c r="D98" s="23">
        <f t="shared" ca="1" si="5"/>
        <v>0.67985002868264566</v>
      </c>
      <c r="E98" s="23">
        <f t="shared" ca="1" si="5"/>
        <v>-0.2324745336720051</v>
      </c>
      <c r="F98" s="23">
        <f t="shared" ca="1" si="5"/>
        <v>-1.9830997594916111</v>
      </c>
      <c r="G98" s="23">
        <f t="shared" ca="1" si="5"/>
        <v>0.56463231661108271</v>
      </c>
      <c r="H98" s="23">
        <f t="shared" ca="1" si="5"/>
        <v>6.1270423107215422E-2</v>
      </c>
      <c r="I98" s="23">
        <f t="shared" ca="1" si="5"/>
        <v>-0.61238316053309516</v>
      </c>
      <c r="J98" s="23">
        <f t="shared" ca="1" si="5"/>
        <v>2.0544977697499966</v>
      </c>
      <c r="K98" s="23">
        <f t="shared" ca="1" si="5"/>
        <v>-2.2754414295192036</v>
      </c>
      <c r="L98" s="23">
        <f t="shared" ca="1" si="5"/>
        <v>-2.1043504207069468</v>
      </c>
      <c r="M98" s="23">
        <f t="shared" ca="1" si="5"/>
        <v>7.2593325230217332</v>
      </c>
      <c r="P98" s="21">
        <v>42794</v>
      </c>
      <c r="Q98" s="54">
        <f ca="1">(((VLOOKUP(EDATE($P98,60),INDIRECT("fundamentals!$"&amp;Q$142&amp;":$"&amp;Q$143),2,0)/VLOOKUP($P98,INDIRECT("fundamentals!$"&amp;Q$142&amp;":$"&amp;Q$143),2,0)))^(1/5)-1)-((VLOOKUP(EDATE($P98,60),fundamentals!$EP:$EQ,2,0)/VLOOKUP($P98,fundamentals!$EP:$EQ,2,0))^(1/5)-1)</f>
        <v>-1.4724064880194065E-2</v>
      </c>
      <c r="R98" s="54">
        <f ca="1">(((VLOOKUP(EDATE($P98,60),INDIRECT("fundamentals!$"&amp;R$142&amp;":$"&amp;R$143),2,0)/VLOOKUP($P98,INDIRECT("fundamentals!$"&amp;R$142&amp;":$"&amp;R$143),2,0)))^(1/5)-1)-((VLOOKUP(EDATE($P98,60),fundamentals!$EP:$EQ,2,0)/VLOOKUP($P98,fundamentals!$EP:$EQ,2,0))^(1/5)-1)</f>
        <v>6.1569595902600804E-2</v>
      </c>
      <c r="S98" s="54">
        <f ca="1">(((VLOOKUP(EDATE($P98,60),INDIRECT("fundamentals!$"&amp;S$142&amp;":$"&amp;S$143),2,0)/VLOOKUP($P98,INDIRECT("fundamentals!$"&amp;S$142&amp;":$"&amp;S$143),2,0)))^(1/5)-1)-((VLOOKUP(EDATE($P98,60),fundamentals!$EP:$EQ,2,0)/VLOOKUP($P98,fundamentals!$EP:$EQ,2,0))^(1/5)-1)</f>
        <v>-6.0634978016562702E-2</v>
      </c>
      <c r="T98" s="54">
        <f ca="1">(((VLOOKUP(EDATE($P98,60),INDIRECT("fundamentals!$"&amp;T$142&amp;":$"&amp;T$143),2,0)/VLOOKUP($P98,INDIRECT("fundamentals!$"&amp;T$142&amp;":$"&amp;T$143),2,0)))^(1/5)-1)-((VLOOKUP(EDATE($P98,60),fundamentals!$EP:$EQ,2,0)/VLOOKUP($P98,fundamentals!$EP:$EQ,2,0))^(1/5)-1)</f>
        <v>-0.13839872556803878</v>
      </c>
      <c r="U98" s="54">
        <f ca="1">(((VLOOKUP(EDATE($P98,60),INDIRECT("fundamentals!$"&amp;U$142&amp;":$"&amp;U$143),2,0)/VLOOKUP($P98,INDIRECT("fundamentals!$"&amp;U$142&amp;":$"&amp;U$143),2,0)))^(1/5)-1)-((VLOOKUP(EDATE($P98,60),fundamentals!$EP:$EQ,2,0)/VLOOKUP($P98,fundamentals!$EP:$EQ,2,0))^(1/5)-1)</f>
        <v>-4.8208136864322126E-2</v>
      </c>
      <c r="V98" s="54">
        <f ca="1">(((VLOOKUP(EDATE($P98,60),INDIRECT("fundamentals!$"&amp;V$142&amp;":$"&amp;V$143),2,0)/VLOOKUP($P98,INDIRECT("fundamentals!$"&amp;V$142&amp;":$"&amp;V$143),2,0)))^(1/5)-1)-((VLOOKUP(EDATE($P98,60),fundamentals!$EP:$EQ,2,0)/VLOOKUP($P98,fundamentals!$EP:$EQ,2,0))^(1/5)-1)</f>
        <v>-6.6106081796987848E-2</v>
      </c>
      <c r="W98" s="54">
        <f ca="1">(((VLOOKUP(EDATE($P98,60),INDIRECT("fundamentals!$"&amp;W$142&amp;":$"&amp;W$143),2,0)/VLOOKUP($P98,INDIRECT("fundamentals!$"&amp;W$142&amp;":$"&amp;W$143),2,0)))^(1/5)-1)-((VLOOKUP(EDATE($P98,60),fundamentals!$EP:$EQ,2,0)/VLOOKUP($P98,fundamentals!$EP:$EQ,2,0))^(1/5)-1)</f>
        <v>-2.0449171920208009E-2</v>
      </c>
      <c r="X98" s="54">
        <f ca="1">(((VLOOKUP(EDATE($P98,60),INDIRECT("fundamentals!$"&amp;X$142&amp;":$"&amp;X$143),2,0)/VLOOKUP($P98,INDIRECT("fundamentals!$"&amp;X$142&amp;":$"&amp;X$143),2,0)))^(1/5)-1)-((VLOOKUP(EDATE($P98,60),fundamentals!$EP:$EQ,2,0)/VLOOKUP($P98,fundamentals!$EP:$EQ,2,0))^(1/5)-1)</f>
        <v>-4.2039973003737741E-2</v>
      </c>
      <c r="Y98" s="54">
        <f ca="1">(((VLOOKUP(EDATE($P98,60),INDIRECT("fundamentals!$"&amp;Y$142&amp;":$"&amp;Y$143),2,0)/VLOOKUP($P98,INDIRECT("fundamentals!$"&amp;Y$142&amp;":$"&amp;Y$143),2,0)))^(1/5)-1)-((VLOOKUP(EDATE($P98,60),fundamentals!$EP:$EQ,2,0)/VLOOKUP($P98,fundamentals!$EP:$EQ,2,0))^(1/5)-1)</f>
        <v>-5.8285121019587605E-2</v>
      </c>
      <c r="Z98" s="54">
        <f ca="1">(((VLOOKUP(EDATE($P98,60),INDIRECT("fundamentals!$"&amp;Z$142&amp;":$"&amp;Z$143),2,0)/VLOOKUP($P98,INDIRECT("fundamentals!$"&amp;Z$142&amp;":$"&amp;Z$143),2,0)))^(1/5)-1)-((VLOOKUP(EDATE($P98,60),fundamentals!$EP:$EQ,2,0)/VLOOKUP($P98,fundamentals!$EP:$EQ,2,0))^(1/5)-1)</f>
        <v>0.11608115577663214</v>
      </c>
      <c r="AA98" s="54">
        <f ca="1">(((VLOOKUP(EDATE($P98,60),INDIRECT("fundamentals!$"&amp;AA$142&amp;":$"&amp;AA$143),2,0)/VLOOKUP($P98,INDIRECT("fundamentals!$"&amp;AA$142&amp;":$"&amp;AA$143),2,0)))^(1/5)-1)-((VLOOKUP(EDATE($P98,60),fundamentals!$EP:$EQ,2,0)/VLOOKUP($P98,fundamentals!$EP:$EQ,2,0))^(1/5)-1)</f>
        <v>-5.26925203413382E-2</v>
      </c>
    </row>
    <row r="99" spans="2:27" x14ac:dyDescent="0.35">
      <c r="B99" s="21">
        <v>42825</v>
      </c>
      <c r="C99" s="23">
        <f t="shared" ca="1" si="4"/>
        <v>4.7229336896453429</v>
      </c>
      <c r="D99" s="23">
        <f t="shared" ca="1" si="5"/>
        <v>0.86668298846308822</v>
      </c>
      <c r="E99" s="23">
        <f t="shared" ca="1" si="5"/>
        <v>-0.64047854698538753</v>
      </c>
      <c r="F99" s="23">
        <f t="shared" ca="1" si="5"/>
        <v>-1.9770569908251279</v>
      </c>
      <c r="G99" s="23">
        <f t="shared" ca="1" si="5"/>
        <v>-0.17494160092027711</v>
      </c>
      <c r="H99" s="23">
        <f t="shared" ca="1" si="5"/>
        <v>-0.55327306850832247</v>
      </c>
      <c r="I99" s="23">
        <f t="shared" ca="1" si="5"/>
        <v>-1.0552766620756562</v>
      </c>
      <c r="J99" s="23">
        <f t="shared" ca="1" si="5"/>
        <v>1.6027928413539358</v>
      </c>
      <c r="K99" s="23">
        <f t="shared" ca="1" si="5"/>
        <v>-2.3596513554110428</v>
      </c>
      <c r="L99" s="23">
        <f t="shared" ca="1" si="5"/>
        <v>-1.8448621304859785</v>
      </c>
      <c r="M99" s="23">
        <f t="shared" ca="1" si="5"/>
        <v>6.8650437011399257</v>
      </c>
      <c r="P99" s="21">
        <v>42825</v>
      </c>
      <c r="Q99" s="54">
        <f ca="1">(((VLOOKUP(EDATE($P99,60),INDIRECT("fundamentals!$"&amp;Q$142&amp;":$"&amp;Q$143),2,0)/VLOOKUP($P99,INDIRECT("fundamentals!$"&amp;Q$142&amp;":$"&amp;Q$143),2,0)))^(1/5)-1)-((VLOOKUP(EDATE($P99,60),fundamentals!$EP:$EQ,2,0)/VLOOKUP($P99,fundamentals!$EP:$EQ,2,0))^(1/5)-1)</f>
        <v>6.1329800870435491E-3</v>
      </c>
      <c r="R99" s="54">
        <f ca="1">(((VLOOKUP(EDATE($P99,60),INDIRECT("fundamentals!$"&amp;R$142&amp;":$"&amp;R$143),2,0)/VLOOKUP($P99,INDIRECT("fundamentals!$"&amp;R$142&amp;":$"&amp;R$143),2,0)))^(1/5)-1)-((VLOOKUP(EDATE($P99,60),fundamentals!$EP:$EQ,2,0)/VLOOKUP($P99,fundamentals!$EP:$EQ,2,0))^(1/5)-1)</f>
        <v>9.0246705473393751E-2</v>
      </c>
      <c r="S99" s="54">
        <f ca="1">(((VLOOKUP(EDATE($P99,60),INDIRECT("fundamentals!$"&amp;S$142&amp;":$"&amp;S$143),2,0)/VLOOKUP($P99,INDIRECT("fundamentals!$"&amp;S$142&amp;":$"&amp;S$143),2,0)))^(1/5)-1)-((VLOOKUP(EDATE($P99,60),fundamentals!$EP:$EQ,2,0)/VLOOKUP($P99,fundamentals!$EP:$EQ,2,0))^(1/5)-1)</f>
        <v>-3.1967386393165542E-2</v>
      </c>
      <c r="T99" s="54">
        <f ca="1">(((VLOOKUP(EDATE($P99,60),INDIRECT("fundamentals!$"&amp;T$142&amp;":$"&amp;T$143),2,0)/VLOOKUP($P99,INDIRECT("fundamentals!$"&amp;T$142&amp;":$"&amp;T$143),2,0)))^(1/5)-1)-((VLOOKUP(EDATE($P99,60),fundamentals!$EP:$EQ,2,0)/VLOOKUP($P99,fundamentals!$EP:$EQ,2,0))^(1/5)-1)</f>
        <v>-9.5725215099509597E-2</v>
      </c>
      <c r="U99" s="54">
        <f ca="1">(((VLOOKUP(EDATE($P99,60),INDIRECT("fundamentals!$"&amp;U$142&amp;":$"&amp;U$143),2,0)/VLOOKUP($P99,INDIRECT("fundamentals!$"&amp;U$142&amp;":$"&amp;U$143),2,0)))^(1/5)-1)-((VLOOKUP(EDATE($P99,60),fundamentals!$EP:$EQ,2,0)/VLOOKUP($P99,fundamentals!$EP:$EQ,2,0))^(1/5)-1)</f>
        <v>-2.1183975628400464E-2</v>
      </c>
      <c r="V99" s="54">
        <f ca="1">(((VLOOKUP(EDATE($P99,60),INDIRECT("fundamentals!$"&amp;V$142&amp;":$"&amp;V$143),2,0)/VLOOKUP($P99,INDIRECT("fundamentals!$"&amp;V$142&amp;":$"&amp;V$143),2,0)))^(1/5)-1)-((VLOOKUP(EDATE($P99,60),fundamentals!$EP:$EQ,2,0)/VLOOKUP($P99,fundamentals!$EP:$EQ,2,0))^(1/5)-1)</f>
        <v>-2.5273450067252012E-2</v>
      </c>
      <c r="W99" s="54">
        <f ca="1">(((VLOOKUP(EDATE($P99,60),INDIRECT("fundamentals!$"&amp;W$142&amp;":$"&amp;W$143),2,0)/VLOOKUP($P99,INDIRECT("fundamentals!$"&amp;W$142&amp;":$"&amp;W$143),2,0)))^(1/5)-1)-((VLOOKUP(EDATE($P99,60),fundamentals!$EP:$EQ,2,0)/VLOOKUP($P99,fundamentals!$EP:$EQ,2,0))^(1/5)-1)</f>
        <v>1.5580351977736662E-2</v>
      </c>
      <c r="X99" s="54">
        <f ca="1">(((VLOOKUP(EDATE($P99,60),INDIRECT("fundamentals!$"&amp;X$142&amp;":$"&amp;X$143),2,0)/VLOOKUP($P99,INDIRECT("fundamentals!$"&amp;X$142&amp;":$"&amp;X$143),2,0)))^(1/5)-1)-((VLOOKUP(EDATE($P99,60),fundamentals!$EP:$EQ,2,0)/VLOOKUP($P99,fundamentals!$EP:$EQ,2,0))^(1/5)-1)</f>
        <v>-1.2169095561869847E-2</v>
      </c>
      <c r="Y99" s="54">
        <f ca="1">(((VLOOKUP(EDATE($P99,60),INDIRECT("fundamentals!$"&amp;Y$142&amp;":$"&amp;Y$143),2,0)/VLOOKUP($P99,INDIRECT("fundamentals!$"&amp;Y$142&amp;":$"&amp;Y$143),2,0)))^(1/5)-1)-((VLOOKUP(EDATE($P99,60),fundamentals!$EP:$EQ,2,0)/VLOOKUP($P99,fundamentals!$EP:$EQ,2,0))^(1/5)-1)</f>
        <v>-2.5315475148462774E-2</v>
      </c>
      <c r="Z99" s="54">
        <f ca="1">(((VLOOKUP(EDATE($P99,60),INDIRECT("fundamentals!$"&amp;Z$142&amp;":$"&amp;Z$143),2,0)/VLOOKUP($P99,INDIRECT("fundamentals!$"&amp;Z$142&amp;":$"&amp;Z$143),2,0)))^(1/5)-1)-((VLOOKUP(EDATE($P99,60),fundamentals!$EP:$EQ,2,0)/VLOOKUP($P99,fundamentals!$EP:$EQ,2,0))^(1/5)-1)</f>
        <v>0.14165191915314002</v>
      </c>
      <c r="AA99" s="54">
        <f ca="1">(((VLOOKUP(EDATE($P99,60),INDIRECT("fundamentals!$"&amp;AA$142&amp;":$"&amp;AA$143),2,0)/VLOOKUP($P99,INDIRECT("fundamentals!$"&amp;AA$142&amp;":$"&amp;AA$143),2,0)))^(1/5)-1)-((VLOOKUP(EDATE($P99,60),fundamentals!$EP:$EQ,2,0)/VLOOKUP($P99,fundamentals!$EP:$EQ,2,0))^(1/5)-1)</f>
        <v>-7.58961557723703E-3</v>
      </c>
    </row>
    <row r="100" spans="2:27" x14ac:dyDescent="0.35">
      <c r="B100" s="21">
        <v>42855</v>
      </c>
      <c r="C100" s="23">
        <f t="shared" ca="1" si="4"/>
        <v>5.3723730622627883</v>
      </c>
      <c r="D100" s="23">
        <f t="shared" ca="1" si="5"/>
        <v>1.2989481287104052</v>
      </c>
      <c r="E100" s="23">
        <f t="shared" ca="1" si="5"/>
        <v>-0.76293761839926511</v>
      </c>
      <c r="F100" s="23">
        <f t="shared" ca="1" si="5"/>
        <v>-2.2275339915750121</v>
      </c>
      <c r="G100" s="23">
        <f t="shared" ca="1" si="5"/>
        <v>-0.6053827390021711</v>
      </c>
      <c r="H100" s="23">
        <f t="shared" ca="1" si="5"/>
        <v>-0.84950508715847262</v>
      </c>
      <c r="I100" s="23">
        <f t="shared" ca="1" si="5"/>
        <v>-1.0571696520935996</v>
      </c>
      <c r="J100" s="23">
        <f t="shared" ca="1" si="5"/>
        <v>1.7598732553417529</v>
      </c>
      <c r="K100" s="23">
        <f t="shared" ca="1" si="5"/>
        <v>-2.2315232028727094</v>
      </c>
      <c r="L100" s="23">
        <f t="shared" ca="1" si="5"/>
        <v>-1.8525142355879485</v>
      </c>
      <c r="M100" s="23">
        <f t="shared" ca="1" si="5"/>
        <v>6.8185643458129883</v>
      </c>
      <c r="P100" s="21">
        <v>42855</v>
      </c>
      <c r="Q100" s="54">
        <f ca="1">(((VLOOKUP(EDATE($P100,60),INDIRECT("fundamentals!$"&amp;Q$142&amp;":$"&amp;Q$143),2,0)/VLOOKUP($P100,INDIRECT("fundamentals!$"&amp;Q$142&amp;":$"&amp;Q$143),2,0)))^(1/5)-1)-((VLOOKUP(EDATE($P100,60),fundamentals!$EP:$EQ,2,0)/VLOOKUP($P100,fundamentals!$EP:$EQ,2,0))^(1/5)-1)</f>
        <v>-3.5678278792379281E-2</v>
      </c>
      <c r="R100" s="54">
        <f ca="1">(((VLOOKUP(EDATE($P100,60),INDIRECT("fundamentals!$"&amp;R$142&amp;":$"&amp;R$143),2,0)/VLOOKUP($P100,INDIRECT("fundamentals!$"&amp;R$142&amp;":$"&amp;R$143),2,0)))^(1/5)-1)-((VLOOKUP(EDATE($P100,60),fundamentals!$EP:$EQ,2,0)/VLOOKUP($P100,fundamentals!$EP:$EQ,2,0))^(1/5)-1)</f>
        <v>4.8523114551242807E-2</v>
      </c>
      <c r="S100" s="54">
        <f ca="1">(((VLOOKUP(EDATE($P100,60),INDIRECT("fundamentals!$"&amp;S$142&amp;":$"&amp;S$143),2,0)/VLOOKUP($P100,INDIRECT("fundamentals!$"&amp;S$142&amp;":$"&amp;S$143),2,0)))^(1/5)-1)-((VLOOKUP(EDATE($P100,60),fundamentals!$EP:$EQ,2,0)/VLOOKUP($P100,fundamentals!$EP:$EQ,2,0))^(1/5)-1)</f>
        <v>-2.5184095668149054E-2</v>
      </c>
      <c r="T100" s="54">
        <f ca="1">(((VLOOKUP(EDATE($P100,60),INDIRECT("fundamentals!$"&amp;T$142&amp;":$"&amp;T$143),2,0)/VLOOKUP($P100,INDIRECT("fundamentals!$"&amp;T$142&amp;":$"&amp;T$143),2,0)))^(1/5)-1)-((VLOOKUP(EDATE($P100,60),fundamentals!$EP:$EQ,2,0)/VLOOKUP($P100,fundamentals!$EP:$EQ,2,0))^(1/5)-1)</f>
        <v>-9.171334692328692E-2</v>
      </c>
      <c r="U100" s="54">
        <f ca="1">(((VLOOKUP(EDATE($P100,60),INDIRECT("fundamentals!$"&amp;U$142&amp;":$"&amp;U$143),2,0)/VLOOKUP($P100,INDIRECT("fundamentals!$"&amp;U$142&amp;":$"&amp;U$143),2,0)))^(1/5)-1)-((VLOOKUP(EDATE($P100,60),fundamentals!$EP:$EQ,2,0)/VLOOKUP($P100,fundamentals!$EP:$EQ,2,0))^(1/5)-1)</f>
        <v>-4.1082723988138614E-2</v>
      </c>
      <c r="V100" s="54">
        <f ca="1">(((VLOOKUP(EDATE($P100,60),INDIRECT("fundamentals!$"&amp;V$142&amp;":$"&amp;V$143),2,0)/VLOOKUP($P100,INDIRECT("fundamentals!$"&amp;V$142&amp;":$"&amp;V$143),2,0)))^(1/5)-1)-((VLOOKUP(EDATE($P100,60),fundamentals!$EP:$EQ,2,0)/VLOOKUP($P100,fundamentals!$EP:$EQ,2,0))^(1/5)-1)</f>
        <v>-3.0801866025368607E-2</v>
      </c>
      <c r="W100" s="54">
        <f ca="1">(((VLOOKUP(EDATE($P100,60),INDIRECT("fundamentals!$"&amp;W$142&amp;":$"&amp;W$143),2,0)/VLOOKUP($P100,INDIRECT("fundamentals!$"&amp;W$142&amp;":$"&amp;W$143),2,0)))^(1/5)-1)-((VLOOKUP(EDATE($P100,60),fundamentals!$EP:$EQ,2,0)/VLOOKUP($P100,fundamentals!$EP:$EQ,2,0))^(1/5)-1)</f>
        <v>3.875995601545057E-3</v>
      </c>
      <c r="X100" s="54">
        <f ca="1">(((VLOOKUP(EDATE($P100,60),INDIRECT("fundamentals!$"&amp;X$142&amp;":$"&amp;X$143),2,0)/VLOOKUP($P100,INDIRECT("fundamentals!$"&amp;X$142&amp;":$"&amp;X$143),2,0)))^(1/5)-1)-((VLOOKUP(EDATE($P100,60),fundamentals!$EP:$EQ,2,0)/VLOOKUP($P100,fundamentals!$EP:$EQ,2,0))^(1/5)-1)</f>
        <v>-3.2177608494185383E-2</v>
      </c>
      <c r="Y100" s="54">
        <f ca="1">(((VLOOKUP(EDATE($P100,60),INDIRECT("fundamentals!$"&amp;Y$142&amp;":$"&amp;Y$143),2,0)/VLOOKUP($P100,INDIRECT("fundamentals!$"&amp;Y$142&amp;":$"&amp;Y$143),2,0)))^(1/5)-1)-((VLOOKUP(EDATE($P100,60),fundamentals!$EP:$EQ,2,0)/VLOOKUP($P100,fundamentals!$EP:$EQ,2,0))^(1/5)-1)</f>
        <v>-3.4178476424980397E-2</v>
      </c>
      <c r="Z100" s="54">
        <f ca="1">(((VLOOKUP(EDATE($P100,60),INDIRECT("fundamentals!$"&amp;Z$142&amp;":$"&amp;Z$143),2,0)/VLOOKUP($P100,INDIRECT("fundamentals!$"&amp;Z$142&amp;":$"&amp;Z$143),2,0)))^(1/5)-1)-((VLOOKUP(EDATE($P100,60),fundamentals!$EP:$EQ,2,0)/VLOOKUP($P100,fundamentals!$EP:$EQ,2,0))^(1/5)-1)</f>
        <v>0.11026996178224047</v>
      </c>
      <c r="AA100" s="54">
        <f ca="1">(((VLOOKUP(EDATE($P100,60),INDIRECT("fundamentals!$"&amp;AA$142&amp;":$"&amp;AA$143),2,0)/VLOOKUP($P100,INDIRECT("fundamentals!$"&amp;AA$142&amp;":$"&amp;AA$143),2,0)))^(1/5)-1)-((VLOOKUP(EDATE($P100,60),fundamentals!$EP:$EQ,2,0)/VLOOKUP($P100,fundamentals!$EP:$EQ,2,0))^(1/5)-1)</f>
        <v>-1.5982638182447939E-2</v>
      </c>
    </row>
    <row r="101" spans="2:27" x14ac:dyDescent="0.35">
      <c r="B101" s="21">
        <v>42886</v>
      </c>
      <c r="C101" s="23">
        <f t="shared" ca="1" si="4"/>
        <v>5.6551541819092463</v>
      </c>
      <c r="D101" s="23">
        <f t="shared" ca="1" si="5"/>
        <v>1.6453105906815102</v>
      </c>
      <c r="E101" s="23">
        <f t="shared" ca="1" si="5"/>
        <v>-0.21038392873465739</v>
      </c>
      <c r="F101" s="23">
        <f t="shared" ca="1" si="5"/>
        <v>-2.5293589995698738</v>
      </c>
      <c r="G101" s="23">
        <f t="shared" ca="1" si="5"/>
        <v>-1.0042007154568515</v>
      </c>
      <c r="H101" s="23">
        <f t="shared" ca="1" si="5"/>
        <v>-0.9042961571093695</v>
      </c>
      <c r="I101" s="23">
        <f t="shared" ca="1" si="5"/>
        <v>-1.2442111930296633</v>
      </c>
      <c r="J101" s="23">
        <f t="shared" ca="1" si="5"/>
        <v>2.0368525932971764</v>
      </c>
      <c r="K101" s="23">
        <f t="shared" ca="1" si="5"/>
        <v>-2.2907319040287595</v>
      </c>
      <c r="L101" s="23">
        <f t="shared" ca="1" si="5"/>
        <v>-1.1360338792449207</v>
      </c>
      <c r="M101" s="23">
        <f t="shared" ca="1" si="5"/>
        <v>8.067292105707569</v>
      </c>
      <c r="P101" s="21">
        <v>42886</v>
      </c>
      <c r="Q101" s="54">
        <f ca="1">(((VLOOKUP(EDATE($P101,60),INDIRECT("fundamentals!$"&amp;Q$142&amp;":$"&amp;Q$143),2,0)/VLOOKUP($P101,INDIRECT("fundamentals!$"&amp;Q$142&amp;":$"&amp;Q$143),2,0)))^(1/5)-1)-((VLOOKUP(EDATE($P101,60),fundamentals!$EP:$EQ,2,0)/VLOOKUP($P101,fundamentals!$EP:$EQ,2,0))^(1/5)-1)</f>
        <v>-1.9226536478842426E-2</v>
      </c>
      <c r="R101" s="54">
        <f ca="1">(((VLOOKUP(EDATE($P101,60),INDIRECT("fundamentals!$"&amp;R$142&amp;":$"&amp;R$143),2,0)/VLOOKUP($P101,INDIRECT("fundamentals!$"&amp;R$142&amp;":$"&amp;R$143),2,0)))^(1/5)-1)-((VLOOKUP(EDATE($P101,60),fundamentals!$EP:$EQ,2,0)/VLOOKUP($P101,fundamentals!$EP:$EQ,2,0))^(1/5)-1)</f>
        <v>5.3545166247473963E-2</v>
      </c>
      <c r="S101" s="54">
        <f ca="1">(((VLOOKUP(EDATE($P101,60),INDIRECT("fundamentals!$"&amp;S$142&amp;":$"&amp;S$143),2,0)/VLOOKUP($P101,INDIRECT("fundamentals!$"&amp;S$142&amp;":$"&amp;S$143),2,0)))^(1/5)-1)-((VLOOKUP(EDATE($P101,60),fundamentals!$EP:$EQ,2,0)/VLOOKUP($P101,fundamentals!$EP:$EQ,2,0))^(1/5)-1)</f>
        <v>-2.3924825174662656E-2</v>
      </c>
      <c r="T101" s="54">
        <f ca="1">(((VLOOKUP(EDATE($P101,60),INDIRECT("fundamentals!$"&amp;T$142&amp;":$"&amp;T$143),2,0)/VLOOKUP($P101,INDIRECT("fundamentals!$"&amp;T$142&amp;":$"&amp;T$143),2,0)))^(1/5)-1)-((VLOOKUP(EDATE($P101,60),fundamentals!$EP:$EQ,2,0)/VLOOKUP($P101,fundamentals!$EP:$EQ,2,0))^(1/5)-1)</f>
        <v>-3.504987915689628E-2</v>
      </c>
      <c r="U101" s="54">
        <f ca="1">(((VLOOKUP(EDATE($P101,60),INDIRECT("fundamentals!$"&amp;U$142&amp;":$"&amp;U$143),2,0)/VLOOKUP($P101,INDIRECT("fundamentals!$"&amp;U$142&amp;":$"&amp;U$143),2,0)))^(1/5)-1)-((VLOOKUP(EDATE($P101,60),fundamentals!$EP:$EQ,2,0)/VLOOKUP($P101,fundamentals!$EP:$EQ,2,0))^(1/5)-1)</f>
        <v>-9.4506910823444201E-3</v>
      </c>
      <c r="V101" s="54">
        <f ca="1">(((VLOOKUP(EDATE($P101,60),INDIRECT("fundamentals!$"&amp;V$142&amp;":$"&amp;V$143),2,0)/VLOOKUP($P101,INDIRECT("fundamentals!$"&amp;V$142&amp;":$"&amp;V$143),2,0)))^(1/5)-1)-((VLOOKUP(EDATE($P101,60),fundamentals!$EP:$EQ,2,0)/VLOOKUP($P101,fundamentals!$EP:$EQ,2,0))^(1/5)-1)</f>
        <v>-2.3120137622059111E-2</v>
      </c>
      <c r="W101" s="54">
        <f ca="1">(((VLOOKUP(EDATE($P101,60),INDIRECT("fundamentals!$"&amp;W$142&amp;":$"&amp;W$143),2,0)/VLOOKUP($P101,INDIRECT("fundamentals!$"&amp;W$142&amp;":$"&amp;W$143),2,0)))^(1/5)-1)-((VLOOKUP(EDATE($P101,60),fundamentals!$EP:$EQ,2,0)/VLOOKUP($P101,fundamentals!$EP:$EQ,2,0))^(1/5)-1)</f>
        <v>2.6526590949633055E-2</v>
      </c>
      <c r="X101" s="54">
        <f ca="1">(((VLOOKUP(EDATE($P101,60),INDIRECT("fundamentals!$"&amp;X$142&amp;":$"&amp;X$143),2,0)/VLOOKUP($P101,INDIRECT("fundamentals!$"&amp;X$142&amp;":$"&amp;X$143),2,0)))^(1/5)-1)-((VLOOKUP(EDATE($P101,60),fundamentals!$EP:$EQ,2,0)/VLOOKUP($P101,fundamentals!$EP:$EQ,2,0))^(1/5)-1)</f>
        <v>-1.6379144919776767E-2</v>
      </c>
      <c r="Y101" s="54">
        <f ca="1">(((VLOOKUP(EDATE($P101,60),INDIRECT("fundamentals!$"&amp;Y$142&amp;":$"&amp;Y$143),2,0)/VLOOKUP($P101,INDIRECT("fundamentals!$"&amp;Y$142&amp;":$"&amp;Y$143),2,0)))^(1/5)-1)-((VLOOKUP(EDATE($P101,60),fundamentals!$EP:$EQ,2,0)/VLOOKUP($P101,fundamentals!$EP:$EQ,2,0))^(1/5)-1)</f>
        <v>-1.2135416937471222E-2</v>
      </c>
      <c r="Z101" s="54">
        <f ca="1">(((VLOOKUP(EDATE($P101,60),INDIRECT("fundamentals!$"&amp;Z$142&amp;":$"&amp;Z$143),2,0)/VLOOKUP($P101,INDIRECT("fundamentals!$"&amp;Z$142&amp;":$"&amp;Z$143),2,0)))^(1/5)-1)-((VLOOKUP(EDATE($P101,60),fundamentals!$EP:$EQ,2,0)/VLOOKUP($P101,fundamentals!$EP:$EQ,2,0))^(1/5)-1)</f>
        <v>0.11621127910311868</v>
      </c>
      <c r="AA101" s="54">
        <f ca="1">(((VLOOKUP(EDATE($P101,60),INDIRECT("fundamentals!$"&amp;AA$142&amp;":$"&amp;AA$143),2,0)/VLOOKUP($P101,INDIRECT("fundamentals!$"&amp;AA$142&amp;":$"&amp;AA$143),2,0)))^(1/5)-1)-((VLOOKUP(EDATE($P101,60),fundamentals!$EP:$EQ,2,0)/VLOOKUP($P101,fundamentals!$EP:$EQ,2,0))^(1/5)-1)</f>
        <v>3.5698309850267229E-3</v>
      </c>
    </row>
    <row r="102" spans="2:27" x14ac:dyDescent="0.35">
      <c r="B102" s="21">
        <v>42916</v>
      </c>
      <c r="C102" s="23">
        <f t="shared" ca="1" si="4"/>
        <v>3.6948737349735818</v>
      </c>
      <c r="D102" s="23">
        <f t="shared" ca="1" si="5"/>
        <v>0.93996140265232686</v>
      </c>
      <c r="E102" s="23">
        <f t="shared" ca="1" si="5"/>
        <v>-1.2293959813075306</v>
      </c>
      <c r="F102" s="23">
        <f t="shared" ca="1" si="5"/>
        <v>-2.5419919541144194</v>
      </c>
      <c r="G102" s="23">
        <f t="shared" ca="1" si="5"/>
        <v>-0.40257022897093231</v>
      </c>
      <c r="H102" s="23">
        <f t="shared" ca="1" si="5"/>
        <v>-1.0520705399359818</v>
      </c>
      <c r="I102" s="23">
        <f t="shared" ca="1" si="5"/>
        <v>-0.79321282014076822</v>
      </c>
      <c r="J102" s="23">
        <f t="shared" ca="1" si="5"/>
        <v>1.8995978557513835</v>
      </c>
      <c r="K102" s="23">
        <f t="shared" ca="1" si="5"/>
        <v>-2.2404131994757099</v>
      </c>
      <c r="L102" s="23">
        <f t="shared" ca="1" si="5"/>
        <v>-2.1006000454920626</v>
      </c>
      <c r="M102" s="23">
        <f t="shared" ca="1" si="5"/>
        <v>6.6313224471008363</v>
      </c>
      <c r="P102" s="21">
        <v>42916</v>
      </c>
      <c r="Q102" s="54">
        <f ca="1">(((VLOOKUP(EDATE($P102,60),INDIRECT("fundamentals!$"&amp;Q$142&amp;":$"&amp;Q$143),2,0)/VLOOKUP($P102,INDIRECT("fundamentals!$"&amp;Q$142&amp;":$"&amp;Q$143),2,0)))^(1/5)-1)-((VLOOKUP(EDATE($P102,60),fundamentals!$EP:$EQ,2,0)/VLOOKUP($P102,fundamentals!$EP:$EQ,2,0))^(1/5)-1)</f>
        <v>-4.7052171880843874E-2</v>
      </c>
      <c r="R102" s="54">
        <f ca="1">(((VLOOKUP(EDATE($P102,60),INDIRECT("fundamentals!$"&amp;R$142&amp;":$"&amp;R$143),2,0)/VLOOKUP($P102,INDIRECT("fundamentals!$"&amp;R$142&amp;":$"&amp;R$143),2,0)))^(1/5)-1)-((VLOOKUP(EDATE($P102,60),fundamentals!$EP:$EQ,2,0)/VLOOKUP($P102,fundamentals!$EP:$EQ,2,0))^(1/5)-1)</f>
        <v>1.3914397060425632E-2</v>
      </c>
      <c r="S102" s="54">
        <f ca="1">(((VLOOKUP(EDATE($P102,60),INDIRECT("fundamentals!$"&amp;S$142&amp;":$"&amp;S$143),2,0)/VLOOKUP($P102,INDIRECT("fundamentals!$"&amp;S$142&amp;":$"&amp;S$143),2,0)))^(1/5)-1)-((VLOOKUP(EDATE($P102,60),fundamentals!$EP:$EQ,2,0)/VLOOKUP($P102,fundamentals!$EP:$EQ,2,0))^(1/5)-1)</f>
        <v>-3.9416477959223428E-2</v>
      </c>
      <c r="T102" s="54">
        <f ca="1">(((VLOOKUP(EDATE($P102,60),INDIRECT("fundamentals!$"&amp;T$142&amp;":$"&amp;T$143),2,0)/VLOOKUP($P102,INDIRECT("fundamentals!$"&amp;T$142&amp;":$"&amp;T$143),2,0)))^(1/5)-1)-((VLOOKUP(EDATE($P102,60),fundamentals!$EP:$EQ,2,0)/VLOOKUP($P102,fundamentals!$EP:$EQ,2,0))^(1/5)-1)</f>
        <v>-8.5745173129050833E-2</v>
      </c>
      <c r="U102" s="54">
        <f ca="1">(((VLOOKUP(EDATE($P102,60),INDIRECT("fundamentals!$"&amp;U$142&amp;":$"&amp;U$143),2,0)/VLOOKUP($P102,INDIRECT("fundamentals!$"&amp;U$142&amp;":$"&amp;U$143),2,0)))^(1/5)-1)-((VLOOKUP(EDATE($P102,60),fundamentals!$EP:$EQ,2,0)/VLOOKUP($P102,fundamentals!$EP:$EQ,2,0))^(1/5)-1)</f>
        <v>-6.4450903603105569E-2</v>
      </c>
      <c r="V102" s="54">
        <f ca="1">(((VLOOKUP(EDATE($P102,60),INDIRECT("fundamentals!$"&amp;V$142&amp;":$"&amp;V$143),2,0)/VLOOKUP($P102,INDIRECT("fundamentals!$"&amp;V$142&amp;":$"&amp;V$143),2,0)))^(1/5)-1)-((VLOOKUP(EDATE($P102,60),fundamentals!$EP:$EQ,2,0)/VLOOKUP($P102,fundamentals!$EP:$EQ,2,0))^(1/5)-1)</f>
        <v>-5.5712680652304059E-2</v>
      </c>
      <c r="W102" s="54">
        <f ca="1">(((VLOOKUP(EDATE($P102,60),INDIRECT("fundamentals!$"&amp;W$142&amp;":$"&amp;W$143),2,0)/VLOOKUP($P102,INDIRECT("fundamentals!$"&amp;W$142&amp;":$"&amp;W$143),2,0)))^(1/5)-1)-((VLOOKUP(EDATE($P102,60),fundamentals!$EP:$EQ,2,0)/VLOOKUP($P102,fundamentals!$EP:$EQ,2,0))^(1/5)-1)</f>
        <v>-3.6967211308418513E-3</v>
      </c>
      <c r="X102" s="54">
        <f ca="1">(((VLOOKUP(EDATE($P102,60),INDIRECT("fundamentals!$"&amp;X$142&amp;":$"&amp;X$143),2,0)/VLOOKUP($P102,INDIRECT("fundamentals!$"&amp;X$142&amp;":$"&amp;X$143),2,0)))^(1/5)-1)-((VLOOKUP(EDATE($P102,60),fundamentals!$EP:$EQ,2,0)/VLOOKUP($P102,fundamentals!$EP:$EQ,2,0))^(1/5)-1)</f>
        <v>-4.9606630868323176E-2</v>
      </c>
      <c r="Y102" s="54">
        <f ca="1">(((VLOOKUP(EDATE($P102,60),INDIRECT("fundamentals!$"&amp;Y$142&amp;":$"&amp;Y$143),2,0)/VLOOKUP($P102,INDIRECT("fundamentals!$"&amp;Y$142&amp;":$"&amp;Y$143),2,0)))^(1/5)-1)-((VLOOKUP(EDATE($P102,60),fundamentals!$EP:$EQ,2,0)/VLOOKUP($P102,fundamentals!$EP:$EQ,2,0))^(1/5)-1)</f>
        <v>-6.4048595052957236E-2</v>
      </c>
      <c r="Z102" s="54">
        <f ca="1">(((VLOOKUP(EDATE($P102,60),INDIRECT("fundamentals!$"&amp;Z$142&amp;":$"&amp;Z$143),2,0)/VLOOKUP($P102,INDIRECT("fundamentals!$"&amp;Z$142&amp;":$"&amp;Z$143),2,0)))^(1/5)-1)-((VLOOKUP(EDATE($P102,60),fundamentals!$EP:$EQ,2,0)/VLOOKUP($P102,fundamentals!$EP:$EQ,2,0))^(1/5)-1)</f>
        <v>8.401513254985371E-2</v>
      </c>
      <c r="AA102" s="54">
        <f ca="1">(((VLOOKUP(EDATE($P102,60),INDIRECT("fundamentals!$"&amp;AA$142&amp;":$"&amp;AA$143),2,0)/VLOOKUP($P102,INDIRECT("fundamentals!$"&amp;AA$142&amp;":$"&amp;AA$143),2,0)))^(1/5)-1)-((VLOOKUP(EDATE($P102,60),fundamentals!$EP:$EQ,2,0)/VLOOKUP($P102,fundamentals!$EP:$EQ,2,0))^(1/5)-1)</f>
        <v>-1.6815142284019258E-2</v>
      </c>
    </row>
    <row r="103" spans="2:27" x14ac:dyDescent="0.35">
      <c r="B103" s="21">
        <v>42947</v>
      </c>
      <c r="C103" s="23">
        <f t="shared" ca="1" si="4"/>
        <v>5.6940365251245453</v>
      </c>
      <c r="D103" s="23">
        <f t="shared" ca="1" si="5"/>
        <v>0.55306953659876967</v>
      </c>
      <c r="E103" s="23">
        <f t="shared" ca="1" si="5"/>
        <v>-1.0932356197498541</v>
      </c>
      <c r="F103" s="23">
        <f t="shared" ca="1" si="5"/>
        <v>-1.7622670317530189</v>
      </c>
      <c r="G103" s="23">
        <f t="shared" ca="1" si="5"/>
        <v>-0.21060981557128011</v>
      </c>
      <c r="H103" s="23">
        <f t="shared" ca="1" si="5"/>
        <v>-0.90003980019942054</v>
      </c>
      <c r="I103" s="23">
        <f t="shared" ca="1" si="5"/>
        <v>-0.79141141923840319</v>
      </c>
      <c r="J103" s="23">
        <f t="shared" ca="1" si="5"/>
        <v>1.8355115121809948</v>
      </c>
      <c r="K103" s="23">
        <f t="shared" ca="1" si="5"/>
        <v>-1.931641539131518</v>
      </c>
      <c r="L103" s="23">
        <f t="shared" ca="1" si="5"/>
        <v>-1.3289908768358218</v>
      </c>
      <c r="M103" s="23">
        <f t="shared" ca="1" si="5"/>
        <v>7.2494361498399096</v>
      </c>
      <c r="P103" s="21">
        <v>42947</v>
      </c>
      <c r="Q103" s="54">
        <f ca="1">(((VLOOKUP(EDATE($P103,60),INDIRECT("fundamentals!$"&amp;Q$142&amp;":$"&amp;Q$143),2,0)/VLOOKUP($P103,INDIRECT("fundamentals!$"&amp;Q$142&amp;":$"&amp;Q$143),2,0)))^(1/5)-1)-((VLOOKUP(EDATE($P103,60),fundamentals!$EP:$EQ,2,0)/VLOOKUP($P103,fundamentals!$EP:$EQ,2,0))^(1/5)-1)</f>
        <v>-4.1128115599532666E-2</v>
      </c>
      <c r="R103" s="54">
        <f ca="1">(((VLOOKUP(EDATE($P103,60),INDIRECT("fundamentals!$"&amp;R$142&amp;":$"&amp;R$143),2,0)/VLOOKUP($P103,INDIRECT("fundamentals!$"&amp;R$142&amp;":$"&amp;R$143),2,0)))^(1/5)-1)-((VLOOKUP(EDATE($P103,60),fundamentals!$EP:$EQ,2,0)/VLOOKUP($P103,fundamentals!$EP:$EQ,2,0))^(1/5)-1)</f>
        <v>6.675927038135776E-2</v>
      </c>
      <c r="S103" s="54">
        <f ca="1">(((VLOOKUP(EDATE($P103,60),INDIRECT("fundamentals!$"&amp;S$142&amp;":$"&amp;S$143),2,0)/VLOOKUP($P103,INDIRECT("fundamentals!$"&amp;S$142&amp;":$"&amp;S$143),2,0)))^(1/5)-1)-((VLOOKUP(EDATE($P103,60),fundamentals!$EP:$EQ,2,0)/VLOOKUP($P103,fundamentals!$EP:$EQ,2,0))^(1/5)-1)</f>
        <v>-2.3942996668565808E-2</v>
      </c>
      <c r="T103" s="54">
        <f ca="1">(((VLOOKUP(EDATE($P103,60),INDIRECT("fundamentals!$"&amp;T$142&amp;":$"&amp;T$143),2,0)/VLOOKUP($P103,INDIRECT("fundamentals!$"&amp;T$142&amp;":$"&amp;T$143),2,0)))^(1/5)-1)-((VLOOKUP(EDATE($P103,60),fundamentals!$EP:$EQ,2,0)/VLOOKUP($P103,fundamentals!$EP:$EQ,2,0))^(1/5)-1)</f>
        <v>-6.0845029033070208E-2</v>
      </c>
      <c r="U103" s="54">
        <f ca="1">(((VLOOKUP(EDATE($P103,60),INDIRECT("fundamentals!$"&amp;U$142&amp;":$"&amp;U$143),2,0)/VLOOKUP($P103,INDIRECT("fundamentals!$"&amp;U$142&amp;":$"&amp;U$143),2,0)))^(1/5)-1)-((VLOOKUP(EDATE($P103,60),fundamentals!$EP:$EQ,2,0)/VLOOKUP($P103,fundamentals!$EP:$EQ,2,0))^(1/5)-1)</f>
        <v>-4.4004103133235661E-2</v>
      </c>
      <c r="V103" s="54">
        <f ca="1">(((VLOOKUP(EDATE($P103,60),INDIRECT("fundamentals!$"&amp;V$142&amp;":$"&amp;V$143),2,0)/VLOOKUP($P103,INDIRECT("fundamentals!$"&amp;V$142&amp;":$"&amp;V$143),2,0)))^(1/5)-1)-((VLOOKUP(EDATE($P103,60),fundamentals!$EP:$EQ,2,0)/VLOOKUP($P103,fundamentals!$EP:$EQ,2,0))^(1/5)-1)</f>
        <v>-3.1264268837870368E-2</v>
      </c>
      <c r="W103" s="54">
        <f ca="1">(((VLOOKUP(EDATE($P103,60),INDIRECT("fundamentals!$"&amp;W$142&amp;":$"&amp;W$143),2,0)/VLOOKUP($P103,INDIRECT("fundamentals!$"&amp;W$142&amp;":$"&amp;W$143),2,0)))^(1/5)-1)-((VLOOKUP(EDATE($P103,60),fundamentals!$EP:$EQ,2,0)/VLOOKUP($P103,fundamentals!$EP:$EQ,2,0))^(1/5)-1)</f>
        <v>1.134133657981784E-2</v>
      </c>
      <c r="X103" s="54">
        <f ca="1">(((VLOOKUP(EDATE($P103,60),INDIRECT("fundamentals!$"&amp;X$142&amp;":$"&amp;X$143),2,0)/VLOOKUP($P103,INDIRECT("fundamentals!$"&amp;X$142&amp;":$"&amp;X$143),2,0)))^(1/5)-1)-((VLOOKUP(EDATE($P103,60),fundamentals!$EP:$EQ,2,0)/VLOOKUP($P103,fundamentals!$EP:$EQ,2,0))^(1/5)-1)</f>
        <v>-2.0278873696101041E-2</v>
      </c>
      <c r="Y103" s="54">
        <f ca="1">(((VLOOKUP(EDATE($P103,60),INDIRECT("fundamentals!$"&amp;Y$142&amp;":$"&amp;Y$143),2,0)/VLOOKUP($P103,INDIRECT("fundamentals!$"&amp;Y$142&amp;":$"&amp;Y$143),2,0)))^(1/5)-1)-((VLOOKUP(EDATE($P103,60),fundamentals!$EP:$EQ,2,0)/VLOOKUP($P103,fundamentals!$EP:$EQ,2,0))^(1/5)-1)</f>
        <v>-4.4978432863446827E-2</v>
      </c>
      <c r="Z103" s="54">
        <f ca="1">(((VLOOKUP(EDATE($P103,60),INDIRECT("fundamentals!$"&amp;Z$142&amp;":$"&amp;Z$143),2,0)/VLOOKUP($P103,INDIRECT("fundamentals!$"&amp;Z$142&amp;":$"&amp;Z$143),2,0)))^(1/5)-1)-((VLOOKUP(EDATE($P103,60),fundamentals!$EP:$EQ,2,0)/VLOOKUP($P103,fundamentals!$EP:$EQ,2,0))^(1/5)-1)</f>
        <v>0.11425251904785205</v>
      </c>
      <c r="AA103" s="54">
        <f ca="1">(((VLOOKUP(EDATE($P103,60),INDIRECT("fundamentals!$"&amp;AA$142&amp;":$"&amp;AA$143),2,0)/VLOOKUP($P103,INDIRECT("fundamentals!$"&amp;AA$142&amp;":$"&amp;AA$143),2,0)))^(1/5)-1)-((VLOOKUP(EDATE($P103,60),fundamentals!$EP:$EQ,2,0)/VLOOKUP($P103,fundamentals!$EP:$EQ,2,0))^(1/5)-1)</f>
        <v>2.8447743581838658E-4</v>
      </c>
    </row>
    <row r="104" spans="2:27" x14ac:dyDescent="0.35">
      <c r="B104" s="21">
        <v>42978</v>
      </c>
      <c r="C104" s="23">
        <f t="shared" ca="1" si="4"/>
        <v>4.4334853620105665</v>
      </c>
      <c r="D104" s="23">
        <f t="shared" ca="1" si="5"/>
        <v>-0.25825149120835622</v>
      </c>
      <c r="E104" s="23">
        <f t="shared" ca="1" si="5"/>
        <v>-1.7074229448012774</v>
      </c>
      <c r="F104" s="23">
        <f t="shared" ca="1" si="5"/>
        <v>-2.6102995277108691</v>
      </c>
      <c r="G104" s="23">
        <f t="shared" ca="1" si="5"/>
        <v>-0.99910257040347528</v>
      </c>
      <c r="H104" s="23">
        <f t="shared" ca="1" si="5"/>
        <v>-1.1513444561331134</v>
      </c>
      <c r="I104" s="23">
        <f t="shared" ca="1" si="5"/>
        <v>-0.98091884849126432</v>
      </c>
      <c r="J104" s="23">
        <f t="shared" ca="1" si="5"/>
        <v>1.5010500978430272</v>
      </c>
      <c r="K104" s="23">
        <f t="shared" ca="1" si="5"/>
        <v>-2.1036262095168095</v>
      </c>
      <c r="L104" s="23">
        <f t="shared" ca="1" si="5"/>
        <v>-0.96738226179262377</v>
      </c>
      <c r="M104" s="23">
        <f t="shared" ca="1" si="5"/>
        <v>7.906814140993391</v>
      </c>
      <c r="P104" s="21">
        <v>42978</v>
      </c>
      <c r="Q104" s="54">
        <f ca="1">(((VLOOKUP(EDATE($P104,60),INDIRECT("fundamentals!$"&amp;Q$142&amp;":$"&amp;Q$143),2,0)/VLOOKUP($P104,INDIRECT("fundamentals!$"&amp;Q$142&amp;":$"&amp;Q$143),2,0)))^(1/5)-1)-((VLOOKUP(EDATE($P104,60),fundamentals!$EP:$EQ,2,0)/VLOOKUP($P104,fundamentals!$EP:$EQ,2,0))^(1/5)-1)</f>
        <v>-2.0294782440740011E-2</v>
      </c>
      <c r="R104" s="54">
        <f ca="1">(((VLOOKUP(EDATE($P104,60),INDIRECT("fundamentals!$"&amp;R$142&amp;":$"&amp;R$143),2,0)/VLOOKUP($P104,INDIRECT("fundamentals!$"&amp;R$142&amp;":$"&amp;R$143),2,0)))^(1/5)-1)-((VLOOKUP(EDATE($P104,60),fundamentals!$EP:$EQ,2,0)/VLOOKUP($P104,fundamentals!$EP:$EQ,2,0))^(1/5)-1)</f>
        <v>8.3105470365198331E-2</v>
      </c>
      <c r="S104" s="54">
        <f ca="1">(((VLOOKUP(EDATE($P104,60),INDIRECT("fundamentals!$"&amp;S$142&amp;":$"&amp;S$143),2,0)/VLOOKUP($P104,INDIRECT("fundamentals!$"&amp;S$142&amp;":$"&amp;S$143),2,0)))^(1/5)-1)-((VLOOKUP(EDATE($P104,60),fundamentals!$EP:$EQ,2,0)/VLOOKUP($P104,fundamentals!$EP:$EQ,2,0))^(1/5)-1)</f>
        <v>-1.0630630260268781E-3</v>
      </c>
      <c r="T104" s="54">
        <f ca="1">(((VLOOKUP(EDATE($P104,60),INDIRECT("fundamentals!$"&amp;T$142&amp;":$"&amp;T$143),2,0)/VLOOKUP($P104,INDIRECT("fundamentals!$"&amp;T$142&amp;":$"&amp;T$143),2,0)))^(1/5)-1)-((VLOOKUP(EDATE($P104,60),fundamentals!$EP:$EQ,2,0)/VLOOKUP($P104,fundamentals!$EP:$EQ,2,0))^(1/5)-1)</f>
        <v>-1.8896866062078965E-2</v>
      </c>
      <c r="U104" s="54">
        <f ca="1">(((VLOOKUP(EDATE($P104,60),INDIRECT("fundamentals!$"&amp;U$142&amp;":$"&amp;U$143),2,0)/VLOOKUP($P104,INDIRECT("fundamentals!$"&amp;U$142&amp;":$"&amp;U$143),2,0)))^(1/5)-1)-((VLOOKUP(EDATE($P104,60),fundamentals!$EP:$EQ,2,0)/VLOOKUP($P104,fundamentals!$EP:$EQ,2,0))^(1/5)-1)</f>
        <v>-1.7835038110732837E-2</v>
      </c>
      <c r="V104" s="54">
        <f ca="1">(((VLOOKUP(EDATE($P104,60),INDIRECT("fundamentals!$"&amp;V$142&amp;":$"&amp;V$143),2,0)/VLOOKUP($P104,INDIRECT("fundamentals!$"&amp;V$142&amp;":$"&amp;V$143),2,0)))^(1/5)-1)-((VLOOKUP(EDATE($P104,60),fundamentals!$EP:$EQ,2,0)/VLOOKUP($P104,fundamentals!$EP:$EQ,2,0))^(1/5)-1)</f>
        <v>-2.0745179230401867E-2</v>
      </c>
      <c r="W104" s="54">
        <f ca="1">(((VLOOKUP(EDATE($P104,60),INDIRECT("fundamentals!$"&amp;W$142&amp;":$"&amp;W$143),2,0)/VLOOKUP($P104,INDIRECT("fundamentals!$"&amp;W$142&amp;":$"&amp;W$143),2,0)))^(1/5)-1)-((VLOOKUP(EDATE($P104,60),fundamentals!$EP:$EQ,2,0)/VLOOKUP($P104,fundamentals!$EP:$EQ,2,0))^(1/5)-1)</f>
        <v>2.0830965396723355E-2</v>
      </c>
      <c r="X104" s="54">
        <f ca="1">(((VLOOKUP(EDATE($P104,60),INDIRECT("fundamentals!$"&amp;X$142&amp;":$"&amp;X$143),2,0)/VLOOKUP($P104,INDIRECT("fundamentals!$"&amp;X$142&amp;":$"&amp;X$143),2,0)))^(1/5)-1)-((VLOOKUP(EDATE($P104,60),fundamentals!$EP:$EQ,2,0)/VLOOKUP($P104,fundamentals!$EP:$EQ,2,0))^(1/5)-1)</f>
        <v>-1.8943768253270044E-3</v>
      </c>
      <c r="Y104" s="54">
        <f ca="1">(((VLOOKUP(EDATE($P104,60),INDIRECT("fundamentals!$"&amp;Y$142&amp;":$"&amp;Y$143),2,0)/VLOOKUP($P104,INDIRECT("fundamentals!$"&amp;Y$142&amp;":$"&amp;Y$143),2,0)))^(1/5)-1)-((VLOOKUP(EDATE($P104,60),fundamentals!$EP:$EQ,2,0)/VLOOKUP($P104,fundamentals!$EP:$EQ,2,0))^(1/5)-1)</f>
        <v>-2.806206309621051E-2</v>
      </c>
      <c r="Z104" s="54">
        <f ca="1">(((VLOOKUP(EDATE($P104,60),INDIRECT("fundamentals!$"&amp;Z$142&amp;":$"&amp;Z$143),2,0)/VLOOKUP($P104,INDIRECT("fundamentals!$"&amp;Z$142&amp;":$"&amp;Z$143),2,0)))^(1/5)-1)-((VLOOKUP(EDATE($P104,60),fundamentals!$EP:$EQ,2,0)/VLOOKUP($P104,fundamentals!$EP:$EQ,2,0))^(1/5)-1)</f>
        <v>0.11661046913263728</v>
      </c>
      <c r="AA104" s="54">
        <f ca="1">(((VLOOKUP(EDATE($P104,60),INDIRECT("fundamentals!$"&amp;AA$142&amp;":$"&amp;AA$143),2,0)/VLOOKUP($P104,INDIRECT("fundamentals!$"&amp;AA$142&amp;":$"&amp;AA$143),2,0)))^(1/5)-1)-((VLOOKUP(EDATE($P104,60),fundamentals!$EP:$EQ,2,0)/VLOOKUP($P104,fundamentals!$EP:$EQ,2,0))^(1/5)-1)</f>
        <v>2.0511900692519847E-2</v>
      </c>
    </row>
    <row r="105" spans="2:27" x14ac:dyDescent="0.35">
      <c r="B105" s="21">
        <v>43008</v>
      </c>
      <c r="C105" s="23">
        <f t="shared" ca="1" si="4"/>
        <v>3.5864915528412844</v>
      </c>
      <c r="D105" s="23">
        <f t="shared" ca="1" si="5"/>
        <v>-0.28232571260068529</v>
      </c>
      <c r="E105" s="23">
        <f t="shared" ca="1" si="5"/>
        <v>-2.3352187310545682</v>
      </c>
      <c r="F105" s="23">
        <f t="shared" ca="1" si="5"/>
        <v>-1.1356828917670692</v>
      </c>
      <c r="G105" s="23">
        <f t="shared" ca="1" si="5"/>
        <v>-0.63232619683192581</v>
      </c>
      <c r="H105" s="23">
        <f t="shared" ca="1" si="5"/>
        <v>-2.0038771710997714</v>
      </c>
      <c r="I105" s="23">
        <f t="shared" ca="1" si="5"/>
        <v>-1.3551775394451537</v>
      </c>
      <c r="J105" s="23">
        <f t="shared" ca="1" si="5"/>
        <v>2.0830274251268532</v>
      </c>
      <c r="K105" s="23">
        <f t="shared" ca="1" si="5"/>
        <v>-1.8057041150847799</v>
      </c>
      <c r="L105" s="23">
        <f t="shared" ca="1" si="5"/>
        <v>-1.3488512943876731</v>
      </c>
      <c r="M105" s="23">
        <f t="shared" ca="1" si="5"/>
        <v>6.3750705465201278</v>
      </c>
      <c r="P105" s="21">
        <v>43008</v>
      </c>
      <c r="Q105" s="54">
        <f ca="1">(((VLOOKUP(EDATE($P105,60),INDIRECT("fundamentals!$"&amp;Q$142&amp;":$"&amp;Q$143),2,0)/VLOOKUP($P105,INDIRECT("fundamentals!$"&amp;Q$142&amp;":$"&amp;Q$143),2,0)))^(1/5)-1)-((VLOOKUP(EDATE($P105,60),fundamentals!$EP:$EQ,2,0)/VLOOKUP($P105,fundamentals!$EP:$EQ,2,0))^(1/5)-1)</f>
        <v>-5.832561043448492E-2</v>
      </c>
      <c r="R105" s="54">
        <f ca="1">(((VLOOKUP(EDATE($P105,60),INDIRECT("fundamentals!$"&amp;R$142&amp;":$"&amp;R$143),2,0)/VLOOKUP($P105,INDIRECT("fundamentals!$"&amp;R$142&amp;":$"&amp;R$143),2,0)))^(1/5)-1)-((VLOOKUP(EDATE($P105,60),fundamentals!$EP:$EQ,2,0)/VLOOKUP($P105,fundamentals!$EP:$EQ,2,0))^(1/5)-1)</f>
        <v>4.6965920938395911E-2</v>
      </c>
      <c r="S105" s="54">
        <f ca="1">(((VLOOKUP(EDATE($P105,60),INDIRECT("fundamentals!$"&amp;S$142&amp;":$"&amp;S$143),2,0)/VLOOKUP($P105,INDIRECT("fundamentals!$"&amp;S$142&amp;":$"&amp;S$143),2,0)))^(1/5)-1)-((VLOOKUP(EDATE($P105,60),fundamentals!$EP:$EQ,2,0)/VLOOKUP($P105,fundamentals!$EP:$EQ,2,0))^(1/5)-1)</f>
        <v>-2.893029804897651E-2</v>
      </c>
      <c r="T105" s="54">
        <f ca="1">(((VLOOKUP(EDATE($P105,60),INDIRECT("fundamentals!$"&amp;T$142&amp;":$"&amp;T$143),2,0)/VLOOKUP($P105,INDIRECT("fundamentals!$"&amp;T$142&amp;":$"&amp;T$143),2,0)))^(1/5)-1)-((VLOOKUP(EDATE($P105,60),fundamentals!$EP:$EQ,2,0)/VLOOKUP($P105,fundamentals!$EP:$EQ,2,0))^(1/5)-1)</f>
        <v>-7.0048972919496633E-2</v>
      </c>
      <c r="U105" s="54">
        <f ca="1">(((VLOOKUP(EDATE($P105,60),INDIRECT("fundamentals!$"&amp;U$142&amp;":$"&amp;U$143),2,0)/VLOOKUP($P105,INDIRECT("fundamentals!$"&amp;U$142&amp;":$"&amp;U$143),2,0)))^(1/5)-1)-((VLOOKUP(EDATE($P105,60),fundamentals!$EP:$EQ,2,0)/VLOOKUP($P105,fundamentals!$EP:$EQ,2,0))^(1/5)-1)</f>
        <v>-5.7554994853932895E-2</v>
      </c>
      <c r="V105" s="54">
        <f ca="1">(((VLOOKUP(EDATE($P105,60),INDIRECT("fundamentals!$"&amp;V$142&amp;":$"&amp;V$143),2,0)/VLOOKUP($P105,INDIRECT("fundamentals!$"&amp;V$142&amp;":$"&amp;V$143),2,0)))^(1/5)-1)-((VLOOKUP(EDATE($P105,60),fundamentals!$EP:$EQ,2,0)/VLOOKUP($P105,fundamentals!$EP:$EQ,2,0))^(1/5)-1)</f>
        <v>-5.9901235732032543E-2</v>
      </c>
      <c r="W105" s="54">
        <f ca="1">(((VLOOKUP(EDATE($P105,60),INDIRECT("fundamentals!$"&amp;W$142&amp;":$"&amp;W$143),2,0)/VLOOKUP($P105,INDIRECT("fundamentals!$"&amp;W$142&amp;":$"&amp;W$143),2,0)))^(1/5)-1)-((VLOOKUP(EDATE($P105,60),fundamentals!$EP:$EQ,2,0)/VLOOKUP($P105,fundamentals!$EP:$EQ,2,0))^(1/5)-1)</f>
        <v>1.0981725047203295E-3</v>
      </c>
      <c r="X105" s="54">
        <f ca="1">(((VLOOKUP(EDATE($P105,60),INDIRECT("fundamentals!$"&amp;X$142&amp;":$"&amp;X$143),2,0)/VLOOKUP($P105,INDIRECT("fundamentals!$"&amp;X$142&amp;":$"&amp;X$143),2,0)))^(1/5)-1)-((VLOOKUP(EDATE($P105,60),fundamentals!$EP:$EQ,2,0)/VLOOKUP($P105,fundamentals!$EP:$EQ,2,0))^(1/5)-1)</f>
        <v>-4.58346883073395E-2</v>
      </c>
      <c r="Y105" s="54">
        <f ca="1">(((VLOOKUP(EDATE($P105,60),INDIRECT("fundamentals!$"&amp;Y$142&amp;":$"&amp;Y$143),2,0)/VLOOKUP($P105,INDIRECT("fundamentals!$"&amp;Y$142&amp;":$"&amp;Y$143),2,0)))^(1/5)-1)-((VLOOKUP(EDATE($P105,60),fundamentals!$EP:$EQ,2,0)/VLOOKUP($P105,fundamentals!$EP:$EQ,2,0))^(1/5)-1)</f>
        <v>-6.8063300751599831E-2</v>
      </c>
      <c r="Z105" s="54">
        <f ca="1">(((VLOOKUP(EDATE($P105,60),INDIRECT("fundamentals!$"&amp;Z$142&amp;":$"&amp;Z$143),2,0)/VLOOKUP($P105,INDIRECT("fundamentals!$"&amp;Z$142&amp;":$"&amp;Z$143),2,0)))^(1/5)-1)-((VLOOKUP(EDATE($P105,60),fundamentals!$EP:$EQ,2,0)/VLOOKUP($P105,fundamentals!$EP:$EQ,2,0))^(1/5)-1)</f>
        <v>7.3210209762996969E-2</v>
      </c>
      <c r="AA105" s="54">
        <f ca="1">(((VLOOKUP(EDATE($P105,60),INDIRECT("fundamentals!$"&amp;AA$142&amp;":$"&amp;AA$143),2,0)/VLOOKUP($P105,INDIRECT("fundamentals!$"&amp;AA$142&amp;":$"&amp;AA$143),2,0)))^(1/5)-1)-((VLOOKUP(EDATE($P105,60),fundamentals!$EP:$EQ,2,0)/VLOOKUP($P105,fundamentals!$EP:$EQ,2,0))^(1/5)-1)</f>
        <v>-1.0706432818654799E-2</v>
      </c>
    </row>
    <row r="106" spans="2:27" x14ac:dyDescent="0.35">
      <c r="B106" s="21">
        <v>43039</v>
      </c>
      <c r="C106" s="23">
        <f t="shared" ca="1" si="4"/>
        <v>2.7605058391189541</v>
      </c>
      <c r="D106" s="23">
        <f t="shared" ca="1" si="5"/>
        <v>0.21622469215355355</v>
      </c>
      <c r="E106" s="23">
        <f t="shared" ca="1" si="5"/>
        <v>-3.0545291804057912</v>
      </c>
      <c r="F106" s="23">
        <f t="shared" ca="1" si="5"/>
        <v>-1.3923130186221071</v>
      </c>
      <c r="G106" s="23">
        <f t="shared" ca="1" si="5"/>
        <v>-0.71582199370602151</v>
      </c>
      <c r="H106" s="23">
        <f t="shared" ca="1" si="5"/>
        <v>-2.5066637981228972</v>
      </c>
      <c r="I106" s="23">
        <f t="shared" ca="1" si="5"/>
        <v>-2.3479660103078697</v>
      </c>
      <c r="J106" s="23">
        <f t="shared" ca="1" si="5"/>
        <v>1.6045570797700925</v>
      </c>
      <c r="K106" s="23">
        <f t="shared" ca="1" si="5"/>
        <v>-1.5299172663499823</v>
      </c>
      <c r="L106" s="23">
        <f t="shared" ca="1" si="5"/>
        <v>-0.10783407767628894</v>
      </c>
      <c r="M106" s="23">
        <f t="shared" ca="1" si="5"/>
        <v>7.12786939948632</v>
      </c>
      <c r="P106" s="21">
        <v>43039</v>
      </c>
      <c r="Q106" s="54">
        <f ca="1">(((VLOOKUP(EDATE($P106,60),INDIRECT("fundamentals!$"&amp;Q$142&amp;":$"&amp;Q$143),2,0)/VLOOKUP($P106,INDIRECT("fundamentals!$"&amp;Q$142&amp;":$"&amp;Q$143),2,0)))^(1/5)-1)-((VLOOKUP(EDATE($P106,60),fundamentals!$EP:$EQ,2,0)/VLOOKUP($P106,fundamentals!$EP:$EQ,2,0))^(1/5)-1)</f>
        <v>-6.3162178643412004E-2</v>
      </c>
      <c r="R106" s="54">
        <f ca="1">(((VLOOKUP(EDATE($P106,60),INDIRECT("fundamentals!$"&amp;R$142&amp;":$"&amp;R$143),2,0)/VLOOKUP($P106,INDIRECT("fundamentals!$"&amp;R$142&amp;":$"&amp;R$143),2,0)))^(1/5)-1)-((VLOOKUP(EDATE($P106,60),fundamentals!$EP:$EQ,2,0)/VLOOKUP($P106,fundamentals!$EP:$EQ,2,0))^(1/5)-1)</f>
        <v>2.991990699904723E-2</v>
      </c>
      <c r="S106" s="54">
        <f ca="1">(((VLOOKUP(EDATE($P106,60),INDIRECT("fundamentals!$"&amp;S$142&amp;":$"&amp;S$143),2,0)/VLOOKUP($P106,INDIRECT("fundamentals!$"&amp;S$142&amp;":$"&amp;S$143),2,0)))^(1/5)-1)-((VLOOKUP(EDATE($P106,60),fundamentals!$EP:$EQ,2,0)/VLOOKUP($P106,fundamentals!$EP:$EQ,2,0))^(1/5)-1)</f>
        <v>-1.4554516766652981E-2</v>
      </c>
      <c r="T106" s="54">
        <f ca="1">(((VLOOKUP(EDATE($P106,60),INDIRECT("fundamentals!$"&amp;T$142&amp;":$"&amp;T$143),2,0)/VLOOKUP($P106,INDIRECT("fundamentals!$"&amp;T$142&amp;":$"&amp;T$143),2,0)))^(1/5)-1)-((VLOOKUP(EDATE($P106,60),fundamentals!$EP:$EQ,2,0)/VLOOKUP($P106,fundamentals!$EP:$EQ,2,0))^(1/5)-1)</f>
        <v>-2.963027615985947E-2</v>
      </c>
      <c r="U106" s="54">
        <f ca="1">(((VLOOKUP(EDATE($P106,60),INDIRECT("fundamentals!$"&amp;U$142&amp;":$"&amp;U$143),2,0)/VLOOKUP($P106,INDIRECT("fundamentals!$"&amp;U$142&amp;":$"&amp;U$143),2,0)))^(1/5)-1)-((VLOOKUP(EDATE($P106,60),fundamentals!$EP:$EQ,2,0)/VLOOKUP($P106,fundamentals!$EP:$EQ,2,0))^(1/5)-1)</f>
        <v>-4.4758436148297331E-2</v>
      </c>
      <c r="V106" s="54">
        <f ca="1">(((VLOOKUP(EDATE($P106,60),INDIRECT("fundamentals!$"&amp;V$142&amp;":$"&amp;V$143),2,0)/VLOOKUP($P106,INDIRECT("fundamentals!$"&amp;V$142&amp;":$"&amp;V$143),2,0)))^(1/5)-1)-((VLOOKUP(EDATE($P106,60),fundamentals!$EP:$EQ,2,0)/VLOOKUP($P106,fundamentals!$EP:$EQ,2,0))^(1/5)-1)</f>
        <v>-6.3516168776975857E-2</v>
      </c>
      <c r="W106" s="54">
        <f ca="1">(((VLOOKUP(EDATE($P106,60),INDIRECT("fundamentals!$"&amp;W$142&amp;":$"&amp;W$143),2,0)/VLOOKUP($P106,INDIRECT("fundamentals!$"&amp;W$142&amp;":$"&amp;W$143),2,0)))^(1/5)-1)-((VLOOKUP(EDATE($P106,60),fundamentals!$EP:$EQ,2,0)/VLOOKUP($P106,fundamentals!$EP:$EQ,2,0))^(1/5)-1)</f>
        <v>1.8699375555146336E-2</v>
      </c>
      <c r="X106" s="54">
        <f ca="1">(((VLOOKUP(EDATE($P106,60),INDIRECT("fundamentals!$"&amp;X$142&amp;":$"&amp;X$143),2,0)/VLOOKUP($P106,INDIRECT("fundamentals!$"&amp;X$142&amp;":$"&amp;X$143),2,0)))^(1/5)-1)-((VLOOKUP(EDATE($P106,60),fundamentals!$EP:$EQ,2,0)/VLOOKUP($P106,fundamentals!$EP:$EQ,2,0))^(1/5)-1)</f>
        <v>-2.468248837367315E-2</v>
      </c>
      <c r="Y106" s="54">
        <f ca="1">(((VLOOKUP(EDATE($P106,60),INDIRECT("fundamentals!$"&amp;Y$142&amp;":$"&amp;Y$143),2,0)/VLOOKUP($P106,INDIRECT("fundamentals!$"&amp;Y$142&amp;":$"&amp;Y$143),2,0)))^(1/5)-1)-((VLOOKUP(EDATE($P106,60),fundamentals!$EP:$EQ,2,0)/VLOOKUP($P106,fundamentals!$EP:$EQ,2,0))^(1/5)-1)</f>
        <v>-6.3413874774093326E-2</v>
      </c>
      <c r="Z106" s="54">
        <f ca="1">(((VLOOKUP(EDATE($P106,60),INDIRECT("fundamentals!$"&amp;Z$142&amp;":$"&amp;Z$143),2,0)/VLOOKUP($P106,INDIRECT("fundamentals!$"&amp;Z$142&amp;":$"&amp;Z$143),2,0)))^(1/5)-1)-((VLOOKUP(EDATE($P106,60),fundamentals!$EP:$EQ,2,0)/VLOOKUP($P106,fundamentals!$EP:$EQ,2,0))^(1/5)-1)</f>
        <v>6.6301758970959801E-2</v>
      </c>
      <c r="AA106" s="54">
        <f ca="1">(((VLOOKUP(EDATE($P106,60),INDIRECT("fundamentals!$"&amp;AA$142&amp;":$"&amp;AA$143),2,0)/VLOOKUP($P106,INDIRECT("fundamentals!$"&amp;AA$142&amp;":$"&amp;AA$143),2,0)))^(1/5)-1)-((VLOOKUP(EDATE($P106,60),fundamentals!$EP:$EQ,2,0)/VLOOKUP($P106,fundamentals!$EP:$EQ,2,0))^(1/5)-1)</f>
        <v>-2.0682181960177903E-2</v>
      </c>
    </row>
    <row r="107" spans="2:27" x14ac:dyDescent="0.35">
      <c r="B107" s="21">
        <v>43069</v>
      </c>
      <c r="C107" s="23">
        <f t="shared" ca="1" si="4"/>
        <v>2.6165303216636122</v>
      </c>
      <c r="D107" s="23">
        <f t="shared" ca="1" si="5"/>
        <v>1.3797646230754923</v>
      </c>
      <c r="E107" s="23">
        <f t="shared" ca="1" si="5"/>
        <v>-2.0762003902064494</v>
      </c>
      <c r="F107" s="23">
        <f t="shared" ca="1" si="5"/>
        <v>-0.94057347133668667</v>
      </c>
      <c r="G107" s="23">
        <f t="shared" ca="1" si="5"/>
        <v>-0.37901065994961591</v>
      </c>
      <c r="H107" s="23">
        <f t="shared" ca="1" si="5"/>
        <v>-2.1777038963317903</v>
      </c>
      <c r="I107" s="23">
        <f t="shared" ca="1" si="5"/>
        <v>-2.0000635115399303</v>
      </c>
      <c r="J107" s="23">
        <f t="shared" ca="1" si="5"/>
        <v>2.3308860327724101</v>
      </c>
      <c r="K107" s="23">
        <f t="shared" ca="1" si="5"/>
        <v>-1.4743508756714672</v>
      </c>
      <c r="L107" s="23">
        <f t="shared" ca="1" si="5"/>
        <v>-5.0816158321884686E-3</v>
      </c>
      <c r="M107" s="23">
        <f t="shared" ca="1" si="5"/>
        <v>7.7878410016310635</v>
      </c>
      <c r="P107" s="21">
        <v>43069</v>
      </c>
      <c r="Q107" s="54">
        <f ca="1">(((VLOOKUP(EDATE($P107,60),INDIRECT("fundamentals!$"&amp;Q$142&amp;":$"&amp;Q$143),2,0)/VLOOKUP($P107,INDIRECT("fundamentals!$"&amp;Q$142&amp;":$"&amp;Q$143),2,0)))^(1/5)-1)-((VLOOKUP(EDATE($P107,60),fundamentals!$EP:$EQ,2,0)/VLOOKUP($P107,fundamentals!$EP:$EQ,2,0))^(1/5)-1)</f>
        <v>-3.661840755610446E-2</v>
      </c>
      <c r="R107" s="54">
        <f ca="1">(((VLOOKUP(EDATE($P107,60),INDIRECT("fundamentals!$"&amp;R$142&amp;":$"&amp;R$143),2,0)/VLOOKUP($P107,INDIRECT("fundamentals!$"&amp;R$142&amp;":$"&amp;R$143),2,0)))^(1/5)-1)-((VLOOKUP(EDATE($P107,60),fundamentals!$EP:$EQ,2,0)/VLOOKUP($P107,fundamentals!$EP:$EQ,2,0))^(1/5)-1)</f>
        <v>3.4275711737070003E-2</v>
      </c>
      <c r="S107" s="54">
        <f ca="1">(((VLOOKUP(EDATE($P107,60),INDIRECT("fundamentals!$"&amp;S$142&amp;":$"&amp;S$143),2,0)/VLOOKUP($P107,INDIRECT("fundamentals!$"&amp;S$142&amp;":$"&amp;S$143),2,0)))^(1/5)-1)-((VLOOKUP(EDATE($P107,60),fundamentals!$EP:$EQ,2,0)/VLOOKUP($P107,fundamentals!$EP:$EQ,2,0))^(1/5)-1)</f>
        <v>2.0201874603997805E-3</v>
      </c>
      <c r="T107" s="54">
        <f ca="1">(((VLOOKUP(EDATE($P107,60),INDIRECT("fundamentals!$"&amp;T$142&amp;":$"&amp;T$143),2,0)/VLOOKUP($P107,INDIRECT("fundamentals!$"&amp;T$142&amp;":$"&amp;T$143),2,0)))^(1/5)-1)-((VLOOKUP(EDATE($P107,60),fundamentals!$EP:$EQ,2,0)/VLOOKUP($P107,fundamentals!$EP:$EQ,2,0))^(1/5)-1)</f>
        <v>-1.5225976779430273E-2</v>
      </c>
      <c r="U107" s="54">
        <f ca="1">(((VLOOKUP(EDATE($P107,60),INDIRECT("fundamentals!$"&amp;U$142&amp;":$"&amp;U$143),2,0)/VLOOKUP($P107,INDIRECT("fundamentals!$"&amp;U$142&amp;":$"&amp;U$143),2,0)))^(1/5)-1)-((VLOOKUP(EDATE($P107,60),fundamentals!$EP:$EQ,2,0)/VLOOKUP($P107,fundamentals!$EP:$EQ,2,0))^(1/5)-1)</f>
        <v>-2.273056010567176E-2</v>
      </c>
      <c r="V107" s="54">
        <f ca="1">(((VLOOKUP(EDATE($P107,60),INDIRECT("fundamentals!$"&amp;V$142&amp;":$"&amp;V$143),2,0)/VLOOKUP($P107,INDIRECT("fundamentals!$"&amp;V$142&amp;":$"&amp;V$143),2,0)))^(1/5)-1)-((VLOOKUP(EDATE($P107,60),fundamentals!$EP:$EQ,2,0)/VLOOKUP($P107,fundamentals!$EP:$EQ,2,0))^(1/5)-1)</f>
        <v>-3.9889331349724388E-2</v>
      </c>
      <c r="W107" s="54">
        <f ca="1">(((VLOOKUP(EDATE($P107,60),INDIRECT("fundamentals!$"&amp;W$142&amp;":$"&amp;W$143),2,0)/VLOOKUP($P107,INDIRECT("fundamentals!$"&amp;W$142&amp;":$"&amp;W$143),2,0)))^(1/5)-1)-((VLOOKUP(EDATE($P107,60),fundamentals!$EP:$EQ,2,0)/VLOOKUP($P107,fundamentals!$EP:$EQ,2,0))^(1/5)-1)</f>
        <v>3.7727660094853288E-2</v>
      </c>
      <c r="X107" s="54">
        <f ca="1">(((VLOOKUP(EDATE($P107,60),INDIRECT("fundamentals!$"&amp;X$142&amp;":$"&amp;X$143),2,0)/VLOOKUP($P107,INDIRECT("fundamentals!$"&amp;X$142&amp;":$"&amp;X$143),2,0)))^(1/5)-1)-((VLOOKUP(EDATE($P107,60),fundamentals!$EP:$EQ,2,0)/VLOOKUP($P107,fundamentals!$EP:$EQ,2,0))^(1/5)-1)</f>
        <v>-8.8575155446468656E-4</v>
      </c>
      <c r="Y107" s="54">
        <f ca="1">(((VLOOKUP(EDATE($P107,60),INDIRECT("fundamentals!$"&amp;Y$142&amp;":$"&amp;Y$143),2,0)/VLOOKUP($P107,INDIRECT("fundamentals!$"&amp;Y$142&amp;":$"&amp;Y$143),2,0)))^(1/5)-1)-((VLOOKUP(EDATE($P107,60),fundamentals!$EP:$EQ,2,0)/VLOOKUP($P107,fundamentals!$EP:$EQ,2,0))^(1/5)-1)</f>
        <v>-2.7948226469354909E-2</v>
      </c>
      <c r="Z107" s="54">
        <f ca="1">(((VLOOKUP(EDATE($P107,60),INDIRECT("fundamentals!$"&amp;Z$142&amp;":$"&amp;Z$143),2,0)/VLOOKUP($P107,INDIRECT("fundamentals!$"&amp;Z$142&amp;":$"&amp;Z$143),2,0)))^(1/5)-1)-((VLOOKUP(EDATE($P107,60),fundamentals!$EP:$EQ,2,0)/VLOOKUP($P107,fundamentals!$EP:$EQ,2,0))^(1/5)-1)</f>
        <v>8.9804251020094927E-2</v>
      </c>
      <c r="AA107" s="54">
        <f ca="1">(((VLOOKUP(EDATE($P107,60),INDIRECT("fundamentals!$"&amp;AA$142&amp;":$"&amp;AA$143),2,0)/VLOOKUP($P107,INDIRECT("fundamentals!$"&amp;AA$142&amp;":$"&amp;AA$143),2,0)))^(1/5)-1)-((VLOOKUP(EDATE($P107,60),fundamentals!$EP:$EQ,2,0)/VLOOKUP($P107,fundamentals!$EP:$EQ,2,0))^(1/5)-1)</f>
        <v>3.6338860711240262E-3</v>
      </c>
    </row>
    <row r="108" spans="2:27" x14ac:dyDescent="0.35">
      <c r="B108" s="21">
        <v>43100</v>
      </c>
      <c r="C108" s="23">
        <f t="shared" ca="1" si="4"/>
        <v>2.1866413516457506</v>
      </c>
      <c r="D108" s="23">
        <f t="shared" ca="1" si="5"/>
        <v>0.47808482377766381</v>
      </c>
      <c r="E108" s="23">
        <f t="shared" ca="1" si="5"/>
        <v>-2.6785797918422318</v>
      </c>
      <c r="F108" s="23">
        <f t="shared" ca="1" si="5"/>
        <v>-0.77785987451759642</v>
      </c>
      <c r="G108" s="23">
        <f t="shared" ca="1" si="5"/>
        <v>-1.2355477967742838</v>
      </c>
      <c r="H108" s="23">
        <f t="shared" ca="1" si="5"/>
        <v>-3.5628206990564109</v>
      </c>
      <c r="I108" s="23">
        <f t="shared" ca="1" si="5"/>
        <v>-3.4750994878968831</v>
      </c>
      <c r="J108" s="23">
        <f t="shared" ca="1" si="5"/>
        <v>1.6050392982109276</v>
      </c>
      <c r="K108" s="23">
        <f t="shared" ca="1" si="5"/>
        <v>-2.1877970526526171</v>
      </c>
      <c r="L108" s="23">
        <f t="shared" ca="1" si="5"/>
        <v>-1.3280621090070799</v>
      </c>
      <c r="M108" s="23">
        <f t="shared" ca="1" si="5"/>
        <v>4.1921206285708248</v>
      </c>
      <c r="P108" s="21">
        <v>43100</v>
      </c>
      <c r="Q108" s="54">
        <f ca="1">(((VLOOKUP(EDATE($P108,60),INDIRECT("fundamentals!$"&amp;Q$142&amp;":$"&amp;Q$143),2,0)/VLOOKUP($P108,INDIRECT("fundamentals!$"&amp;Q$142&amp;":$"&amp;Q$143),2,0)))^(1/5)-1)-((VLOOKUP(EDATE($P108,60),fundamentals!$EP:$EQ,2,0)/VLOOKUP($P108,fundamentals!$EP:$EQ,2,0))^(1/5)-1)</f>
        <v>-6.0844897531704856E-2</v>
      </c>
      <c r="R108" s="54">
        <f ca="1">(((VLOOKUP(EDATE($P108,60),INDIRECT("fundamentals!$"&amp;R$142&amp;":$"&amp;R$143),2,0)/VLOOKUP($P108,INDIRECT("fundamentals!$"&amp;R$142&amp;":$"&amp;R$143),2,0)))^(1/5)-1)-((VLOOKUP(EDATE($P108,60),fundamentals!$EP:$EQ,2,0)/VLOOKUP($P108,fundamentals!$EP:$EQ,2,0))^(1/5)-1)</f>
        <v>1.5664751679005384E-3</v>
      </c>
      <c r="S108" s="54">
        <f ca="1">(((VLOOKUP(EDATE($P108,60),INDIRECT("fundamentals!$"&amp;S$142&amp;":$"&amp;S$143),2,0)/VLOOKUP($P108,INDIRECT("fundamentals!$"&amp;S$142&amp;":$"&amp;S$143),2,0)))^(1/5)-1)-((VLOOKUP(EDATE($P108,60),fundamentals!$EP:$EQ,2,0)/VLOOKUP($P108,fundamentals!$EP:$EQ,2,0))^(1/5)-1)</f>
        <v>-1.1657613685108759E-2</v>
      </c>
      <c r="T108" s="54">
        <f ca="1">(((VLOOKUP(EDATE($P108,60),INDIRECT("fundamentals!$"&amp;T$142&amp;":$"&amp;T$143),2,0)/VLOOKUP($P108,INDIRECT("fundamentals!$"&amp;T$142&amp;":$"&amp;T$143),2,0)))^(1/5)-1)-((VLOOKUP(EDATE($P108,60),fundamentals!$EP:$EQ,2,0)/VLOOKUP($P108,fundamentals!$EP:$EQ,2,0))^(1/5)-1)</f>
        <v>-3.4382421446766509E-2</v>
      </c>
      <c r="U108" s="54">
        <f ca="1">(((VLOOKUP(EDATE($P108,60),INDIRECT("fundamentals!$"&amp;U$142&amp;":$"&amp;U$143),2,0)/VLOOKUP($P108,INDIRECT("fundamentals!$"&amp;U$142&amp;":$"&amp;U$143),2,0)))^(1/5)-1)-((VLOOKUP(EDATE($P108,60),fundamentals!$EP:$EQ,2,0)/VLOOKUP($P108,fundamentals!$EP:$EQ,2,0))^(1/5)-1)</f>
        <v>-4.024589259453526E-2</v>
      </c>
      <c r="V108" s="54">
        <f ca="1">(((VLOOKUP(EDATE($P108,60),INDIRECT("fundamentals!$"&amp;V$142&amp;":$"&amp;V$143),2,0)/VLOOKUP($P108,INDIRECT("fundamentals!$"&amp;V$142&amp;":$"&amp;V$143),2,0)))^(1/5)-1)-((VLOOKUP(EDATE($P108,60),fundamentals!$EP:$EQ,2,0)/VLOOKUP($P108,fundamentals!$EP:$EQ,2,0))^(1/5)-1)</f>
        <v>-4.975967148479099E-2</v>
      </c>
      <c r="W108" s="54">
        <f ca="1">(((VLOOKUP(EDATE($P108,60),INDIRECT("fundamentals!$"&amp;W$142&amp;":$"&amp;W$143),2,0)/VLOOKUP($P108,INDIRECT("fundamentals!$"&amp;W$142&amp;":$"&amp;W$143),2,0)))^(1/5)-1)-((VLOOKUP(EDATE($P108,60),fundamentals!$EP:$EQ,2,0)/VLOOKUP($P108,fundamentals!$EP:$EQ,2,0))^(1/5)-1)</f>
        <v>3.4211243881681952E-2</v>
      </c>
      <c r="X108" s="54">
        <f ca="1">(((VLOOKUP(EDATE($P108,60),INDIRECT("fundamentals!$"&amp;X$142&amp;":$"&amp;X$143),2,0)/VLOOKUP($P108,INDIRECT("fundamentals!$"&amp;X$142&amp;":$"&amp;X$143),2,0)))^(1/5)-1)-((VLOOKUP(EDATE($P108,60),fundamentals!$EP:$EQ,2,0)/VLOOKUP($P108,fundamentals!$EP:$EQ,2,0))^(1/5)-1)</f>
        <v>-1.1893697048434904E-2</v>
      </c>
      <c r="Y108" s="54">
        <f ca="1">(((VLOOKUP(EDATE($P108,60),INDIRECT("fundamentals!$"&amp;Y$142&amp;":$"&amp;Y$143),2,0)/VLOOKUP($P108,INDIRECT("fundamentals!$"&amp;Y$142&amp;":$"&amp;Y$143),2,0)))^(1/5)-1)-((VLOOKUP(EDATE($P108,60),fundamentals!$EP:$EQ,2,0)/VLOOKUP($P108,fundamentals!$EP:$EQ,2,0))^(1/5)-1)</f>
        <v>-4.5784274628732913E-2</v>
      </c>
      <c r="Z108" s="54">
        <f ca="1">(((VLOOKUP(EDATE($P108,60),INDIRECT("fundamentals!$"&amp;Z$142&amp;":$"&amp;Z$143),2,0)/VLOOKUP($P108,INDIRECT("fundamentals!$"&amp;Z$142&amp;":$"&amp;Z$143),2,0)))^(1/5)-1)-((VLOOKUP(EDATE($P108,60),fundamentals!$EP:$EQ,2,0)/VLOOKUP($P108,fundamentals!$EP:$EQ,2,0))^(1/5)-1)</f>
        <v>6.940523260356346E-2</v>
      </c>
      <c r="AA108" s="54">
        <f ca="1">(((VLOOKUP(EDATE($P108,60),INDIRECT("fundamentals!$"&amp;AA$142&amp;":$"&amp;AA$143),2,0)/VLOOKUP($P108,INDIRECT("fundamentals!$"&amp;AA$142&amp;":$"&amp;AA$143),2,0)))^(1/5)-1)-((VLOOKUP(EDATE($P108,60),fundamentals!$EP:$EQ,2,0)/VLOOKUP($P108,fundamentals!$EP:$EQ,2,0))^(1/5)-1)</f>
        <v>1.6133959570981071E-2</v>
      </c>
    </row>
    <row r="109" spans="2:27" x14ac:dyDescent="0.35">
      <c r="B109" s="21">
        <v>43131</v>
      </c>
      <c r="C109" s="23">
        <f t="shared" ca="1" si="4"/>
        <v>5.8429393318209186</v>
      </c>
      <c r="D109" s="23">
        <f t="shared" ca="1" si="5"/>
        <v>3.976585630302381</v>
      </c>
      <c r="E109" s="23">
        <f t="shared" ref="D109:M134" ca="1" si="6">VLOOKUP($B109,INDIRECT("fundamentals!$"&amp;E$142&amp;":$"&amp;E$143),13,1)</f>
        <v>-1.3184931023277704</v>
      </c>
      <c r="F109" s="23">
        <f t="shared" ca="1" si="6"/>
        <v>1.3193802666493917</v>
      </c>
      <c r="G109" s="23">
        <f t="shared" ca="1" si="6"/>
        <v>0.737567495239694</v>
      </c>
      <c r="H109" s="23">
        <f t="shared" ca="1" si="6"/>
        <v>-3.1883135775279188</v>
      </c>
      <c r="I109" s="23">
        <f t="shared" ca="1" si="6"/>
        <v>-1.2698054245337898</v>
      </c>
      <c r="J109" s="23">
        <f t="shared" ca="1" si="6"/>
        <v>3.9821187563238061</v>
      </c>
      <c r="K109" s="23">
        <f t="shared" ca="1" si="6"/>
        <v>-0.32210115883309909</v>
      </c>
      <c r="L109" s="23">
        <f t="shared" ca="1" si="6"/>
        <v>1.2462796986785021</v>
      </c>
      <c r="M109" s="23">
        <f t="shared" ca="1" si="6"/>
        <v>3.9214446251672133</v>
      </c>
      <c r="P109" s="21">
        <v>43131</v>
      </c>
      <c r="Q109" s="54">
        <f ca="1">(((VLOOKUP(EDATE($P109,60),INDIRECT("fundamentals!$"&amp;Q$142&amp;":$"&amp;Q$143),2,0)/VLOOKUP($P109,INDIRECT("fundamentals!$"&amp;Q$142&amp;":$"&amp;Q$143),2,0)))^(1/5)-1)-((VLOOKUP(EDATE($P109,60),fundamentals!$EP:$EQ,2,0)/VLOOKUP($P109,fundamentals!$EP:$EQ,2,0))^(1/5)-1)</f>
        <v>-5.0218127239814114E-2</v>
      </c>
      <c r="R109" s="54">
        <f ca="1">(((VLOOKUP(EDATE($P109,60),INDIRECT("fundamentals!$"&amp;R$142&amp;":$"&amp;R$143),2,0)/VLOOKUP($P109,INDIRECT("fundamentals!$"&amp;R$142&amp;":$"&amp;R$143),2,0)))^(1/5)-1)-((VLOOKUP(EDATE($P109,60),fundamentals!$EP:$EQ,2,0)/VLOOKUP($P109,fundamentals!$EP:$EQ,2,0))^(1/5)-1)</f>
        <v>8.9516527452861983E-3</v>
      </c>
      <c r="S109" s="54">
        <f ca="1">(((VLOOKUP(EDATE($P109,60),INDIRECT("fundamentals!$"&amp;S$142&amp;":$"&amp;S$143),2,0)/VLOOKUP($P109,INDIRECT("fundamentals!$"&amp;S$142&amp;":$"&amp;S$143),2,0)))^(1/5)-1)-((VLOOKUP(EDATE($P109,60),fundamentals!$EP:$EQ,2,0)/VLOOKUP($P109,fundamentals!$EP:$EQ,2,0))^(1/5)-1)</f>
        <v>-2.0262771910630306E-2</v>
      </c>
      <c r="T109" s="54">
        <f ca="1">(((VLOOKUP(EDATE($P109,60),INDIRECT("fundamentals!$"&amp;T$142&amp;":$"&amp;T$143),2,0)/VLOOKUP($P109,INDIRECT("fundamentals!$"&amp;T$142&amp;":$"&amp;T$143),2,0)))^(1/5)-1)-((VLOOKUP(EDATE($P109,60),fundamentals!$EP:$EQ,2,0)/VLOOKUP($P109,fundamentals!$EP:$EQ,2,0))^(1/5)-1)</f>
        <v>-3.9891744161931086E-2</v>
      </c>
      <c r="U109" s="54">
        <f ca="1">(((VLOOKUP(EDATE($P109,60),INDIRECT("fundamentals!$"&amp;U$142&amp;":$"&amp;U$143),2,0)/VLOOKUP($P109,INDIRECT("fundamentals!$"&amp;U$142&amp;":$"&amp;U$143),2,0)))^(1/5)-1)-((VLOOKUP(EDATE($P109,60),fundamentals!$EP:$EQ,2,0)/VLOOKUP($P109,fundamentals!$EP:$EQ,2,0))^(1/5)-1)</f>
        <v>-4.1031988434962363E-2</v>
      </c>
      <c r="V109" s="54">
        <f ca="1">(((VLOOKUP(EDATE($P109,60),INDIRECT("fundamentals!$"&amp;V$142&amp;":$"&amp;V$143),2,0)/VLOOKUP($P109,INDIRECT("fundamentals!$"&amp;V$142&amp;":$"&amp;V$143),2,0)))^(1/5)-1)-((VLOOKUP(EDATE($P109,60),fundamentals!$EP:$EQ,2,0)/VLOOKUP($P109,fundamentals!$EP:$EQ,2,0))^(1/5)-1)</f>
        <v>-2.8459021906261928E-2</v>
      </c>
      <c r="W109" s="54">
        <f ca="1">(((VLOOKUP(EDATE($P109,60),INDIRECT("fundamentals!$"&amp;W$142&amp;":$"&amp;W$143),2,0)/VLOOKUP($P109,INDIRECT("fundamentals!$"&amp;W$142&amp;":$"&amp;W$143),2,0)))^(1/5)-1)-((VLOOKUP(EDATE($P109,60),fundamentals!$EP:$EQ,2,0)/VLOOKUP($P109,fundamentals!$EP:$EQ,2,0))^(1/5)-1)</f>
        <v>1.2709390051926173E-2</v>
      </c>
      <c r="X109" s="54">
        <f ca="1">(((VLOOKUP(EDATE($P109,60),INDIRECT("fundamentals!$"&amp;X$142&amp;":$"&amp;X$143),2,0)/VLOOKUP($P109,INDIRECT("fundamentals!$"&amp;X$142&amp;":$"&amp;X$143),2,0)))^(1/5)-1)-((VLOOKUP(EDATE($P109,60),fundamentals!$EP:$EQ,2,0)/VLOOKUP($P109,fundamentals!$EP:$EQ,2,0))^(1/5)-1)</f>
        <v>-1.8799420638846875E-2</v>
      </c>
      <c r="Y109" s="54">
        <f ca="1">(((VLOOKUP(EDATE($P109,60),INDIRECT("fundamentals!$"&amp;Y$142&amp;":$"&amp;Y$143),2,0)/VLOOKUP($P109,INDIRECT("fundamentals!$"&amp;Y$142&amp;":$"&amp;Y$143),2,0)))^(1/5)-1)-((VLOOKUP(EDATE($P109,60),fundamentals!$EP:$EQ,2,0)/VLOOKUP($P109,fundamentals!$EP:$EQ,2,0))^(1/5)-1)</f>
        <v>-3.6150177870926337E-2</v>
      </c>
      <c r="Z109" s="54">
        <f ca="1">(((VLOOKUP(EDATE($P109,60),INDIRECT("fundamentals!$"&amp;Z$142&amp;":$"&amp;Z$143),2,0)/VLOOKUP($P109,INDIRECT("fundamentals!$"&amp;Z$142&amp;":$"&amp;Z$143),2,0)))^(1/5)-1)-((VLOOKUP(EDATE($P109,60),fundamentals!$EP:$EQ,2,0)/VLOOKUP($P109,fundamentals!$EP:$EQ,2,0))^(1/5)-1)</f>
        <v>7.1678135135397003E-2</v>
      </c>
      <c r="AA109" s="54">
        <f ca="1">(((VLOOKUP(EDATE($P109,60),INDIRECT("fundamentals!$"&amp;AA$142&amp;":$"&amp;AA$143),2,0)/VLOOKUP($P109,INDIRECT("fundamentals!$"&amp;AA$142&amp;":$"&amp;AA$143),2,0)))^(1/5)-1)-((VLOOKUP(EDATE($P109,60),fundamentals!$EP:$EQ,2,0)/VLOOKUP($P109,fundamentals!$EP:$EQ,2,0))^(1/5)-1)</f>
        <v>1.5522088679276624E-2</v>
      </c>
    </row>
    <row r="110" spans="2:27" x14ac:dyDescent="0.35">
      <c r="B110" s="21">
        <v>43159</v>
      </c>
      <c r="C110" s="23">
        <f t="shared" ca="1" si="4"/>
        <v>3.8562049938029581</v>
      </c>
      <c r="D110" s="23">
        <f t="shared" ca="1" si="6"/>
        <v>3.3761144021493754</v>
      </c>
      <c r="E110" s="23">
        <f t="shared" ca="1" si="6"/>
        <v>-2.5258706942994724</v>
      </c>
      <c r="F110" s="23">
        <f t="shared" ca="1" si="6"/>
        <v>5.9646337098402391E-3</v>
      </c>
      <c r="G110" s="23">
        <f t="shared" ca="1" si="6"/>
        <v>0.71096929777678231</v>
      </c>
      <c r="H110" s="23">
        <f t="shared" ca="1" si="6"/>
        <v>-4.0669115234588515</v>
      </c>
      <c r="I110" s="23">
        <f t="shared" ca="1" si="6"/>
        <v>-1.9434965042593397</v>
      </c>
      <c r="J110" s="23">
        <f t="shared" ca="1" si="6"/>
        <v>3.2083069112950842</v>
      </c>
      <c r="K110" s="23">
        <f t="shared" ca="1" si="6"/>
        <v>-1.0362954215813982</v>
      </c>
      <c r="L110" s="23">
        <f t="shared" ca="1" si="6"/>
        <v>2.0274304342904417</v>
      </c>
      <c r="M110" s="23">
        <f t="shared" ca="1" si="6"/>
        <v>3.1692760556934019</v>
      </c>
      <c r="P110" s="21">
        <v>43159</v>
      </c>
      <c r="Q110" s="54">
        <f ca="1">(((VLOOKUP(EDATE($P110,60),INDIRECT("fundamentals!$"&amp;Q$142&amp;":$"&amp;Q$143),2,0)/VLOOKUP($P110,INDIRECT("fundamentals!$"&amp;Q$142&amp;":$"&amp;Q$143),2,0)))^(1/5)-1)-((VLOOKUP(EDATE($P110,60),fundamentals!$EP:$EQ,2,0)/VLOOKUP($P110,fundamentals!$EP:$EQ,2,0))^(1/5)-1)</f>
        <v>-6.1045663871881706E-2</v>
      </c>
      <c r="R110" s="54">
        <f ca="1">(((VLOOKUP(EDATE($P110,60),INDIRECT("fundamentals!$"&amp;R$142&amp;":$"&amp;R$143),2,0)/VLOOKUP($P110,INDIRECT("fundamentals!$"&amp;R$142&amp;":$"&amp;R$143),2,0)))^(1/5)-1)-((VLOOKUP(EDATE($P110,60),fundamentals!$EP:$EQ,2,0)/VLOOKUP($P110,fundamentals!$EP:$EQ,2,0))^(1/5)-1)</f>
        <v>-2.599723055802805E-3</v>
      </c>
      <c r="S110" s="54">
        <f ca="1">(((VLOOKUP(EDATE($P110,60),INDIRECT("fundamentals!$"&amp;S$142&amp;":$"&amp;S$143),2,0)/VLOOKUP($P110,INDIRECT("fundamentals!$"&amp;S$142&amp;":$"&amp;S$143),2,0)))^(1/5)-1)-((VLOOKUP(EDATE($P110,60),fundamentals!$EP:$EQ,2,0)/VLOOKUP($P110,fundamentals!$EP:$EQ,2,0))^(1/5)-1)</f>
        <v>-2.3302413077828321E-2</v>
      </c>
      <c r="T110" s="54">
        <f ca="1">(((VLOOKUP(EDATE($P110,60),INDIRECT("fundamentals!$"&amp;T$142&amp;":$"&amp;T$143),2,0)/VLOOKUP($P110,INDIRECT("fundamentals!$"&amp;T$142&amp;":$"&amp;T$143),2,0)))^(1/5)-1)-((VLOOKUP(EDATE($P110,60),fundamentals!$EP:$EQ,2,0)/VLOOKUP($P110,fundamentals!$EP:$EQ,2,0))^(1/5)-1)</f>
        <v>-4.4223011721819194E-2</v>
      </c>
      <c r="U110" s="54">
        <f ca="1">(((VLOOKUP(EDATE($P110,60),INDIRECT("fundamentals!$"&amp;U$142&amp;":$"&amp;U$143),2,0)/VLOOKUP($P110,INDIRECT("fundamentals!$"&amp;U$142&amp;":$"&amp;U$143),2,0)))^(1/5)-1)-((VLOOKUP(EDATE($P110,60),fundamentals!$EP:$EQ,2,0)/VLOOKUP($P110,fundamentals!$EP:$EQ,2,0))^(1/5)-1)</f>
        <v>-5.2534291752929452E-2</v>
      </c>
      <c r="V110" s="54">
        <f ca="1">(((VLOOKUP(EDATE($P110,60),INDIRECT("fundamentals!$"&amp;V$142&amp;":$"&amp;V$143),2,0)/VLOOKUP($P110,INDIRECT("fundamentals!$"&amp;V$142&amp;":$"&amp;V$143),2,0)))^(1/5)-1)-((VLOOKUP(EDATE($P110,60),fundamentals!$EP:$EQ,2,0)/VLOOKUP($P110,fundamentals!$EP:$EQ,2,0))^(1/5)-1)</f>
        <v>-3.9966324014226284E-2</v>
      </c>
      <c r="W110" s="54">
        <f ca="1">(((VLOOKUP(EDATE($P110,60),INDIRECT("fundamentals!$"&amp;W$142&amp;":$"&amp;W$143),2,0)/VLOOKUP($P110,INDIRECT("fundamentals!$"&amp;W$142&amp;":$"&amp;W$143),2,0)))^(1/5)-1)-((VLOOKUP(EDATE($P110,60),fundamentals!$EP:$EQ,2,0)/VLOOKUP($P110,fundamentals!$EP:$EQ,2,0))^(1/5)-1)</f>
        <v>-1.6300803875113345E-4</v>
      </c>
      <c r="X110" s="54">
        <f ca="1">(((VLOOKUP(EDATE($P110,60),INDIRECT("fundamentals!$"&amp;X$142&amp;":$"&amp;X$143),2,0)/VLOOKUP($P110,INDIRECT("fundamentals!$"&amp;X$142&amp;":$"&amp;X$143),2,0)))^(1/5)-1)-((VLOOKUP(EDATE($P110,60),fundamentals!$EP:$EQ,2,0)/VLOOKUP($P110,fundamentals!$EP:$EQ,2,0))^(1/5)-1)</f>
        <v>-2.543963445479136E-2</v>
      </c>
      <c r="Y110" s="54">
        <f ca="1">(((VLOOKUP(EDATE($P110,60),INDIRECT("fundamentals!$"&amp;Y$142&amp;":$"&amp;Y$143),2,0)/VLOOKUP($P110,INDIRECT("fundamentals!$"&amp;Y$142&amp;":$"&amp;Y$143),2,0)))^(1/5)-1)-((VLOOKUP(EDATE($P110,60),fundamentals!$EP:$EQ,2,0)/VLOOKUP($P110,fundamentals!$EP:$EQ,2,0))^(1/5)-1)</f>
        <v>-4.903534245536556E-2</v>
      </c>
      <c r="Z110" s="54">
        <f ca="1">(((VLOOKUP(EDATE($P110,60),INDIRECT("fundamentals!$"&amp;Z$142&amp;":$"&amp;Z$143),2,0)/VLOOKUP($P110,INDIRECT("fundamentals!$"&amp;Z$142&amp;":$"&amp;Z$143),2,0)))^(1/5)-1)-((VLOOKUP(EDATE($P110,60),fundamentals!$EP:$EQ,2,0)/VLOOKUP($P110,fundamentals!$EP:$EQ,2,0))^(1/5)-1)</f>
        <v>5.6353535137414701E-2</v>
      </c>
      <c r="AA110" s="54">
        <f ca="1">(((VLOOKUP(EDATE($P110,60),INDIRECT("fundamentals!$"&amp;AA$142&amp;":$"&amp;AA$143),2,0)/VLOOKUP($P110,INDIRECT("fundamentals!$"&amp;AA$142&amp;":$"&amp;AA$143),2,0)))^(1/5)-1)-((VLOOKUP(EDATE($P110,60),fundamentals!$EP:$EQ,2,0)/VLOOKUP($P110,fundamentals!$EP:$EQ,2,0))^(1/5)-1)</f>
        <v>-2.878676786496337E-3</v>
      </c>
    </row>
    <row r="111" spans="2:27" x14ac:dyDescent="0.35">
      <c r="B111" s="21">
        <v>43190</v>
      </c>
      <c r="C111" s="23">
        <f t="shared" ca="1" si="4"/>
        <v>1.5783376190512417</v>
      </c>
      <c r="D111" s="23">
        <f t="shared" ca="1" si="6"/>
        <v>2.2352870948853196</v>
      </c>
      <c r="E111" s="23">
        <f t="shared" ca="1" si="6"/>
        <v>-2.8296750380175197</v>
      </c>
      <c r="F111" s="23">
        <f t="shared" ca="1" si="6"/>
        <v>0.65898730637212877</v>
      </c>
      <c r="G111" s="23">
        <f t="shared" ca="1" si="6"/>
        <v>-0.18390169024556569</v>
      </c>
      <c r="H111" s="23">
        <f t="shared" ca="1" si="6"/>
        <v>-3.5110369137690047</v>
      </c>
      <c r="I111" s="23">
        <f t="shared" ca="1" si="6"/>
        <v>-2.8249964254395734</v>
      </c>
      <c r="J111" s="23">
        <f t="shared" ca="1" si="6"/>
        <v>2.2016770850585825</v>
      </c>
      <c r="K111" s="23">
        <f t="shared" ca="1" si="6"/>
        <v>-1.9848137773434353</v>
      </c>
      <c r="L111" s="23">
        <f t="shared" ca="1" si="6"/>
        <v>1.1559549723754579</v>
      </c>
      <c r="M111" s="23">
        <f t="shared" ca="1" si="6"/>
        <v>4.2356398826166082</v>
      </c>
      <c r="P111" s="21">
        <v>43190</v>
      </c>
      <c r="Q111" s="54">
        <f ca="1">(((VLOOKUP(EDATE($P111,60),INDIRECT("fundamentals!$"&amp;Q$142&amp;":$"&amp;Q$143),2,0)/VLOOKUP($P111,INDIRECT("fundamentals!$"&amp;Q$142&amp;":$"&amp;Q$143),2,0)))^(1/5)-1)-((VLOOKUP(EDATE($P111,60),fundamentals!$EP:$EQ,2,0)/VLOOKUP($P111,fundamentals!$EP:$EQ,2,0))^(1/5)-1)</f>
        <v>-3.4464391291226137E-2</v>
      </c>
      <c r="R111" s="54">
        <f ca="1">(((VLOOKUP(EDATE($P111,60),INDIRECT("fundamentals!$"&amp;R$142&amp;":$"&amp;R$143),2,0)/VLOOKUP($P111,INDIRECT("fundamentals!$"&amp;R$142&amp;":$"&amp;R$143),2,0)))^(1/5)-1)-((VLOOKUP(EDATE($P111,60),fundamentals!$EP:$EQ,2,0)/VLOOKUP($P111,fundamentals!$EP:$EQ,2,0))^(1/5)-1)</f>
        <v>8.9860990879846447E-3</v>
      </c>
      <c r="S111" s="54">
        <f ca="1">(((VLOOKUP(EDATE($P111,60),INDIRECT("fundamentals!$"&amp;S$142&amp;":$"&amp;S$143),2,0)/VLOOKUP($P111,INDIRECT("fundamentals!$"&amp;S$142&amp;":$"&amp;S$143),2,0)))^(1/5)-1)-((VLOOKUP(EDATE($P111,60),fundamentals!$EP:$EQ,2,0)/VLOOKUP($P111,fundamentals!$EP:$EQ,2,0))^(1/5)-1)</f>
        <v>-1.5895517574965101E-2</v>
      </c>
      <c r="T111" s="54">
        <f ca="1">(((VLOOKUP(EDATE($P111,60),INDIRECT("fundamentals!$"&amp;T$142&amp;":$"&amp;T$143),2,0)/VLOOKUP($P111,INDIRECT("fundamentals!$"&amp;T$142&amp;":$"&amp;T$143),2,0)))^(1/5)-1)-((VLOOKUP(EDATE($P111,60),fundamentals!$EP:$EQ,2,0)/VLOOKUP($P111,fundamentals!$EP:$EQ,2,0))^(1/5)-1)</f>
        <v>-5.0842373251481554E-2</v>
      </c>
      <c r="U111" s="54">
        <f ca="1">(((VLOOKUP(EDATE($P111,60),INDIRECT("fundamentals!$"&amp;U$142&amp;":$"&amp;U$143),2,0)/VLOOKUP($P111,INDIRECT("fundamentals!$"&amp;U$142&amp;":$"&amp;U$143),2,0)))^(1/5)-1)-((VLOOKUP(EDATE($P111,60),fundamentals!$EP:$EQ,2,0)/VLOOKUP($P111,fundamentals!$EP:$EQ,2,0))^(1/5)-1)</f>
        <v>-6.8818909346580304E-2</v>
      </c>
      <c r="V111" s="54">
        <f ca="1">(((VLOOKUP(EDATE($P111,60),INDIRECT("fundamentals!$"&amp;V$142&amp;":$"&amp;V$143),2,0)/VLOOKUP($P111,INDIRECT("fundamentals!$"&amp;V$142&amp;":$"&amp;V$143),2,0)))^(1/5)-1)-((VLOOKUP(EDATE($P111,60),fundamentals!$EP:$EQ,2,0)/VLOOKUP($P111,fundamentals!$EP:$EQ,2,0))^(1/5)-1)</f>
        <v>-5.270300506864567E-2</v>
      </c>
      <c r="W111" s="54">
        <f ca="1">(((VLOOKUP(EDATE($P111,60),INDIRECT("fundamentals!$"&amp;W$142&amp;":$"&amp;W$143),2,0)/VLOOKUP($P111,INDIRECT("fundamentals!$"&amp;W$142&amp;":$"&amp;W$143),2,0)))^(1/5)-1)-((VLOOKUP(EDATE($P111,60),fundamentals!$EP:$EQ,2,0)/VLOOKUP($P111,fundamentals!$EP:$EQ,2,0))^(1/5)-1)</f>
        <v>9.6799770476225788E-3</v>
      </c>
      <c r="X111" s="54">
        <f ca="1">(((VLOOKUP(EDATE($P111,60),INDIRECT("fundamentals!$"&amp;X$142&amp;":$"&amp;X$143),2,0)/VLOOKUP($P111,INDIRECT("fundamentals!$"&amp;X$142&amp;":$"&amp;X$143),2,0)))^(1/5)-1)-((VLOOKUP(EDATE($P111,60),fundamentals!$EP:$EQ,2,0)/VLOOKUP($P111,fundamentals!$EP:$EQ,2,0))^(1/5)-1)</f>
        <v>-1.9938493585642814E-2</v>
      </c>
      <c r="Y111" s="54">
        <f ca="1">(((VLOOKUP(EDATE($P111,60),INDIRECT("fundamentals!$"&amp;Y$142&amp;":$"&amp;Y$143),2,0)/VLOOKUP($P111,INDIRECT("fundamentals!$"&amp;Y$142&amp;":$"&amp;Y$143),2,0)))^(1/5)-1)-((VLOOKUP(EDATE($P111,60),fundamentals!$EP:$EQ,2,0)/VLOOKUP($P111,fundamentals!$EP:$EQ,2,0))^(1/5)-1)</f>
        <v>-4.7440861259365752E-2</v>
      </c>
      <c r="Z111" s="54">
        <f ca="1">(((VLOOKUP(EDATE($P111,60),INDIRECT("fundamentals!$"&amp;Z$142&amp;":$"&amp;Z$143),2,0)/VLOOKUP($P111,INDIRECT("fundamentals!$"&amp;Z$142&amp;":$"&amp;Z$143),2,0)))^(1/5)-1)-((VLOOKUP(EDATE($P111,60),fundamentals!$EP:$EQ,2,0)/VLOOKUP($P111,fundamentals!$EP:$EQ,2,0))^(1/5)-1)</f>
        <v>8.2935192641431899E-2</v>
      </c>
      <c r="AA111" s="54">
        <f ca="1">(((VLOOKUP(EDATE($P111,60),INDIRECT("fundamentals!$"&amp;AA$142&amp;":$"&amp;AA$143),2,0)/VLOOKUP($P111,INDIRECT("fundamentals!$"&amp;AA$142&amp;":$"&amp;AA$143),2,0)))^(1/5)-1)-((VLOOKUP(EDATE($P111,60),fundamentals!$EP:$EQ,2,0)/VLOOKUP($P111,fundamentals!$EP:$EQ,2,0))^(1/5)-1)</f>
        <v>-2.7429870016157931E-3</v>
      </c>
    </row>
    <row r="112" spans="2:27" x14ac:dyDescent="0.35">
      <c r="B112" s="21">
        <v>43220</v>
      </c>
      <c r="C112" s="23">
        <f t="shared" ca="1" si="4"/>
        <v>0.87121591349287897</v>
      </c>
      <c r="D112" s="23">
        <f t="shared" ca="1" si="6"/>
        <v>2.7283981389864058</v>
      </c>
      <c r="E112" s="23">
        <f t="shared" ca="1" si="6"/>
        <v>-4.3294302381154619</v>
      </c>
      <c r="F112" s="23">
        <f t="shared" ca="1" si="6"/>
        <v>2.4498741645707924</v>
      </c>
      <c r="G112" s="23">
        <f t="shared" ca="1" si="6"/>
        <v>-0.74320869797151934</v>
      </c>
      <c r="H112" s="23">
        <f t="shared" ca="1" si="6"/>
        <v>-4.1051886267897206</v>
      </c>
      <c r="I112" s="23">
        <f t="shared" ca="1" si="6"/>
        <v>-3.0575469858822544</v>
      </c>
      <c r="J112" s="23">
        <f t="shared" ca="1" si="6"/>
        <v>0.80193386321688909</v>
      </c>
      <c r="K112" s="23">
        <f t="shared" ca="1" si="6"/>
        <v>-2.358932323449185</v>
      </c>
      <c r="L112" s="23">
        <f t="shared" ca="1" si="6"/>
        <v>0.53376320765670204</v>
      </c>
      <c r="M112" s="23">
        <f t="shared" ca="1" si="6"/>
        <v>4.4368473386313099</v>
      </c>
      <c r="P112" s="21">
        <v>43220</v>
      </c>
      <c r="Q112" s="54">
        <f ca="1">(((VLOOKUP(EDATE($P112,60),INDIRECT("fundamentals!$"&amp;Q$142&amp;":$"&amp;Q$143),2,0)/VLOOKUP($P112,INDIRECT("fundamentals!$"&amp;Q$142&amp;":$"&amp;Q$143),2,0)))^(1/5)-1)-((VLOOKUP(EDATE($P112,60),fundamentals!$EP:$EQ,2,0)/VLOOKUP($P112,fundamentals!$EP:$EQ,2,0))^(1/5)-1)</f>
        <v>-2.4431471575492747E-2</v>
      </c>
      <c r="R112" s="54">
        <f ca="1">(((VLOOKUP(EDATE($P112,60),INDIRECT("fundamentals!$"&amp;R$142&amp;":$"&amp;R$143),2,0)/VLOOKUP($P112,INDIRECT("fundamentals!$"&amp;R$142&amp;":$"&amp;R$143),2,0)))^(1/5)-1)-((VLOOKUP(EDATE($P112,60),fundamentals!$EP:$EQ,2,0)/VLOOKUP($P112,fundamentals!$EP:$EQ,2,0))^(1/5)-1)</f>
        <v>2.859639003129244E-3</v>
      </c>
      <c r="S112" s="54">
        <f ca="1">(((VLOOKUP(EDATE($P112,60),INDIRECT("fundamentals!$"&amp;S$142&amp;":$"&amp;S$143),2,0)/VLOOKUP($P112,INDIRECT("fundamentals!$"&amp;S$142&amp;":$"&amp;S$143),2,0)))^(1/5)-1)-((VLOOKUP(EDATE($P112,60),fundamentals!$EP:$EQ,2,0)/VLOOKUP($P112,fundamentals!$EP:$EQ,2,0))^(1/5)-1)</f>
        <v>6.1249783515333611E-3</v>
      </c>
      <c r="T112" s="54">
        <f ca="1">(((VLOOKUP(EDATE($P112,60),INDIRECT("fundamentals!$"&amp;T$142&amp;":$"&amp;T$143),2,0)/VLOOKUP($P112,INDIRECT("fundamentals!$"&amp;T$142&amp;":$"&amp;T$143),2,0)))^(1/5)-1)-((VLOOKUP(EDATE($P112,60),fundamentals!$EP:$EQ,2,0)/VLOOKUP($P112,fundamentals!$EP:$EQ,2,0))^(1/5)-1)</f>
        <v>-6.0316089536964768E-2</v>
      </c>
      <c r="U112" s="54">
        <f ca="1">(((VLOOKUP(EDATE($P112,60),INDIRECT("fundamentals!$"&amp;U$142&amp;":$"&amp;U$143),2,0)/VLOOKUP($P112,INDIRECT("fundamentals!$"&amp;U$142&amp;":$"&amp;U$143),2,0)))^(1/5)-1)-((VLOOKUP(EDATE($P112,60),fundamentals!$EP:$EQ,2,0)/VLOOKUP($P112,fundamentals!$EP:$EQ,2,0))^(1/5)-1)</f>
        <v>-5.8026431691193148E-2</v>
      </c>
      <c r="V112" s="54">
        <f ca="1">(((VLOOKUP(EDATE($P112,60),INDIRECT("fundamentals!$"&amp;V$142&amp;":$"&amp;V$143),2,0)/VLOOKUP($P112,INDIRECT("fundamentals!$"&amp;V$142&amp;":$"&amp;V$143),2,0)))^(1/5)-1)-((VLOOKUP(EDATE($P112,60),fundamentals!$EP:$EQ,2,0)/VLOOKUP($P112,fundamentals!$EP:$EQ,2,0))^(1/5)-1)</f>
        <v>-4.5368941061811885E-2</v>
      </c>
      <c r="W112" s="54">
        <f ca="1">(((VLOOKUP(EDATE($P112,60),INDIRECT("fundamentals!$"&amp;W$142&amp;":$"&amp;W$143),2,0)/VLOOKUP($P112,INDIRECT("fundamentals!$"&amp;W$142&amp;":$"&amp;W$143),2,0)))^(1/5)-1)-((VLOOKUP(EDATE($P112,60),fundamentals!$EP:$EQ,2,0)/VLOOKUP($P112,fundamentals!$EP:$EQ,2,0))^(1/5)-1)</f>
        <v>1.7200310358224336E-2</v>
      </c>
      <c r="X112" s="54">
        <f ca="1">(((VLOOKUP(EDATE($P112,60),INDIRECT("fundamentals!$"&amp;X$142&amp;":$"&amp;X$143),2,0)/VLOOKUP($P112,INDIRECT("fundamentals!$"&amp;X$142&amp;":$"&amp;X$143),2,0)))^(1/5)-1)-((VLOOKUP(EDATE($P112,60),fundamentals!$EP:$EQ,2,0)/VLOOKUP($P112,fundamentals!$EP:$EQ,2,0))^(1/5)-1)</f>
        <v>-1.2973575166344009E-2</v>
      </c>
      <c r="Y112" s="54">
        <f ca="1">(((VLOOKUP(EDATE($P112,60),INDIRECT("fundamentals!$"&amp;Y$142&amp;":$"&amp;Y$143),2,0)/VLOOKUP($P112,INDIRECT("fundamentals!$"&amp;Y$142&amp;":$"&amp;Y$143),2,0)))^(1/5)-1)-((VLOOKUP(EDATE($P112,60),fundamentals!$EP:$EQ,2,0)/VLOOKUP($P112,fundamentals!$EP:$EQ,2,0))^(1/5)-1)</f>
        <v>-4.5824906386235265E-2</v>
      </c>
      <c r="Z112" s="54">
        <f ca="1">(((VLOOKUP(EDATE($P112,60),INDIRECT("fundamentals!$"&amp;Z$142&amp;":$"&amp;Z$143),2,0)/VLOOKUP($P112,INDIRECT("fundamentals!$"&amp;Z$142&amp;":$"&amp;Z$143),2,0)))^(1/5)-1)-((VLOOKUP(EDATE($P112,60),fundamentals!$EP:$EQ,2,0)/VLOOKUP($P112,fundamentals!$EP:$EQ,2,0))^(1/5)-1)</f>
        <v>8.9093367148635361E-2</v>
      </c>
      <c r="AA112" s="54">
        <f ca="1">(((VLOOKUP(EDATE($P112,60),INDIRECT("fundamentals!$"&amp;AA$142&amp;":$"&amp;AA$143),2,0)/VLOOKUP($P112,INDIRECT("fundamentals!$"&amp;AA$142&amp;":$"&amp;AA$143),2,0)))^(1/5)-1)-((VLOOKUP(EDATE($P112,60),fundamentals!$EP:$EQ,2,0)/VLOOKUP($P112,fundamentals!$EP:$EQ,2,0))^(1/5)-1)</f>
        <v>1.0234315394657134E-3</v>
      </c>
    </row>
    <row r="113" spans="2:27" x14ac:dyDescent="0.35">
      <c r="B113" s="21">
        <v>43251</v>
      </c>
      <c r="C113" s="23">
        <f t="shared" ca="1" si="4"/>
        <v>1.9688400294364055</v>
      </c>
      <c r="D113" s="23">
        <f t="shared" ca="1" si="6"/>
        <v>3.1513068621159785</v>
      </c>
      <c r="E113" s="23">
        <f t="shared" ca="1" si="6"/>
        <v>-4.8313904472922786</v>
      </c>
      <c r="F113" s="23">
        <f t="shared" ca="1" si="6"/>
        <v>3.3799917166001503</v>
      </c>
      <c r="G113" s="23">
        <f t="shared" ca="1" si="6"/>
        <v>-1.0615285022042356</v>
      </c>
      <c r="H113" s="23">
        <f t="shared" ca="1" si="6"/>
        <v>-3.7750835350574352</v>
      </c>
      <c r="I113" s="23">
        <f t="shared" ca="1" si="6"/>
        <v>-3.1806723994862964</v>
      </c>
      <c r="J113" s="23">
        <f t="shared" ca="1" si="6"/>
        <v>1.533387465055621</v>
      </c>
      <c r="K113" s="23">
        <f t="shared" ca="1" si="6"/>
        <v>-1.996104425914063</v>
      </c>
      <c r="L113" s="23">
        <f t="shared" ca="1" si="6"/>
        <v>1.9653624434337269</v>
      </c>
      <c r="M113" s="23">
        <f t="shared" ca="1" si="6"/>
        <v>3.8160829302961297</v>
      </c>
      <c r="P113" s="21">
        <v>43251</v>
      </c>
      <c r="Q113" s="54">
        <f ca="1">(((VLOOKUP(EDATE($P113,60),INDIRECT("fundamentals!$"&amp;Q$142&amp;":$"&amp;Q$143),2,0)/VLOOKUP($P113,INDIRECT("fundamentals!$"&amp;Q$142&amp;":$"&amp;Q$143),2,0)))^(1/5)-1)-((VLOOKUP(EDATE($P113,60),fundamentals!$EP:$EQ,2,0)/VLOOKUP($P113,fundamentals!$EP:$EQ,2,0))^(1/5)-1)</f>
        <v>-3.374185426731735E-2</v>
      </c>
      <c r="R113" s="54">
        <f ca="1">(((VLOOKUP(EDATE($P113,60),INDIRECT("fundamentals!$"&amp;R$142&amp;":$"&amp;R$143),2,0)/VLOOKUP($P113,INDIRECT("fundamentals!$"&amp;R$142&amp;":$"&amp;R$143),2,0)))^(1/5)-1)-((VLOOKUP(EDATE($P113,60),fundamentals!$EP:$EQ,2,0)/VLOOKUP($P113,fundamentals!$EP:$EQ,2,0))^(1/5)-1)</f>
        <v>-6.4812668175497912E-3</v>
      </c>
      <c r="S113" s="54">
        <f ca="1">(((VLOOKUP(EDATE($P113,60),INDIRECT("fundamentals!$"&amp;S$142&amp;":$"&amp;S$143),2,0)/VLOOKUP($P113,INDIRECT("fundamentals!$"&amp;S$142&amp;":$"&amp;S$143),2,0)))^(1/5)-1)-((VLOOKUP(EDATE($P113,60),fundamentals!$EP:$EQ,2,0)/VLOOKUP($P113,fundamentals!$EP:$EQ,2,0))^(1/5)-1)</f>
        <v>-1.6281029515391676E-2</v>
      </c>
      <c r="T113" s="54">
        <f ca="1">(((VLOOKUP(EDATE($P113,60),INDIRECT("fundamentals!$"&amp;T$142&amp;":$"&amp;T$143),2,0)/VLOOKUP($P113,INDIRECT("fundamentals!$"&amp;T$142&amp;":$"&amp;T$143),2,0)))^(1/5)-1)-((VLOOKUP(EDATE($P113,60),fundamentals!$EP:$EQ,2,0)/VLOOKUP($P113,fundamentals!$EP:$EQ,2,0))^(1/5)-1)</f>
        <v>-9.9897576806211585E-2</v>
      </c>
      <c r="U113" s="54">
        <f ca="1">(((VLOOKUP(EDATE($P113,60),INDIRECT("fundamentals!$"&amp;U$142&amp;":$"&amp;U$143),2,0)/VLOOKUP($P113,INDIRECT("fundamentals!$"&amp;U$142&amp;":$"&amp;U$143),2,0)))^(1/5)-1)-((VLOOKUP(EDATE($P113,60),fundamentals!$EP:$EQ,2,0)/VLOOKUP($P113,fundamentals!$EP:$EQ,2,0))^(1/5)-1)</f>
        <v>-7.6889363318208837E-2</v>
      </c>
      <c r="V113" s="54">
        <f ca="1">(((VLOOKUP(EDATE($P113,60),INDIRECT("fundamentals!$"&amp;V$142&amp;":$"&amp;V$143),2,0)/VLOOKUP($P113,INDIRECT("fundamentals!$"&amp;V$142&amp;":$"&amp;V$143),2,0)))^(1/5)-1)-((VLOOKUP(EDATE($P113,60),fundamentals!$EP:$EQ,2,0)/VLOOKUP($P113,fundamentals!$EP:$EQ,2,0))^(1/5)-1)</f>
        <v>-7.2260507871522162E-2</v>
      </c>
      <c r="W113" s="54">
        <f ca="1">(((VLOOKUP(EDATE($P113,60),INDIRECT("fundamentals!$"&amp;W$142&amp;":$"&amp;W$143),2,0)/VLOOKUP($P113,INDIRECT("fundamentals!$"&amp;W$142&amp;":$"&amp;W$143),2,0)))^(1/5)-1)-((VLOOKUP(EDATE($P113,60),fundamentals!$EP:$EQ,2,0)/VLOOKUP($P113,fundamentals!$EP:$EQ,2,0))^(1/5)-1)</f>
        <v>-5.6180858372909537E-3</v>
      </c>
      <c r="X113" s="54">
        <f ca="1">(((VLOOKUP(EDATE($P113,60),INDIRECT("fundamentals!$"&amp;X$142&amp;":$"&amp;X$143),2,0)/VLOOKUP($P113,INDIRECT("fundamentals!$"&amp;X$142&amp;":$"&amp;X$143),2,0)))^(1/5)-1)-((VLOOKUP(EDATE($P113,60),fundamentals!$EP:$EQ,2,0)/VLOOKUP($P113,fundamentals!$EP:$EQ,2,0))^(1/5)-1)</f>
        <v>-3.9911076724834738E-2</v>
      </c>
      <c r="Y113" s="54">
        <f ca="1">(((VLOOKUP(EDATE($P113,60),INDIRECT("fundamentals!$"&amp;Y$142&amp;":$"&amp;Y$143),2,0)/VLOOKUP($P113,INDIRECT("fundamentals!$"&amp;Y$142&amp;":$"&amp;Y$143),2,0)))^(1/5)-1)-((VLOOKUP(EDATE($P113,60),fundamentals!$EP:$EQ,2,0)/VLOOKUP($P113,fundamentals!$EP:$EQ,2,0))^(1/5)-1)</f>
        <v>-7.9048264762288323E-2</v>
      </c>
      <c r="Z113" s="54">
        <f ca="1">(((VLOOKUP(EDATE($P113,60),INDIRECT("fundamentals!$"&amp;Z$142&amp;":$"&amp;Z$143),2,0)/VLOOKUP($P113,INDIRECT("fundamentals!$"&amp;Z$142&amp;":$"&amp;Z$143),2,0)))^(1/5)-1)-((VLOOKUP(EDATE($P113,60),fundamentals!$EP:$EQ,2,0)/VLOOKUP($P113,fundamentals!$EP:$EQ,2,0))^(1/5)-1)</f>
        <v>7.9796744720119328E-2</v>
      </c>
      <c r="AA113" s="54">
        <f ca="1">(((VLOOKUP(EDATE($P113,60),INDIRECT("fundamentals!$"&amp;AA$142&amp;":$"&amp;AA$143),2,0)/VLOOKUP($P113,INDIRECT("fundamentals!$"&amp;AA$142&amp;":$"&amp;AA$143),2,0)))^(1/5)-1)-((VLOOKUP(EDATE($P113,60),fundamentals!$EP:$EQ,2,0)/VLOOKUP($P113,fundamentals!$EP:$EQ,2,0))^(1/5)-1)</f>
        <v>-2.1872254607196329E-2</v>
      </c>
    </row>
    <row r="114" spans="2:27" x14ac:dyDescent="0.35">
      <c r="B114" s="21">
        <v>43281</v>
      </c>
      <c r="C114" s="23">
        <f t="shared" ca="1" si="4"/>
        <v>2.554258244090013</v>
      </c>
      <c r="D114" s="23">
        <f t="shared" ca="1" si="6"/>
        <v>2.7660512815187781</v>
      </c>
      <c r="E114" s="23">
        <f t="shared" ca="1" si="6"/>
        <v>-4.655566290552775</v>
      </c>
      <c r="F114" s="23">
        <f t="shared" ca="1" si="6"/>
        <v>3.2592023805306569</v>
      </c>
      <c r="G114" s="23">
        <f t="shared" ca="1" si="6"/>
        <v>-2.1636792380603413</v>
      </c>
      <c r="H114" s="23">
        <f t="shared" ca="1" si="6"/>
        <v>-3.7178557618811099</v>
      </c>
      <c r="I114" s="23">
        <f t="shared" ca="1" si="6"/>
        <v>-3.6700695601784683</v>
      </c>
      <c r="J114" s="23">
        <f t="shared" ca="1" si="6"/>
        <v>-0.29478589244261766</v>
      </c>
      <c r="K114" s="23">
        <f t="shared" ca="1" si="6"/>
        <v>-2.6617303186847292</v>
      </c>
      <c r="L114" s="23">
        <f t="shared" ca="1" si="6"/>
        <v>0.78434970428135742</v>
      </c>
      <c r="M114" s="23">
        <f t="shared" ca="1" si="6"/>
        <v>4.0077050792520481</v>
      </c>
      <c r="P114" s="21">
        <v>43281</v>
      </c>
      <c r="Q114" s="54">
        <f ca="1">(((VLOOKUP(EDATE($P114,60),INDIRECT("fundamentals!$"&amp;Q$142&amp;":$"&amp;Q$143),2,0)/VLOOKUP($P114,INDIRECT("fundamentals!$"&amp;Q$142&amp;":$"&amp;Q$143),2,0)))^(1/5)-1)-((VLOOKUP(EDATE($P114,60),fundamentals!$EP:$EQ,2,0)/VLOOKUP($P114,fundamentals!$EP:$EQ,2,0))^(1/5)-1)</f>
        <v>-3.4764911985807556E-2</v>
      </c>
      <c r="R114" s="54">
        <f ca="1">(((VLOOKUP(EDATE($P114,60),INDIRECT("fundamentals!$"&amp;R$142&amp;":$"&amp;R$143),2,0)/VLOOKUP($P114,INDIRECT("fundamentals!$"&amp;R$142&amp;":$"&amp;R$143),2,0)))^(1/5)-1)-((VLOOKUP(EDATE($P114,60),fundamentals!$EP:$EQ,2,0)/VLOOKUP($P114,fundamentals!$EP:$EQ,2,0))^(1/5)-1)</f>
        <v>1.6097623072638845E-2</v>
      </c>
      <c r="S114" s="54">
        <f ca="1">(((VLOOKUP(EDATE($P114,60),INDIRECT("fundamentals!$"&amp;S$142&amp;":$"&amp;S$143),2,0)/VLOOKUP($P114,INDIRECT("fundamentals!$"&amp;S$142&amp;":$"&amp;S$143),2,0)))^(1/5)-1)-((VLOOKUP(EDATE($P114,60),fundamentals!$EP:$EQ,2,0)/VLOOKUP($P114,fundamentals!$EP:$EQ,2,0))^(1/5)-1)</f>
        <v>-1.8095637812548082E-2</v>
      </c>
      <c r="T114" s="54">
        <f ca="1">(((VLOOKUP(EDATE($P114,60),INDIRECT("fundamentals!$"&amp;T$142&amp;":$"&amp;T$143),2,0)/VLOOKUP($P114,INDIRECT("fundamentals!$"&amp;T$142&amp;":$"&amp;T$143),2,0)))^(1/5)-1)-((VLOOKUP(EDATE($P114,60),fundamentals!$EP:$EQ,2,0)/VLOOKUP($P114,fundamentals!$EP:$EQ,2,0))^(1/5)-1)</f>
        <v>-8.8379710386817578E-2</v>
      </c>
      <c r="U114" s="54">
        <f ca="1">(((VLOOKUP(EDATE($P114,60),INDIRECT("fundamentals!$"&amp;U$142&amp;":$"&amp;U$143),2,0)/VLOOKUP($P114,INDIRECT("fundamentals!$"&amp;U$142&amp;":$"&amp;U$143),2,0)))^(1/5)-1)-((VLOOKUP(EDATE($P114,60),fundamentals!$EP:$EQ,2,0)/VLOOKUP($P114,fundamentals!$EP:$EQ,2,0))^(1/5)-1)</f>
        <v>-5.8701702206760853E-2</v>
      </c>
      <c r="V114" s="54">
        <f ca="1">(((VLOOKUP(EDATE($P114,60),INDIRECT("fundamentals!$"&amp;V$142&amp;":$"&amp;V$143),2,0)/VLOOKUP($P114,INDIRECT("fundamentals!$"&amp;V$142&amp;":$"&amp;V$143),2,0)))^(1/5)-1)-((VLOOKUP(EDATE($P114,60),fundamentals!$EP:$EQ,2,0)/VLOOKUP($P114,fundamentals!$EP:$EQ,2,0))^(1/5)-1)</f>
        <v>-7.0393244050656723E-2</v>
      </c>
      <c r="W114" s="54">
        <f ca="1">(((VLOOKUP(EDATE($P114,60),INDIRECT("fundamentals!$"&amp;W$142&amp;":$"&amp;W$143),2,0)/VLOOKUP($P114,INDIRECT("fundamentals!$"&amp;W$142&amp;":$"&amp;W$143),2,0)))^(1/5)-1)-((VLOOKUP(EDATE($P114,60),fundamentals!$EP:$EQ,2,0)/VLOOKUP($P114,fundamentals!$EP:$EQ,2,0))^(1/5)-1)</f>
        <v>9.5974472307380765E-4</v>
      </c>
      <c r="X114" s="54">
        <f ca="1">(((VLOOKUP(EDATE($P114,60),INDIRECT("fundamentals!$"&amp;X$142&amp;":$"&amp;X$143),2,0)/VLOOKUP($P114,INDIRECT("fundamentals!$"&amp;X$142&amp;":$"&amp;X$143),2,0)))^(1/5)-1)-((VLOOKUP(EDATE($P114,60),fundamentals!$EP:$EQ,2,0)/VLOOKUP($P114,fundamentals!$EP:$EQ,2,0))^(1/5)-1)</f>
        <v>-7.8693217160743512E-3</v>
      </c>
      <c r="Y114" s="54">
        <f ca="1">(((VLOOKUP(EDATE($P114,60),INDIRECT("fundamentals!$"&amp;Y$142&amp;":$"&amp;Y$143),2,0)/VLOOKUP($P114,INDIRECT("fundamentals!$"&amp;Y$142&amp;":$"&amp;Y$143),2,0)))^(1/5)-1)-((VLOOKUP(EDATE($P114,60),fundamentals!$EP:$EQ,2,0)/VLOOKUP($P114,fundamentals!$EP:$EQ,2,0))^(1/5)-1)</f>
        <v>-5.4420967885848937E-2</v>
      </c>
      <c r="Z114" s="54">
        <f ca="1">(((VLOOKUP(EDATE($P114,60),INDIRECT("fundamentals!$"&amp;Z$142&amp;":$"&amp;Z$143),2,0)/VLOOKUP($P114,INDIRECT("fundamentals!$"&amp;Z$142&amp;":$"&amp;Z$143),2,0)))^(1/5)-1)-((VLOOKUP(EDATE($P114,60),fundamentals!$EP:$EQ,2,0)/VLOOKUP($P114,fundamentals!$EP:$EQ,2,0))^(1/5)-1)</f>
        <v>9.8868038190782048E-2</v>
      </c>
      <c r="AA114" s="54">
        <f ca="1">(((VLOOKUP(EDATE($P114,60),INDIRECT("fundamentals!$"&amp;AA$142&amp;":$"&amp;AA$143),2,0)/VLOOKUP($P114,INDIRECT("fundamentals!$"&amp;AA$142&amp;":$"&amp;AA$143),2,0)))^(1/5)-1)-((VLOOKUP(EDATE($P114,60),fundamentals!$EP:$EQ,2,0)/VLOOKUP($P114,fundamentals!$EP:$EQ,2,0))^(1/5)-1)</f>
        <v>-2.3823352365046624E-2</v>
      </c>
    </row>
    <row r="115" spans="2:27" x14ac:dyDescent="0.35">
      <c r="B115" s="21">
        <v>43312</v>
      </c>
      <c r="C115" s="23">
        <f t="shared" ca="1" si="4"/>
        <v>1.6219725917990093</v>
      </c>
      <c r="D115" s="23">
        <f t="shared" ca="1" si="6"/>
        <v>2.5602230175803697</v>
      </c>
      <c r="E115" s="23">
        <f t="shared" ca="1" si="6"/>
        <v>-4.4239942308900195</v>
      </c>
      <c r="F115" s="23">
        <f t="shared" ca="1" si="6"/>
        <v>3.3451791915951259</v>
      </c>
      <c r="G115" s="23">
        <f t="shared" ca="1" si="6"/>
        <v>-1.9048719064670276</v>
      </c>
      <c r="H115" s="23">
        <f t="shared" ca="1" si="6"/>
        <v>-4.0945319922616354</v>
      </c>
      <c r="I115" s="23">
        <f t="shared" ca="1" si="6"/>
        <v>-3.0283982278803028</v>
      </c>
      <c r="J115" s="23">
        <f t="shared" ca="1" si="6"/>
        <v>1.0118109057890132</v>
      </c>
      <c r="K115" s="23">
        <f t="shared" ca="1" si="6"/>
        <v>-2.6041361494733843</v>
      </c>
      <c r="L115" s="23">
        <f t="shared" ca="1" si="6"/>
        <v>0.6702912219608379</v>
      </c>
      <c r="M115" s="23">
        <f t="shared" ca="1" si="6"/>
        <v>3.9730587670023159</v>
      </c>
      <c r="P115" s="21">
        <v>43312</v>
      </c>
      <c r="Q115" s="54">
        <f ca="1">(((VLOOKUP(EDATE($P115,60),INDIRECT("fundamentals!$"&amp;Q$142&amp;":$"&amp;Q$143),2,0)/VLOOKUP($P115,INDIRECT("fundamentals!$"&amp;Q$142&amp;":$"&amp;Q$143),2,0)))^(1/5)-1)-((VLOOKUP(EDATE($P115,60),fundamentals!$EP:$EQ,2,0)/VLOOKUP($P115,fundamentals!$EP:$EQ,2,0))^(1/5)-1)</f>
        <v>-9.198164841490053E-3</v>
      </c>
      <c r="R115" s="54">
        <f ca="1">(((VLOOKUP(EDATE($P115,60),INDIRECT("fundamentals!$"&amp;R$142&amp;":$"&amp;R$143),2,0)/VLOOKUP($P115,INDIRECT("fundamentals!$"&amp;R$142&amp;":$"&amp;R$143),2,0)))^(1/5)-1)-((VLOOKUP(EDATE($P115,60),fundamentals!$EP:$EQ,2,0)/VLOOKUP($P115,fundamentals!$EP:$EQ,2,0))^(1/5)-1)</f>
        <v>2.7314738912479264E-2</v>
      </c>
      <c r="S115" s="54">
        <f ca="1">(((VLOOKUP(EDATE($P115,60),INDIRECT("fundamentals!$"&amp;S$142&amp;":$"&amp;S$143),2,0)/VLOOKUP($P115,INDIRECT("fundamentals!$"&amp;S$142&amp;":$"&amp;S$143),2,0)))^(1/5)-1)-((VLOOKUP(EDATE($P115,60),fundamentals!$EP:$EQ,2,0)/VLOOKUP($P115,fundamentals!$EP:$EQ,2,0))^(1/5)-1)</f>
        <v>-1.1606400083395307E-2</v>
      </c>
      <c r="T115" s="54">
        <f ca="1">(((VLOOKUP(EDATE($P115,60),INDIRECT("fundamentals!$"&amp;T$142&amp;":$"&amp;T$143),2,0)/VLOOKUP($P115,INDIRECT("fundamentals!$"&amp;T$142&amp;":$"&amp;T$143),2,0)))^(1/5)-1)-((VLOOKUP(EDATE($P115,60),fundamentals!$EP:$EQ,2,0)/VLOOKUP($P115,fundamentals!$EP:$EQ,2,0))^(1/5)-1)</f>
        <v>-6.7094030667924853E-2</v>
      </c>
      <c r="U115" s="54">
        <f ca="1">(((VLOOKUP(EDATE($P115,60),INDIRECT("fundamentals!$"&amp;U$142&amp;":$"&amp;U$143),2,0)/VLOOKUP($P115,INDIRECT("fundamentals!$"&amp;U$142&amp;":$"&amp;U$143),2,0)))^(1/5)-1)-((VLOOKUP(EDATE($P115,60),fundamentals!$EP:$EQ,2,0)/VLOOKUP($P115,fundamentals!$EP:$EQ,2,0))^(1/5)-1)</f>
        <v>-4.6710717266399859E-2</v>
      </c>
      <c r="V115" s="54">
        <f ca="1">(((VLOOKUP(EDATE($P115,60),INDIRECT("fundamentals!$"&amp;V$142&amp;":$"&amp;V$143),2,0)/VLOOKUP($P115,INDIRECT("fundamentals!$"&amp;V$142&amp;":$"&amp;V$143),2,0)))^(1/5)-1)-((VLOOKUP(EDATE($P115,60),fundamentals!$EP:$EQ,2,0)/VLOOKUP($P115,fundamentals!$EP:$EQ,2,0))^(1/5)-1)</f>
        <v>-6.017931963771006E-2</v>
      </c>
      <c r="W115" s="54">
        <f ca="1">(((VLOOKUP(EDATE($P115,60),INDIRECT("fundamentals!$"&amp;W$142&amp;":$"&amp;W$143),2,0)/VLOOKUP($P115,INDIRECT("fundamentals!$"&amp;W$142&amp;":$"&amp;W$143),2,0)))^(1/5)-1)-((VLOOKUP(EDATE($P115,60),fundamentals!$EP:$EQ,2,0)/VLOOKUP($P115,fundamentals!$EP:$EQ,2,0))^(1/5)-1)</f>
        <v>-5.6860781477530153E-4</v>
      </c>
      <c r="X115" s="54">
        <f ca="1">(((VLOOKUP(EDATE($P115,60),INDIRECT("fundamentals!$"&amp;X$142&amp;":$"&amp;X$143),2,0)/VLOOKUP($P115,INDIRECT("fundamentals!$"&amp;X$142&amp;":$"&amp;X$143),2,0)))^(1/5)-1)-((VLOOKUP(EDATE($P115,60),fundamentals!$EP:$EQ,2,0)/VLOOKUP($P115,fundamentals!$EP:$EQ,2,0))^(1/5)-1)</f>
        <v>-7.1661940626643883E-3</v>
      </c>
      <c r="Y115" s="54">
        <f ca="1">(((VLOOKUP(EDATE($P115,60),INDIRECT("fundamentals!$"&amp;Y$142&amp;":$"&amp;Y$143),2,0)/VLOOKUP($P115,INDIRECT("fundamentals!$"&amp;Y$142&amp;":$"&amp;Y$143),2,0)))^(1/5)-1)-((VLOOKUP(EDATE($P115,60),fundamentals!$EP:$EQ,2,0)/VLOOKUP($P115,fundamentals!$EP:$EQ,2,0))^(1/5)-1)</f>
        <v>-4.3416556655223593E-2</v>
      </c>
      <c r="Z115" s="54">
        <f ca="1">(((VLOOKUP(EDATE($P115,60),INDIRECT("fundamentals!$"&amp;Z$142&amp;":$"&amp;Z$143),2,0)/VLOOKUP($P115,INDIRECT("fundamentals!$"&amp;Z$142&amp;":$"&amp;Z$143),2,0)))^(1/5)-1)-((VLOOKUP(EDATE($P115,60),fundamentals!$EP:$EQ,2,0)/VLOOKUP($P115,fundamentals!$EP:$EQ,2,0))^(1/5)-1)</f>
        <v>0.11038257132659046</v>
      </c>
      <c r="AA115" s="54">
        <f ca="1">(((VLOOKUP(EDATE($P115,60),INDIRECT("fundamentals!$"&amp;AA$142&amp;":$"&amp;AA$143),2,0)/VLOOKUP($P115,INDIRECT("fundamentals!$"&amp;AA$142&amp;":$"&amp;AA$143),2,0)))^(1/5)-1)-((VLOOKUP(EDATE($P115,60),fundamentals!$EP:$EQ,2,0)/VLOOKUP($P115,fundamentals!$EP:$EQ,2,0))^(1/5)-1)</f>
        <v>-1.2199639494240522E-2</v>
      </c>
    </row>
    <row r="116" spans="2:27" x14ac:dyDescent="0.35">
      <c r="B116" s="21">
        <v>43343</v>
      </c>
      <c r="C116" s="23">
        <f t="shared" ca="1" si="4"/>
        <v>1.9172139912224928</v>
      </c>
      <c r="D116" s="23">
        <f t="shared" ca="1" si="6"/>
        <v>4.2109888951508188</v>
      </c>
      <c r="E116" s="23">
        <f t="shared" ca="1" si="6"/>
        <v>-4.3667540402306537</v>
      </c>
      <c r="F116" s="23">
        <f t="shared" ca="1" si="6"/>
        <v>2.8398891458318598</v>
      </c>
      <c r="G116" s="23">
        <f t="shared" ca="1" si="6"/>
        <v>-1.8006377192346212</v>
      </c>
      <c r="H116" s="23">
        <f t="shared" ca="1" si="6"/>
        <v>-3.6681587201412276</v>
      </c>
      <c r="I116" s="23">
        <f t="shared" ca="1" si="6"/>
        <v>-2.2733176242791284</v>
      </c>
      <c r="J116" s="23">
        <f t="shared" ca="1" si="6"/>
        <v>0.82186850268027012</v>
      </c>
      <c r="K116" s="23">
        <f t="shared" ca="1" si="6"/>
        <v>-2.8786537947831725</v>
      </c>
      <c r="L116" s="23">
        <f t="shared" ca="1" si="6"/>
        <v>2.6899852392435291</v>
      </c>
      <c r="M116" s="23">
        <f t="shared" ca="1" si="6"/>
        <v>4.1835231845348932</v>
      </c>
      <c r="P116" s="21">
        <v>43343</v>
      </c>
      <c r="Q116" s="54">
        <f ca="1">(((VLOOKUP(EDATE($P116,60),INDIRECT("fundamentals!$"&amp;Q$142&amp;":$"&amp;Q$143),2,0)/VLOOKUP($P116,INDIRECT("fundamentals!$"&amp;Q$142&amp;":$"&amp;Q$143),2,0)))^(1/5)-1)-((VLOOKUP(EDATE($P116,60),fundamentals!$EP:$EQ,2,0)/VLOOKUP($P116,fundamentals!$EP:$EQ,2,0))^(1/5)-1)</f>
        <v>-3.2712393342770874E-3</v>
      </c>
      <c r="R116" s="54">
        <f ca="1">(((VLOOKUP(EDATE($P116,60),INDIRECT("fundamentals!$"&amp;R$142&amp;":$"&amp;R$143),2,0)/VLOOKUP($P116,INDIRECT("fundamentals!$"&amp;R$142&amp;":$"&amp;R$143),2,0)))^(1/5)-1)-((VLOOKUP(EDATE($P116,60),fundamentals!$EP:$EQ,2,0)/VLOOKUP($P116,fundamentals!$EP:$EQ,2,0))^(1/5)-1)</f>
        <v>2.3281213620863106E-2</v>
      </c>
      <c r="S116" s="54">
        <f ca="1">(((VLOOKUP(EDATE($P116,60),INDIRECT("fundamentals!$"&amp;S$142&amp;":$"&amp;S$143),2,0)/VLOOKUP($P116,INDIRECT("fundamentals!$"&amp;S$142&amp;":$"&amp;S$143),2,0)))^(1/5)-1)-((VLOOKUP(EDATE($P116,60),fundamentals!$EP:$EQ,2,0)/VLOOKUP($P116,fundamentals!$EP:$EQ,2,0))^(1/5)-1)</f>
        <v>-9.1111727194452818E-3</v>
      </c>
      <c r="T116" s="54">
        <f ca="1">(((VLOOKUP(EDATE($P116,60),INDIRECT("fundamentals!$"&amp;T$142&amp;":$"&amp;T$143),2,0)/VLOOKUP($P116,INDIRECT("fundamentals!$"&amp;T$142&amp;":$"&amp;T$143),2,0)))^(1/5)-1)-((VLOOKUP(EDATE($P116,60),fundamentals!$EP:$EQ,2,0)/VLOOKUP($P116,fundamentals!$EP:$EQ,2,0))^(1/5)-1)</f>
        <v>-4.6473463082796762E-2</v>
      </c>
      <c r="U116" s="54">
        <f ca="1">(((VLOOKUP(EDATE($P116,60),INDIRECT("fundamentals!$"&amp;U$142&amp;":$"&amp;U$143),2,0)/VLOOKUP($P116,INDIRECT("fundamentals!$"&amp;U$142&amp;":$"&amp;U$143),2,0)))^(1/5)-1)-((VLOOKUP(EDATE($P116,60),fundamentals!$EP:$EQ,2,0)/VLOOKUP($P116,fundamentals!$EP:$EQ,2,0))^(1/5)-1)</f>
        <v>-4.5593751366761026E-2</v>
      </c>
      <c r="V116" s="54">
        <f ca="1">(((VLOOKUP(EDATE($P116,60),INDIRECT("fundamentals!$"&amp;V$142&amp;":$"&amp;V$143),2,0)/VLOOKUP($P116,INDIRECT("fundamentals!$"&amp;V$142&amp;":$"&amp;V$143),2,0)))^(1/5)-1)-((VLOOKUP(EDATE($P116,60),fundamentals!$EP:$EQ,2,0)/VLOOKUP($P116,fundamentals!$EP:$EQ,2,0))^(1/5)-1)</f>
        <v>-5.9539709078150427E-2</v>
      </c>
      <c r="W116" s="54">
        <f ca="1">(((VLOOKUP(EDATE($P116,60),INDIRECT("fundamentals!$"&amp;W$142&amp;":$"&amp;W$143),2,0)/VLOOKUP($P116,INDIRECT("fundamentals!$"&amp;W$142&amp;":$"&amp;W$143),2,0)))^(1/5)-1)-((VLOOKUP(EDATE($P116,60),fundamentals!$EP:$EQ,2,0)/VLOOKUP($P116,fundamentals!$EP:$EQ,2,0))^(1/5)-1)</f>
        <v>1.2165779190269621E-3</v>
      </c>
      <c r="X116" s="54">
        <f ca="1">(((VLOOKUP(EDATE($P116,60),INDIRECT("fundamentals!$"&amp;X$142&amp;":$"&amp;X$143),2,0)/VLOOKUP($P116,INDIRECT("fundamentals!$"&amp;X$142&amp;":$"&amp;X$143),2,0)))^(1/5)-1)-((VLOOKUP(EDATE($P116,60),fundamentals!$EP:$EQ,2,0)/VLOOKUP($P116,fundamentals!$EP:$EQ,2,0))^(1/5)-1)</f>
        <v>-5.3061721560365704E-4</v>
      </c>
      <c r="Y116" s="54">
        <f ca="1">(((VLOOKUP(EDATE($P116,60),INDIRECT("fundamentals!$"&amp;Y$142&amp;":$"&amp;Y$143),2,0)/VLOOKUP($P116,INDIRECT("fundamentals!$"&amp;Y$142&amp;":$"&amp;Y$143),2,0)))^(1/5)-1)-((VLOOKUP(EDATE($P116,60),fundamentals!$EP:$EQ,2,0)/VLOOKUP($P116,fundamentals!$EP:$EQ,2,0))^(1/5)-1)</f>
        <v>-3.8448730194575731E-2</v>
      </c>
      <c r="Z116" s="54">
        <f ca="1">(((VLOOKUP(EDATE($P116,60),INDIRECT("fundamentals!$"&amp;Z$142&amp;":$"&amp;Z$143),2,0)/VLOOKUP($P116,INDIRECT("fundamentals!$"&amp;Z$142&amp;":$"&amp;Z$143),2,0)))^(1/5)-1)-((VLOOKUP(EDATE($P116,60),fundamentals!$EP:$EQ,2,0)/VLOOKUP($P116,fundamentals!$EP:$EQ,2,0))^(1/5)-1)</f>
        <v>9.9732941949192355E-2</v>
      </c>
      <c r="AA116" s="54">
        <f ca="1">(((VLOOKUP(EDATE($P116,60),INDIRECT("fundamentals!$"&amp;AA$142&amp;":$"&amp;AA$143),2,0)/VLOOKUP($P116,INDIRECT("fundamentals!$"&amp;AA$142&amp;":$"&amp;AA$143),2,0)))^(1/5)-1)-((VLOOKUP(EDATE($P116,60),fundamentals!$EP:$EQ,2,0)/VLOOKUP($P116,fundamentals!$EP:$EQ,2,0))^(1/5)-1)</f>
        <v>-1.6279318749010452E-2</v>
      </c>
    </row>
    <row r="117" spans="2:27" x14ac:dyDescent="0.35">
      <c r="B117" s="21">
        <v>43373</v>
      </c>
      <c r="C117" s="23">
        <f t="shared" ca="1" si="4"/>
        <v>2.9357386412774265</v>
      </c>
      <c r="D117" s="23">
        <f t="shared" ca="1" si="6"/>
        <v>5.7051416413413509</v>
      </c>
      <c r="E117" s="23">
        <f t="shared" ca="1" si="6"/>
        <v>-2.635153499445992</v>
      </c>
      <c r="F117" s="23">
        <f t="shared" ca="1" si="6"/>
        <v>5.4366350438751168</v>
      </c>
      <c r="G117" s="23">
        <f t="shared" ca="1" si="6"/>
        <v>-0.705400177599111</v>
      </c>
      <c r="H117" s="23">
        <f t="shared" ca="1" si="6"/>
        <v>-2.7765051351012193</v>
      </c>
      <c r="I117" s="23">
        <f t="shared" ca="1" si="6"/>
        <v>-0.21535360954387661</v>
      </c>
      <c r="J117" s="23">
        <f t="shared" ca="1" si="6"/>
        <v>2.9765968302157049</v>
      </c>
      <c r="K117" s="23">
        <f t="shared" ca="1" si="6"/>
        <v>-1.8913838700626777</v>
      </c>
      <c r="L117" s="23">
        <f t="shared" ca="1" si="6"/>
        <v>4.155148148911131</v>
      </c>
      <c r="M117" s="23">
        <f t="shared" ca="1" si="6"/>
        <v>5.4587529401708466</v>
      </c>
      <c r="P117" s="21">
        <v>43373</v>
      </c>
      <c r="Q117" s="54">
        <f ca="1">(((VLOOKUP(EDATE($P117,60),INDIRECT("fundamentals!$"&amp;Q$142&amp;":$"&amp;Q$143),2,0)/VLOOKUP($P117,INDIRECT("fundamentals!$"&amp;Q$142&amp;":$"&amp;Q$143),2,0)))^(1/5)-1)-((VLOOKUP(EDATE($P117,60),fundamentals!$EP:$EQ,2,0)/VLOOKUP($P117,fundamentals!$EP:$EQ,2,0))^(1/5)-1)</f>
        <v>-1.9524229735810916E-2</v>
      </c>
      <c r="R117" s="54">
        <f ca="1">(((VLOOKUP(EDATE($P117,60),INDIRECT("fundamentals!$"&amp;R$142&amp;":$"&amp;R$143),2,0)/VLOOKUP($P117,INDIRECT("fundamentals!$"&amp;R$142&amp;":$"&amp;R$143),2,0)))^(1/5)-1)-((VLOOKUP(EDATE($P117,60),fundamentals!$EP:$EQ,2,0)/VLOOKUP($P117,fundamentals!$EP:$EQ,2,0))^(1/5)-1)</f>
        <v>-1.7246543848443707E-3</v>
      </c>
      <c r="S117" s="54">
        <f ca="1">(((VLOOKUP(EDATE($P117,60),INDIRECT("fundamentals!$"&amp;S$142&amp;":$"&amp;S$143),2,0)/VLOOKUP($P117,INDIRECT("fundamentals!$"&amp;S$142&amp;":$"&amp;S$143),2,0)))^(1/5)-1)-((VLOOKUP(EDATE($P117,60),fundamentals!$EP:$EQ,2,0)/VLOOKUP($P117,fundamentals!$EP:$EQ,2,0))^(1/5)-1)</f>
        <v>-3.1777171148764438E-2</v>
      </c>
      <c r="T117" s="54">
        <f ca="1">(((VLOOKUP(EDATE($P117,60),INDIRECT("fundamentals!$"&amp;T$142&amp;":$"&amp;T$143),2,0)/VLOOKUP($P117,INDIRECT("fundamentals!$"&amp;T$142&amp;":$"&amp;T$143),2,0)))^(1/5)-1)-((VLOOKUP(EDATE($P117,60),fundamentals!$EP:$EQ,2,0)/VLOOKUP($P117,fundamentals!$EP:$EQ,2,0))^(1/5)-1)</f>
        <v>-5.8210603757337331E-2</v>
      </c>
      <c r="U117" s="54">
        <f ca="1">(((VLOOKUP(EDATE($P117,60),INDIRECT("fundamentals!$"&amp;U$142&amp;":$"&amp;U$143),2,0)/VLOOKUP($P117,INDIRECT("fundamentals!$"&amp;U$142&amp;":$"&amp;U$143),2,0)))^(1/5)-1)-((VLOOKUP(EDATE($P117,60),fundamentals!$EP:$EQ,2,0)/VLOOKUP($P117,fundamentals!$EP:$EQ,2,0))^(1/5)-1)</f>
        <v>-5.5618859160058598E-2</v>
      </c>
      <c r="V117" s="54">
        <f ca="1">(((VLOOKUP(EDATE($P117,60),INDIRECT("fundamentals!$"&amp;V$142&amp;":$"&amp;V$143),2,0)/VLOOKUP($P117,INDIRECT("fundamentals!$"&amp;V$142&amp;":$"&amp;V$143),2,0)))^(1/5)-1)-((VLOOKUP(EDATE($P117,60),fundamentals!$EP:$EQ,2,0)/VLOOKUP($P117,fundamentals!$EP:$EQ,2,0))^(1/5)-1)</f>
        <v>-8.0857478990190357E-2</v>
      </c>
      <c r="W117" s="54">
        <f ca="1">(((VLOOKUP(EDATE($P117,60),INDIRECT("fundamentals!$"&amp;W$142&amp;":$"&amp;W$143),2,0)/VLOOKUP($P117,INDIRECT("fundamentals!$"&amp;W$142&amp;":$"&amp;W$143),2,0)))^(1/5)-1)-((VLOOKUP(EDATE($P117,60),fundamentals!$EP:$EQ,2,0)/VLOOKUP($P117,fundamentals!$EP:$EQ,2,0))^(1/5)-1)</f>
        <v>-2.1715963437220376E-2</v>
      </c>
      <c r="X117" s="54">
        <f ca="1">(((VLOOKUP(EDATE($P117,60),INDIRECT("fundamentals!$"&amp;X$142&amp;":$"&amp;X$143),2,0)/VLOOKUP($P117,INDIRECT("fundamentals!$"&amp;X$142&amp;":$"&amp;X$143),2,0)))^(1/5)-1)-((VLOOKUP(EDATE($P117,60),fundamentals!$EP:$EQ,2,0)/VLOOKUP($P117,fundamentals!$EP:$EQ,2,0))^(1/5)-1)</f>
        <v>-2.9023377495680514E-2</v>
      </c>
      <c r="Y117" s="54">
        <f ca="1">(((VLOOKUP(EDATE($P117,60),INDIRECT("fundamentals!$"&amp;Y$142&amp;":$"&amp;Y$143),2,0)/VLOOKUP($P117,INDIRECT("fundamentals!$"&amp;Y$142&amp;":$"&amp;Y$143),2,0)))^(1/5)-1)-((VLOOKUP(EDATE($P117,60),fundamentals!$EP:$EQ,2,0)/VLOOKUP($P117,fundamentals!$EP:$EQ,2,0))^(1/5)-1)</f>
        <v>-5.5799657542821901E-2</v>
      </c>
      <c r="Z117" s="54">
        <f ca="1">(((VLOOKUP(EDATE($P117,60),INDIRECT("fundamentals!$"&amp;Z$142&amp;":$"&amp;Z$143),2,0)/VLOOKUP($P117,INDIRECT("fundamentals!$"&amp;Z$142&amp;":$"&amp;Z$143),2,0)))^(1/5)-1)-((VLOOKUP(EDATE($P117,60),fundamentals!$EP:$EQ,2,0)/VLOOKUP($P117,fundamentals!$EP:$EQ,2,0))^(1/5)-1)</f>
        <v>7.1890965362208181E-2</v>
      </c>
      <c r="AA117" s="54">
        <f ca="1">(((VLOOKUP(EDATE($P117,60),INDIRECT("fundamentals!$"&amp;AA$142&amp;":$"&amp;AA$143),2,0)/VLOOKUP($P117,INDIRECT("fundamentals!$"&amp;AA$142&amp;":$"&amp;AA$143),2,0)))^(1/5)-1)-((VLOOKUP(EDATE($P117,60),fundamentals!$EP:$EQ,2,0)/VLOOKUP($P117,fundamentals!$EP:$EQ,2,0))^(1/5)-1)</f>
        <v>-3.8150892882289122E-2</v>
      </c>
    </row>
    <row r="118" spans="2:27" x14ac:dyDescent="0.35">
      <c r="B118" s="21">
        <v>43404</v>
      </c>
      <c r="C118" s="23">
        <f t="shared" ca="1" si="4"/>
        <v>-0.10810661694137025</v>
      </c>
      <c r="D118" s="23">
        <f t="shared" ca="1" si="6"/>
        <v>1.170426737614858</v>
      </c>
      <c r="E118" s="23">
        <f t="shared" ca="1" si="6"/>
        <v>-2.5476786452985731</v>
      </c>
      <c r="F118" s="23">
        <f t="shared" ca="1" si="6"/>
        <v>2.7613972735142278</v>
      </c>
      <c r="G118" s="23">
        <f t="shared" ca="1" si="6"/>
        <v>-1.9081489873888944</v>
      </c>
      <c r="H118" s="23">
        <f t="shared" ca="1" si="6"/>
        <v>-3.4259705530085314</v>
      </c>
      <c r="I118" s="23">
        <f t="shared" ca="1" si="6"/>
        <v>-2.2506273701322219</v>
      </c>
      <c r="J118" s="23">
        <f t="shared" ca="1" si="6"/>
        <v>-0.69305181301589958</v>
      </c>
      <c r="K118" s="23">
        <f t="shared" ca="1" si="6"/>
        <v>-4.2060307454601453</v>
      </c>
      <c r="L118" s="23">
        <f t="shared" ca="1" si="6"/>
        <v>1.1499583866350971</v>
      </c>
      <c r="M118" s="23">
        <f t="shared" ca="1" si="6"/>
        <v>5.7073534643171282</v>
      </c>
      <c r="P118" s="21">
        <v>43404</v>
      </c>
      <c r="Q118" s="54">
        <f ca="1">(((VLOOKUP(EDATE($P118,60),INDIRECT("fundamentals!$"&amp;Q$142&amp;":$"&amp;Q$143),2,0)/VLOOKUP($P118,INDIRECT("fundamentals!$"&amp;Q$142&amp;":$"&amp;Q$143),2,0)))^(1/5)-1)-((VLOOKUP(EDATE($P118,60),fundamentals!$EP:$EQ,2,0)/VLOOKUP($P118,fundamentals!$EP:$EQ,2,0))^(1/5)-1)</f>
        <v>-2.6002786873922323E-2</v>
      </c>
      <c r="R118" s="54">
        <f ca="1">(((VLOOKUP(EDATE($P118,60),INDIRECT("fundamentals!$"&amp;R$142&amp;":$"&amp;R$143),2,0)/VLOOKUP($P118,INDIRECT("fundamentals!$"&amp;R$142&amp;":$"&amp;R$143),2,0)))^(1/5)-1)-((VLOOKUP(EDATE($P118,60),fundamentals!$EP:$EQ,2,0)/VLOOKUP($P118,fundamentals!$EP:$EQ,2,0))^(1/5)-1)</f>
        <v>2.2313239469584634E-3</v>
      </c>
      <c r="S118" s="54">
        <f ca="1">(((VLOOKUP(EDATE($P118,60),INDIRECT("fundamentals!$"&amp;S$142&amp;":$"&amp;S$143),2,0)/VLOOKUP($P118,INDIRECT("fundamentals!$"&amp;S$142&amp;":$"&amp;S$143),2,0)))^(1/5)-1)-((VLOOKUP(EDATE($P118,60),fundamentals!$EP:$EQ,2,0)/VLOOKUP($P118,fundamentals!$EP:$EQ,2,0))^(1/5)-1)</f>
        <v>-5.3606169982683749E-2</v>
      </c>
      <c r="T118" s="54">
        <f ca="1">(((VLOOKUP(EDATE($P118,60),INDIRECT("fundamentals!$"&amp;T$142&amp;":$"&amp;T$143),2,0)/VLOOKUP($P118,INDIRECT("fundamentals!$"&amp;T$142&amp;":$"&amp;T$143),2,0)))^(1/5)-1)-((VLOOKUP(EDATE($P118,60),fundamentals!$EP:$EQ,2,0)/VLOOKUP($P118,fundamentals!$EP:$EQ,2,0))^(1/5)-1)</f>
        <v>-6.1984812328597538E-2</v>
      </c>
      <c r="U118" s="54">
        <f ca="1">(((VLOOKUP(EDATE($P118,60),INDIRECT("fundamentals!$"&amp;U$142&amp;":$"&amp;U$143),2,0)/VLOOKUP($P118,INDIRECT("fundamentals!$"&amp;U$142&amp;":$"&amp;U$143),2,0)))^(1/5)-1)-((VLOOKUP(EDATE($P118,60),fundamentals!$EP:$EQ,2,0)/VLOOKUP($P118,fundamentals!$EP:$EQ,2,0))^(1/5)-1)</f>
        <v>-6.6110210329487717E-2</v>
      </c>
      <c r="V118" s="54">
        <f ca="1">(((VLOOKUP(EDATE($P118,60),INDIRECT("fundamentals!$"&amp;V$142&amp;":$"&amp;V$143),2,0)/VLOOKUP($P118,INDIRECT("fundamentals!$"&amp;V$142&amp;":$"&amp;V$143),2,0)))^(1/5)-1)-((VLOOKUP(EDATE($P118,60),fundamentals!$EP:$EQ,2,0)/VLOOKUP($P118,fundamentals!$EP:$EQ,2,0))^(1/5)-1)</f>
        <v>-9.8484706018063362E-2</v>
      </c>
      <c r="W118" s="54">
        <f ca="1">(((VLOOKUP(EDATE($P118,60),INDIRECT("fundamentals!$"&amp;W$142&amp;":$"&amp;W$143),2,0)/VLOOKUP($P118,INDIRECT("fundamentals!$"&amp;W$142&amp;":$"&amp;W$143),2,0)))^(1/5)-1)-((VLOOKUP(EDATE($P118,60),fundamentals!$EP:$EQ,2,0)/VLOOKUP($P118,fundamentals!$EP:$EQ,2,0))^(1/5)-1)</f>
        <v>-2.8786624581294662E-2</v>
      </c>
      <c r="X118" s="54">
        <f ca="1">(((VLOOKUP(EDATE($P118,60),INDIRECT("fundamentals!$"&amp;X$142&amp;":$"&amp;X$143),2,0)/VLOOKUP($P118,INDIRECT("fundamentals!$"&amp;X$142&amp;":$"&amp;X$143),2,0)))^(1/5)-1)-((VLOOKUP(EDATE($P118,60),fundamentals!$EP:$EQ,2,0)/VLOOKUP($P118,fundamentals!$EP:$EQ,2,0))^(1/5)-1)</f>
        <v>-2.4567190027270591E-2</v>
      </c>
      <c r="Y118" s="54">
        <f ca="1">(((VLOOKUP(EDATE($P118,60),INDIRECT("fundamentals!$"&amp;Y$142&amp;":$"&amp;Y$143),2,0)/VLOOKUP($P118,INDIRECT("fundamentals!$"&amp;Y$142&amp;":$"&amp;Y$143),2,0)))^(1/5)-1)-((VLOOKUP(EDATE($P118,60),fundamentals!$EP:$EQ,2,0)/VLOOKUP($P118,fundamentals!$EP:$EQ,2,0))^(1/5)-1)</f>
        <v>-5.6940219176730755E-2</v>
      </c>
      <c r="Z118" s="54">
        <f ca="1">(((VLOOKUP(EDATE($P118,60),INDIRECT("fundamentals!$"&amp;Z$142&amp;":$"&amp;Z$143),2,0)/VLOOKUP($P118,INDIRECT("fundamentals!$"&amp;Z$142&amp;":$"&amp;Z$143),2,0)))^(1/5)-1)-((VLOOKUP(EDATE($P118,60),fundamentals!$EP:$EQ,2,0)/VLOOKUP($P118,fundamentals!$EP:$EQ,2,0))^(1/5)-1)</f>
        <v>7.6041196794424115E-2</v>
      </c>
      <c r="AA118" s="54">
        <f ca="1">(((VLOOKUP(EDATE($P118,60),INDIRECT("fundamentals!$"&amp;AA$142&amp;":$"&amp;AA$143),2,0)/VLOOKUP($P118,INDIRECT("fundamentals!$"&amp;AA$142&amp;":$"&amp;AA$143),2,0)))^(1/5)-1)-((VLOOKUP(EDATE($P118,60),fundamentals!$EP:$EQ,2,0)/VLOOKUP($P118,fundamentals!$EP:$EQ,2,0))^(1/5)-1)</f>
        <v>-5.4623124220900543E-2</v>
      </c>
    </row>
    <row r="119" spans="2:27" x14ac:dyDescent="0.35">
      <c r="B119" s="21">
        <v>43434</v>
      </c>
      <c r="C119" s="23">
        <f t="shared" ca="1" si="4"/>
        <v>1.2256092845225091</v>
      </c>
      <c r="D119" s="23">
        <f t="shared" ca="1" si="6"/>
        <v>3.8684231906002093</v>
      </c>
      <c r="E119" s="23">
        <f t="shared" ca="1" si="6"/>
        <v>-0.3429458418026341</v>
      </c>
      <c r="F119" s="23">
        <f t="shared" ca="1" si="6"/>
        <v>4.5308590558952933</v>
      </c>
      <c r="G119" s="23">
        <f t="shared" ca="1" si="6"/>
        <v>0.38143175539185226</v>
      </c>
      <c r="H119" s="23">
        <f t="shared" ca="1" si="6"/>
        <v>-0.39397734444334809</v>
      </c>
      <c r="I119" s="23">
        <f t="shared" ca="1" si="6"/>
        <v>1.0199580685886946</v>
      </c>
      <c r="J119" s="23">
        <f t="shared" ca="1" si="6"/>
        <v>2.0917412138571478</v>
      </c>
      <c r="K119" s="23">
        <f t="shared" ca="1" si="6"/>
        <v>-1.473439525939515</v>
      </c>
      <c r="L119" s="23">
        <f t="shared" ca="1" si="6"/>
        <v>2.498135671388396</v>
      </c>
      <c r="M119" s="23">
        <f t="shared" ca="1" si="6"/>
        <v>8.6895211022935577</v>
      </c>
      <c r="P119" s="21">
        <v>43434</v>
      </c>
      <c r="Q119" s="54">
        <f ca="1">(((VLOOKUP(EDATE($P119,60),INDIRECT("fundamentals!$"&amp;Q$142&amp;":$"&amp;Q$143),2,0)/VLOOKUP($P119,INDIRECT("fundamentals!$"&amp;Q$142&amp;":$"&amp;Q$143),2,0)))^(1/5)-1)-((VLOOKUP(EDATE($P119,60),fundamentals!$EP:$EQ,2,0)/VLOOKUP($P119,fundamentals!$EP:$EQ,2,0))^(1/5)-1)</f>
        <v>-3.7360626537998654E-2</v>
      </c>
      <c r="R119" s="54">
        <f ca="1">(((VLOOKUP(EDATE($P119,60),INDIRECT("fundamentals!$"&amp;R$142&amp;":$"&amp;R$143),2,0)/VLOOKUP($P119,INDIRECT("fundamentals!$"&amp;R$142&amp;":$"&amp;R$143),2,0)))^(1/5)-1)-((VLOOKUP(EDATE($P119,60),fundamentals!$EP:$EQ,2,0)/VLOOKUP($P119,fundamentals!$EP:$EQ,2,0))^(1/5)-1)</f>
        <v>-1.3304177441960885E-2</v>
      </c>
      <c r="S119" s="54">
        <f ca="1">(((VLOOKUP(EDATE($P119,60),INDIRECT("fundamentals!$"&amp;S$142&amp;":$"&amp;S$143),2,0)/VLOOKUP($P119,INDIRECT("fundamentals!$"&amp;S$142&amp;":$"&amp;S$143),2,0)))^(1/5)-1)-((VLOOKUP(EDATE($P119,60),fundamentals!$EP:$EQ,2,0)/VLOOKUP($P119,fundamentals!$EP:$EQ,2,0))^(1/5)-1)</f>
        <v>-8.0073608238019789E-2</v>
      </c>
      <c r="T119" s="54">
        <f ca="1">(((VLOOKUP(EDATE($P119,60),INDIRECT("fundamentals!$"&amp;T$142&amp;":$"&amp;T$143),2,0)/VLOOKUP($P119,INDIRECT("fundamentals!$"&amp;T$142&amp;":$"&amp;T$143),2,0)))^(1/5)-1)-((VLOOKUP(EDATE($P119,60),fundamentals!$EP:$EQ,2,0)/VLOOKUP($P119,fundamentals!$EP:$EQ,2,0))^(1/5)-1)</f>
        <v>-9.1009032938985657E-2</v>
      </c>
      <c r="U119" s="54">
        <f ca="1">(((VLOOKUP(EDATE($P119,60),INDIRECT("fundamentals!$"&amp;U$142&amp;":$"&amp;U$143),2,0)/VLOOKUP($P119,INDIRECT("fundamentals!$"&amp;U$142&amp;":$"&amp;U$143),2,0)))^(1/5)-1)-((VLOOKUP(EDATE($P119,60),fundamentals!$EP:$EQ,2,0)/VLOOKUP($P119,fundamentals!$EP:$EQ,2,0))^(1/5)-1)</f>
        <v>-8.0419014554709678E-2</v>
      </c>
      <c r="V119" s="54">
        <f ca="1">(((VLOOKUP(EDATE($P119,60),INDIRECT("fundamentals!$"&amp;V$142&amp;":$"&amp;V$143),2,0)/VLOOKUP($P119,INDIRECT("fundamentals!$"&amp;V$142&amp;":$"&amp;V$143),2,0)))^(1/5)-1)-((VLOOKUP(EDATE($P119,60),fundamentals!$EP:$EQ,2,0)/VLOOKUP($P119,fundamentals!$EP:$EQ,2,0))^(1/5)-1)</f>
        <v>-0.11598622254477342</v>
      </c>
      <c r="W119" s="54">
        <f ca="1">(((VLOOKUP(EDATE($P119,60),INDIRECT("fundamentals!$"&amp;W$142&amp;":$"&amp;W$143),2,0)/VLOOKUP($P119,INDIRECT("fundamentals!$"&amp;W$142&amp;":$"&amp;W$143),2,0)))^(1/5)-1)-((VLOOKUP(EDATE($P119,60),fundamentals!$EP:$EQ,2,0)/VLOOKUP($P119,fundamentals!$EP:$EQ,2,0))^(1/5)-1)</f>
        <v>-6.3263899750876984E-2</v>
      </c>
      <c r="X119" s="54">
        <f ca="1">(((VLOOKUP(EDATE($P119,60),INDIRECT("fundamentals!$"&amp;X$142&amp;":$"&amp;X$143),2,0)/VLOOKUP($P119,INDIRECT("fundamentals!$"&amp;X$142&amp;":$"&amp;X$143),2,0)))^(1/5)-1)-((VLOOKUP(EDATE($P119,60),fundamentals!$EP:$EQ,2,0)/VLOOKUP($P119,fundamentals!$EP:$EQ,2,0))^(1/5)-1)</f>
        <v>-4.5734034744713048E-2</v>
      </c>
      <c r="Y119" s="54">
        <f ca="1">(((VLOOKUP(EDATE($P119,60),INDIRECT("fundamentals!$"&amp;Y$142&amp;":$"&amp;Y$143),2,0)/VLOOKUP($P119,INDIRECT("fundamentals!$"&amp;Y$142&amp;":$"&amp;Y$143),2,0)))^(1/5)-1)-((VLOOKUP(EDATE($P119,60),fundamentals!$EP:$EQ,2,0)/VLOOKUP($P119,fundamentals!$EP:$EQ,2,0))^(1/5)-1)</f>
        <v>-8.1488491905068239E-2</v>
      </c>
      <c r="Z119" s="54">
        <f ca="1">(((VLOOKUP(EDATE($P119,60),INDIRECT("fundamentals!$"&amp;Z$142&amp;":$"&amp;Z$143),2,0)/VLOOKUP($P119,INDIRECT("fundamentals!$"&amp;Z$142&amp;":$"&amp;Z$143),2,0)))^(1/5)-1)-((VLOOKUP(EDATE($P119,60),fundamentals!$EP:$EQ,2,0)/VLOOKUP($P119,fundamentals!$EP:$EQ,2,0))^(1/5)-1)</f>
        <v>7.7272890810326622E-2</v>
      </c>
      <c r="AA119" s="54">
        <f ca="1">(((VLOOKUP(EDATE($P119,60),INDIRECT("fundamentals!$"&amp;AA$142&amp;":$"&amp;AA$143),2,0)/VLOOKUP($P119,INDIRECT("fundamentals!$"&amp;AA$142&amp;":$"&amp;AA$143),2,0)))^(1/5)-1)-((VLOOKUP(EDATE($P119,60),fundamentals!$EP:$EQ,2,0)/VLOOKUP($P119,fundamentals!$EP:$EQ,2,0))^(1/5)-1)</f>
        <v>-8.2222997265742892E-2</v>
      </c>
    </row>
    <row r="120" spans="2:27" x14ac:dyDescent="0.35">
      <c r="B120" s="21">
        <v>43465</v>
      </c>
      <c r="C120" s="23">
        <f t="shared" ca="1" si="4"/>
        <v>-3.1116900700364951</v>
      </c>
      <c r="D120" s="23">
        <f t="shared" ca="1" si="6"/>
        <v>-0.26286068328794876</v>
      </c>
      <c r="E120" s="23">
        <f t="shared" ca="1" si="6"/>
        <v>-3.9424065460050732</v>
      </c>
      <c r="F120" s="23">
        <f t="shared" ca="1" si="6"/>
        <v>0.65678848551158908</v>
      </c>
      <c r="G120" s="23">
        <f t="shared" ca="1" si="6"/>
        <v>-3.0614546858033482</v>
      </c>
      <c r="H120" s="23">
        <f t="shared" ca="1" si="6"/>
        <v>-3.4966191199276677</v>
      </c>
      <c r="I120" s="23">
        <f t="shared" ca="1" si="6"/>
        <v>-2.587363199930075</v>
      </c>
      <c r="J120" s="23">
        <f t="shared" ca="1" si="6"/>
        <v>-2.2996729680464796</v>
      </c>
      <c r="K120" s="23">
        <f t="shared" ca="1" si="6"/>
        <v>-4.4718806340820851</v>
      </c>
      <c r="L120" s="23">
        <f t="shared" ca="1" si="6"/>
        <v>-1.3398671433473481</v>
      </c>
      <c r="M120" s="23">
        <f t="shared" ca="1" si="6"/>
        <v>5.6107772038576815</v>
      </c>
      <c r="P120" s="21">
        <v>43465</v>
      </c>
      <c r="Q120" s="54">
        <f ca="1">(((VLOOKUP(EDATE($P120,60),INDIRECT("fundamentals!$"&amp;Q$142&amp;":$"&amp;Q$143),2,0)/VLOOKUP($P120,INDIRECT("fundamentals!$"&amp;Q$142&amp;":$"&amp;Q$143),2,0)))^(1/5)-1)-((VLOOKUP(EDATE($P120,60),fundamentals!$EP:$EQ,2,0)/VLOOKUP($P120,fundamentals!$EP:$EQ,2,0))^(1/5)-1)</f>
        <v>4.5066869818197741E-3</v>
      </c>
      <c r="R120" s="54">
        <f ca="1">(((VLOOKUP(EDATE($P120,60),INDIRECT("fundamentals!$"&amp;R$142&amp;":$"&amp;R$143),2,0)/VLOOKUP($P120,INDIRECT("fundamentals!$"&amp;R$142&amp;":$"&amp;R$143),2,0)))^(1/5)-1)-((VLOOKUP(EDATE($P120,60),fundamentals!$EP:$EQ,2,0)/VLOOKUP($P120,fundamentals!$EP:$EQ,2,0))^(1/5)-1)</f>
        <v>3.257809516041088E-2</v>
      </c>
      <c r="S120" s="54">
        <f ca="1">(((VLOOKUP(EDATE($P120,60),INDIRECT("fundamentals!$"&amp;S$142&amp;":$"&amp;S$143),2,0)/VLOOKUP($P120,INDIRECT("fundamentals!$"&amp;S$142&amp;":$"&amp;S$143),2,0)))^(1/5)-1)-((VLOOKUP(EDATE($P120,60),fundamentals!$EP:$EQ,2,0)/VLOOKUP($P120,fundamentals!$EP:$EQ,2,0))^(1/5)-1)</f>
        <v>-4.0918540243058077E-2</v>
      </c>
      <c r="T120" s="54">
        <f ca="1">(((VLOOKUP(EDATE($P120,60),INDIRECT("fundamentals!$"&amp;T$142&amp;":$"&amp;T$143),2,0)/VLOOKUP($P120,INDIRECT("fundamentals!$"&amp;T$142&amp;":$"&amp;T$143),2,0)))^(1/5)-1)-((VLOOKUP(EDATE($P120,60),fundamentals!$EP:$EQ,2,0)/VLOOKUP($P120,fundamentals!$EP:$EQ,2,0))^(1/5)-1)</f>
        <v>-4.878655675268817E-2</v>
      </c>
      <c r="U120" s="54">
        <f ca="1">(((VLOOKUP(EDATE($P120,60),INDIRECT("fundamentals!$"&amp;U$142&amp;":$"&amp;U$143),2,0)/VLOOKUP($P120,INDIRECT("fundamentals!$"&amp;U$142&amp;":$"&amp;U$143),2,0)))^(1/5)-1)-((VLOOKUP(EDATE($P120,60),fundamentals!$EP:$EQ,2,0)/VLOOKUP($P120,fundamentals!$EP:$EQ,2,0))^(1/5)-1)</f>
        <v>-2.6986282525881311E-2</v>
      </c>
      <c r="V120" s="54">
        <f ca="1">(((VLOOKUP(EDATE($P120,60),INDIRECT("fundamentals!$"&amp;V$142&amp;":$"&amp;V$143),2,0)/VLOOKUP($P120,INDIRECT("fundamentals!$"&amp;V$142&amp;":$"&amp;V$143),2,0)))^(1/5)-1)-((VLOOKUP(EDATE($P120,60),fundamentals!$EP:$EQ,2,0)/VLOOKUP($P120,fundamentals!$EP:$EQ,2,0))^(1/5)-1)</f>
        <v>-7.0485997211993556E-2</v>
      </c>
      <c r="W120" s="54">
        <f ca="1">(((VLOOKUP(EDATE($P120,60),INDIRECT("fundamentals!$"&amp;W$142&amp;":$"&amp;W$143),2,0)/VLOOKUP($P120,INDIRECT("fundamentals!$"&amp;W$142&amp;":$"&amp;W$143),2,0)))^(1/5)-1)-((VLOOKUP(EDATE($P120,60),fundamentals!$EP:$EQ,2,0)/VLOOKUP($P120,fundamentals!$EP:$EQ,2,0))^(1/5)-1)</f>
        <v>-2.1163566541646306E-2</v>
      </c>
      <c r="X120" s="54">
        <f ca="1">(((VLOOKUP(EDATE($P120,60),INDIRECT("fundamentals!$"&amp;X$142&amp;":$"&amp;X$143),2,0)/VLOOKUP($P120,INDIRECT("fundamentals!$"&amp;X$142&amp;":$"&amp;X$143),2,0)))^(1/5)-1)-((VLOOKUP(EDATE($P120,60),fundamentals!$EP:$EQ,2,0)/VLOOKUP($P120,fundamentals!$EP:$EQ,2,0))^(1/5)-1)</f>
        <v>8.9756755648897624E-3</v>
      </c>
      <c r="Y120" s="54">
        <f ca="1">(((VLOOKUP(EDATE($P120,60),INDIRECT("fundamentals!$"&amp;Y$142&amp;":$"&amp;Y$143),2,0)/VLOOKUP($P120,INDIRECT("fundamentals!$"&amp;Y$142&amp;":$"&amp;Y$143),2,0)))^(1/5)-1)-((VLOOKUP(EDATE($P120,60),fundamentals!$EP:$EQ,2,0)/VLOOKUP($P120,fundamentals!$EP:$EQ,2,0))^(1/5)-1)</f>
        <v>-4.1247896876061674E-2</v>
      </c>
      <c r="Z120" s="54">
        <f ca="1">(((VLOOKUP(EDATE($P120,60),INDIRECT("fundamentals!$"&amp;Z$142&amp;":$"&amp;Z$143),2,0)/VLOOKUP($P120,INDIRECT("fundamentals!$"&amp;Z$142&amp;":$"&amp;Z$143),2,0)))^(1/5)-1)-((VLOOKUP(EDATE($P120,60),fundamentals!$EP:$EQ,2,0)/VLOOKUP($P120,fundamentals!$EP:$EQ,2,0))^(1/5)-1)</f>
        <v>0.12177763336792746</v>
      </c>
      <c r="AA120" s="54">
        <f ca="1">(((VLOOKUP(EDATE($P120,60),INDIRECT("fundamentals!$"&amp;AA$142&amp;":$"&amp;AA$143),2,0)/VLOOKUP($P120,INDIRECT("fundamentals!$"&amp;AA$142&amp;":$"&amp;AA$143),2,0)))^(1/5)-1)-((VLOOKUP(EDATE($P120,60),fundamentals!$EP:$EQ,2,0)/VLOOKUP($P120,fundamentals!$EP:$EQ,2,0))^(1/5)-1)</f>
        <v>-5.5746840269201403E-2</v>
      </c>
    </row>
    <row r="121" spans="2:27" x14ac:dyDescent="0.35">
      <c r="B121" s="21">
        <v>43496</v>
      </c>
      <c r="C121" s="23">
        <f t="shared" ca="1" si="4"/>
        <v>-0.62295604720361553</v>
      </c>
      <c r="D121" s="23">
        <f t="shared" ca="1" si="6"/>
        <v>1.8507904983405332</v>
      </c>
      <c r="E121" s="23">
        <f t="shared" ca="1" si="6"/>
        <v>-3.4631093027830495</v>
      </c>
      <c r="F121" s="23">
        <f t="shared" ca="1" si="6"/>
        <v>2.4626863269387615</v>
      </c>
      <c r="G121" s="23">
        <f t="shared" ca="1" si="6"/>
        <v>-2.3638915662752478</v>
      </c>
      <c r="H121" s="23">
        <f t="shared" ca="1" si="6"/>
        <v>-1.9696375159041097</v>
      </c>
      <c r="I121" s="23">
        <f t="shared" ca="1" si="6"/>
        <v>-2.3161904704062004</v>
      </c>
      <c r="J121" s="23">
        <f t="shared" ca="1" si="6"/>
        <v>-0.25319861742399929</v>
      </c>
      <c r="K121" s="23">
        <f t="shared" ca="1" si="6"/>
        <v>-4.1115190151293355</v>
      </c>
      <c r="L121" s="23">
        <f t="shared" ca="1" si="6"/>
        <v>-0.36571746637560754</v>
      </c>
      <c r="M121" s="23">
        <f t="shared" ca="1" si="6"/>
        <v>6.1981352274006358</v>
      </c>
      <c r="P121" s="21">
        <v>43496</v>
      </c>
      <c r="Q121" s="54">
        <f ca="1">(((VLOOKUP(EDATE($P121,60),INDIRECT("fundamentals!$"&amp;Q$142&amp;":$"&amp;Q$143),2,0)/VLOOKUP($P121,INDIRECT("fundamentals!$"&amp;Q$142&amp;":$"&amp;Q$143),2,0)))^(1/5)-1)-((VLOOKUP(EDATE($P121,60),fundamentals!$EP:$EQ,2,0)/VLOOKUP($P121,fundamentals!$EP:$EQ,2,0))^(1/5)-1)</f>
        <v>-1.2195980617717872E-2</v>
      </c>
      <c r="R121" s="54">
        <f ca="1">(((VLOOKUP(EDATE($P121,60),INDIRECT("fundamentals!$"&amp;R$142&amp;":$"&amp;R$143),2,0)/VLOOKUP($P121,INDIRECT("fundamentals!$"&amp;R$142&amp;":$"&amp;R$143),2,0)))^(1/5)-1)-((VLOOKUP(EDATE($P121,60),fundamentals!$EP:$EQ,2,0)/VLOOKUP($P121,fundamentals!$EP:$EQ,2,0))^(1/5)-1)</f>
        <v>-3.7943145140846291E-3</v>
      </c>
      <c r="S121" s="54">
        <f ca="1">(((VLOOKUP(EDATE($P121,60),INDIRECT("fundamentals!$"&amp;S$142&amp;":$"&amp;S$143),2,0)/VLOOKUP($P121,INDIRECT("fundamentals!$"&amp;S$142&amp;":$"&amp;S$143),2,0)))^(1/5)-1)-((VLOOKUP(EDATE($P121,60),fundamentals!$EP:$EQ,2,0)/VLOOKUP($P121,fundamentals!$EP:$EQ,2,0))^(1/5)-1)</f>
        <v>-5.3321030074817699E-2</v>
      </c>
      <c r="T121" s="54">
        <f ca="1">(((VLOOKUP(EDATE($P121,60),INDIRECT("fundamentals!$"&amp;T$142&amp;":$"&amp;T$143),2,0)/VLOOKUP($P121,INDIRECT("fundamentals!$"&amp;T$142&amp;":$"&amp;T$143),2,0)))^(1/5)-1)-((VLOOKUP(EDATE($P121,60),fundamentals!$EP:$EQ,2,0)/VLOOKUP($P121,fundamentals!$EP:$EQ,2,0))^(1/5)-1)</f>
        <v>-7.7528894379963242E-2</v>
      </c>
      <c r="U121" s="54">
        <f ca="1">(((VLOOKUP(EDATE($P121,60),INDIRECT("fundamentals!$"&amp;U$142&amp;":$"&amp;U$143),2,0)/VLOOKUP($P121,INDIRECT("fundamentals!$"&amp;U$142&amp;":$"&amp;U$143),2,0)))^(1/5)-1)-((VLOOKUP(EDATE($P121,60),fundamentals!$EP:$EQ,2,0)/VLOOKUP($P121,fundamentals!$EP:$EQ,2,0))^(1/5)-1)</f>
        <v>-4.5147625195216756E-2</v>
      </c>
      <c r="V121" s="54">
        <f ca="1">(((VLOOKUP(EDATE($P121,60),INDIRECT("fundamentals!$"&amp;V$142&amp;":$"&amp;V$143),2,0)/VLOOKUP($P121,INDIRECT("fundamentals!$"&amp;V$142&amp;":$"&amp;V$143),2,0)))^(1/5)-1)-((VLOOKUP(EDATE($P121,60),fundamentals!$EP:$EQ,2,0)/VLOOKUP($P121,fundamentals!$EP:$EQ,2,0))^(1/5)-1)</f>
        <v>-0.10642686631654641</v>
      </c>
      <c r="W121" s="54">
        <f ca="1">(((VLOOKUP(EDATE($P121,60),INDIRECT("fundamentals!$"&amp;W$142&amp;":$"&amp;W$143),2,0)/VLOOKUP($P121,INDIRECT("fundamentals!$"&amp;W$142&amp;":$"&amp;W$143),2,0)))^(1/5)-1)-((VLOOKUP(EDATE($P121,60),fundamentals!$EP:$EQ,2,0)/VLOOKUP($P121,fundamentals!$EP:$EQ,2,0))^(1/5)-1)</f>
        <v>-2.9847287780553566E-2</v>
      </c>
      <c r="X121" s="54">
        <f ca="1">(((VLOOKUP(EDATE($P121,60),INDIRECT("fundamentals!$"&amp;X$142&amp;":$"&amp;X$143),2,0)/VLOOKUP($P121,INDIRECT("fundamentals!$"&amp;X$142&amp;":$"&amp;X$143),2,0)))^(1/5)-1)-((VLOOKUP(EDATE($P121,60),fundamentals!$EP:$EQ,2,0)/VLOOKUP($P121,fundamentals!$EP:$EQ,2,0))^(1/5)-1)</f>
        <v>-2.3160460386432602E-2</v>
      </c>
      <c r="Y121" s="54">
        <f ca="1">(((VLOOKUP(EDATE($P121,60),INDIRECT("fundamentals!$"&amp;Y$142&amp;":$"&amp;Y$143),2,0)/VLOOKUP($P121,INDIRECT("fundamentals!$"&amp;Y$142&amp;":$"&amp;Y$143),2,0)))^(1/5)-1)-((VLOOKUP(EDATE($P121,60),fundamentals!$EP:$EQ,2,0)/VLOOKUP($P121,fundamentals!$EP:$EQ,2,0))^(1/5)-1)</f>
        <v>-6.5432833573230598E-2</v>
      </c>
      <c r="Z121" s="54">
        <f ca="1">(((VLOOKUP(EDATE($P121,60),INDIRECT("fundamentals!$"&amp;Z$142&amp;":$"&amp;Z$143),2,0)/VLOOKUP($P121,INDIRECT("fundamentals!$"&amp;Z$142&amp;":$"&amp;Z$143),2,0)))^(1/5)-1)-((VLOOKUP(EDATE($P121,60),fundamentals!$EP:$EQ,2,0)/VLOOKUP($P121,fundamentals!$EP:$EQ,2,0))^(1/5)-1)</f>
        <v>0.10841655697806929</v>
      </c>
      <c r="AA121" s="54">
        <f ca="1">(((VLOOKUP(EDATE($P121,60),INDIRECT("fundamentals!$"&amp;AA$142&amp;":$"&amp;AA$143),2,0)/VLOOKUP($P121,INDIRECT("fundamentals!$"&amp;AA$142&amp;":$"&amp;AA$143),2,0)))^(1/5)-1)-((VLOOKUP(EDATE($P121,60),fundamentals!$EP:$EQ,2,0)/VLOOKUP($P121,fundamentals!$EP:$EQ,2,0))^(1/5)-1)</f>
        <v>-7.4832520972740513E-2</v>
      </c>
    </row>
    <row r="122" spans="2:27" x14ac:dyDescent="0.35">
      <c r="B122" s="21">
        <v>43524</v>
      </c>
      <c r="C122" s="23">
        <f t="shared" ca="1" si="4"/>
        <v>-0.97043334154593452</v>
      </c>
      <c r="D122" s="23">
        <f t="shared" ca="1" si="6"/>
        <v>1.5794505420949205</v>
      </c>
      <c r="E122" s="23">
        <f t="shared" ca="1" si="6"/>
        <v>-3.4019025162020027</v>
      </c>
      <c r="F122" s="23">
        <f t="shared" ca="1" si="6"/>
        <v>2.7934196456119609</v>
      </c>
      <c r="G122" s="23">
        <f t="shared" ca="1" si="6"/>
        <v>-2.3984013839334279</v>
      </c>
      <c r="H122" s="23">
        <f t="shared" ca="1" si="6"/>
        <v>-2.1098177280810804</v>
      </c>
      <c r="I122" s="23">
        <f t="shared" ca="1" si="6"/>
        <v>-2.5613874301840216</v>
      </c>
      <c r="J122" s="23">
        <f t="shared" ca="1" si="6"/>
        <v>0.91626275263899348</v>
      </c>
      <c r="K122" s="23">
        <f t="shared" ca="1" si="6"/>
        <v>-3.9092852524092088</v>
      </c>
      <c r="L122" s="23">
        <f t="shared" ca="1" si="6"/>
        <v>0.78839042911419188</v>
      </c>
      <c r="M122" s="23">
        <f t="shared" ca="1" si="6"/>
        <v>7.342963737068402</v>
      </c>
      <c r="P122" s="21">
        <v>43524</v>
      </c>
      <c r="Q122" s="54">
        <f ca="1">(((VLOOKUP(EDATE($P122,60)+1,INDIRECT("fundamentals!$"&amp;Q$142&amp;":$"&amp;Q$143),2,0)/VLOOKUP($P122,INDIRECT("fundamentals!$"&amp;Q$142&amp;":$"&amp;Q$143),2,0)))^(1/5)-1)-((VLOOKUP(EDATE($P122,60)+1,fundamentals!$EP:$EQ,2,0)/VLOOKUP($P122,fundamentals!$EP:$EQ,2,0))^(1/5)-1)</f>
        <v>-3.6234514690494102E-3</v>
      </c>
      <c r="R122" s="54">
        <f ca="1">(((VLOOKUP(EDATE($P122,60)+1,INDIRECT("fundamentals!$"&amp;R$142&amp;":$"&amp;R$143),2,0)/VLOOKUP($P122,INDIRECT("fundamentals!$"&amp;R$142&amp;":$"&amp;R$143),2,0)))^(1/5)-1)-((VLOOKUP(EDATE($P122,60)+1,fundamentals!$EP:$EQ,2,0)/VLOOKUP($P122,fundamentals!$EP:$EQ,2,0))^(1/5)-1)</f>
        <v>1.0796972865164012E-2</v>
      </c>
      <c r="S122" s="54">
        <f ca="1">(((VLOOKUP(EDATE($P122,60)+1,INDIRECT("fundamentals!$"&amp;S$142&amp;":$"&amp;S$143),2,0)/VLOOKUP($P122,INDIRECT("fundamentals!$"&amp;S$142&amp;":$"&amp;S$143),2,0)))^(1/5)-1)-((VLOOKUP(EDATE($P122,60)+1,fundamentals!$EP:$EQ,2,0)/VLOOKUP($P122,fundamentals!$EP:$EQ,2,0))^(1/5)-1)</f>
        <v>-5.5870094705735562E-2</v>
      </c>
      <c r="T122" s="54">
        <f ca="1">(((VLOOKUP(EDATE($P122,60)+1,INDIRECT("fundamentals!$"&amp;T$142&amp;":$"&amp;T$143),2,0)/VLOOKUP($P122,INDIRECT("fundamentals!$"&amp;T$142&amp;":$"&amp;T$143),2,0)))^(1/5)-1)-((VLOOKUP(EDATE($P122,60)+1,fundamentals!$EP:$EQ,2,0)/VLOOKUP($P122,fundamentals!$EP:$EQ,2,0))^(1/5)-1)</f>
        <v>-7.8985424509528945E-2</v>
      </c>
      <c r="U122" s="54">
        <f ca="1">(((VLOOKUP(EDATE($P122,60)+1,INDIRECT("fundamentals!$"&amp;U$142&amp;":$"&amp;U$143),2,0)/VLOOKUP($P122,INDIRECT("fundamentals!$"&amp;U$142&amp;":$"&amp;U$143),2,0)))^(1/5)-1)-((VLOOKUP(EDATE($P122,60)+1,fundamentals!$EP:$EQ,2,0)/VLOOKUP($P122,fundamentals!$EP:$EQ,2,0))^(1/5)-1)</f>
        <v>-4.1889588097184349E-2</v>
      </c>
      <c r="V122" s="54">
        <f ca="1">(((VLOOKUP(EDATE($P122,60)+1,INDIRECT("fundamentals!$"&amp;V$142&amp;":$"&amp;V$143),2,0)/VLOOKUP($P122,INDIRECT("fundamentals!$"&amp;V$142&amp;":$"&amp;V$143),2,0)))^(1/5)-1)-((VLOOKUP(EDATE($P122,60)+1,fundamentals!$EP:$EQ,2,0)/VLOOKUP($P122,fundamentals!$EP:$EQ,2,0))^(1/5)-1)</f>
        <v>-0.10630743125090847</v>
      </c>
      <c r="W122" s="54">
        <f ca="1">(((VLOOKUP(EDATE($P122,60)+1,INDIRECT("fundamentals!$"&amp;W$142&amp;":$"&amp;W$143),2,0)/VLOOKUP($P122,INDIRECT("fundamentals!$"&amp;W$142&amp;":$"&amp;W$143),2,0)))^(1/5)-1)-((VLOOKUP(EDATE($P122,60)+1,fundamentals!$EP:$EQ,2,0)/VLOOKUP($P122,fundamentals!$EP:$EQ,2,0))^(1/5)-1)</f>
        <v>-2.8078292142544203E-2</v>
      </c>
      <c r="X122" s="54">
        <f ca="1">(((VLOOKUP(EDATE($P122,60)+1,INDIRECT("fundamentals!$"&amp;X$142&amp;":$"&amp;X$143),2,0)/VLOOKUP($P122,INDIRECT("fundamentals!$"&amp;X$142&amp;":$"&amp;X$143),2,0)))^(1/5)-1)-((VLOOKUP(EDATE($P122,60)+1,fundamentals!$EP:$EQ,2,0)/VLOOKUP($P122,fundamentals!$EP:$EQ,2,0))^(1/5)-1)</f>
        <v>-2.5071669516752992E-2</v>
      </c>
      <c r="Y122" s="54">
        <f ca="1">(((VLOOKUP(EDATE($P122,60)+1,INDIRECT("fundamentals!$"&amp;Y$142&amp;":$"&amp;Y$143),2,0)/VLOOKUP($P122,INDIRECT("fundamentals!$"&amp;Y$142&amp;":$"&amp;Y$143),2,0)))^(1/5)-1)-((VLOOKUP(EDATE($P122,60)+1,fundamentals!$EP:$EQ,2,0)/VLOOKUP($P122,fundamentals!$EP:$EQ,2,0))^(1/5)-1)</f>
        <v>-6.1540056947408717E-2</v>
      </c>
      <c r="Z122" s="54">
        <f ca="1">(((VLOOKUP(EDATE($P122,60)+1,INDIRECT("fundamentals!$"&amp;Z$142&amp;":$"&amp;Z$143),2,0)/VLOOKUP($P122,INDIRECT("fundamentals!$"&amp;Z$142&amp;":$"&amp;Z$143),2,0)))^(1/5)-1)-((VLOOKUP(EDATE($P122,60)+1,fundamentals!$EP:$EQ,2,0)/VLOOKUP($P122,fundamentals!$EP:$EQ,2,0))^(1/5)-1)</f>
        <v>0.10292719962982577</v>
      </c>
      <c r="AA122" s="54">
        <f ca="1">(((VLOOKUP(EDATE($P122,60)+1,INDIRECT("fundamentals!$"&amp;AA$142&amp;":$"&amp;AA$143),2,0)/VLOOKUP($P122,INDIRECT("fundamentals!$"&amp;AA$142&amp;":$"&amp;AA$143),2,0)))^(1/5)-1)-((VLOOKUP(EDATE($P122,60)+1,fundamentals!$EP:$EQ,2,0)/VLOOKUP($P122,fundamentals!$EP:$EQ,2,0))^(1/5)-1)</f>
        <v>-8.4532786804405458E-2</v>
      </c>
    </row>
    <row r="123" spans="2:27" x14ac:dyDescent="0.35">
      <c r="B123" s="21">
        <v>43555</v>
      </c>
      <c r="C123" s="23">
        <f t="shared" ref="C123:M140" ca="1" si="7">VLOOKUP($B123,INDIRECT("fundamentals!$"&amp;C$142&amp;":$"&amp;C$143),13,1)</f>
        <v>-1.259015862949262</v>
      </c>
      <c r="D123" s="23">
        <f t="shared" ca="1" si="6"/>
        <v>1.7182687110770978</v>
      </c>
      <c r="E123" s="23">
        <f t="shared" ca="1" si="6"/>
        <v>-3.3259199350286943</v>
      </c>
      <c r="F123" s="23">
        <f t="shared" ca="1" si="6"/>
        <v>2.7364601206286747</v>
      </c>
      <c r="G123" s="23">
        <f t="shared" ca="1" si="6"/>
        <v>-3.7065019538870079</v>
      </c>
      <c r="H123" s="23">
        <f t="shared" ca="1" si="6"/>
        <v>-1.8950281653399381</v>
      </c>
      <c r="I123" s="23">
        <f t="shared" ca="1" si="6"/>
        <v>-3.423010147371977</v>
      </c>
      <c r="J123" s="23">
        <f t="shared" ca="1" si="6"/>
        <v>-0.38964075607791138</v>
      </c>
      <c r="K123" s="23">
        <f t="shared" ca="1" si="6"/>
        <v>-4.5904875426385248</v>
      </c>
      <c r="L123" s="23">
        <f t="shared" ca="1" si="6"/>
        <v>0.97321274591076357</v>
      </c>
      <c r="M123" s="23">
        <f t="shared" ca="1" si="6"/>
        <v>7.5182297261623088</v>
      </c>
      <c r="P123" s="21">
        <v>43555</v>
      </c>
      <c r="Q123" s="54">
        <f ca="1">(((VLOOKUP(EDATE($P123,60),INDIRECT("fundamentals!$"&amp;Q$142&amp;":$"&amp;Q$143),2,0)/VLOOKUP($P123,INDIRECT("fundamentals!$"&amp;Q$142&amp;":$"&amp;Q$143),2,0)))^(1/5)-1)-((VLOOKUP(EDATE($P123,60),fundamentals!$EP:$EQ,2,0)/VLOOKUP($P123,fundamentals!$EP:$EQ,2,0))^(1/5)-1)</f>
        <v>1.8109745118885412E-2</v>
      </c>
      <c r="R123" s="54">
        <f ca="1">(((VLOOKUP(EDATE($P123,60),INDIRECT("fundamentals!$"&amp;R$142&amp;":$"&amp;R$143),2,0)/VLOOKUP($P123,INDIRECT("fundamentals!$"&amp;R$142&amp;":$"&amp;R$143),2,0)))^(1/5)-1)-((VLOOKUP(EDATE($P123,60),fundamentals!$EP:$EQ,2,0)/VLOOKUP($P123,fundamentals!$EP:$EQ,2,0))^(1/5)-1)</f>
        <v>2.0441686886541799E-2</v>
      </c>
      <c r="S123" s="54">
        <f ca="1">(((VLOOKUP(EDATE($P123,60),INDIRECT("fundamentals!$"&amp;S$142&amp;":$"&amp;S$143),2,0)/VLOOKUP($P123,INDIRECT("fundamentals!$"&amp;S$142&amp;":$"&amp;S$143),2,0)))^(1/5)-1)-((VLOOKUP(EDATE($P123,60),fundamentals!$EP:$EQ,2,0)/VLOOKUP($P123,fundamentals!$EP:$EQ,2,0))^(1/5)-1)</f>
        <v>-3.9337896005792405E-2</v>
      </c>
      <c r="T123" s="54">
        <f ca="1">(((VLOOKUP(EDATE($P123,60),INDIRECT("fundamentals!$"&amp;T$142&amp;":$"&amp;T$143),2,0)/VLOOKUP($P123,INDIRECT("fundamentals!$"&amp;T$142&amp;":$"&amp;T$143),2,0)))^(1/5)-1)-((VLOOKUP(EDATE($P123,60),fundamentals!$EP:$EQ,2,0)/VLOOKUP($P123,fundamentals!$EP:$EQ,2,0))^(1/5)-1)</f>
        <v>-4.4853364483583125E-2</v>
      </c>
      <c r="U123" s="54">
        <f ca="1">(((VLOOKUP(EDATE($P123,60),INDIRECT("fundamentals!$"&amp;U$142&amp;":$"&amp;U$143),2,0)/VLOOKUP($P123,INDIRECT("fundamentals!$"&amp;U$142&amp;":$"&amp;U$143),2,0)))^(1/5)-1)-((VLOOKUP(EDATE($P123,60),fundamentals!$EP:$EQ,2,0)/VLOOKUP($P123,fundamentals!$EP:$EQ,2,0))^(1/5)-1)</f>
        <v>-4.4401374799742932E-3</v>
      </c>
      <c r="V123" s="54">
        <f ca="1">(((VLOOKUP(EDATE($P123,60),INDIRECT("fundamentals!$"&amp;V$142&amp;":$"&amp;V$143),2,0)/VLOOKUP($P123,INDIRECT("fundamentals!$"&amp;V$142&amp;":$"&amp;V$143),2,0)))^(1/5)-1)-((VLOOKUP(EDATE($P123,60),fundamentals!$EP:$EQ,2,0)/VLOOKUP($P123,fundamentals!$EP:$EQ,2,0))^(1/5)-1)</f>
        <v>-9.6096698838687322E-2</v>
      </c>
      <c r="W123" s="54">
        <f ca="1">(((VLOOKUP(EDATE($P123,60),INDIRECT("fundamentals!$"&amp;W$142&amp;":$"&amp;W$143),2,0)/VLOOKUP($P123,INDIRECT("fundamentals!$"&amp;W$142&amp;":$"&amp;W$143),2,0)))^(1/5)-1)-((VLOOKUP(EDATE($P123,60),fundamentals!$EP:$EQ,2,0)/VLOOKUP($P123,fundamentals!$EP:$EQ,2,0))^(1/5)-1)</f>
        <v>-5.3812096060343872E-3</v>
      </c>
      <c r="X123" s="54">
        <f ca="1">(((VLOOKUP(EDATE($P123,60),INDIRECT("fundamentals!$"&amp;X$142&amp;":$"&amp;X$143),2,0)/VLOOKUP($P123,INDIRECT("fundamentals!$"&amp;X$142&amp;":$"&amp;X$143),2,0)))^(1/5)-1)-((VLOOKUP(EDATE($P123,60),fundamentals!$EP:$EQ,2,0)/VLOOKUP($P123,fundamentals!$EP:$EQ,2,0))^(1/5)-1)</f>
        <v>7.1182450596147806E-3</v>
      </c>
      <c r="Y123" s="54">
        <f ca="1">(((VLOOKUP(EDATE($P123,60),INDIRECT("fundamentals!$"&amp;Y$142&amp;":$"&amp;Y$143),2,0)/VLOOKUP($P123,INDIRECT("fundamentals!$"&amp;Y$142&amp;":$"&amp;Y$143),2,0)))^(1/5)-1)-((VLOOKUP(EDATE($P123,60),fundamentals!$EP:$EQ,2,0)/VLOOKUP($P123,fundamentals!$EP:$EQ,2,0))^(1/5)-1)</f>
        <v>-3.2306000368795385E-2</v>
      </c>
      <c r="Z123" s="54">
        <f ca="1">(((VLOOKUP(EDATE($P123,60),INDIRECT("fundamentals!$"&amp;Z$142&amp;":$"&amp;Z$143),2,0)/VLOOKUP($P123,INDIRECT("fundamentals!$"&amp;Z$142&amp;":$"&amp;Z$143),2,0)))^(1/5)-1)-((VLOOKUP(EDATE($P123,60),fundamentals!$EP:$EQ,2,0)/VLOOKUP($P123,fundamentals!$EP:$EQ,2,0))^(1/5)-1)</f>
        <v>0.11374543431675876</v>
      </c>
      <c r="AA123" s="54">
        <f ca="1">(((VLOOKUP(EDATE($P123,60),INDIRECT("fundamentals!$"&amp;AA$142&amp;":$"&amp;AA$143),2,0)/VLOOKUP($P123,INDIRECT("fundamentals!$"&amp;AA$142&amp;":$"&amp;AA$143),2,0)))^(1/5)-1)-((VLOOKUP(EDATE($P123,60),fundamentals!$EP:$EQ,2,0)/VLOOKUP($P123,fundamentals!$EP:$EQ,2,0))^(1/5)-1)</f>
        <v>-5.9290708093304723E-2</v>
      </c>
    </row>
    <row r="124" spans="2:27" x14ac:dyDescent="0.35">
      <c r="B124" s="21">
        <v>43585</v>
      </c>
      <c r="C124" s="23">
        <f t="shared" ca="1" si="7"/>
        <v>2.1792807454763281</v>
      </c>
      <c r="D124" s="23">
        <f t="shared" ca="1" si="6"/>
        <v>4.7583142350220813</v>
      </c>
      <c r="E124" s="23">
        <f t="shared" ca="1" si="6"/>
        <v>-1.3275415800664065</v>
      </c>
      <c r="F124" s="23">
        <f t="shared" ca="1" si="6"/>
        <v>4.4518304797767509</v>
      </c>
      <c r="G124" s="23">
        <f t="shared" ca="1" si="6"/>
        <v>-0.90037652595658368</v>
      </c>
      <c r="H124" s="23">
        <f t="shared" ca="1" si="6"/>
        <v>-0.4982400842557233</v>
      </c>
      <c r="I124" s="23">
        <f t="shared" ca="1" si="6"/>
        <v>-2.671460774465197</v>
      </c>
      <c r="J124" s="23">
        <f t="shared" ca="1" si="6"/>
        <v>2.0209875567848314</v>
      </c>
      <c r="K124" s="23">
        <f t="shared" ca="1" si="6"/>
        <v>-2.3122695903523218</v>
      </c>
      <c r="L124" s="23">
        <f t="shared" ca="1" si="6"/>
        <v>3.9329731058523283</v>
      </c>
      <c r="M124" s="23">
        <f t="shared" ca="1" si="6"/>
        <v>9.3485950646821383</v>
      </c>
      <c r="P124" s="21">
        <v>43585</v>
      </c>
      <c r="Q124" s="54">
        <f ca="1">(((VLOOKUP(EDATE($P124,60),INDIRECT("fundamentals!$"&amp;Q$142&amp;":$"&amp;Q$143),2,0)/VLOOKUP($P124,INDIRECT("fundamentals!$"&amp;Q$142&amp;":$"&amp;Q$143),2,0)))^(1/5)-1)-((VLOOKUP(EDATE($P124,60),fundamentals!$EP:$EQ,2,0)/VLOOKUP($P124,fundamentals!$EP:$EQ,2,0))^(1/5)-1)</f>
        <v>-2.7175165534099266E-2</v>
      </c>
      <c r="R124" s="54">
        <f ca="1">(((VLOOKUP(EDATE($P124,60),INDIRECT("fundamentals!$"&amp;R$142&amp;":$"&amp;R$143),2,0)/VLOOKUP($P124,INDIRECT("fundamentals!$"&amp;R$142&amp;":$"&amp;R$143),2,0)))^(1/5)-1)-((VLOOKUP(EDATE($P124,60),fundamentals!$EP:$EQ,2,0)/VLOOKUP($P124,fundamentals!$EP:$EQ,2,0))^(1/5)-1)</f>
        <v>-2.8528383843001492E-2</v>
      </c>
      <c r="S124" s="54">
        <f ca="1">(((VLOOKUP(EDATE($P124,60),INDIRECT("fundamentals!$"&amp;S$142&amp;":$"&amp;S$143),2,0)/VLOOKUP($P124,INDIRECT("fundamentals!$"&amp;S$142&amp;":$"&amp;S$143),2,0)))^(1/5)-1)-((VLOOKUP(EDATE($P124,60),fundamentals!$EP:$EQ,2,0)/VLOOKUP($P124,fundamentals!$EP:$EQ,2,0))^(1/5)-1)</f>
        <v>-7.2064631378262467E-2</v>
      </c>
      <c r="T124" s="54">
        <f ca="1">(((VLOOKUP(EDATE($P124,60),INDIRECT("fundamentals!$"&amp;T$142&amp;":$"&amp;T$143),2,0)/VLOOKUP($P124,INDIRECT("fundamentals!$"&amp;T$142&amp;":$"&amp;T$143),2,0)))^(1/5)-1)-((VLOOKUP(EDATE($P124,60),fundamentals!$EP:$EQ,2,0)/VLOOKUP($P124,fundamentals!$EP:$EQ,2,0))^(1/5)-1)</f>
        <v>-7.2435319004539034E-2</v>
      </c>
      <c r="U124" s="54">
        <f ca="1">(((VLOOKUP(EDATE($P124,60),INDIRECT("fundamentals!$"&amp;U$142&amp;":$"&amp;U$143),2,0)/VLOOKUP($P124,INDIRECT("fundamentals!$"&amp;U$142&amp;":$"&amp;U$143),2,0)))^(1/5)-1)-((VLOOKUP(EDATE($P124,60),fundamentals!$EP:$EQ,2,0)/VLOOKUP($P124,fundamentals!$EP:$EQ,2,0))^(1/5)-1)</f>
        <v>-5.7927960705188353E-2</v>
      </c>
      <c r="V124" s="54">
        <f ca="1">(((VLOOKUP(EDATE($P124,60),INDIRECT("fundamentals!$"&amp;V$142&amp;":$"&amp;V$143),2,0)/VLOOKUP($P124,INDIRECT("fundamentals!$"&amp;V$142&amp;":$"&amp;V$143),2,0)))^(1/5)-1)-((VLOOKUP(EDATE($P124,60),fundamentals!$EP:$EQ,2,0)/VLOOKUP($P124,fundamentals!$EP:$EQ,2,0))^(1/5)-1)</f>
        <v>-0.14093971931547833</v>
      </c>
      <c r="W124" s="54">
        <f ca="1">(((VLOOKUP(EDATE($P124,60),INDIRECT("fundamentals!$"&amp;W$142&amp;":$"&amp;W$143),2,0)/VLOOKUP($P124,INDIRECT("fundamentals!$"&amp;W$142&amp;":$"&amp;W$143),2,0)))^(1/5)-1)-((VLOOKUP(EDATE($P124,60),fundamentals!$EP:$EQ,2,0)/VLOOKUP($P124,fundamentals!$EP:$EQ,2,0))^(1/5)-1)</f>
        <v>-3.6595947880109003E-2</v>
      </c>
      <c r="X124" s="54">
        <f ca="1">(((VLOOKUP(EDATE($P124,60),INDIRECT("fundamentals!$"&amp;X$142&amp;":$"&amp;X$143),2,0)/VLOOKUP($P124,INDIRECT("fundamentals!$"&amp;X$142&amp;":$"&amp;X$143),2,0)))^(1/5)-1)-((VLOOKUP(EDATE($P124,60),fundamentals!$EP:$EQ,2,0)/VLOOKUP($P124,fundamentals!$EP:$EQ,2,0))^(1/5)-1)</f>
        <v>-3.2879400432464179E-2</v>
      </c>
      <c r="Y124" s="54">
        <f ca="1">(((VLOOKUP(EDATE($P124,60),INDIRECT("fundamentals!$"&amp;Y$142&amp;":$"&amp;Y$143),2,0)/VLOOKUP($P124,INDIRECT("fundamentals!$"&amp;Y$142&amp;":$"&amp;Y$143),2,0)))^(1/5)-1)-((VLOOKUP(EDATE($P124,60),fundamentals!$EP:$EQ,2,0)/VLOOKUP($P124,fundamentals!$EP:$EQ,2,0))^(1/5)-1)</f>
        <v>-7.8123550929225294E-2</v>
      </c>
      <c r="Z124" s="54">
        <f ca="1">(((VLOOKUP(EDATE($P124,60),INDIRECT("fundamentals!$"&amp;Z$142&amp;":$"&amp;Z$143),2,0)/VLOOKUP($P124,INDIRECT("fundamentals!$"&amp;Z$142&amp;":$"&amp;Z$143),2,0)))^(1/5)-1)-((VLOOKUP(EDATE($P124,60),fundamentals!$EP:$EQ,2,0)/VLOOKUP($P124,fundamentals!$EP:$EQ,2,0))^(1/5)-1)</f>
        <v>5.9083264666831559E-2</v>
      </c>
      <c r="AA124" s="54">
        <f ca="1">(((VLOOKUP(EDATE($P124,60),INDIRECT("fundamentals!$"&amp;AA$142&amp;":$"&amp;AA$143),2,0)/VLOOKUP($P124,INDIRECT("fundamentals!$"&amp;AA$142&amp;":$"&amp;AA$143),2,0)))^(1/5)-1)-((VLOOKUP(EDATE($P124,60),fundamentals!$EP:$EQ,2,0)/VLOOKUP($P124,fundamentals!$EP:$EQ,2,0))^(1/5)-1)</f>
        <v>-8.4583670427773594E-2</v>
      </c>
    </row>
    <row r="125" spans="2:27" x14ac:dyDescent="0.35">
      <c r="B125" s="21">
        <v>43616</v>
      </c>
      <c r="C125" s="23">
        <f t="shared" ca="1" si="7"/>
        <v>-1.8019545325864676</v>
      </c>
      <c r="D125" s="23">
        <f t="shared" ca="1" si="6"/>
        <v>0.7111985575233124</v>
      </c>
      <c r="E125" s="23">
        <f t="shared" ca="1" si="6"/>
        <v>-3.5949425741905801</v>
      </c>
      <c r="F125" s="23">
        <f t="shared" ca="1" si="6"/>
        <v>0.72350423727291391</v>
      </c>
      <c r="G125" s="23">
        <f t="shared" ca="1" si="6"/>
        <v>-3.5354901653451054</v>
      </c>
      <c r="H125" s="23">
        <f t="shared" ca="1" si="6"/>
        <v>-1.6075262813682545</v>
      </c>
      <c r="I125" s="23">
        <f t="shared" ca="1" si="6"/>
        <v>-4.6604708785581952</v>
      </c>
      <c r="J125" s="23">
        <f t="shared" ca="1" si="6"/>
        <v>-1.7330404183368886</v>
      </c>
      <c r="K125" s="23">
        <f t="shared" ca="1" si="6"/>
        <v>-5.738012833010611</v>
      </c>
      <c r="L125" s="23">
        <f t="shared" ca="1" si="6"/>
        <v>-9.8517196971655174E-2</v>
      </c>
      <c r="M125" s="23">
        <f t="shared" ca="1" si="6"/>
        <v>7.394604224048237</v>
      </c>
      <c r="P125" s="21">
        <v>43616</v>
      </c>
      <c r="Q125" s="54">
        <f ca="1">(((VLOOKUP(EDATE($P125,60),INDIRECT("fundamentals!$"&amp;Q$142&amp;":$"&amp;Q$143),2,0)/VLOOKUP($P125,INDIRECT("fundamentals!$"&amp;Q$142&amp;":$"&amp;Q$143),2,0)))^(1/5)-1)-((VLOOKUP(EDATE($P125,60),fundamentals!$EP:$EQ,2,0)/VLOOKUP($P125,fundamentals!$EP:$EQ,2,0))^(1/5)-1)</f>
        <v>6.9888055649800496E-3</v>
      </c>
      <c r="R125" s="54">
        <f ca="1">(((VLOOKUP(EDATE($P125,60),INDIRECT("fundamentals!$"&amp;R$142&amp;":$"&amp;R$143),2,0)/VLOOKUP($P125,INDIRECT("fundamentals!$"&amp;R$142&amp;":$"&amp;R$143),2,0)))^(1/5)-1)-((VLOOKUP(EDATE($P125,60),fundamentals!$EP:$EQ,2,0)/VLOOKUP($P125,fundamentals!$EP:$EQ,2,0))^(1/5)-1)</f>
        <v>-3.5775991147264374E-3</v>
      </c>
      <c r="S125" s="54">
        <f ca="1">(((VLOOKUP(EDATE($P125,60),INDIRECT("fundamentals!$"&amp;S$142&amp;":$"&amp;S$143),2,0)/VLOOKUP($P125,INDIRECT("fundamentals!$"&amp;S$142&amp;":$"&amp;S$143),2,0)))^(1/5)-1)-((VLOOKUP(EDATE($P125,60),fundamentals!$EP:$EQ,2,0)/VLOOKUP($P125,fundamentals!$EP:$EQ,2,0))^(1/5)-1)</f>
        <v>-5.1331021096754803E-2</v>
      </c>
      <c r="T125" s="54">
        <f ca="1">(((VLOOKUP(EDATE($P125,60),INDIRECT("fundamentals!$"&amp;T$142&amp;":$"&amp;T$143),2,0)/VLOOKUP($P125,INDIRECT("fundamentals!$"&amp;T$142&amp;":$"&amp;T$143),2,0)))^(1/5)-1)-((VLOOKUP(EDATE($P125,60),fundamentals!$EP:$EQ,2,0)/VLOOKUP($P125,fundamentals!$EP:$EQ,2,0))^(1/5)-1)</f>
        <v>-3.9400427536137483E-2</v>
      </c>
      <c r="U125" s="54">
        <f ca="1">(((VLOOKUP(EDATE($P125,60),INDIRECT("fundamentals!$"&amp;U$142&amp;":$"&amp;U$143),2,0)/VLOOKUP($P125,INDIRECT("fundamentals!$"&amp;U$142&amp;":$"&amp;U$143),2,0)))^(1/5)-1)-((VLOOKUP(EDATE($P125,60),fundamentals!$EP:$EQ,2,0)/VLOOKUP($P125,fundamentals!$EP:$EQ,2,0))^(1/5)-1)</f>
        <v>-2.5043307064400055E-2</v>
      </c>
      <c r="V125" s="54">
        <f ca="1">(((VLOOKUP(EDATE($P125,60),INDIRECT("fundamentals!$"&amp;V$142&amp;":$"&amp;V$143),2,0)/VLOOKUP($P125,INDIRECT("fundamentals!$"&amp;V$142&amp;":$"&amp;V$143),2,0)))^(1/5)-1)-((VLOOKUP(EDATE($P125,60),fundamentals!$EP:$EQ,2,0)/VLOOKUP($P125,fundamentals!$EP:$EQ,2,0))^(1/5)-1)</f>
        <v>-0.1240740942278924</v>
      </c>
      <c r="W125" s="54">
        <f ca="1">(((VLOOKUP(EDATE($P125,60),INDIRECT("fundamentals!$"&amp;W$142&amp;":$"&amp;W$143),2,0)/VLOOKUP($P125,INDIRECT("fundamentals!$"&amp;W$142&amp;":$"&amp;W$143),2,0)))^(1/5)-1)-((VLOOKUP(EDATE($P125,60),fundamentals!$EP:$EQ,2,0)/VLOOKUP($P125,fundamentals!$EP:$EQ,2,0))^(1/5)-1)</f>
        <v>-1.8581730250689654E-2</v>
      </c>
      <c r="X125" s="54">
        <f ca="1">(((VLOOKUP(EDATE($P125,60),INDIRECT("fundamentals!$"&amp;X$142&amp;":$"&amp;X$143),2,0)/VLOOKUP($P125,INDIRECT("fundamentals!$"&amp;X$142&amp;":$"&amp;X$143),2,0)))^(1/5)-1)-((VLOOKUP(EDATE($P125,60),fundamentals!$EP:$EQ,2,0)/VLOOKUP($P125,fundamentals!$EP:$EQ,2,0))^(1/5)-1)</f>
        <v>-2.3574654484161961E-3</v>
      </c>
      <c r="Y125" s="54">
        <f ca="1">(((VLOOKUP(EDATE($P125,60),INDIRECT("fundamentals!$"&amp;Y$142&amp;":$"&amp;Y$143),2,0)/VLOOKUP($P125,INDIRECT("fundamentals!$"&amp;Y$142&amp;":$"&amp;Y$143),2,0)))^(1/5)-1)-((VLOOKUP(EDATE($P125,60),fundamentals!$EP:$EQ,2,0)/VLOOKUP($P125,fundamentals!$EP:$EQ,2,0))^(1/5)-1)</f>
        <v>-4.2037182963283959E-2</v>
      </c>
      <c r="Z125" s="54">
        <f ca="1">(((VLOOKUP(EDATE($P125,60),INDIRECT("fundamentals!$"&amp;Z$142&amp;":$"&amp;Z$143),2,0)/VLOOKUP($P125,INDIRECT("fundamentals!$"&amp;Z$142&amp;":$"&amp;Z$143),2,0)))^(1/5)-1)-((VLOOKUP(EDATE($P125,60),fundamentals!$EP:$EQ,2,0)/VLOOKUP($P125,fundamentals!$EP:$EQ,2,0))^(1/5)-1)</f>
        <v>0.10698569489400689</v>
      </c>
      <c r="AA125" s="54">
        <f ca="1">(((VLOOKUP(EDATE($P125,60),INDIRECT("fundamentals!$"&amp;AA$142&amp;":$"&amp;AA$143),2,0)/VLOOKUP($P125,INDIRECT("fundamentals!$"&amp;AA$142&amp;":$"&amp;AA$143),2,0)))^(1/5)-1)-((VLOOKUP(EDATE($P125,60),fundamentals!$EP:$EQ,2,0)/VLOOKUP($P125,fundamentals!$EP:$EQ,2,0))^(1/5)-1)</f>
        <v>-5.7129272613377191E-2</v>
      </c>
    </row>
    <row r="126" spans="2:27" x14ac:dyDescent="0.35">
      <c r="B126" s="21">
        <v>43646</v>
      </c>
      <c r="C126" s="23">
        <f t="shared" ca="1" si="7"/>
        <v>-0.78010013966095038</v>
      </c>
      <c r="D126" s="23">
        <f t="shared" ca="1" si="6"/>
        <v>2.4922009866328132</v>
      </c>
      <c r="E126" s="23">
        <f t="shared" ca="1" si="6"/>
        <v>-2.7376054875701845</v>
      </c>
      <c r="F126" s="23">
        <f t="shared" ca="1" si="6"/>
        <v>2.6003865151707322</v>
      </c>
      <c r="G126" s="23">
        <f t="shared" ca="1" si="6"/>
        <v>-2.8101979441717146</v>
      </c>
      <c r="H126" s="23">
        <f t="shared" ca="1" si="6"/>
        <v>-1.5709938867839464</v>
      </c>
      <c r="I126" s="23">
        <f t="shared" ca="1" si="6"/>
        <v>-3.7060171505149264</v>
      </c>
      <c r="J126" s="23">
        <f t="shared" ca="1" si="6"/>
        <v>-9.9841125896901417E-2</v>
      </c>
      <c r="K126" s="23">
        <f t="shared" ca="1" si="6"/>
        <v>-3.942376548195762</v>
      </c>
      <c r="L126" s="23">
        <f t="shared" ca="1" si="6"/>
        <v>1.6968057231134583</v>
      </c>
      <c r="M126" s="23">
        <f t="shared" ca="1" si="6"/>
        <v>8.4072792766885716</v>
      </c>
      <c r="P126" s="21">
        <v>43646</v>
      </c>
      <c r="Q126" s="54">
        <f ca="1">(((VLOOKUP(EDATE($P126,60),INDIRECT("fundamentals!$"&amp;Q$142&amp;":$"&amp;Q$143),2,0)/VLOOKUP($P126,INDIRECT("fundamentals!$"&amp;Q$142&amp;":$"&amp;Q$143),2,0)))^(1/5)-1)-((VLOOKUP(EDATE($P126,60),fundamentals!$EP:$EQ,2,0)/VLOOKUP($P126,fundamentals!$EP:$EQ,2,0))^(1/5)-1)</f>
        <v>8.5714386477639959E-3</v>
      </c>
      <c r="R126" s="54">
        <f ca="1">(((VLOOKUP(EDATE($P126,60),INDIRECT("fundamentals!$"&amp;R$142&amp;":$"&amp;R$143),2,0)/VLOOKUP($P126,INDIRECT("fundamentals!$"&amp;R$142&amp;":$"&amp;R$143),2,0)))^(1/5)-1)-((VLOOKUP(EDATE($P126,60),fundamentals!$EP:$EQ,2,0)/VLOOKUP($P126,fundamentals!$EP:$EQ,2,0))^(1/5)-1)</f>
        <v>-8.5783002924324503E-3</v>
      </c>
      <c r="S126" s="54">
        <f ca="1">(((VLOOKUP(EDATE($P126,60),INDIRECT("fundamentals!$"&amp;S$142&amp;":$"&amp;S$143),2,0)/VLOOKUP($P126,INDIRECT("fundamentals!$"&amp;S$142&amp;":$"&amp;S$143),2,0)))^(1/5)-1)-((VLOOKUP(EDATE($P126,60),fundamentals!$EP:$EQ,2,0)/VLOOKUP($P126,fundamentals!$EP:$EQ,2,0))^(1/5)-1)</f>
        <v>-6.2205800380095821E-2</v>
      </c>
      <c r="T126" s="54">
        <f ca="1">(((VLOOKUP(EDATE($P126,60),INDIRECT("fundamentals!$"&amp;T$142&amp;":$"&amp;T$143),2,0)/VLOOKUP($P126,INDIRECT("fundamentals!$"&amp;T$142&amp;":$"&amp;T$143),2,0)))^(1/5)-1)-((VLOOKUP(EDATE($P126,60),fundamentals!$EP:$EQ,2,0)/VLOOKUP($P126,fundamentals!$EP:$EQ,2,0))^(1/5)-1)</f>
        <v>-6.1078910679187581E-2</v>
      </c>
      <c r="U126" s="54">
        <f ca="1">(((VLOOKUP(EDATE($P126,60),INDIRECT("fundamentals!$"&amp;U$142&amp;":$"&amp;U$143),2,0)/VLOOKUP($P126,INDIRECT("fundamentals!$"&amp;U$142&amp;":$"&amp;U$143),2,0)))^(1/5)-1)-((VLOOKUP(EDATE($P126,60),fundamentals!$EP:$EQ,2,0)/VLOOKUP($P126,fundamentals!$EP:$EQ,2,0))^(1/5)-1)</f>
        <v>-4.0123483911079338E-2</v>
      </c>
      <c r="V126" s="54">
        <f ca="1">(((VLOOKUP(EDATE($P126,60),INDIRECT("fundamentals!$"&amp;V$142&amp;":$"&amp;V$143),2,0)/VLOOKUP($P126,INDIRECT("fundamentals!$"&amp;V$142&amp;":$"&amp;V$143),2,0)))^(1/5)-1)-((VLOOKUP(EDATE($P126,60),fundamentals!$EP:$EQ,2,0)/VLOOKUP($P126,fundamentals!$EP:$EQ,2,0))^(1/5)-1)</f>
        <v>-0.12325577811311095</v>
      </c>
      <c r="W126" s="54">
        <f ca="1">(((VLOOKUP(EDATE($P126,60),INDIRECT("fundamentals!$"&amp;W$142&amp;":$"&amp;W$143),2,0)/VLOOKUP($P126,INDIRECT("fundamentals!$"&amp;W$142&amp;":$"&amp;W$143),2,0)))^(1/5)-1)-((VLOOKUP(EDATE($P126,60),fundamentals!$EP:$EQ,2,0)/VLOOKUP($P126,fundamentals!$EP:$EQ,2,0))^(1/5)-1)</f>
        <v>-2.7697120355214988E-2</v>
      </c>
      <c r="X126" s="54">
        <f ca="1">(((VLOOKUP(EDATE($P126,60),INDIRECT("fundamentals!$"&amp;X$142&amp;":$"&amp;X$143),2,0)/VLOOKUP($P126,INDIRECT("fundamentals!$"&amp;X$142&amp;":$"&amp;X$143),2,0)))^(1/5)-1)-((VLOOKUP(EDATE($P126,60),fundamentals!$EP:$EQ,2,0)/VLOOKUP($P126,fundamentals!$EP:$EQ,2,0))^(1/5)-1)</f>
        <v>-2.2120366691238624E-2</v>
      </c>
      <c r="Y126" s="54">
        <f ca="1">(((VLOOKUP(EDATE($P126,60),INDIRECT("fundamentals!$"&amp;Y$142&amp;":$"&amp;Y$143),2,0)/VLOOKUP($P126,INDIRECT("fundamentals!$"&amp;Y$142&amp;":$"&amp;Y$143),2,0)))^(1/5)-1)-((VLOOKUP(EDATE($P126,60),fundamentals!$EP:$EQ,2,0)/VLOOKUP($P126,fundamentals!$EP:$EQ,2,0))^(1/5)-1)</f>
        <v>-7.2675896349499336E-2</v>
      </c>
      <c r="Z126" s="54">
        <f ca="1">(((VLOOKUP(EDATE($P126,60),INDIRECT("fundamentals!$"&amp;Z$142&amp;":$"&amp;Z$143),2,0)/VLOOKUP($P126,INDIRECT("fundamentals!$"&amp;Z$142&amp;":$"&amp;Z$143),2,0)))^(1/5)-1)-((VLOOKUP(EDATE($P126,60),fundamentals!$EP:$EQ,2,0)/VLOOKUP($P126,fundamentals!$EP:$EQ,2,0))^(1/5)-1)</f>
        <v>0.10643495329945329</v>
      </c>
      <c r="AA126" s="54">
        <f ca="1">(((VLOOKUP(EDATE($P126,60),INDIRECT("fundamentals!$"&amp;AA$142&amp;":$"&amp;AA$143),2,0)/VLOOKUP($P126,INDIRECT("fundamentals!$"&amp;AA$142&amp;":$"&amp;AA$143),2,0)))^(1/5)-1)-((VLOOKUP(EDATE($P126,60),fundamentals!$EP:$EQ,2,0)/VLOOKUP($P126,fundamentals!$EP:$EQ,2,0))^(1/5)-1)</f>
        <v>-7.5967549399954759E-2</v>
      </c>
    </row>
    <row r="127" spans="2:27" x14ac:dyDescent="0.35">
      <c r="B127" s="21">
        <v>43677</v>
      </c>
      <c r="C127" s="23">
        <f t="shared" ca="1" si="7"/>
        <v>0.53741140380144792</v>
      </c>
      <c r="D127" s="23">
        <f t="shared" ca="1" si="6"/>
        <v>3.1533017304155209</v>
      </c>
      <c r="E127" s="23">
        <f t="shared" ca="1" si="6"/>
        <v>-1.8242313380419946</v>
      </c>
      <c r="F127" s="23">
        <f t="shared" ca="1" si="6"/>
        <v>2.8341489728938445</v>
      </c>
      <c r="G127" s="23">
        <f t="shared" ca="1" si="6"/>
        <v>-2.0116936699996697</v>
      </c>
      <c r="H127" s="23">
        <f t="shared" ca="1" si="6"/>
        <v>-0.756042552557465</v>
      </c>
      <c r="I127" s="23">
        <f t="shared" ca="1" si="6"/>
        <v>-3.7418463750714643</v>
      </c>
      <c r="J127" s="23">
        <f t="shared" ca="1" si="6"/>
        <v>0.36177434465406133</v>
      </c>
      <c r="K127" s="23">
        <f t="shared" ca="1" si="6"/>
        <v>-3.4485728670031426</v>
      </c>
      <c r="L127" s="23">
        <f t="shared" ca="1" si="6"/>
        <v>2.861472534586186</v>
      </c>
      <c r="M127" s="23">
        <f t="shared" ca="1" si="6"/>
        <v>8.4802193872227782</v>
      </c>
      <c r="P127" s="21">
        <v>43677</v>
      </c>
      <c r="Q127" s="54">
        <f ca="1">(((VLOOKUP(EDATE($P127,60),INDIRECT("fundamentals!$"&amp;Q$142&amp;":$"&amp;Q$143),2,0)/VLOOKUP($P127,INDIRECT("fundamentals!$"&amp;Q$142&amp;":$"&amp;Q$143),2,0)))^(1/5)-1)-((VLOOKUP(EDATE($P127,60),fundamentals!$EP:$EQ,2,0)/VLOOKUP($P127,fundamentals!$EP:$EQ,2,0))^(1/5)-1)</f>
        <v>-1.8350161753688532E-2</v>
      </c>
      <c r="R127" s="54">
        <f ca="1">(((VLOOKUP(EDATE($P127,60),INDIRECT("fundamentals!$"&amp;R$142&amp;":$"&amp;R$143),2,0)/VLOOKUP($P127,INDIRECT("fundamentals!$"&amp;R$142&amp;":$"&amp;R$143),2,0)))^(1/5)-1)-((VLOOKUP(EDATE($P127,60),fundamentals!$EP:$EQ,2,0)/VLOOKUP($P127,fundamentals!$EP:$EQ,2,0))^(1/5)-1)</f>
        <v>-1.6877494127729209E-2</v>
      </c>
      <c r="S127" s="54">
        <f ca="1">(((VLOOKUP(EDATE($P127,60),INDIRECT("fundamentals!$"&amp;S$142&amp;":$"&amp;S$143),2,0)/VLOOKUP($P127,INDIRECT("fundamentals!$"&amp;S$142&amp;":$"&amp;S$143),2,0)))^(1/5)-1)-((VLOOKUP(EDATE($P127,60),fundamentals!$EP:$EQ,2,0)/VLOOKUP($P127,fundamentals!$EP:$EQ,2,0))^(1/5)-1)</f>
        <v>-7.1878722842860565E-2</v>
      </c>
      <c r="T127" s="54">
        <f ca="1">(((VLOOKUP(EDATE($P127,60),INDIRECT("fundamentals!$"&amp;T$142&amp;":$"&amp;T$143),2,0)/VLOOKUP($P127,INDIRECT("fundamentals!$"&amp;T$142&amp;":$"&amp;T$143),2,0)))^(1/5)-1)-((VLOOKUP(EDATE($P127,60),fundamentals!$EP:$EQ,2,0)/VLOOKUP($P127,fundamentals!$EP:$EQ,2,0))^(1/5)-1)</f>
        <v>-6.1478545544655372E-2</v>
      </c>
      <c r="U127" s="54">
        <f ca="1">(((VLOOKUP(EDATE($P127,60),INDIRECT("fundamentals!$"&amp;U$142&amp;":$"&amp;U$143),2,0)/VLOOKUP($P127,INDIRECT("fundamentals!$"&amp;U$142&amp;":$"&amp;U$143),2,0)))^(1/5)-1)-((VLOOKUP(EDATE($P127,60),fundamentals!$EP:$EQ,2,0)/VLOOKUP($P127,fundamentals!$EP:$EQ,2,0))^(1/5)-1)</f>
        <v>-4.121373549330265E-2</v>
      </c>
      <c r="V127" s="54">
        <f ca="1">(((VLOOKUP(EDATE($P127,60),INDIRECT("fundamentals!$"&amp;V$142&amp;":$"&amp;V$143),2,0)/VLOOKUP($P127,INDIRECT("fundamentals!$"&amp;V$142&amp;":$"&amp;V$143),2,0)))^(1/5)-1)-((VLOOKUP(EDATE($P127,60),fundamentals!$EP:$EQ,2,0)/VLOOKUP($P127,fundamentals!$EP:$EQ,2,0))^(1/5)-1)</f>
        <v>-0.12239516007336571</v>
      </c>
      <c r="W127" s="54">
        <f ca="1">(((VLOOKUP(EDATE($P127,60),INDIRECT("fundamentals!$"&amp;W$142&amp;":$"&amp;W$143),2,0)/VLOOKUP($P127,INDIRECT("fundamentals!$"&amp;W$142&amp;":$"&amp;W$143),2,0)))^(1/5)-1)-((VLOOKUP(EDATE($P127,60),fundamentals!$EP:$EQ,2,0)/VLOOKUP($P127,fundamentals!$EP:$EQ,2,0))^(1/5)-1)</f>
        <v>-2.8056966251408078E-2</v>
      </c>
      <c r="X127" s="54">
        <f ca="1">(((VLOOKUP(EDATE($P127,60),INDIRECT("fundamentals!$"&amp;X$142&amp;":$"&amp;X$143),2,0)/VLOOKUP($P127,INDIRECT("fundamentals!$"&amp;X$142&amp;":$"&amp;X$143),2,0)))^(1/5)-1)-((VLOOKUP(EDATE($P127,60),fundamentals!$EP:$EQ,2,0)/VLOOKUP($P127,fundamentals!$EP:$EQ,2,0))^(1/5)-1)</f>
        <v>-2.1571091713429968E-2</v>
      </c>
      <c r="Y127" s="54">
        <f ca="1">(((VLOOKUP(EDATE($P127,60),INDIRECT("fundamentals!$"&amp;Y$142&amp;":$"&amp;Y$143),2,0)/VLOOKUP($P127,INDIRECT("fundamentals!$"&amp;Y$142&amp;":$"&amp;Y$143),2,0)))^(1/5)-1)-((VLOOKUP(EDATE($P127,60),fundamentals!$EP:$EQ,2,0)/VLOOKUP($P127,fundamentals!$EP:$EQ,2,0))^(1/5)-1)</f>
        <v>-7.2730321211636584E-2</v>
      </c>
      <c r="Z127" s="54">
        <f ca="1">(((VLOOKUP(EDATE($P127,60),INDIRECT("fundamentals!$"&amp;Z$142&amp;":$"&amp;Z$143),2,0)/VLOOKUP($P127,INDIRECT("fundamentals!$"&amp;Z$142&amp;":$"&amp;Z$143),2,0)))^(1/5)-1)-((VLOOKUP(EDATE($P127,60),fundamentals!$EP:$EQ,2,0)/VLOOKUP($P127,fundamentals!$EP:$EQ,2,0))^(1/5)-1)</f>
        <v>8.5097405059365805E-2</v>
      </c>
      <c r="AA127" s="54">
        <f ca="1">(((VLOOKUP(EDATE($P127,60),INDIRECT("fundamentals!$"&amp;AA$142&amp;":$"&amp;AA$143),2,0)/VLOOKUP($P127,INDIRECT("fundamentals!$"&amp;AA$142&amp;":$"&amp;AA$143),2,0)))^(1/5)-1)-((VLOOKUP(EDATE($P127,60),fundamentals!$EP:$EQ,2,0)/VLOOKUP($P127,fundamentals!$EP:$EQ,2,0))^(1/5)-1)</f>
        <v>-6.8958006461670385E-2</v>
      </c>
    </row>
    <row r="128" spans="2:27" x14ac:dyDescent="0.35">
      <c r="B128" s="21">
        <v>43708</v>
      </c>
      <c r="C128" s="23">
        <f t="shared" ca="1" si="7"/>
        <v>-0.61589815134185066</v>
      </c>
      <c r="D128" s="23">
        <f t="shared" ca="1" si="6"/>
        <v>1.9887521009506175</v>
      </c>
      <c r="E128" s="23">
        <f t="shared" ca="1" si="6"/>
        <v>-1.6000193113974337</v>
      </c>
      <c r="F128" s="23">
        <f t="shared" ca="1" si="6"/>
        <v>0.88408905484332689</v>
      </c>
      <c r="G128" s="23">
        <f t="shared" ca="1" si="6"/>
        <v>-3.3222828632539714</v>
      </c>
      <c r="H128" s="23">
        <f t="shared" ca="1" si="6"/>
        <v>6.8184557798843581E-2</v>
      </c>
      <c r="I128" s="23">
        <f t="shared" ca="1" si="6"/>
        <v>-4.3131749829842434</v>
      </c>
      <c r="J128" s="23">
        <f t="shared" ca="1" si="6"/>
        <v>-0.81928469769875356</v>
      </c>
      <c r="K128" s="23">
        <f t="shared" ca="1" si="6"/>
        <v>-4.4553046297073973</v>
      </c>
      <c r="L128" s="23">
        <f t="shared" ca="1" si="6"/>
        <v>1.7493843553530786</v>
      </c>
      <c r="M128" s="23">
        <f t="shared" ca="1" si="6"/>
        <v>9.8666365230253543</v>
      </c>
      <c r="P128" s="21">
        <v>43708</v>
      </c>
      <c r="Q128" s="54">
        <f ca="1">(((VLOOKUP(EDATE($P128,60),INDIRECT("fundamentals!$"&amp;Q$142&amp;":$"&amp;Q$143),2,0)/VLOOKUP($P128,INDIRECT("fundamentals!$"&amp;Q$142&amp;":$"&amp;Q$143),2,0)))^(1/5)-1)-((VLOOKUP(EDATE($P128,60),fundamentals!$EP:$EQ,2,0)/VLOOKUP($P128,fundamentals!$EP:$EQ,2,0))^(1/5)-1)</f>
        <v>-1.2147768293137018E-2</v>
      </c>
      <c r="R128" s="54">
        <f ca="1">(((VLOOKUP(EDATE($P128,60),INDIRECT("fundamentals!$"&amp;R$142&amp;":$"&amp;R$143),2,0)/VLOOKUP($P128,INDIRECT("fundamentals!$"&amp;R$142&amp;":$"&amp;R$143),2,0)))^(1/5)-1)-((VLOOKUP(EDATE($P128,60),fundamentals!$EP:$EQ,2,0)/VLOOKUP($P128,fundamentals!$EP:$EQ,2,0))^(1/5)-1)</f>
        <v>-1.5497647113093649E-2</v>
      </c>
      <c r="S128" s="54">
        <f ca="1">(((VLOOKUP(EDATE($P128,60),INDIRECT("fundamentals!$"&amp;S$142&amp;":$"&amp;S$143),2,0)/VLOOKUP($P128,INDIRECT("fundamentals!$"&amp;S$142&amp;":$"&amp;S$143),2,0)))^(1/5)-1)-((VLOOKUP(EDATE($P128,60),fundamentals!$EP:$EQ,2,0)/VLOOKUP($P128,fundamentals!$EP:$EQ,2,0))^(1/5)-1)</f>
        <v>-6.5515779409156982E-2</v>
      </c>
      <c r="T128" s="54">
        <f ca="1">(((VLOOKUP(EDATE($P128,60),INDIRECT("fundamentals!$"&amp;T$142&amp;":$"&amp;T$143),2,0)/VLOOKUP($P128,INDIRECT("fundamentals!$"&amp;T$142&amp;":$"&amp;T$143),2,0)))^(1/5)-1)-((VLOOKUP(EDATE($P128,60),fundamentals!$EP:$EQ,2,0)/VLOOKUP($P128,fundamentals!$EP:$EQ,2,0))^(1/5)-1)</f>
        <v>-4.7206544170069309E-2</v>
      </c>
      <c r="U128" s="54">
        <f ca="1">(((VLOOKUP(EDATE($P128,60),INDIRECT("fundamentals!$"&amp;U$142&amp;":$"&amp;U$143),2,0)/VLOOKUP($P128,INDIRECT("fundamentals!$"&amp;U$142&amp;":$"&amp;U$143),2,0)))^(1/5)-1)-((VLOOKUP(EDATE($P128,60),fundamentals!$EP:$EQ,2,0)/VLOOKUP($P128,fundamentals!$EP:$EQ,2,0))^(1/5)-1)</f>
        <v>-2.1641929965652951E-2</v>
      </c>
      <c r="V128" s="54">
        <f ca="1">(((VLOOKUP(EDATE($P128,60),INDIRECT("fundamentals!$"&amp;V$142&amp;":$"&amp;V$143),2,0)/VLOOKUP($P128,INDIRECT("fundamentals!$"&amp;V$142&amp;":$"&amp;V$143),2,0)))^(1/5)-1)-((VLOOKUP(EDATE($P128,60),fundamentals!$EP:$EQ,2,0)/VLOOKUP($P128,fundamentals!$EP:$EQ,2,0))^(1/5)-1)</f>
        <v>-0.12172508424070494</v>
      </c>
      <c r="W128" s="54">
        <f ca="1">(((VLOOKUP(EDATE($P128,60),INDIRECT("fundamentals!$"&amp;W$142&amp;":$"&amp;W$143),2,0)/VLOOKUP($P128,INDIRECT("fundamentals!$"&amp;W$142&amp;":$"&amp;W$143),2,0)))^(1/5)-1)-((VLOOKUP(EDATE($P128,60),fundamentals!$EP:$EQ,2,0)/VLOOKUP($P128,fundamentals!$EP:$EQ,2,0))^(1/5)-1)</f>
        <v>-1.6147483833418352E-2</v>
      </c>
      <c r="X128" s="54">
        <f ca="1">(((VLOOKUP(EDATE($P128,60),INDIRECT("fundamentals!$"&amp;X$142&amp;":$"&amp;X$143),2,0)/VLOOKUP($P128,INDIRECT("fundamentals!$"&amp;X$142&amp;":$"&amp;X$143),2,0)))^(1/5)-1)-((VLOOKUP(EDATE($P128,60),fundamentals!$EP:$EQ,2,0)/VLOOKUP($P128,fundamentals!$EP:$EQ,2,0))^(1/5)-1)</f>
        <v>-1.1123557032972853E-2</v>
      </c>
      <c r="Y128" s="54">
        <f ca="1">(((VLOOKUP(EDATE($P128,60),INDIRECT("fundamentals!$"&amp;Y$142&amp;":$"&amp;Y$143),2,0)/VLOOKUP($P128,INDIRECT("fundamentals!$"&amp;Y$142&amp;":$"&amp;Y$143),2,0)))^(1/5)-1)-((VLOOKUP(EDATE($P128,60),fundamentals!$EP:$EQ,2,0)/VLOOKUP($P128,fundamentals!$EP:$EQ,2,0))^(1/5)-1)</f>
        <v>-6.1554857499179327E-2</v>
      </c>
      <c r="Z128" s="54">
        <f ca="1">(((VLOOKUP(EDATE($P128,60),INDIRECT("fundamentals!$"&amp;Z$142&amp;":$"&amp;Z$143),2,0)/VLOOKUP($P128,INDIRECT("fundamentals!$"&amp;Z$142&amp;":$"&amp;Z$143),2,0)))^(1/5)-1)-((VLOOKUP(EDATE($P128,60),fundamentals!$EP:$EQ,2,0)/VLOOKUP($P128,fundamentals!$EP:$EQ,2,0))^(1/5)-1)</f>
        <v>9.3067647346607663E-2</v>
      </c>
      <c r="AA128" s="54">
        <f ca="1">(((VLOOKUP(EDATE($P128,60),INDIRECT("fundamentals!$"&amp;AA$142&amp;":$"&amp;AA$143),2,0)/VLOOKUP($P128,INDIRECT("fundamentals!$"&amp;AA$142&amp;":$"&amp;AA$143),2,0)))^(1/5)-1)-((VLOOKUP(EDATE($P128,60),fundamentals!$EP:$EQ,2,0)/VLOOKUP($P128,fundamentals!$EP:$EQ,2,0))^(1/5)-1)</f>
        <v>-6.979127406631136E-2</v>
      </c>
    </row>
    <row r="129" spans="2:27" x14ac:dyDescent="0.35">
      <c r="B129" s="21">
        <v>43738</v>
      </c>
      <c r="C129" s="23">
        <f t="shared" ca="1" si="7"/>
        <v>-1.2637696656217603</v>
      </c>
      <c r="D129" s="23">
        <f t="shared" ca="1" si="6"/>
        <v>1.4546131300305705</v>
      </c>
      <c r="E129" s="23">
        <f t="shared" ca="1" si="6"/>
        <v>-1.693810419947841</v>
      </c>
      <c r="F129" s="23">
        <f t="shared" ca="1" si="6"/>
        <v>1.5131273617412437</v>
      </c>
      <c r="G129" s="23">
        <f t="shared" ca="1" si="6"/>
        <v>-2.9924623645649477</v>
      </c>
      <c r="H129" s="23">
        <f t="shared" ca="1" si="6"/>
        <v>-0.33451243616760618</v>
      </c>
      <c r="I129" s="23">
        <f t="shared" ca="1" si="6"/>
        <v>-4.9495904619679543</v>
      </c>
      <c r="J129" s="23">
        <f t="shared" ca="1" si="6"/>
        <v>-0.55133097514123008</v>
      </c>
      <c r="K129" s="23">
        <f t="shared" ca="1" si="6"/>
        <v>-4.3247672042496168</v>
      </c>
      <c r="L129" s="23">
        <f t="shared" ca="1" si="6"/>
        <v>1.3842012052922481</v>
      </c>
      <c r="M129" s="23">
        <f t="shared" ca="1" si="6"/>
        <v>11.043880237857415</v>
      </c>
      <c r="P129" s="21">
        <v>43738</v>
      </c>
      <c r="Q129" s="54">
        <f ca="1">(((VLOOKUP(EDATE($P129,60),INDIRECT("fundamentals!$"&amp;Q$142&amp;":$"&amp;Q$143),2,0)/VLOOKUP($P129,INDIRECT("fundamentals!$"&amp;Q$142&amp;":$"&amp;Q$143),2,0)))^(1/5)-1)-((VLOOKUP(EDATE($P129,60),fundamentals!$EP:$EQ,2,0)/VLOOKUP($P129,fundamentals!$EP:$EQ,2,0))^(1/5)-1)</f>
        <v>5.2446334262890026E-3</v>
      </c>
      <c r="R129" s="54">
        <f ca="1">(((VLOOKUP(EDATE($P129,60),INDIRECT("fundamentals!$"&amp;R$142&amp;":$"&amp;R$143),2,0)/VLOOKUP($P129,INDIRECT("fundamentals!$"&amp;R$142&amp;":$"&amp;R$143),2,0)))^(1/5)-1)-((VLOOKUP(EDATE($P129,60),fundamentals!$EP:$EQ,2,0)/VLOOKUP($P129,fundamentals!$EP:$EQ,2,0))^(1/5)-1)</f>
        <v>6.0489918926640573E-3</v>
      </c>
      <c r="S129" s="54">
        <f ca="1">(((VLOOKUP(EDATE($P129,60),INDIRECT("fundamentals!$"&amp;S$142&amp;":$"&amp;S$143),2,0)/VLOOKUP($P129,INDIRECT("fundamentals!$"&amp;S$142&amp;":$"&amp;S$143),2,0)))^(1/5)-1)-((VLOOKUP(EDATE($P129,60),fundamentals!$EP:$EQ,2,0)/VLOOKUP($P129,fundamentals!$EP:$EQ,2,0))^(1/5)-1)</f>
        <v>-6.0389142549775565E-2</v>
      </c>
      <c r="T129" s="54">
        <f ca="1">(((VLOOKUP(EDATE($P129,60),INDIRECT("fundamentals!$"&amp;T$142&amp;":$"&amp;T$143),2,0)/VLOOKUP($P129,INDIRECT("fundamentals!$"&amp;T$142&amp;":$"&amp;T$143),2,0)))^(1/5)-1)-((VLOOKUP(EDATE($P129,60),fundamentals!$EP:$EQ,2,0)/VLOOKUP($P129,fundamentals!$EP:$EQ,2,0))^(1/5)-1)</f>
        <v>-5.3458931256120223E-2</v>
      </c>
      <c r="U129" s="54">
        <f ca="1">(((VLOOKUP(EDATE($P129,60),INDIRECT("fundamentals!$"&amp;U$142&amp;":$"&amp;U$143),2,0)/VLOOKUP($P129,INDIRECT("fundamentals!$"&amp;U$142&amp;":$"&amp;U$143),2,0)))^(1/5)-1)-((VLOOKUP(EDATE($P129,60),fundamentals!$EP:$EQ,2,0)/VLOOKUP($P129,fundamentals!$EP:$EQ,2,0))^(1/5)-1)</f>
        <v>-2.9435235827848016E-2</v>
      </c>
      <c r="V129" s="54">
        <f ca="1">(((VLOOKUP(EDATE($P129,60),INDIRECT("fundamentals!$"&amp;V$142&amp;":$"&amp;V$143),2,0)/VLOOKUP($P129,INDIRECT("fundamentals!$"&amp;V$142&amp;":$"&amp;V$143),2,0)))^(1/5)-1)-((VLOOKUP(EDATE($P129,60),fundamentals!$EP:$EQ,2,0)/VLOOKUP($P129,fundamentals!$EP:$EQ,2,0))^(1/5)-1)</f>
        <v>-0.10958178884907821</v>
      </c>
      <c r="W129" s="54">
        <f ca="1">(((VLOOKUP(EDATE($P129,60),INDIRECT("fundamentals!$"&amp;W$142&amp;":$"&amp;W$143),2,0)/VLOOKUP($P129,INDIRECT("fundamentals!$"&amp;W$142&amp;":$"&amp;W$143),2,0)))^(1/5)-1)-((VLOOKUP(EDATE($P129,60),fundamentals!$EP:$EQ,2,0)/VLOOKUP($P129,fundamentals!$EP:$EQ,2,0))^(1/5)-1)</f>
        <v>-1.2553655412197662E-2</v>
      </c>
      <c r="X129" s="54">
        <f ca="1">(((VLOOKUP(EDATE($P129,60),INDIRECT("fundamentals!$"&amp;X$142&amp;":$"&amp;X$143),2,0)/VLOOKUP($P129,INDIRECT("fundamentals!$"&amp;X$142&amp;":$"&amp;X$143),2,0)))^(1/5)-1)-((VLOOKUP(EDATE($P129,60),fundamentals!$EP:$EQ,2,0)/VLOOKUP($P129,fundamentals!$EP:$EQ,2,0))^(1/5)-1)</f>
        <v>-4.0708486628484586E-3</v>
      </c>
      <c r="Y129" s="54">
        <f ca="1">(((VLOOKUP(EDATE($P129,60),INDIRECT("fundamentals!$"&amp;Y$142&amp;":$"&amp;Y$143),2,0)/VLOOKUP($P129,INDIRECT("fundamentals!$"&amp;Y$142&amp;":$"&amp;Y$143),2,0)))^(1/5)-1)-((VLOOKUP(EDATE($P129,60),fundamentals!$EP:$EQ,2,0)/VLOOKUP($P129,fundamentals!$EP:$EQ,2,0))^(1/5)-1)</f>
        <v>-5.5615146464091048E-2</v>
      </c>
      <c r="Z129" s="54">
        <f ca="1">(((VLOOKUP(EDATE($P129,60),INDIRECT("fundamentals!$"&amp;Z$142&amp;":$"&amp;Z$143),2,0)/VLOOKUP($P129,INDIRECT("fundamentals!$"&amp;Z$142&amp;":$"&amp;Z$143),2,0)))^(1/5)-1)-((VLOOKUP(EDATE($P129,60),fundamentals!$EP:$EQ,2,0)/VLOOKUP($P129,fundamentals!$EP:$EQ,2,0))^(1/5)-1)</f>
        <v>0.10387460509458246</v>
      </c>
      <c r="AA129" s="54">
        <f ca="1">(((VLOOKUP(EDATE($P129,60),INDIRECT("fundamentals!$"&amp;AA$142&amp;":$"&amp;AA$143),2,0)/VLOOKUP($P129,INDIRECT("fundamentals!$"&amp;AA$142&amp;":$"&amp;AA$143),2,0)))^(1/5)-1)-((VLOOKUP(EDATE($P129,60),fundamentals!$EP:$EQ,2,0)/VLOOKUP($P129,fundamentals!$EP:$EQ,2,0))^(1/5)-1)</f>
        <v>-5.7498532684705062E-2</v>
      </c>
    </row>
    <row r="130" spans="2:27" x14ac:dyDescent="0.35">
      <c r="B130" s="21">
        <v>43769</v>
      </c>
      <c r="C130" s="23">
        <f t="shared" ca="1" si="7"/>
        <v>-1.0430773897483068</v>
      </c>
      <c r="D130" s="23">
        <f t="shared" ca="1" si="6"/>
        <v>0.7079764952055978</v>
      </c>
      <c r="E130" s="23">
        <f t="shared" ca="1" si="6"/>
        <v>-2.5119213903946163</v>
      </c>
      <c r="F130" s="23">
        <f t="shared" ca="1" si="6"/>
        <v>0.63383506052921934</v>
      </c>
      <c r="G130" s="23">
        <f t="shared" ca="1" si="6"/>
        <v>-3.4194924471925638</v>
      </c>
      <c r="H130" s="23">
        <f t="shared" ca="1" si="6"/>
        <v>-1.0479925487352011</v>
      </c>
      <c r="I130" s="23">
        <f t="shared" ca="1" si="6"/>
        <v>-4.7521336463032213</v>
      </c>
      <c r="J130" s="23">
        <f t="shared" ca="1" si="6"/>
        <v>-1.1306751106788973</v>
      </c>
      <c r="K130" s="23">
        <f t="shared" ca="1" si="6"/>
        <v>-5.1527704764657676</v>
      </c>
      <c r="L130" s="23">
        <f t="shared" ca="1" si="6"/>
        <v>1.4279084151865664</v>
      </c>
      <c r="M130" s="23">
        <f t="shared" ca="1" si="6"/>
        <v>9.9010160320312188</v>
      </c>
      <c r="P130" s="21">
        <v>43769</v>
      </c>
      <c r="Q130" s="54">
        <f ca="1">(((VLOOKUP(EDATE($P130,60),INDIRECT("fundamentals!$"&amp;Q$142&amp;":$"&amp;Q$143),2,0)/VLOOKUP($P130,INDIRECT("fundamentals!$"&amp;Q$142&amp;":$"&amp;Q$143),2,0)))^(1/5)-1)-((VLOOKUP(EDATE($P130,60),fundamentals!$EP:$EQ,2,0)/VLOOKUP($P130,fundamentals!$EP:$EQ,2,0))^(1/5)-1)</f>
        <v>-1.5805873035081852E-3</v>
      </c>
      <c r="R130" s="54">
        <f ca="1">(((VLOOKUP(EDATE($P130,60),INDIRECT("fundamentals!$"&amp;R$142&amp;":$"&amp;R$143),2,0)/VLOOKUP($P130,INDIRECT("fundamentals!$"&amp;R$142&amp;":$"&amp;R$143),2,0)))^(1/5)-1)-((VLOOKUP(EDATE($P130,60),fundamentals!$EP:$EQ,2,0)/VLOOKUP($P130,fundamentals!$EP:$EQ,2,0))^(1/5)-1)</f>
        <v>-4.7414901336584325E-3</v>
      </c>
      <c r="S130" s="54">
        <f ca="1">(((VLOOKUP(EDATE($P130,60),INDIRECT("fundamentals!$"&amp;S$142&amp;":$"&amp;S$143),2,0)/VLOOKUP($P130,INDIRECT("fundamentals!$"&amp;S$142&amp;":$"&amp;S$143),2,0)))^(1/5)-1)-((VLOOKUP(EDATE($P130,60),fundamentals!$EP:$EQ,2,0)/VLOOKUP($P130,fundamentals!$EP:$EQ,2,0))^(1/5)-1)</f>
        <v>-7.1151069646983922E-2</v>
      </c>
      <c r="T130" s="54">
        <f ca="1">(((VLOOKUP(EDATE($P130,60),INDIRECT("fundamentals!$"&amp;T$142&amp;":$"&amp;T$143),2,0)/VLOOKUP($P130,INDIRECT("fundamentals!$"&amp;T$142&amp;":$"&amp;T$143),2,0)))^(1/5)-1)-((VLOOKUP(EDATE($P130,60),fundamentals!$EP:$EQ,2,0)/VLOOKUP($P130,fundamentals!$EP:$EQ,2,0))^(1/5)-1)</f>
        <v>-5.2878692103514924E-2</v>
      </c>
      <c r="U130" s="54">
        <f ca="1">(((VLOOKUP(EDATE($P130,60),INDIRECT("fundamentals!$"&amp;U$142&amp;":$"&amp;U$143),2,0)/VLOOKUP($P130,INDIRECT("fundamentals!$"&amp;U$142&amp;":$"&amp;U$143),2,0)))^(1/5)-1)-((VLOOKUP(EDATE($P130,60),fundamentals!$EP:$EQ,2,0)/VLOOKUP($P130,fundamentals!$EP:$EQ,2,0))^(1/5)-1)</f>
        <v>-3.2644983755158563E-2</v>
      </c>
      <c r="V130" s="54">
        <f ca="1">(((VLOOKUP(EDATE($P130,60),INDIRECT("fundamentals!$"&amp;V$142&amp;":$"&amp;V$143),2,0)/VLOOKUP($P130,INDIRECT("fundamentals!$"&amp;V$142&amp;":$"&amp;V$143),2,0)))^(1/5)-1)-((VLOOKUP(EDATE($P130,60),fundamentals!$EP:$EQ,2,0)/VLOOKUP($P130,fundamentals!$EP:$EQ,2,0))^(1/5)-1)</f>
        <v>-0.12238118700390932</v>
      </c>
      <c r="W130" s="54">
        <f ca="1">(((VLOOKUP(EDATE($P130,60),INDIRECT("fundamentals!$"&amp;W$142&amp;":$"&amp;W$143),2,0)/VLOOKUP($P130,INDIRECT("fundamentals!$"&amp;W$142&amp;":$"&amp;W$143),2,0)))^(1/5)-1)-((VLOOKUP(EDATE($P130,60),fundamentals!$EP:$EQ,2,0)/VLOOKUP($P130,fundamentals!$EP:$EQ,2,0))^(1/5)-1)</f>
        <v>-3.9387498971390267E-2</v>
      </c>
      <c r="X130" s="54">
        <f ca="1">(((VLOOKUP(EDATE($P130,60),INDIRECT("fundamentals!$"&amp;X$142&amp;":$"&amp;X$143),2,0)/VLOOKUP($P130,INDIRECT("fundamentals!$"&amp;X$142&amp;":$"&amp;X$143),2,0)))^(1/5)-1)-((VLOOKUP(EDATE($P130,60),fundamentals!$EP:$EQ,2,0)/VLOOKUP($P130,fundamentals!$EP:$EQ,2,0))^(1/5)-1)</f>
        <v>-1.3907811069622245E-2</v>
      </c>
      <c r="Y130" s="54">
        <f ca="1">(((VLOOKUP(EDATE($P130,60),INDIRECT("fundamentals!$"&amp;Y$142&amp;":$"&amp;Y$143),2,0)/VLOOKUP($P130,INDIRECT("fundamentals!$"&amp;Y$142&amp;":$"&amp;Y$143),2,0)))^(1/5)-1)-((VLOOKUP(EDATE($P130,60),fundamentals!$EP:$EQ,2,0)/VLOOKUP($P130,fundamentals!$EP:$EQ,2,0))^(1/5)-1)</f>
        <v>-6.7626775440475573E-2</v>
      </c>
      <c r="Z130" s="54">
        <f ca="1">(((VLOOKUP(EDATE($P130,60),INDIRECT("fundamentals!$"&amp;Z$142&amp;":$"&amp;Z$143),2,0)/VLOOKUP($P130,INDIRECT("fundamentals!$"&amp;Z$142&amp;":$"&amp;Z$143),2,0)))^(1/5)-1)-((VLOOKUP(EDATE($P130,60),fundamentals!$EP:$EQ,2,0)/VLOOKUP($P130,fundamentals!$EP:$EQ,2,0))^(1/5)-1)</f>
        <v>8.8364497867516434E-2</v>
      </c>
      <c r="AA130" s="54">
        <f ca="1">(((VLOOKUP(EDATE($P130,60),INDIRECT("fundamentals!$"&amp;AA$142&amp;":$"&amp;AA$143),2,0)/VLOOKUP($P130,INDIRECT("fundamentals!$"&amp;AA$142&amp;":$"&amp;AA$143),2,0)))^(1/5)-1)-((VLOOKUP(EDATE($P130,60),fundamentals!$EP:$EQ,2,0)/VLOOKUP($P130,fundamentals!$EP:$EQ,2,0))^(1/5)-1)</f>
        <v>-6.3338315387371891E-2</v>
      </c>
    </row>
    <row r="131" spans="2:27" x14ac:dyDescent="0.35">
      <c r="B131" s="21">
        <v>43799</v>
      </c>
      <c r="C131" s="23">
        <f t="shared" ca="1" si="7"/>
        <v>-0.75890525308495071</v>
      </c>
      <c r="D131" s="23">
        <f t="shared" ca="1" si="6"/>
        <v>0.47974582635603458</v>
      </c>
      <c r="E131" s="23">
        <f t="shared" ca="1" si="6"/>
        <v>-2.8107825499488328</v>
      </c>
      <c r="F131" s="23">
        <f t="shared" ca="1" si="6"/>
        <v>0.72438333776786767</v>
      </c>
      <c r="G131" s="23">
        <f t="shared" ca="1" si="6"/>
        <v>-3.2555803054629884</v>
      </c>
      <c r="H131" s="23">
        <f t="shared" ca="1" si="6"/>
        <v>-2.1602015494934661</v>
      </c>
      <c r="I131" s="23">
        <f t="shared" ca="1" si="6"/>
        <v>-4.4184137470098133</v>
      </c>
      <c r="J131" s="23">
        <f t="shared" ca="1" si="6"/>
        <v>-0.61238539669773839</v>
      </c>
      <c r="K131" s="23">
        <f t="shared" ca="1" si="6"/>
        <v>-5.1878626572361854</v>
      </c>
      <c r="L131" s="23">
        <f t="shared" ca="1" si="6"/>
        <v>2.0946764869467103</v>
      </c>
      <c r="M131" s="23">
        <f t="shared" ca="1" si="6"/>
        <v>8.406478878145947</v>
      </c>
      <c r="P131" s="21">
        <v>43799</v>
      </c>
      <c r="Q131" s="54">
        <f ca="1">(((VLOOKUP(EDATE($P131,60),INDIRECT("fundamentals!$"&amp;Q$142&amp;":$"&amp;Q$143),2,0)/VLOOKUP($P131,INDIRECT("fundamentals!$"&amp;Q$142&amp;":$"&amp;Q$143),2,0)))^(1/5)-1)-((VLOOKUP(EDATE($P131,60),fundamentals!$EP:$EQ,2,0)/VLOOKUP($P131,fundamentals!$EP:$EQ,2,0))^(1/5)-1)</f>
        <v>1.3174591053536799E-2</v>
      </c>
      <c r="R131" s="54">
        <f ca="1">(((VLOOKUP(EDATE($P131,60),INDIRECT("fundamentals!$"&amp;R$142&amp;":$"&amp;R$143),2,0)/VLOOKUP($P131,INDIRECT("fundamentals!$"&amp;R$142&amp;":$"&amp;R$143),2,0)))^(1/5)-1)-((VLOOKUP(EDATE($P131,60),fundamentals!$EP:$EQ,2,0)/VLOOKUP($P131,fundamentals!$EP:$EQ,2,0))^(1/5)-1)</f>
        <v>3.2587780325281424E-2</v>
      </c>
      <c r="S131" s="54">
        <f ca="1">(((VLOOKUP(EDATE($P131,60),INDIRECT("fundamentals!$"&amp;S$142&amp;":$"&amp;S$143),2,0)/VLOOKUP($P131,INDIRECT("fundamentals!$"&amp;S$142&amp;":$"&amp;S$143),2,0)))^(1/5)-1)-((VLOOKUP(EDATE($P131,60),fundamentals!$EP:$EQ,2,0)/VLOOKUP($P131,fundamentals!$EP:$EQ,2,0))^(1/5)-1)</f>
        <v>-5.2216743188440606E-2</v>
      </c>
      <c r="T131" s="54">
        <f ca="1">(((VLOOKUP(EDATE($P131,60),INDIRECT("fundamentals!$"&amp;T$142&amp;":$"&amp;T$143),2,0)/VLOOKUP($P131,INDIRECT("fundamentals!$"&amp;T$142&amp;":$"&amp;T$143),2,0)))^(1/5)-1)-((VLOOKUP(EDATE($P131,60),fundamentals!$EP:$EQ,2,0)/VLOOKUP($P131,fundamentals!$EP:$EQ,2,0))^(1/5)-1)</f>
        <v>-2.9791419791864948E-2</v>
      </c>
      <c r="U131" s="54">
        <f ca="1">(((VLOOKUP(EDATE($P131,60),INDIRECT("fundamentals!$"&amp;U$142&amp;":$"&amp;U$143),2,0)/VLOOKUP($P131,INDIRECT("fundamentals!$"&amp;U$142&amp;":$"&amp;U$143),2,0)))^(1/5)-1)-((VLOOKUP(EDATE($P131,60),fundamentals!$EP:$EQ,2,0)/VLOOKUP($P131,fundamentals!$EP:$EQ,2,0))^(1/5)-1)</f>
        <v>-8.3150534799130149E-3</v>
      </c>
      <c r="V131" s="54">
        <f ca="1">(((VLOOKUP(EDATE($P131,60),INDIRECT("fundamentals!$"&amp;V$142&amp;":$"&amp;V$143),2,0)/VLOOKUP($P131,INDIRECT("fundamentals!$"&amp;V$142&amp;":$"&amp;V$143),2,0)))^(1/5)-1)-((VLOOKUP(EDATE($P131,60),fundamentals!$EP:$EQ,2,0)/VLOOKUP($P131,fundamentals!$EP:$EQ,2,0))^(1/5)-1)</f>
        <v>-9.8715467795399858E-2</v>
      </c>
      <c r="W131" s="54">
        <f ca="1">(((VLOOKUP(EDATE($P131,60),INDIRECT("fundamentals!$"&amp;W$142&amp;":$"&amp;W$143),2,0)/VLOOKUP($P131,INDIRECT("fundamentals!$"&amp;W$142&amp;":$"&amp;W$143),2,0)))^(1/5)-1)-((VLOOKUP(EDATE($P131,60),fundamentals!$EP:$EQ,2,0)/VLOOKUP($P131,fundamentals!$EP:$EQ,2,0))^(1/5)-1)</f>
        <v>-3.8148929939657572E-2</v>
      </c>
      <c r="X131" s="54">
        <f ca="1">(((VLOOKUP(EDATE($P131,60),INDIRECT("fundamentals!$"&amp;X$142&amp;":$"&amp;X$143),2,0)/VLOOKUP($P131,INDIRECT("fundamentals!$"&amp;X$142&amp;":$"&amp;X$143),2,0)))^(1/5)-1)-((VLOOKUP(EDATE($P131,60),fundamentals!$EP:$EQ,2,0)/VLOOKUP($P131,fundamentals!$EP:$EQ,2,0))^(1/5)-1)</f>
        <v>5.6133883247924121E-3</v>
      </c>
      <c r="Y131" s="54">
        <f ca="1">(((VLOOKUP(EDATE($P131,60),INDIRECT("fundamentals!$"&amp;Y$142&amp;":$"&amp;Y$143),2,0)/VLOOKUP($P131,INDIRECT("fundamentals!$"&amp;Y$142&amp;":$"&amp;Y$143),2,0)))^(1/5)-1)-((VLOOKUP(EDATE($P131,60),fundamentals!$EP:$EQ,2,0)/VLOOKUP($P131,fundamentals!$EP:$EQ,2,0))^(1/5)-1)</f>
        <v>-5.7993553036615131E-2</v>
      </c>
      <c r="Z131" s="54">
        <f ca="1">(((VLOOKUP(EDATE($P131,60),INDIRECT("fundamentals!$"&amp;Z$142&amp;":$"&amp;Z$143),2,0)/VLOOKUP($P131,INDIRECT("fundamentals!$"&amp;Z$142&amp;":$"&amp;Z$143),2,0)))^(1/5)-1)-((VLOOKUP(EDATE($P131,60),fundamentals!$EP:$EQ,2,0)/VLOOKUP($P131,fundamentals!$EP:$EQ,2,0))^(1/5)-1)</f>
        <v>9.9808295349895992E-2</v>
      </c>
      <c r="AA131" s="54">
        <f ca="1">(((VLOOKUP(EDATE($P131,60),INDIRECT("fundamentals!$"&amp;AA$142&amp;":$"&amp;AA$143),2,0)/VLOOKUP($P131,INDIRECT("fundamentals!$"&amp;AA$142&amp;":$"&amp;AA$143),2,0)))^(1/5)-1)-((VLOOKUP(EDATE($P131,60),fundamentals!$EP:$EQ,2,0)/VLOOKUP($P131,fundamentals!$EP:$EQ,2,0))^(1/5)-1)</f>
        <v>-3.9836504364523684E-2</v>
      </c>
    </row>
    <row r="132" spans="2:27" x14ac:dyDescent="0.35">
      <c r="B132" s="21">
        <v>43830</v>
      </c>
      <c r="C132" s="23">
        <f t="shared" ca="1" si="7"/>
        <v>-0.13663361560013243</v>
      </c>
      <c r="D132" s="23">
        <f t="shared" ca="1" si="6"/>
        <v>1.3463491543352868</v>
      </c>
      <c r="E132" s="23">
        <f t="shared" ca="1" si="6"/>
        <v>-2.2423175379671143</v>
      </c>
      <c r="F132" s="23">
        <f t="shared" ca="1" si="6"/>
        <v>2.5222827305494091</v>
      </c>
      <c r="G132" s="23">
        <f t="shared" ca="1" si="6"/>
        <v>-2.782399399589127</v>
      </c>
      <c r="H132" s="23">
        <f t="shared" ca="1" si="6"/>
        <v>-1.9691515878587018</v>
      </c>
      <c r="I132" s="23">
        <f t="shared" ca="1" si="6"/>
        <v>-3.6881812866904529</v>
      </c>
      <c r="J132" s="23">
        <f t="shared" ca="1" si="6"/>
        <v>-0.70633482793400582</v>
      </c>
      <c r="K132" s="23">
        <f t="shared" ca="1" si="6"/>
        <v>-4.5794761984390817</v>
      </c>
      <c r="L132" s="23">
        <f t="shared" ca="1" si="6"/>
        <v>3.1739462617975605</v>
      </c>
      <c r="M132" s="23">
        <f t="shared" ca="1" si="6"/>
        <v>9.7229513948733057</v>
      </c>
      <c r="P132" s="21">
        <v>43830</v>
      </c>
      <c r="Q132" s="54">
        <f ca="1">(((VLOOKUP(EDATE($P132,60),INDIRECT("fundamentals!$"&amp;Q$142&amp;":$"&amp;Q$143),2,0)/VLOOKUP($P132,INDIRECT("fundamentals!$"&amp;Q$142&amp;":$"&amp;Q$143),2,0)))^(1/5)-1)-((VLOOKUP(EDATE($P132,60),fundamentals!$EP:$EQ,2,0)/VLOOKUP($P132,fundamentals!$EP:$EQ,2,0))^(1/5)-1)</f>
        <v>7.2740114088412078E-3</v>
      </c>
      <c r="R132" s="54">
        <f ca="1">(((VLOOKUP(EDATE($P132,60),INDIRECT("fundamentals!$"&amp;R$142&amp;":$"&amp;R$143),2,0)/VLOOKUP($P132,INDIRECT("fundamentals!$"&amp;R$142&amp;":$"&amp;R$143),2,0)))^(1/5)-1)-((VLOOKUP(EDATE($P132,60),fundamentals!$EP:$EQ,2,0)/VLOOKUP($P132,fundamentals!$EP:$EQ,2,0))^(1/5)-1)</f>
        <v>2.4336902335575727E-2</v>
      </c>
      <c r="S132" s="54">
        <f ca="1">(((VLOOKUP(EDATE($P132,60),INDIRECT("fundamentals!$"&amp;S$142&amp;":$"&amp;S$143),2,0)/VLOOKUP($P132,INDIRECT("fundamentals!$"&amp;S$142&amp;":$"&amp;S$143),2,0)))^(1/5)-1)-((VLOOKUP(EDATE($P132,60),fundamentals!$EP:$EQ,2,0)/VLOOKUP($P132,fundamentals!$EP:$EQ,2,0))^(1/5)-1)</f>
        <v>-7.4215656138404196E-2</v>
      </c>
      <c r="T132" s="54">
        <f ca="1">(((VLOOKUP(EDATE($P132,60),INDIRECT("fundamentals!$"&amp;T$142&amp;":$"&amp;T$143),2,0)/VLOOKUP($P132,INDIRECT("fundamentals!$"&amp;T$142&amp;":$"&amp;T$143),2,0)))^(1/5)-1)-((VLOOKUP(EDATE($P132,60),fundamentals!$EP:$EQ,2,0)/VLOOKUP($P132,fundamentals!$EP:$EQ,2,0))^(1/5)-1)</f>
        <v>-6.8523852630453685E-2</v>
      </c>
      <c r="U132" s="54">
        <f ca="1">(((VLOOKUP(EDATE($P132,60),INDIRECT("fundamentals!$"&amp;U$142&amp;":$"&amp;U$143),2,0)/VLOOKUP($P132,INDIRECT("fundamentals!$"&amp;U$142&amp;":$"&amp;U$143),2,0)))^(1/5)-1)-((VLOOKUP(EDATE($P132,60),fundamentals!$EP:$EQ,2,0)/VLOOKUP($P132,fundamentals!$EP:$EQ,2,0))^(1/5)-1)</f>
        <v>-3.2955522566117335E-2</v>
      </c>
      <c r="V132" s="54">
        <f ca="1">(((VLOOKUP(EDATE($P132,60),INDIRECT("fundamentals!$"&amp;V$142&amp;":$"&amp;V$143),2,0)/VLOOKUP($P132,INDIRECT("fundamentals!$"&amp;V$142&amp;":$"&amp;V$143),2,0)))^(1/5)-1)-((VLOOKUP(EDATE($P132,60),fundamentals!$EP:$EQ,2,0)/VLOOKUP($P132,fundamentals!$EP:$EQ,2,0))^(1/5)-1)</f>
        <v>-0.12573379277341745</v>
      </c>
      <c r="W132" s="54">
        <f ca="1">(((VLOOKUP(EDATE($P132,60),INDIRECT("fundamentals!$"&amp;W$142&amp;":$"&amp;W$143),2,0)/VLOOKUP($P132,INDIRECT("fundamentals!$"&amp;W$142&amp;":$"&amp;W$143),2,0)))^(1/5)-1)-((VLOOKUP(EDATE($P132,60),fundamentals!$EP:$EQ,2,0)/VLOOKUP($P132,fundamentals!$EP:$EQ,2,0))^(1/5)-1)</f>
        <v>-6.5876526024175153E-2</v>
      </c>
      <c r="X132" s="54">
        <f ca="1">(((VLOOKUP(EDATE($P132,60),INDIRECT("fundamentals!$"&amp;X$142&amp;":$"&amp;X$143),2,0)/VLOOKUP($P132,INDIRECT("fundamentals!$"&amp;X$142&amp;":$"&amp;X$143),2,0)))^(1/5)-1)-((VLOOKUP(EDATE($P132,60),fundamentals!$EP:$EQ,2,0)/VLOOKUP($P132,fundamentals!$EP:$EQ,2,0))^(1/5)-1)</f>
        <v>-1.7982123965014196E-2</v>
      </c>
      <c r="Y132" s="54">
        <f ca="1">(((VLOOKUP(EDATE($P132,60),INDIRECT("fundamentals!$"&amp;Y$142&amp;":$"&amp;Y$143),2,0)/VLOOKUP($P132,INDIRECT("fundamentals!$"&amp;Y$142&amp;":$"&amp;Y$143),2,0)))^(1/5)-1)-((VLOOKUP(EDATE($P132,60),fundamentals!$EP:$EQ,2,0)/VLOOKUP($P132,fundamentals!$EP:$EQ,2,0))^(1/5)-1)</f>
        <v>-9.3559772219152126E-2</v>
      </c>
      <c r="Z132" s="54">
        <f ca="1">(((VLOOKUP(EDATE($P132,60),INDIRECT("fundamentals!$"&amp;Z$142&amp;":$"&amp;Z$143),2,0)/VLOOKUP($P132,INDIRECT("fundamentals!$"&amp;Z$142&amp;":$"&amp;Z$143),2,0)))^(1/5)-1)-((VLOOKUP(EDATE($P132,60),fundamentals!$EP:$EQ,2,0)/VLOOKUP($P132,fundamentals!$EP:$EQ,2,0))^(1/5)-1)</f>
        <v>8.5957660582768325E-2</v>
      </c>
      <c r="AA132" s="54">
        <f ca="1">(((VLOOKUP(EDATE($P132,60),INDIRECT("fundamentals!$"&amp;AA$142&amp;":$"&amp;AA$143),2,0)/VLOOKUP($P132,INDIRECT("fundamentals!$"&amp;AA$142&amp;":$"&amp;AA$143),2,0)))^(1/5)-1)-((VLOOKUP(EDATE($P132,60),fundamentals!$EP:$EQ,2,0)/VLOOKUP($P132,fundamentals!$EP:$EQ,2,0))^(1/5)-1)</f>
        <v>-7.0888313626324528E-2</v>
      </c>
    </row>
    <row r="133" spans="2:27" x14ac:dyDescent="0.35">
      <c r="B133" s="21">
        <v>43861</v>
      </c>
      <c r="C133" s="23">
        <f t="shared" ca="1" si="7"/>
        <v>1.8852124889285751</v>
      </c>
      <c r="D133" s="23">
        <f t="shared" ca="1" si="6"/>
        <v>4.2147860540479929</v>
      </c>
      <c r="E133" s="23">
        <f t="shared" ca="1" si="6"/>
        <v>-0.3617552363314207</v>
      </c>
      <c r="F133" s="23">
        <f t="shared" ca="1" si="6"/>
        <v>2.3180591762836769</v>
      </c>
      <c r="G133" s="23">
        <f t="shared" ca="1" si="6"/>
        <v>-1.3877571607471957</v>
      </c>
      <c r="H133" s="23">
        <f t="shared" ca="1" si="6"/>
        <v>0.41283369663149427</v>
      </c>
      <c r="I133" s="23">
        <f t="shared" ca="1" si="6"/>
        <v>-2.4730785840880869</v>
      </c>
      <c r="J133" s="23">
        <f t="shared" ca="1" si="6"/>
        <v>0.96307001336392073</v>
      </c>
      <c r="K133" s="23">
        <f t="shared" ca="1" si="6"/>
        <v>-3.887118389767676</v>
      </c>
      <c r="L133" s="23">
        <f t="shared" ca="1" si="6"/>
        <v>6.2388776711523519</v>
      </c>
      <c r="M133" s="23">
        <f t="shared" ca="1" si="6"/>
        <v>14.330437601879922</v>
      </c>
      <c r="P133" s="21">
        <v>43861</v>
      </c>
      <c r="Q133" s="54">
        <f ca="1">(((VLOOKUP(EDATE($P133,60),INDIRECT("fundamentals!$"&amp;Q$142&amp;":$"&amp;Q$143),2,0)/VLOOKUP($P133,INDIRECT("fundamentals!$"&amp;Q$142&amp;":$"&amp;Q$143),2,0)))^(1/5)-1)-((VLOOKUP(EDATE($P133,60),fundamentals!$EP:$EQ,2,0)/VLOOKUP($P133,fundamentals!$EP:$EQ,2,0))^(1/5)-1)</f>
        <v>7.8418252774710151E-3</v>
      </c>
      <c r="R133" s="54">
        <f ca="1">(((VLOOKUP(EDATE($P133,60),INDIRECT("fundamentals!$"&amp;R$142&amp;":$"&amp;R$143),2,0)/VLOOKUP($P133,INDIRECT("fundamentals!$"&amp;R$142&amp;":$"&amp;R$143),2,0)))^(1/5)-1)-((VLOOKUP(EDATE($P133,60),fundamentals!$EP:$EQ,2,0)/VLOOKUP($P133,fundamentals!$EP:$EQ,2,0))^(1/5)-1)</f>
        <v>1.0881503023410843E-2</v>
      </c>
      <c r="S133" s="54">
        <f ca="1">(((VLOOKUP(EDATE($P133,60),INDIRECT("fundamentals!$"&amp;S$142&amp;":$"&amp;S$143),2,0)/VLOOKUP($P133,INDIRECT("fundamentals!$"&amp;S$142&amp;":$"&amp;S$143),2,0)))^(1/5)-1)-((VLOOKUP(EDATE($P133,60),fundamentals!$EP:$EQ,2,0)/VLOOKUP($P133,fundamentals!$EP:$EQ,2,0))^(1/5)-1)</f>
        <v>-8.6438426315992523E-2</v>
      </c>
      <c r="T133" s="54">
        <f ca="1">(((VLOOKUP(EDATE($P133,60),INDIRECT("fundamentals!$"&amp;T$142&amp;":$"&amp;T$143),2,0)/VLOOKUP($P133,INDIRECT("fundamentals!$"&amp;T$142&amp;":$"&amp;T$143),2,0)))^(1/5)-1)-((VLOOKUP(EDATE($P133,60),fundamentals!$EP:$EQ,2,0)/VLOOKUP($P133,fundamentals!$EP:$EQ,2,0))^(1/5)-1)</f>
        <v>-5.6696029616019272E-2</v>
      </c>
      <c r="U133" s="54">
        <f ca="1">(((VLOOKUP(EDATE($P133,60),INDIRECT("fundamentals!$"&amp;U$142&amp;":$"&amp;U$143),2,0)/VLOOKUP($P133,INDIRECT("fundamentals!$"&amp;U$142&amp;":$"&amp;U$143),2,0)))^(1/5)-1)-((VLOOKUP(EDATE($P133,60),fundamentals!$EP:$EQ,2,0)/VLOOKUP($P133,fundamentals!$EP:$EQ,2,0))^(1/5)-1)</f>
        <v>-2.8784009074467765E-2</v>
      </c>
      <c r="V133" s="54">
        <f ca="1">(((VLOOKUP(EDATE($P133,60),INDIRECT("fundamentals!$"&amp;V$142&amp;":$"&amp;V$143),2,0)/VLOOKUP($P133,INDIRECT("fundamentals!$"&amp;V$142&amp;":$"&amp;V$143),2,0)))^(1/5)-1)-((VLOOKUP(EDATE($P133,60),fundamentals!$EP:$EQ,2,0)/VLOOKUP($P133,fundamentals!$EP:$EQ,2,0))^(1/5)-1)</f>
        <v>-0.1419940574800902</v>
      </c>
      <c r="W133" s="54">
        <f ca="1">(((VLOOKUP(EDATE($P133,60),INDIRECT("fundamentals!$"&amp;W$142&amp;":$"&amp;W$143),2,0)/VLOOKUP($P133,INDIRECT("fundamentals!$"&amp;W$142&amp;":$"&amp;W$143),2,0)))^(1/5)-1)-((VLOOKUP(EDATE($P133,60),fundamentals!$EP:$EQ,2,0)/VLOOKUP($P133,fundamentals!$EP:$EQ,2,0))^(1/5)-1)</f>
        <v>-6.2552992565496623E-2</v>
      </c>
      <c r="X133" s="54">
        <f ca="1">(((VLOOKUP(EDATE($P133,60),INDIRECT("fundamentals!$"&amp;X$142&amp;":$"&amp;X$143),2,0)/VLOOKUP($P133,INDIRECT("fundamentals!$"&amp;X$142&amp;":$"&amp;X$143),2,0)))^(1/5)-1)-((VLOOKUP(EDATE($P133,60),fundamentals!$EP:$EQ,2,0)/VLOOKUP($P133,fundamentals!$EP:$EQ,2,0))^(1/5)-1)</f>
        <v>-2.2428413698244887E-2</v>
      </c>
      <c r="Y133" s="54">
        <f ca="1">(((VLOOKUP(EDATE($P133,60),INDIRECT("fundamentals!$"&amp;Y$142&amp;":$"&amp;Y$143),2,0)/VLOOKUP($P133,INDIRECT("fundamentals!$"&amp;Y$142&amp;":$"&amp;Y$143),2,0)))^(1/5)-1)-((VLOOKUP(EDATE($P133,60),fundamentals!$EP:$EQ,2,0)/VLOOKUP($P133,fundamentals!$EP:$EQ,2,0))^(1/5)-1)</f>
        <v>-8.4395348679459969E-2</v>
      </c>
      <c r="Z133" s="54">
        <f ca="1">(((VLOOKUP(EDATE($P133,60),INDIRECT("fundamentals!$"&amp;Z$142&amp;":$"&amp;Z$143),2,0)/VLOOKUP($P133,INDIRECT("fundamentals!$"&amp;Z$142&amp;":$"&amp;Z$143),2,0)))^(1/5)-1)-((VLOOKUP(EDATE($P133,60),fundamentals!$EP:$EQ,2,0)/VLOOKUP($P133,fundamentals!$EP:$EQ,2,0))^(1/5)-1)</f>
        <v>5.2627967684227839E-2</v>
      </c>
      <c r="AA133" s="54">
        <f ca="1">(((VLOOKUP(EDATE($P133,60),INDIRECT("fundamentals!$"&amp;AA$142&amp;":$"&amp;AA$143),2,0)/VLOOKUP($P133,INDIRECT("fundamentals!$"&amp;AA$142&amp;":$"&amp;AA$143),2,0)))^(1/5)-1)-((VLOOKUP(EDATE($P133,60),fundamentals!$EP:$EQ,2,0)/VLOOKUP($P133,fundamentals!$EP:$EQ,2,0))^(1/5)-1)</f>
        <v>-9.5200550975453213E-2</v>
      </c>
    </row>
    <row r="134" spans="2:27" x14ac:dyDescent="0.35">
      <c r="B134" s="21">
        <v>43890</v>
      </c>
      <c r="C134" s="23">
        <f t="shared" ca="1" si="7"/>
        <v>1.7313071886426332</v>
      </c>
      <c r="D134" s="23">
        <f t="shared" ca="1" si="6"/>
        <v>4.2885352557762983</v>
      </c>
      <c r="E134" s="23">
        <f t="shared" ca="1" si="6"/>
        <v>0.24129094405762874</v>
      </c>
      <c r="F134" s="23">
        <f t="shared" ca="1" si="6"/>
        <v>2.0067818176406877</v>
      </c>
      <c r="G134" s="23">
        <f t="shared" ca="1" si="6"/>
        <v>-0.78960373275494655</v>
      </c>
      <c r="H134" s="23">
        <f t="shared" ca="1" si="6"/>
        <v>1.4537192588075523</v>
      </c>
      <c r="I134" s="23">
        <f t="shared" ca="1" si="6"/>
        <v>-1.3344567055477561</v>
      </c>
      <c r="J134" s="23">
        <f t="shared" ref="D134:M138" ca="1" si="8">VLOOKUP($B134,INDIRECT("fundamentals!$"&amp;J$142&amp;":$"&amp;J$143),13,1)</f>
        <v>0.95464619347819202</v>
      </c>
      <c r="K134" s="23">
        <f t="shared" ca="1" si="8"/>
        <v>-2.9383946360489057</v>
      </c>
      <c r="L134" s="23">
        <f t="shared" ca="1" si="8"/>
        <v>6.3058473486867443</v>
      </c>
      <c r="M134" s="23">
        <f t="shared" ca="1" si="8"/>
        <v>12.298712165747043</v>
      </c>
      <c r="P134" s="21">
        <v>43890</v>
      </c>
      <c r="Q134" s="54">
        <f ca="1">(((VLOOKUP(EDATE($P134,60),INDIRECT("fundamentals!$"&amp;Q$142&amp;":$"&amp;Q$143),2,0)/VLOOKUP($P134,INDIRECT("fundamentals!$"&amp;Q$142&amp;":$"&amp;Q$143),2,0)))^(1/5)-1)-((VLOOKUP(EDATE($P134,60),fundamentals!$EP:$EQ,2,0)/VLOOKUP($P134,fundamentals!$EP:$EQ,2,0))^(1/5)-1)</f>
        <v>-6.6795771094776413E-3</v>
      </c>
      <c r="R134" s="54">
        <f ca="1">(((VLOOKUP(EDATE($P134,60),INDIRECT("fundamentals!$"&amp;R$142&amp;":$"&amp;R$143),2,0)/VLOOKUP($P134,INDIRECT("fundamentals!$"&amp;R$142&amp;":$"&amp;R$143),2,0)))^(1/5)-1)-((VLOOKUP(EDATE($P134,60),fundamentals!$EP:$EQ,2,0)/VLOOKUP($P134,fundamentals!$EP:$EQ,2,0))^(1/5)-1)</f>
        <v>-1.3837767211446916E-2</v>
      </c>
      <c r="S134" s="54">
        <f ca="1">(((VLOOKUP(EDATE($P134,60),INDIRECT("fundamentals!$"&amp;S$142&amp;":$"&amp;S$143),2,0)/VLOOKUP($P134,INDIRECT("fundamentals!$"&amp;S$142&amp;":$"&amp;S$143),2,0)))^(1/5)-1)-((VLOOKUP(EDATE($P134,60),fundamentals!$EP:$EQ,2,0)/VLOOKUP($P134,fundamentals!$EP:$EQ,2,0))^(1/5)-1)</f>
        <v>-7.3917922439949102E-2</v>
      </c>
      <c r="T134" s="54">
        <f ca="1">(((VLOOKUP(EDATE($P134,60),INDIRECT("fundamentals!$"&amp;T$142&amp;":$"&amp;T$143),2,0)/VLOOKUP($P134,INDIRECT("fundamentals!$"&amp;T$142&amp;":$"&amp;T$143),2,0)))^(1/5)-1)-((VLOOKUP(EDATE($P134,60),fundamentals!$EP:$EQ,2,0)/VLOOKUP($P134,fundamentals!$EP:$EQ,2,0))^(1/5)-1)</f>
        <v>-3.0423113620433151E-2</v>
      </c>
      <c r="U134" s="54">
        <f ca="1">(((VLOOKUP(EDATE($P134,60),INDIRECT("fundamentals!$"&amp;U$142&amp;":$"&amp;U$143),2,0)/VLOOKUP($P134,INDIRECT("fundamentals!$"&amp;U$142&amp;":$"&amp;U$143),2,0)))^(1/5)-1)-((VLOOKUP(EDATE($P134,60),fundamentals!$EP:$EQ,2,0)/VLOOKUP($P134,fundamentals!$EP:$EQ,2,0))^(1/5)-1)</f>
        <v>-1.6832586151684481E-2</v>
      </c>
      <c r="V134" s="54">
        <f ca="1">(((VLOOKUP(EDATE($P134,60),INDIRECT("fundamentals!$"&amp;V$142&amp;":$"&amp;V$143),2,0)/VLOOKUP($P134,INDIRECT("fundamentals!$"&amp;V$142&amp;":$"&amp;V$143),2,0)))^(1/5)-1)-((VLOOKUP(EDATE($P134,60),fundamentals!$EP:$EQ,2,0)/VLOOKUP($P134,fundamentals!$EP:$EQ,2,0))^(1/5)-1)</f>
        <v>-0.13643446715711049</v>
      </c>
      <c r="W134" s="54">
        <f ca="1">(((VLOOKUP(EDATE($P134,60),INDIRECT("fundamentals!$"&amp;W$142&amp;":$"&amp;W$143),2,0)/VLOOKUP($P134,INDIRECT("fundamentals!$"&amp;W$142&amp;":$"&amp;W$143),2,0)))^(1/5)-1)-((VLOOKUP(EDATE($P134,60),fundamentals!$EP:$EQ,2,0)/VLOOKUP($P134,fundamentals!$EP:$EQ,2,0))^(1/5)-1)</f>
        <v>-6.1803749824225207E-2</v>
      </c>
      <c r="X134" s="54">
        <f ca="1">(((VLOOKUP(EDATE($P134,60),INDIRECT("fundamentals!$"&amp;X$142&amp;":$"&amp;X$143),2,0)/VLOOKUP($P134,INDIRECT("fundamentals!$"&amp;X$142&amp;":$"&amp;X$143),2,0)))^(1/5)-1)-((VLOOKUP(EDATE($P134,60),fundamentals!$EP:$EQ,2,0)/VLOOKUP($P134,fundamentals!$EP:$EQ,2,0))^(1/5)-1)</f>
        <v>-2.1696371284662064E-2</v>
      </c>
      <c r="Y134" s="54">
        <f ca="1">(((VLOOKUP(EDATE($P134,60),INDIRECT("fundamentals!$"&amp;Y$142&amp;":$"&amp;Y$143),2,0)/VLOOKUP($P134,INDIRECT("fundamentals!$"&amp;Y$142&amp;":$"&amp;Y$143),2,0)))^(1/5)-1)-((VLOOKUP(EDATE($P134,60),fundamentals!$EP:$EQ,2,0)/VLOOKUP($P134,fundamentals!$EP:$EQ,2,0))^(1/5)-1)</f>
        <v>-8.0089590129031274E-2</v>
      </c>
      <c r="Z134" s="54">
        <f ca="1">(((VLOOKUP(EDATE($P134,60),INDIRECT("fundamentals!$"&amp;Z$142&amp;":$"&amp;Z$143),2,0)/VLOOKUP($P134,INDIRECT("fundamentals!$"&amp;Z$142&amp;":$"&amp;Z$143),2,0)))^(1/5)-1)-((VLOOKUP(EDATE($P134,60),fundamentals!$EP:$EQ,2,0)/VLOOKUP($P134,fundamentals!$EP:$EQ,2,0))^(1/5)-1)</f>
        <v>4.9444472916442717E-2</v>
      </c>
      <c r="AA134" s="54">
        <f ca="1">(((VLOOKUP(EDATE($P134,60),INDIRECT("fundamentals!$"&amp;AA$142&amp;":$"&amp;AA$143),2,0)/VLOOKUP($P134,INDIRECT("fundamentals!$"&amp;AA$142&amp;":$"&amp;AA$143),2,0)))^(1/5)-1)-((VLOOKUP(EDATE($P134,60),fundamentals!$EP:$EQ,2,0)/VLOOKUP($P134,fundamentals!$EP:$EQ,2,0))^(1/5)-1)</f>
        <v>-8.7147236331694078E-2</v>
      </c>
    </row>
    <row r="135" spans="2:27" x14ac:dyDescent="0.35">
      <c r="B135" s="21">
        <v>43921</v>
      </c>
      <c r="C135" s="23">
        <f t="shared" ca="1" si="7"/>
        <v>-5.3831769983073663</v>
      </c>
      <c r="D135" s="23">
        <f t="shared" ca="1" si="8"/>
        <v>-1.9049263218176113</v>
      </c>
      <c r="E135" s="23">
        <f t="shared" ca="1" si="8"/>
        <v>-3.5334387683990514</v>
      </c>
      <c r="F135" s="23">
        <f t="shared" ca="1" si="8"/>
        <v>-6.6328443657368901</v>
      </c>
      <c r="G135" s="23">
        <f t="shared" ca="1" si="8"/>
        <v>-6.5715308928235849</v>
      </c>
      <c r="H135" s="23">
        <f t="shared" ca="1" si="8"/>
        <v>-4.3296099210603218</v>
      </c>
      <c r="I135" s="23">
        <f t="shared" ca="1" si="8"/>
        <v>-4.5725089249770106</v>
      </c>
      <c r="J135" s="23">
        <f t="shared" ca="1" si="8"/>
        <v>-6.2804942519677116</v>
      </c>
      <c r="K135" s="23">
        <f t="shared" ca="1" si="8"/>
        <v>-7.8060649572887328</v>
      </c>
      <c r="L135" s="23">
        <f t="shared" ca="1" si="8"/>
        <v>1.1544340733869545</v>
      </c>
      <c r="M135" s="23">
        <f t="shared" ca="1" si="8"/>
        <v>5.7153705678867492</v>
      </c>
      <c r="P135" s="21">
        <v>43921</v>
      </c>
      <c r="Q135" s="54">
        <f ca="1">(((VLOOKUP(EDATE($P135,60),INDIRECT("fundamentals!$"&amp;Q$142&amp;":$"&amp;Q$143),2,0)/VLOOKUP($P135,INDIRECT("fundamentals!$"&amp;Q$142&amp;":$"&amp;Q$143),2,0)))^(1/5)-1)-((VLOOKUP(EDATE($P135,60),fundamentals!$EP:$EQ,2,0)/VLOOKUP($P135,fundamentals!$EP:$EQ,2,0))^(1/5)-1)</f>
        <v>3.3322691539381832E-2</v>
      </c>
      <c r="R135" s="54">
        <f ca="1">(((VLOOKUP(EDATE($P135,60),INDIRECT("fundamentals!$"&amp;R$142&amp;":$"&amp;R$143),2,0)/VLOOKUP($P135,INDIRECT("fundamentals!$"&amp;R$142&amp;":$"&amp;R$143),2,0)))^(1/5)-1)-((VLOOKUP(EDATE($P135,60),fundamentals!$EP:$EQ,2,0)/VLOOKUP($P135,fundamentals!$EP:$EQ,2,0))^(1/5)-1)</f>
        <v>2.4021785397128737E-2</v>
      </c>
      <c r="S135" s="54">
        <f ca="1">(((VLOOKUP(EDATE($P135,60),INDIRECT("fundamentals!$"&amp;S$142&amp;":$"&amp;S$143),2,0)/VLOOKUP($P135,INDIRECT("fundamentals!$"&amp;S$142&amp;":$"&amp;S$143),2,0)))^(1/5)-1)-((VLOOKUP(EDATE($P135,60),fundamentals!$EP:$EQ,2,0)/VLOOKUP($P135,fundamentals!$EP:$EQ,2,0))^(1/5)-1)</f>
        <v>-3.7658188070083698E-2</v>
      </c>
      <c r="T135" s="54">
        <f ca="1">(((VLOOKUP(EDATE($P135,60),INDIRECT("fundamentals!$"&amp;T$142&amp;":$"&amp;T$143),2,0)/VLOOKUP($P135,INDIRECT("fundamentals!$"&amp;T$142&amp;":$"&amp;T$143),2,0)))^(1/5)-1)-((VLOOKUP(EDATE($P135,60),fundamentals!$EP:$EQ,2,0)/VLOOKUP($P135,fundamentals!$EP:$EQ,2,0))^(1/5)-1)</f>
        <v>0.11034222779717084</v>
      </c>
      <c r="U135" s="54">
        <f ca="1">(((VLOOKUP(EDATE($P135,60),INDIRECT("fundamentals!$"&amp;U$142&amp;":$"&amp;U$143),2,0)/VLOOKUP($P135,INDIRECT("fundamentals!$"&amp;U$142&amp;":$"&amp;U$143),2,0)))^(1/5)-1)-((VLOOKUP(EDATE($P135,60),fundamentals!$EP:$EQ,2,0)/VLOOKUP($P135,fundamentals!$EP:$EQ,2,0))^(1/5)-1)</f>
        <v>6.147384651892418E-2</v>
      </c>
      <c r="V135" s="54">
        <f ca="1">(((VLOOKUP(EDATE($P135,60),INDIRECT("fundamentals!$"&amp;V$142&amp;":$"&amp;V$143),2,0)/VLOOKUP($P135,INDIRECT("fundamentals!$"&amp;V$142&amp;":$"&amp;V$143),2,0)))^(1/5)-1)-((VLOOKUP(EDATE($P135,60),fundamentals!$EP:$EQ,2,0)/VLOOKUP($P135,fundamentals!$EP:$EQ,2,0))^(1/5)-1)</f>
        <v>-7.9418238103084793E-2</v>
      </c>
      <c r="W135" s="54">
        <f ca="1">(((VLOOKUP(EDATE($P135,60),INDIRECT("fundamentals!$"&amp;W$142&amp;":$"&amp;W$143),2,0)/VLOOKUP($P135,INDIRECT("fundamentals!$"&amp;W$142&amp;":$"&amp;W$143),2,0)))^(1/5)-1)-((VLOOKUP(EDATE($P135,60),fundamentals!$EP:$EQ,2,0)/VLOOKUP($P135,fundamentals!$EP:$EQ,2,0))^(1/5)-1)</f>
        <v>-2.7746571089449112E-2</v>
      </c>
      <c r="X135" s="54">
        <f ca="1">(((VLOOKUP(EDATE($P135,60),INDIRECT("fundamentals!$"&amp;X$142&amp;":$"&amp;X$143),2,0)/VLOOKUP($P135,INDIRECT("fundamentals!$"&amp;X$142&amp;":$"&amp;X$143),2,0)))^(1/5)-1)-((VLOOKUP(EDATE($P135,60),fundamentals!$EP:$EQ,2,0)/VLOOKUP($P135,fundamentals!$EP:$EQ,2,0))^(1/5)-1)</f>
        <v>4.8373411941668332E-2</v>
      </c>
      <c r="Y135" s="54">
        <f ca="1">(((VLOOKUP(EDATE($P135,60),INDIRECT("fundamentals!$"&amp;Y$142&amp;":$"&amp;Y$143),2,0)/VLOOKUP($P135,INDIRECT("fundamentals!$"&amp;Y$142&amp;":$"&amp;Y$143),2,0)))^(1/5)-1)-((VLOOKUP(EDATE($P135,60),fundamentals!$EP:$EQ,2,0)/VLOOKUP($P135,fundamentals!$EP:$EQ,2,0))^(1/5)-1)</f>
        <v>-2.3736278714878267E-2</v>
      </c>
      <c r="Z135" s="54">
        <f ca="1">(((VLOOKUP(EDATE($P135,60),INDIRECT("fundamentals!$"&amp;Z$142&amp;":$"&amp;Z$143),2,0)/VLOOKUP($P135,INDIRECT("fundamentals!$"&amp;Z$142&amp;":$"&amp;Z$143),2,0)))^(1/5)-1)-((VLOOKUP(EDATE($P135,60),fundamentals!$EP:$EQ,2,0)/VLOOKUP($P135,fundamentals!$EP:$EQ,2,0))^(1/5)-1)</f>
        <v>7.7764789166129722E-2</v>
      </c>
      <c r="AA135" s="54">
        <f ca="1">(((VLOOKUP(EDATE($P135,60),INDIRECT("fundamentals!$"&amp;AA$142&amp;":$"&amp;AA$143),2,0)/VLOOKUP($P135,INDIRECT("fundamentals!$"&amp;AA$142&amp;":$"&amp;AA$143),2,0)))^(1/5)-1)-((VLOOKUP(EDATE($P135,60),fundamentals!$EP:$EQ,2,0)/VLOOKUP($P135,fundamentals!$EP:$EQ,2,0))^(1/5)-1)</f>
        <v>-3.3775200199663624E-2</v>
      </c>
    </row>
    <row r="136" spans="2:27" x14ac:dyDescent="0.35">
      <c r="B136" s="21">
        <v>43951</v>
      </c>
      <c r="C136" s="23">
        <f t="shared" ca="1" si="7"/>
        <v>-2.1322039212166288</v>
      </c>
      <c r="D136" s="23">
        <f t="shared" ca="1" si="8"/>
        <v>2.866494456915655</v>
      </c>
      <c r="E136" s="23">
        <f t="shared" ca="1" si="8"/>
        <v>-2.9883308663840893</v>
      </c>
      <c r="F136" s="23">
        <f t="shared" ca="1" si="8"/>
        <v>-3.6782732176499353</v>
      </c>
      <c r="G136" s="23">
        <f t="shared" ca="1" si="8"/>
        <v>-6.4942575034676358</v>
      </c>
      <c r="H136" s="23">
        <f t="shared" ca="1" si="8"/>
        <v>-3.4793348881550248</v>
      </c>
      <c r="I136" s="23">
        <f t="shared" ca="1" si="8"/>
        <v>-3.1992241977136113</v>
      </c>
      <c r="J136" s="23">
        <f t="shared" ca="1" si="8"/>
        <v>-5.4834856402723959</v>
      </c>
      <c r="K136" s="23">
        <f t="shared" ca="1" si="8"/>
        <v>-6.0374635806375352</v>
      </c>
      <c r="L136" s="23">
        <f t="shared" ca="1" si="8"/>
        <v>3.6618370518109495</v>
      </c>
      <c r="M136" s="23">
        <f t="shared" ca="1" si="8"/>
        <v>5.8304911470548717</v>
      </c>
      <c r="P136" s="21">
        <v>43951</v>
      </c>
      <c r="Q136" s="54">
        <f ca="1">(((VLOOKUP(EDATE($P136,60),INDIRECT("fundamentals!$"&amp;Q$142&amp;":$"&amp;Q$143),2,0)/VLOOKUP($P136,INDIRECT("fundamentals!$"&amp;Q$142&amp;":$"&amp;Q$143),2,0)))^(1/5)-1)-((VLOOKUP(EDATE($P136,60),fundamentals!$EP:$EQ,2,0)/VLOOKUP($P136,fundamentals!$EP:$EQ,2,0))^(1/5)-1)</f>
        <v>2.7468376823458485E-3</v>
      </c>
      <c r="R136" s="54">
        <f ca="1">(((VLOOKUP(EDATE($P136,60),INDIRECT("fundamentals!$"&amp;R$142&amp;":$"&amp;R$143),2,0)/VLOOKUP($P136,INDIRECT("fundamentals!$"&amp;R$142&amp;":$"&amp;R$143),2,0)))^(1/5)-1)-((VLOOKUP(EDATE($P136,60),fundamentals!$EP:$EQ,2,0)/VLOOKUP($P136,fundamentals!$EP:$EQ,2,0))^(1/5)-1)</f>
        <v>-2.5811294483571334E-2</v>
      </c>
      <c r="S136" s="54">
        <f ca="1">(((VLOOKUP(EDATE($P136,60),INDIRECT("fundamentals!$"&amp;S$142&amp;":$"&amp;S$143),2,0)/VLOOKUP($P136,INDIRECT("fundamentals!$"&amp;S$142&amp;":$"&amp;S$143),2,0)))^(1/5)-1)-((VLOOKUP(EDATE($P136,60),fundamentals!$EP:$EQ,2,0)/VLOOKUP($P136,fundamentals!$EP:$EQ,2,0))^(1/5)-1)</f>
        <v>-5.3684470306914145E-2</v>
      </c>
      <c r="T136" s="54">
        <f ca="1">(((VLOOKUP(EDATE($P136,60),INDIRECT("fundamentals!$"&amp;T$142&amp;":$"&amp;T$143),2,0)/VLOOKUP($P136,INDIRECT("fundamentals!$"&amp;T$142&amp;":$"&amp;T$143),2,0)))^(1/5)-1)-((VLOOKUP(EDATE($P136,60),fundamentals!$EP:$EQ,2,0)/VLOOKUP($P136,fundamentals!$EP:$EQ,2,0))^(1/5)-1)</f>
        <v>1.2862421006286651E-2</v>
      </c>
      <c r="U136" s="54">
        <f ca="1">(((VLOOKUP(EDATE($P136,60),INDIRECT("fundamentals!$"&amp;U$142&amp;":$"&amp;U$143),2,0)/VLOOKUP($P136,INDIRECT("fundamentals!$"&amp;U$142&amp;":$"&amp;U$143),2,0)))^(1/5)-1)-((VLOOKUP(EDATE($P136,60),fundamentals!$EP:$EQ,2,0)/VLOOKUP($P136,fundamentals!$EP:$EQ,2,0))^(1/5)-1)</f>
        <v>3.3173719029199633E-2</v>
      </c>
      <c r="V136" s="54">
        <f ca="1">(((VLOOKUP(EDATE($P136,60),INDIRECT("fundamentals!$"&amp;V$142&amp;":$"&amp;V$143),2,0)/VLOOKUP($P136,INDIRECT("fundamentals!$"&amp;V$142&amp;":$"&amp;V$143),2,0)))^(1/5)-1)-((VLOOKUP(EDATE($P136,60),fundamentals!$EP:$EQ,2,0)/VLOOKUP($P136,fundamentals!$EP:$EQ,2,0))^(1/5)-1)</f>
        <v>-0.10393263886150228</v>
      </c>
      <c r="W136" s="54">
        <f ca="1">(((VLOOKUP(EDATE($P136,60),INDIRECT("fundamentals!$"&amp;W$142&amp;":$"&amp;W$143),2,0)/VLOOKUP($P136,INDIRECT("fundamentals!$"&amp;W$142&amp;":$"&amp;W$143),2,0)))^(1/5)-1)-((VLOOKUP(EDATE($P136,60),fundamentals!$EP:$EQ,2,0)/VLOOKUP($P136,fundamentals!$EP:$EQ,2,0))^(1/5)-1)</f>
        <v>-6.5622779742858572E-2</v>
      </c>
      <c r="X136" s="54">
        <f ca="1">(((VLOOKUP(EDATE($P136,60),INDIRECT("fundamentals!$"&amp;X$142&amp;":$"&amp;X$143),2,0)/VLOOKUP($P136,INDIRECT("fundamentals!$"&amp;X$142&amp;":$"&amp;X$143),2,0)))^(1/5)-1)-((VLOOKUP(EDATE($P136,60),fundamentals!$EP:$EQ,2,0)/VLOOKUP($P136,fundamentals!$EP:$EQ,2,0))^(1/5)-1)</f>
        <v>2.5831749654403824E-2</v>
      </c>
      <c r="Y136" s="54">
        <f ca="1">(((VLOOKUP(EDATE($P136,60),INDIRECT("fundamentals!$"&amp;Y$142&amp;":$"&amp;Y$143),2,0)/VLOOKUP($P136,INDIRECT("fundamentals!$"&amp;Y$142&amp;":$"&amp;Y$143),2,0)))^(1/5)-1)-((VLOOKUP(EDATE($P136,60),fundamentals!$EP:$EQ,2,0)/VLOOKUP($P136,fundamentals!$EP:$EQ,2,0))^(1/5)-1)</f>
        <v>-6.5806717195590947E-2</v>
      </c>
      <c r="Z136" s="54">
        <f ca="1">(((VLOOKUP(EDATE($P136,60),INDIRECT("fundamentals!$"&amp;Z$142&amp;":$"&amp;Z$143),2,0)/VLOOKUP($P136,INDIRECT("fundamentals!$"&amp;Z$142&amp;":$"&amp;Z$143),2,0)))^(1/5)-1)-((VLOOKUP(EDATE($P136,60),fundamentals!$EP:$EQ,2,0)/VLOOKUP($P136,fundamentals!$EP:$EQ,2,0))^(1/5)-1)</f>
        <v>4.7320880516198649E-2</v>
      </c>
      <c r="AA136" s="54">
        <f ca="1">(((VLOOKUP(EDATE($P136,60),INDIRECT("fundamentals!$"&amp;AA$142&amp;":$"&amp;AA$143),2,0)/VLOOKUP($P136,INDIRECT("fundamentals!$"&amp;AA$142&amp;":$"&amp;AA$143),2,0)))^(1/5)-1)-((VLOOKUP(EDATE($P136,60),fundamentals!$EP:$EQ,2,0)/VLOOKUP($P136,fundamentals!$EP:$EQ,2,0))^(1/5)-1)</f>
        <v>-4.4531930713988865E-2</v>
      </c>
    </row>
    <row r="137" spans="2:27" x14ac:dyDescent="0.35">
      <c r="B137" s="21">
        <v>43982</v>
      </c>
      <c r="C137" s="23">
        <f t="shared" ca="1" si="7"/>
        <v>-0.53875416232524742</v>
      </c>
      <c r="D137" s="23">
        <f t="shared" ca="1" si="8"/>
        <v>3.9286358017618204</v>
      </c>
      <c r="E137" s="23">
        <f t="shared" ca="1" si="8"/>
        <v>-2.9794474190987232</v>
      </c>
      <c r="F137" s="23">
        <f t="shared" ca="1" si="8"/>
        <v>-3.5844607471062426</v>
      </c>
      <c r="G137" s="23">
        <f t="shared" ca="1" si="8"/>
        <v>-6.6182312958037386</v>
      </c>
      <c r="H137" s="23">
        <f t="shared" ca="1" si="8"/>
        <v>-3.4689691476283668</v>
      </c>
      <c r="I137" s="23">
        <f t="shared" ca="1" si="8"/>
        <v>-3.015439541979732</v>
      </c>
      <c r="J137" s="23">
        <f t="shared" ca="1" si="8"/>
        <v>-4.6933285446706909</v>
      </c>
      <c r="K137" s="23">
        <f t="shared" ca="1" si="8"/>
        <v>-5.3313719937260515</v>
      </c>
      <c r="L137" s="23">
        <f t="shared" ca="1" si="8"/>
        <v>5.3257870459716115</v>
      </c>
      <c r="M137" s="23">
        <f t="shared" ca="1" si="8"/>
        <v>6.9331614839373099</v>
      </c>
      <c r="P137" s="21">
        <v>43982</v>
      </c>
      <c r="Q137" s="54">
        <f ca="1">(((VLOOKUP(EDATE($P137,60),INDIRECT("fundamentals!$"&amp;Q$142&amp;":$"&amp;Q$143),2,0)/VLOOKUP($P137,INDIRECT("fundamentals!$"&amp;Q$142&amp;":$"&amp;Q$143),2,0)))^(1/5)-1)-((VLOOKUP(EDATE($P137,60),fundamentals!$EP:$EQ,2,0)/VLOOKUP($P137,fundamentals!$EP:$EQ,2,0))^(1/5)-1)</f>
        <v>3.5025944850701762E-3</v>
      </c>
      <c r="R137" s="54">
        <f ca="1">(((VLOOKUP(EDATE($P137,60),INDIRECT("fundamentals!$"&amp;R$142&amp;":$"&amp;R$143),2,0)/VLOOKUP($P137,INDIRECT("fundamentals!$"&amp;R$142&amp;":$"&amp;R$143),2,0)))^(1/5)-1)-((VLOOKUP(EDATE($P137,60),fundamentals!$EP:$EQ,2,0)/VLOOKUP($P137,fundamentals!$EP:$EQ,2,0))^(1/5)-1)</f>
        <v>-2.3569945986414709E-2</v>
      </c>
      <c r="S137" s="54">
        <f ca="1">(((VLOOKUP(EDATE($P137,60),INDIRECT("fundamentals!$"&amp;S$142&amp;":$"&amp;S$143),2,0)/VLOOKUP($P137,INDIRECT("fundamentals!$"&amp;S$142&amp;":$"&amp;S$143),2,0)))^(1/5)-1)-((VLOOKUP(EDATE($P137,60),fundamentals!$EP:$EQ,2,0)/VLOOKUP($P137,fundamentals!$EP:$EQ,2,0))^(1/5)-1)</f>
        <v>-6.1306999104893123E-2</v>
      </c>
      <c r="T137" s="54">
        <f ca="1">(((VLOOKUP(EDATE($P137,60),INDIRECT("fundamentals!$"&amp;T$142&amp;":$"&amp;T$143),2,0)/VLOOKUP($P137,INDIRECT("fundamentals!$"&amp;T$142&amp;":$"&amp;T$143),2,0)))^(1/5)-1)-((VLOOKUP(EDATE($P137,60),fundamentals!$EP:$EQ,2,0)/VLOOKUP($P137,fundamentals!$EP:$EQ,2,0))^(1/5)-1)</f>
        <v>4.0885389553790841E-3</v>
      </c>
      <c r="U137" s="54">
        <f ca="1">(((VLOOKUP(EDATE($P137,60),INDIRECT("fundamentals!$"&amp;U$142&amp;":$"&amp;U$143),2,0)/VLOOKUP($P137,INDIRECT("fundamentals!$"&amp;U$142&amp;":$"&amp;U$143),2,0)))^(1/5)-1)-((VLOOKUP(EDATE($P137,60),fundamentals!$EP:$EQ,2,0)/VLOOKUP($P137,fundamentals!$EP:$EQ,2,0))^(1/5)-1)</f>
        <v>3.2396185833600599E-2</v>
      </c>
      <c r="V137" s="54">
        <f ca="1">(((VLOOKUP(EDATE($P137,60),INDIRECT("fundamentals!$"&amp;V$142&amp;":$"&amp;V$143),2,0)/VLOOKUP($P137,INDIRECT("fundamentals!$"&amp;V$142&amp;":$"&amp;V$143),2,0)))^(1/5)-1)-((VLOOKUP(EDATE($P137,60),fundamentals!$EP:$EQ,2,0)/VLOOKUP($P137,fundamentals!$EP:$EQ,2,0))^(1/5)-1)</f>
        <v>-0.11364157018796117</v>
      </c>
      <c r="W137" s="54">
        <f ca="1">(((VLOOKUP(EDATE($P137,60),INDIRECT("fundamentals!$"&amp;W$142&amp;":$"&amp;W$143),2,0)/VLOOKUP($P137,INDIRECT("fundamentals!$"&amp;W$142&amp;":$"&amp;W$143),2,0)))^(1/5)-1)-((VLOOKUP(EDATE($P137,60),fundamentals!$EP:$EQ,2,0)/VLOOKUP($P137,fundamentals!$EP:$EQ,2,0))^(1/5)-1)</f>
        <v>-9.2400031994806398E-2</v>
      </c>
      <c r="X137" s="54">
        <f ca="1">(((VLOOKUP(EDATE($P137,60),INDIRECT("fundamentals!$"&amp;X$142&amp;":$"&amp;X$143),2,0)/VLOOKUP($P137,INDIRECT("fundamentals!$"&amp;X$142&amp;":$"&amp;X$143),2,0)))^(1/5)-1)-((VLOOKUP(EDATE($P137,60),fundamentals!$EP:$EQ,2,0)/VLOOKUP($P137,fundamentals!$EP:$EQ,2,0))^(1/5)-1)</f>
        <v>2.8776455557633307E-2</v>
      </c>
      <c r="Y137" s="54">
        <f ca="1">(((VLOOKUP(EDATE($P137,60),INDIRECT("fundamentals!$"&amp;Y$142&amp;":$"&amp;Y$143),2,0)/VLOOKUP($P137,INDIRECT("fundamentals!$"&amp;Y$142&amp;":$"&amp;Y$143),2,0)))^(1/5)-1)-((VLOOKUP(EDATE($P137,60),fundamentals!$EP:$EQ,2,0)/VLOOKUP($P137,fundamentals!$EP:$EQ,2,0))^(1/5)-1)</f>
        <v>-8.1056546405187113E-2</v>
      </c>
      <c r="Z137" s="54">
        <f ca="1">(((VLOOKUP(EDATE($P137,60),INDIRECT("fundamentals!$"&amp;Z$142&amp;":$"&amp;Z$143),2,0)/VLOOKUP($P137,INDIRECT("fundamentals!$"&amp;Z$142&amp;":$"&amp;Z$143),2,0)))^(1/5)-1)-((VLOOKUP(EDATE($P137,60),fundamentals!$EP:$EQ,2,0)/VLOOKUP($P137,fundamentals!$EP:$EQ,2,0))^(1/5)-1)</f>
        <v>4.7119641713116556E-2</v>
      </c>
      <c r="AA137" s="54">
        <f ca="1">(((VLOOKUP(EDATE($P137,60),INDIRECT("fundamentals!$"&amp;AA$142&amp;":$"&amp;AA$143),2,0)/VLOOKUP($P137,INDIRECT("fundamentals!$"&amp;AA$142&amp;":$"&amp;AA$143),2,0)))^(1/5)-1)-((VLOOKUP(EDATE($P137,60),fundamentals!$EP:$EQ,2,0)/VLOOKUP($P137,fundamentals!$EP:$EQ,2,0))^(1/5)-1)</f>
        <v>-5.3908922989466479E-2</v>
      </c>
    </row>
    <row r="138" spans="2:27" x14ac:dyDescent="0.35">
      <c r="B138" s="21">
        <v>44012</v>
      </c>
      <c r="C138" s="23">
        <f t="shared" ca="1" si="7"/>
        <v>-2.0683419890963766</v>
      </c>
      <c r="D138" s="23">
        <f t="shared" ca="1" si="8"/>
        <v>4.7604164064178569</v>
      </c>
      <c r="E138" s="23">
        <f t="shared" ca="1" si="8"/>
        <v>-4.4801149990298068</v>
      </c>
      <c r="F138" s="23">
        <f t="shared" ca="1" si="8"/>
        <v>-4.8519986547927783</v>
      </c>
      <c r="G138" s="23">
        <f t="shared" ca="1" si="8"/>
        <v>-7.9324288583751077</v>
      </c>
      <c r="H138" s="23">
        <f t="shared" ca="1" si="8"/>
        <v>-4.5127293981559893</v>
      </c>
      <c r="I138" s="23">
        <f t="shared" ca="1" si="8"/>
        <v>-4.890183798651484</v>
      </c>
      <c r="J138" s="23">
        <f t="shared" ca="1" si="8"/>
        <v>-5.5667667406662558</v>
      </c>
      <c r="K138" s="23">
        <f t="shared" ca="1" si="8"/>
        <v>-6.3126191000336984</v>
      </c>
      <c r="L138" s="23">
        <f t="shared" ca="1" si="8"/>
        <v>6.0761922795218011</v>
      </c>
      <c r="M138" s="23">
        <f t="shared" ca="1" si="8"/>
        <v>3.7438481307278568</v>
      </c>
      <c r="P138" s="21">
        <v>44012</v>
      </c>
      <c r="Q138" s="54">
        <f ca="1">(((VLOOKUP(EDATE($P138,60),INDIRECT("fundamentals!$"&amp;Q$142&amp;":$"&amp;Q$143),2,0)/VLOOKUP($P138,INDIRECT("fundamentals!$"&amp;Q$142&amp;":$"&amp;Q$143),2,0)))^(1/5)-1)-((VLOOKUP(EDATE($P138,60),fundamentals!$EP:$EQ,2,0)/VLOOKUP($P138,fundamentals!$EP:$EQ,2,0))^(1/5)-1)</f>
        <v>3.2768231135715808E-2</v>
      </c>
      <c r="R138" s="54">
        <f ca="1">(((VLOOKUP(EDATE($P138,60),INDIRECT("fundamentals!$"&amp;R$142&amp;":$"&amp;R$143),2,0)/VLOOKUP($P138,INDIRECT("fundamentals!$"&amp;R$142&amp;":$"&amp;R$143),2,0)))^(1/5)-1)-((VLOOKUP(EDATE($P138,60),fundamentals!$EP:$EQ,2,0)/VLOOKUP($P138,fundamentals!$EP:$EQ,2,0))^(1/5)-1)</f>
        <v>-2.0890844203704351E-2</v>
      </c>
      <c r="S138" s="54">
        <f ca="1">(((VLOOKUP(EDATE($P138,60),INDIRECT("fundamentals!$"&amp;S$142&amp;":$"&amp;S$143),2,0)/VLOOKUP($P138,INDIRECT("fundamentals!$"&amp;S$142&amp;":$"&amp;S$143),2,0)))^(1/5)-1)-((VLOOKUP(EDATE($P138,60),fundamentals!$EP:$EQ,2,0)/VLOOKUP($P138,fundamentals!$EP:$EQ,2,0))^(1/5)-1)</f>
        <v>-5.1738883803607916E-2</v>
      </c>
      <c r="T138" s="54">
        <f ca="1">(((VLOOKUP(EDATE($P138,60),INDIRECT("fundamentals!$"&amp;T$142&amp;":$"&amp;T$143),2,0)/VLOOKUP($P138,INDIRECT("fundamentals!$"&amp;T$142&amp;":$"&amp;T$143),2,0)))^(1/5)-1)-((VLOOKUP(EDATE($P138,60),fundamentals!$EP:$EQ,2,0)/VLOOKUP($P138,fundamentals!$EP:$EQ,2,0))^(1/5)-1)</f>
        <v>3.1531475732734071E-2</v>
      </c>
      <c r="U138" s="54">
        <f ca="1">(((VLOOKUP(EDATE($P138,60),INDIRECT("fundamentals!$"&amp;U$142&amp;":$"&amp;U$143),2,0)/VLOOKUP($P138,INDIRECT("fundamentals!$"&amp;U$142&amp;":$"&amp;U$143),2,0)))^(1/5)-1)-((VLOOKUP(EDATE($P138,60),fundamentals!$EP:$EQ,2,0)/VLOOKUP($P138,fundamentals!$EP:$EQ,2,0))^(1/5)-1)</f>
        <v>5.4566352885896618E-2</v>
      </c>
      <c r="V138" s="54">
        <f ca="1">(((VLOOKUP(EDATE($P138,60),INDIRECT("fundamentals!$"&amp;V$142&amp;":$"&amp;V$143),2,0)/VLOOKUP($P138,INDIRECT("fundamentals!$"&amp;V$142&amp;":$"&amp;V$143),2,0)))^(1/5)-1)-((VLOOKUP(EDATE($P138,60),fundamentals!$EP:$EQ,2,0)/VLOOKUP($P138,fundamentals!$EP:$EQ,2,0))^(1/5)-1)</f>
        <v>-0.10389779268999511</v>
      </c>
      <c r="W138" s="54">
        <f ca="1">(((VLOOKUP(EDATE($P138,60),INDIRECT("fundamentals!$"&amp;W$142&amp;":$"&amp;W$143),2,0)/VLOOKUP($P138,INDIRECT("fundamentals!$"&amp;W$142&amp;":$"&amp;W$143),2,0)))^(1/5)-1)-((VLOOKUP(EDATE($P138,60),fundamentals!$EP:$EQ,2,0)/VLOOKUP($P138,fundamentals!$EP:$EQ,2,0))^(1/5)-1)</f>
        <v>-7.048074770398749E-2</v>
      </c>
      <c r="X138" s="54">
        <f ca="1">(((VLOOKUP(EDATE($P138,60),INDIRECT("fundamentals!$"&amp;X$142&amp;":$"&amp;X$143),2,0)/VLOOKUP($P138,INDIRECT("fundamentals!$"&amp;X$142&amp;":$"&amp;X$143),2,0)))^(1/5)-1)-((VLOOKUP(EDATE($P138,60),fundamentals!$EP:$EQ,2,0)/VLOOKUP($P138,fundamentals!$EP:$EQ,2,0))^(1/5)-1)</f>
        <v>4.6541886100283536E-2</v>
      </c>
      <c r="Y138" s="54">
        <f ca="1">(((VLOOKUP(EDATE($P138,60),INDIRECT("fundamentals!$"&amp;Y$142&amp;":$"&amp;Y$143),2,0)/VLOOKUP($P138,INDIRECT("fundamentals!$"&amp;Y$142&amp;":$"&amp;Y$143),2,0)))^(1/5)-1)-((VLOOKUP(EDATE($P138,60),fundamentals!$EP:$EQ,2,0)/VLOOKUP($P138,fundamentals!$EP:$EQ,2,0))^(1/5)-1)</f>
        <v>-6.6657849036809713E-2</v>
      </c>
      <c r="Z138" s="54">
        <f ca="1">(((VLOOKUP(EDATE($P138,60),INDIRECT("fundamentals!$"&amp;Z$142&amp;":$"&amp;Z$143),2,0)/VLOOKUP($P138,INDIRECT("fundamentals!$"&amp;Z$142&amp;":$"&amp;Z$143),2,0)))^(1/5)-1)-((VLOOKUP(EDATE($P138,60),fundamentals!$EP:$EQ,2,0)/VLOOKUP($P138,fundamentals!$EP:$EQ,2,0))^(1/5)-1)</f>
        <v>6.5575567992715689E-2</v>
      </c>
      <c r="AA138" s="54">
        <f ca="1">(((VLOOKUP(EDATE($P138,60),INDIRECT("fundamentals!$"&amp;AA$142&amp;":$"&amp;AA$143),2,0)/VLOOKUP($P138,INDIRECT("fundamentals!$"&amp;AA$142&amp;":$"&amp;AA$143),2,0)))^(1/5)-1)-((VLOOKUP(EDATE($P138,60),fundamentals!$EP:$EQ,2,0)/VLOOKUP($P138,fundamentals!$EP:$EQ,2,0))^(1/5)-1)</f>
        <v>-3.0320246891548885E-2</v>
      </c>
    </row>
    <row r="139" spans="2:27" x14ac:dyDescent="0.35">
      <c r="P139" s="21"/>
      <c r="Q139" s="54"/>
    </row>
    <row r="140" spans="2:27" x14ac:dyDescent="0.35">
      <c r="B140" s="55">
        <v>45838</v>
      </c>
      <c r="C140" s="56">
        <f t="shared" ca="1" si="7"/>
        <v>4.6821225591653519</v>
      </c>
      <c r="D140" s="56">
        <f t="shared" ca="1" si="7"/>
        <v>-0.35396006523409085</v>
      </c>
      <c r="E140" s="56">
        <f t="shared" ca="1" si="7"/>
        <v>-9.8443018945030634</v>
      </c>
      <c r="F140" s="56">
        <f t="shared" ca="1" si="7"/>
        <v>-14.943146228281943</v>
      </c>
      <c r="G140" s="56">
        <f t="shared" ca="1" si="7"/>
        <v>-7.4011295526911125</v>
      </c>
      <c r="H140" s="56">
        <f t="shared" ca="1" si="7"/>
        <v>-11.689430228152954</v>
      </c>
      <c r="I140" s="56">
        <f t="shared" ca="1" si="7"/>
        <v>-13.688544755228623</v>
      </c>
      <c r="J140" s="56">
        <f t="shared" ca="1" si="7"/>
        <v>9.8401196690476169</v>
      </c>
      <c r="K140" s="56">
        <f t="shared" ca="1" si="7"/>
        <v>-13.332965906717325</v>
      </c>
      <c r="L140" s="56">
        <f t="shared" ca="1" si="7"/>
        <v>9.714557750278118</v>
      </c>
      <c r="M140" s="56">
        <f t="shared" ca="1" si="7"/>
        <v>7.4623421080584968</v>
      </c>
      <c r="P140" s="21"/>
      <c r="Q140" s="54"/>
      <c r="R140" s="54"/>
      <c r="S140" s="54"/>
      <c r="T140" s="54"/>
      <c r="U140" s="54"/>
      <c r="V140" s="54"/>
      <c r="W140" s="54"/>
      <c r="X140" s="54"/>
      <c r="Y140" s="54"/>
      <c r="Z140" s="54"/>
      <c r="AA140" s="54"/>
    </row>
    <row r="142" spans="2:27" x14ac:dyDescent="0.35">
      <c r="C142" s="27" t="str">
        <f>SUBSTITUTE(ADDRESS(1, MATCH(C1, fundamentals!$1:$1, 0), 4), "1", "")</f>
        <v>A</v>
      </c>
      <c r="D142" s="27" t="str">
        <f>SUBSTITUTE(ADDRESS(1, MATCH(D1, fundamentals!$1:$1, 0), 4), "1", "")</f>
        <v>N</v>
      </c>
      <c r="E142" s="27" t="str">
        <f>SUBSTITUTE(ADDRESS(1, MATCH(E1, fundamentals!$1:$1, 0), 4), "1", "")</f>
        <v>AA</v>
      </c>
      <c r="F142" s="27" t="str">
        <f>SUBSTITUTE(ADDRESS(1, MATCH(F1, fundamentals!$1:$1, 0), 4), "1", "")</f>
        <v>AN</v>
      </c>
      <c r="G142" s="27" t="str">
        <f>SUBSTITUTE(ADDRESS(1, MATCH(G1, fundamentals!$1:$1, 0), 4), "1", "")</f>
        <v>BA</v>
      </c>
      <c r="H142" s="27" t="str">
        <f>SUBSTITUTE(ADDRESS(1, MATCH(H1, fundamentals!$1:$1, 0), 4), "1", "")</f>
        <v>BN</v>
      </c>
      <c r="I142" s="27" t="str">
        <f>SUBSTITUTE(ADDRESS(1, MATCH(I1, fundamentals!$1:$1, 0), 4), "1", "")</f>
        <v>CA</v>
      </c>
      <c r="J142" s="27" t="str">
        <f>SUBSTITUTE(ADDRESS(1, MATCH(J1, fundamentals!$1:$1, 0), 4), "1", "")</f>
        <v>CN</v>
      </c>
      <c r="K142" s="27" t="str">
        <f>SUBSTITUTE(ADDRESS(1, MATCH(K1, fundamentals!$1:$1, 0), 4), "1", "")</f>
        <v>DA</v>
      </c>
      <c r="L142" s="27" t="str">
        <f>SUBSTITUTE(ADDRESS(1, MATCH(L1, fundamentals!$1:$1, 0), 4), "1", "")</f>
        <v>DN</v>
      </c>
      <c r="M142" s="27" t="str">
        <f>SUBSTITUTE(ADDRESS(1, MATCH(M1, fundamentals!$1:$1, 0), 4), "1", "")</f>
        <v>EA</v>
      </c>
      <c r="Q142" s="27" t="str">
        <f>SUBSTITUTE(ADDRESS(1, MATCH(Q1, fundamentals!$1:$1, 0), 4), "1", "")</f>
        <v>A</v>
      </c>
      <c r="R142" s="27" t="str">
        <f>SUBSTITUTE(ADDRESS(1, MATCH(R1, fundamentals!$1:$1, 0), 4), "1", "")</f>
        <v>N</v>
      </c>
      <c r="S142" s="27" t="str">
        <f>SUBSTITUTE(ADDRESS(1, MATCH(S1, fundamentals!$1:$1, 0), 4), "1", "")</f>
        <v>AA</v>
      </c>
      <c r="T142" s="27" t="str">
        <f>SUBSTITUTE(ADDRESS(1, MATCH(T1, fundamentals!$1:$1, 0), 4), "1", "")</f>
        <v>AN</v>
      </c>
      <c r="U142" s="27" t="str">
        <f>SUBSTITUTE(ADDRESS(1, MATCH(U1, fundamentals!$1:$1, 0), 4), "1", "")</f>
        <v>BA</v>
      </c>
      <c r="V142" s="27" t="str">
        <f>SUBSTITUTE(ADDRESS(1, MATCH(V1, fundamentals!$1:$1, 0), 4), "1", "")</f>
        <v>BN</v>
      </c>
      <c r="W142" s="27" t="str">
        <f>SUBSTITUTE(ADDRESS(1, MATCH(W1, fundamentals!$1:$1, 0), 4), "1", "")</f>
        <v>CA</v>
      </c>
      <c r="X142" s="27" t="str">
        <f>SUBSTITUTE(ADDRESS(1, MATCH(X1, fundamentals!$1:$1, 0), 4), "1", "")</f>
        <v>CN</v>
      </c>
      <c r="Y142" s="27" t="str">
        <f>SUBSTITUTE(ADDRESS(1, MATCH(Y1, fundamentals!$1:$1, 0), 4), "1", "")</f>
        <v>DA</v>
      </c>
      <c r="Z142" s="27" t="str">
        <f>SUBSTITUTE(ADDRESS(1, MATCH(Z1, fundamentals!$1:$1, 0), 4), "1", "")</f>
        <v>DN</v>
      </c>
      <c r="AA142" s="27" t="str">
        <f>SUBSTITUTE(ADDRESS(1, MATCH(AA1, fundamentals!$1:$1, 0), 4), "1", "")</f>
        <v>EA</v>
      </c>
    </row>
    <row r="143" spans="2:27" x14ac:dyDescent="0.35">
      <c r="C143" s="27" t="str" cm="1">
        <f t="array" aca="1" ref="C143" ca="1">SUBSTITUTE(ADDRESS(1, COLUMN(INDIRECT(C142 &amp; "1")) + 12, 4), "1", "")</f>
        <v>M</v>
      </c>
      <c r="D143" s="27" t="str" cm="1">
        <f t="array" aca="1" ref="D143" ca="1">SUBSTITUTE(ADDRESS(1, COLUMN(INDIRECT(D142 &amp; "1")) + 12, 4), "1", "")</f>
        <v>Z</v>
      </c>
      <c r="E143" s="27" t="str" cm="1">
        <f t="array" aca="1" ref="E143" ca="1">SUBSTITUTE(ADDRESS(1, COLUMN(INDIRECT(E142 &amp; "1")) + 12, 4), "1", "")</f>
        <v>AM</v>
      </c>
      <c r="F143" s="27" t="str" cm="1">
        <f t="array" aca="1" ref="F143" ca="1">SUBSTITUTE(ADDRESS(1, COLUMN(INDIRECT(F142 &amp; "1")) + 12, 4), "1", "")</f>
        <v>AZ</v>
      </c>
      <c r="G143" s="27" t="str" cm="1">
        <f t="array" aca="1" ref="G143" ca="1">SUBSTITUTE(ADDRESS(1, COLUMN(INDIRECT(G142 &amp; "1")) + 12, 4), "1", "")</f>
        <v>BM</v>
      </c>
      <c r="H143" s="27" t="str" cm="1">
        <f t="array" aca="1" ref="H143" ca="1">SUBSTITUTE(ADDRESS(1, COLUMN(INDIRECT(H142 &amp; "1")) + 12, 4), "1", "")</f>
        <v>BZ</v>
      </c>
      <c r="I143" s="27" t="str" cm="1">
        <f t="array" aca="1" ref="I143" ca="1">SUBSTITUTE(ADDRESS(1, COLUMN(INDIRECT(I142 &amp; "1")) + 12, 4), "1", "")</f>
        <v>CM</v>
      </c>
      <c r="J143" s="27" t="str" cm="1">
        <f t="array" aca="1" ref="J143" ca="1">SUBSTITUTE(ADDRESS(1, COLUMN(INDIRECT(J142 &amp; "1")) + 12, 4), "1", "")</f>
        <v>CZ</v>
      </c>
      <c r="K143" s="27" t="str" cm="1">
        <f t="array" aca="1" ref="K143" ca="1">SUBSTITUTE(ADDRESS(1, COLUMN(INDIRECT(K142 &amp; "1")) + 12, 4), "1", "")</f>
        <v>DM</v>
      </c>
      <c r="L143" s="27" t="str" cm="1">
        <f t="array" aca="1" ref="L143" ca="1">SUBSTITUTE(ADDRESS(1, COLUMN(INDIRECT(L142 &amp; "1")) + 12, 4), "1", "")</f>
        <v>DZ</v>
      </c>
      <c r="M143" s="27" t="str" cm="1">
        <f t="array" aca="1" ref="M143" ca="1">SUBSTITUTE(ADDRESS(1, COLUMN(INDIRECT(M142 &amp; "1")) + 12, 4), "1", "")</f>
        <v>EM</v>
      </c>
      <c r="Q143" s="27" t="str" cm="1">
        <f t="array" aca="1" ref="Q143" ca="1">SUBSTITUTE(ADDRESS(1, COLUMN(INDIRECT(Q142 &amp; "1")) + 12, 4), "1", "")</f>
        <v>M</v>
      </c>
      <c r="R143" s="27" t="str" cm="1">
        <f t="array" aca="1" ref="R143" ca="1">SUBSTITUTE(ADDRESS(1, COLUMN(INDIRECT(R142 &amp; "1")) + 12, 4), "1", "")</f>
        <v>Z</v>
      </c>
      <c r="S143" s="27" t="str" cm="1">
        <f t="array" aca="1" ref="S143" ca="1">SUBSTITUTE(ADDRESS(1, COLUMN(INDIRECT(S142 &amp; "1")) + 12, 4), "1", "")</f>
        <v>AM</v>
      </c>
      <c r="T143" s="27" t="str" cm="1">
        <f t="array" aca="1" ref="T143" ca="1">SUBSTITUTE(ADDRESS(1, COLUMN(INDIRECT(T142 &amp; "1")) + 12, 4), "1", "")</f>
        <v>AZ</v>
      </c>
      <c r="U143" s="27" t="str" cm="1">
        <f t="array" aca="1" ref="U143" ca="1">SUBSTITUTE(ADDRESS(1, COLUMN(INDIRECT(U142 &amp; "1")) + 12, 4), "1", "")</f>
        <v>BM</v>
      </c>
      <c r="V143" s="27" t="str" cm="1">
        <f t="array" aca="1" ref="V143" ca="1">SUBSTITUTE(ADDRESS(1, COLUMN(INDIRECT(V142 &amp; "1")) + 12, 4), "1", "")</f>
        <v>BZ</v>
      </c>
      <c r="W143" s="27" t="str" cm="1">
        <f t="array" aca="1" ref="W143" ca="1">SUBSTITUTE(ADDRESS(1, COLUMN(INDIRECT(W142 &amp; "1")) + 12, 4), "1", "")</f>
        <v>CM</v>
      </c>
      <c r="X143" s="27" t="str" cm="1">
        <f t="array" aca="1" ref="X143" ca="1">SUBSTITUTE(ADDRESS(1, COLUMN(INDIRECT(X142 &amp; "1")) + 12, 4), "1", "")</f>
        <v>CZ</v>
      </c>
      <c r="Y143" s="27" t="str" cm="1">
        <f t="array" aca="1" ref="Y143" ca="1">SUBSTITUTE(ADDRESS(1, COLUMN(INDIRECT(Y142 &amp; "1")) + 12, 4), "1", "")</f>
        <v>DM</v>
      </c>
      <c r="Z143" s="27" t="str" cm="1">
        <f t="array" aca="1" ref="Z143" ca="1">SUBSTITUTE(ADDRESS(1, COLUMN(INDIRECT(Z142 &amp; "1")) + 12, 4), "1", "")</f>
        <v>DZ</v>
      </c>
      <c r="AA143" s="27" t="str" cm="1">
        <f t="array" aca="1" ref="AA143" ca="1">SUBSTITUTE(ADDRESS(1, COLUMN(INDIRECT(AA142 &amp; "1")) + 12, 4), "1", "")</f>
        <v>EM</v>
      </c>
    </row>
    <row r="144" spans="2:27" x14ac:dyDescent="0.35">
      <c r="C144" s="27"/>
      <c r="D144" s="27"/>
      <c r="E144" s="27"/>
      <c r="F144" s="27"/>
      <c r="G144" s="27"/>
      <c r="H144" s="27"/>
      <c r="I144" s="27"/>
      <c r="J144" s="27"/>
      <c r="K144" s="27"/>
      <c r="L144" s="27"/>
      <c r="M144" s="27"/>
      <c r="Q144" s="27"/>
      <c r="R144" s="27"/>
      <c r="S144" s="27"/>
      <c r="T144" s="27"/>
      <c r="U144" s="27"/>
      <c r="V144" s="27"/>
      <c r="W144" s="27"/>
      <c r="X144" s="27"/>
      <c r="Y144" s="27"/>
      <c r="Z144" s="27"/>
      <c r="AA144" s="27"/>
    </row>
    <row r="146" spans="2:13" x14ac:dyDescent="0.35">
      <c r="B146" s="63" t="s">
        <v>146</v>
      </c>
      <c r="C146" s="64" t="s">
        <v>36</v>
      </c>
      <c r="D146" s="64" t="s">
        <v>16</v>
      </c>
      <c r="E146" s="64" t="s">
        <v>18</v>
      </c>
      <c r="F146" s="64" t="s">
        <v>20</v>
      </c>
      <c r="G146" s="64" t="s">
        <v>22</v>
      </c>
      <c r="H146" s="64" t="s">
        <v>24</v>
      </c>
      <c r="I146" s="64" t="s">
        <v>26</v>
      </c>
      <c r="J146" s="64" t="s">
        <v>28</v>
      </c>
      <c r="K146" s="64" t="s">
        <v>30</v>
      </c>
      <c r="L146" s="64" t="s">
        <v>38</v>
      </c>
      <c r="M146" s="64" t="s">
        <v>33</v>
      </c>
    </row>
    <row r="147" spans="2:13" x14ac:dyDescent="0.35">
      <c r="B147" t="s">
        <v>142</v>
      </c>
      <c r="C147" s="53">
        <f t="shared" ref="C147:M147" ca="1" si="9">INDEX(LINEST(Q2:Q72,C2:C72,TRUE,FALSE),1,2)</f>
        <v>6.6982143171629177E-2</v>
      </c>
      <c r="D147" s="53">
        <f t="shared" ca="1" si="9"/>
        <v>5.146203923299203E-2</v>
      </c>
      <c r="E147" s="58">
        <f t="shared" ca="1" si="9"/>
        <v>-3.7265328914157327E-2</v>
      </c>
      <c r="F147" s="53">
        <f t="shared" ca="1" si="9"/>
        <v>-0.16507210434528696</v>
      </c>
      <c r="G147" s="58">
        <f t="shared" ca="1" si="9"/>
        <v>-5.2779745517764747E-3</v>
      </c>
      <c r="H147" s="53">
        <f t="shared" ca="1" si="9"/>
        <v>-1.7102710189374634E-2</v>
      </c>
      <c r="I147" s="53">
        <f t="shared" ca="1" si="9"/>
        <v>1.767836729097249E-2</v>
      </c>
      <c r="J147" s="53">
        <f t="shared" ca="1" si="9"/>
        <v>1.9025484585140574E-2</v>
      </c>
      <c r="K147" s="53">
        <f t="shared" ca="1" si="9"/>
        <v>-7.6162039135455162E-2</v>
      </c>
      <c r="L147" s="53">
        <f t="shared" ca="1" si="9"/>
        <v>-3.4655347365937506E-3</v>
      </c>
      <c r="M147" s="58">
        <f t="shared" ca="1" si="9"/>
        <v>-2.1832166002116655E-3</v>
      </c>
    </row>
    <row r="148" spans="2:13" x14ac:dyDescent="0.35">
      <c r="B148" s="57" t="s">
        <v>141</v>
      </c>
      <c r="C148" s="53">
        <f t="shared" ref="C148:M148" ca="1" si="10">_xlfn.T.DIST.2T(ABS(C147/INDEX(LINEST(Q2:Q72,C2:C72,TRUE,TRUE),2,2)),135)</f>
        <v>2.837804517113569E-91</v>
      </c>
      <c r="D148" s="53">
        <f t="shared" ca="1" si="10"/>
        <v>8.305791732569763E-32</v>
      </c>
      <c r="E148" s="58">
        <f t="shared" ca="1" si="10"/>
        <v>1.6634971338537884E-8</v>
      </c>
      <c r="F148" s="53">
        <f t="shared" ca="1" si="10"/>
        <v>2.4789491473987671E-54</v>
      </c>
      <c r="G148" s="58">
        <f t="shared" ca="1" si="10"/>
        <v>0.14388571498811206</v>
      </c>
      <c r="H148" s="53">
        <f t="shared" ca="1" si="10"/>
        <v>2.8637939028428206E-7</v>
      </c>
      <c r="I148" s="53">
        <f t="shared" ca="1" si="10"/>
        <v>8.7864203250378247E-10</v>
      </c>
      <c r="J148" s="53">
        <f t="shared" ca="1" si="10"/>
        <v>5.9666634078926527E-24</v>
      </c>
      <c r="K148" s="53">
        <f t="shared" ca="1" si="10"/>
        <v>6.5532841129257706E-66</v>
      </c>
      <c r="L148" s="53">
        <f t="shared" ca="1" si="10"/>
        <v>0.60746297577824226</v>
      </c>
      <c r="M148" s="58">
        <f t="shared" ca="1" si="10"/>
        <v>0.39274173398687973</v>
      </c>
    </row>
    <row r="149" spans="2:13" x14ac:dyDescent="0.35">
      <c r="B149" t="s">
        <v>143</v>
      </c>
      <c r="C149" s="53">
        <f t="shared" ref="C149:M149" ca="1" si="11">INDEX(LINEST(Q2:Q72,C2:C72,TRUE,FALSE),1,1)</f>
        <v>-4.8966984823801615E-3</v>
      </c>
      <c r="D149" s="53">
        <f t="shared" ca="1" si="11"/>
        <v>-5.4575429995358743E-3</v>
      </c>
      <c r="E149" s="58">
        <f t="shared" ca="1" si="11"/>
        <v>-6.6690692417170645E-3</v>
      </c>
      <c r="F149" s="53">
        <f t="shared" ca="1" si="11"/>
        <v>-1.9394615133873406E-2</v>
      </c>
      <c r="G149" s="58">
        <f t="shared" ca="1" si="11"/>
        <v>4.2407487053952971E-4</v>
      </c>
      <c r="H149" s="53">
        <f t="shared" ca="1" si="11"/>
        <v>-8.9751583742546815E-3</v>
      </c>
      <c r="I149" s="53">
        <f t="shared" ca="1" si="11"/>
        <v>-9.8862828646257631E-3</v>
      </c>
      <c r="J149" s="53">
        <f t="shared" ca="1" si="11"/>
        <v>-6.4827770413381225E-3</v>
      </c>
      <c r="K149" s="53">
        <f t="shared" ca="1" si="11"/>
        <v>-8.517282762574005E-3</v>
      </c>
      <c r="L149" s="53">
        <f t="shared" ca="1" si="11"/>
        <v>-1.1310203675046244E-2</v>
      </c>
      <c r="M149" s="58">
        <f t="shared" ca="1" si="11"/>
        <v>1.3408491436587803E-3</v>
      </c>
    </row>
    <row r="150" spans="2:13" x14ac:dyDescent="0.35">
      <c r="B150" s="57" t="s">
        <v>141</v>
      </c>
      <c r="C150" s="53">
        <f t="shared" ref="C150:M150" ca="1" si="12">_xlfn.T.DIST.2T(ABS(C149/INDEX(LINEST(Q2:Q72,C2:C72,TRUE,TRUE),2,1)),135)</f>
        <v>1.3610138596663573E-36</v>
      </c>
      <c r="D150" s="53">
        <f t="shared" ca="1" si="12"/>
        <v>6.0833703957598812E-6</v>
      </c>
      <c r="E150" s="58">
        <f t="shared" ca="1" si="12"/>
        <v>2.7322893349403976E-3</v>
      </c>
      <c r="F150" s="53">
        <f t="shared" ca="1" si="12"/>
        <v>2.8254657439057678E-18</v>
      </c>
      <c r="G150" s="58">
        <f t="shared" ca="1" si="12"/>
        <v>0.7815930792795408</v>
      </c>
      <c r="H150" s="53">
        <f t="shared" ca="1" si="12"/>
        <v>4.1387582501056195E-15</v>
      </c>
      <c r="I150" s="53">
        <f t="shared" ca="1" si="12"/>
        <v>1.9990563024689866E-19</v>
      </c>
      <c r="J150" s="53">
        <f t="shared" ca="1" si="12"/>
        <v>1.4131260462537983E-24</v>
      </c>
      <c r="K150" s="53">
        <f t="shared" ca="1" si="12"/>
        <v>1.088184382772467E-26</v>
      </c>
      <c r="L150" s="53">
        <f t="shared" ca="1" si="12"/>
        <v>2.406296809393928E-9</v>
      </c>
      <c r="M150" s="58">
        <f t="shared" ca="1" si="12"/>
        <v>0.12267212865705969</v>
      </c>
    </row>
    <row r="151" spans="2:13" x14ac:dyDescent="0.35">
      <c r="B151" t="s">
        <v>140</v>
      </c>
      <c r="C151" s="18">
        <f t="shared" ref="C151:M151" ca="1" si="13">INDEX(LINEST(Q2:Q72,C2:C72,TRUE,TRUE),3,1)</f>
        <v>0.81657290026555018</v>
      </c>
      <c r="D151" s="18">
        <f t="shared" ca="1" si="13"/>
        <v>0.24326445428213284</v>
      </c>
      <c r="E151" s="59">
        <f t="shared" ca="1" si="13"/>
        <v>0.11898572524914235</v>
      </c>
      <c r="F151" s="18">
        <f t="shared" ca="1" si="13"/>
        <v>0.59773359517698255</v>
      </c>
      <c r="G151" s="59">
        <f t="shared" ca="1" si="13"/>
        <v>1.1171743497488636E-3</v>
      </c>
      <c r="H151" s="18">
        <f t="shared" ca="1" si="13"/>
        <v>0.53207199425720442</v>
      </c>
      <c r="I151" s="18">
        <f t="shared" ca="1" si="13"/>
        <v>0.6186723792424339</v>
      </c>
      <c r="J151" s="18">
        <f t="shared" ca="1" si="13"/>
        <v>0.69737762937381176</v>
      </c>
      <c r="K151" s="18">
        <f t="shared" ca="1" si="13"/>
        <v>0.72384119509541012</v>
      </c>
      <c r="L151" s="18">
        <f t="shared" ca="1" si="13"/>
        <v>0.37227612807194793</v>
      </c>
      <c r="M151" s="59">
        <f t="shared" ca="1" si="13"/>
        <v>3.3789481233960861E-2</v>
      </c>
    </row>
    <row r="152" spans="2:13" x14ac:dyDescent="0.35">
      <c r="B152" t="s">
        <v>138</v>
      </c>
      <c r="C152" s="36">
        <f t="shared" ref="C152:M152" si="14">C179</f>
        <v>0</v>
      </c>
      <c r="D152" s="36">
        <f t="shared" si="14"/>
        <v>0</v>
      </c>
      <c r="E152" s="60">
        <f t="shared" si="14"/>
        <v>0</v>
      </c>
      <c r="F152" s="36">
        <f t="shared" si="14"/>
        <v>0</v>
      </c>
      <c r="G152" s="60">
        <f t="shared" si="14"/>
        <v>0</v>
      </c>
      <c r="H152" s="36">
        <f t="shared" si="14"/>
        <v>0</v>
      </c>
      <c r="I152" s="36">
        <f t="shared" si="14"/>
        <v>0</v>
      </c>
      <c r="J152" s="36">
        <f t="shared" si="14"/>
        <v>0</v>
      </c>
      <c r="K152" s="36">
        <f t="shared" si="14"/>
        <v>0</v>
      </c>
      <c r="L152" s="36">
        <f t="shared" si="14"/>
        <v>0</v>
      </c>
      <c r="M152" s="60">
        <f t="shared" si="14"/>
        <v>0</v>
      </c>
    </row>
    <row r="153" spans="2:13" x14ac:dyDescent="0.35">
      <c r="B153" t="s">
        <v>139</v>
      </c>
      <c r="C153" s="3">
        <f ca="1">C147+C149*C152</f>
        <v>6.6982143171629177E-2</v>
      </c>
      <c r="D153" s="3">
        <f t="shared" ref="D153" ca="1" si="15">D147+D149*D152</f>
        <v>5.146203923299203E-2</v>
      </c>
      <c r="E153" s="61">
        <f t="shared" ref="E153" ca="1" si="16">E147+E149*E152</f>
        <v>-3.7265328914157327E-2</v>
      </c>
      <c r="F153" s="16">
        <f t="shared" ref="F153" ca="1" si="17">F147+F149*F152</f>
        <v>-0.16507210434528696</v>
      </c>
      <c r="G153" s="61">
        <f t="shared" ref="G153" ca="1" si="18">G147+G149*G152</f>
        <v>-5.2779745517764747E-3</v>
      </c>
      <c r="H153" s="16">
        <f t="shared" ref="H153" ca="1" si="19">H147+H149*H152</f>
        <v>-1.7102710189374634E-2</v>
      </c>
      <c r="I153" s="3">
        <f t="shared" ref="I153" ca="1" si="20">I147+I149*I152</f>
        <v>1.767836729097249E-2</v>
      </c>
      <c r="J153" s="3">
        <f t="shared" ref="J153" ca="1" si="21">J147+J149*J152</f>
        <v>1.9025484585140574E-2</v>
      </c>
      <c r="K153" s="3">
        <f t="shared" ref="K153" ca="1" si="22">K147+K149*K152</f>
        <v>-7.6162039135455162E-2</v>
      </c>
      <c r="L153" s="16">
        <f t="shared" ref="L153" ca="1" si="23">L147+L149*L152</f>
        <v>-3.4655347365937506E-3</v>
      </c>
      <c r="M153" s="61">
        <f t="shared" ref="M153" ca="1" si="24">M147+M149*M152</f>
        <v>-2.1832166002116655E-3</v>
      </c>
    </row>
    <row r="156" spans="2:13" x14ac:dyDescent="0.35">
      <c r="B156" s="65" t="s">
        <v>147</v>
      </c>
      <c r="C156" s="66" t="s">
        <v>36</v>
      </c>
      <c r="D156" s="66" t="s">
        <v>16</v>
      </c>
      <c r="E156" s="66" t="s">
        <v>18</v>
      </c>
      <c r="F156" s="66" t="s">
        <v>20</v>
      </c>
      <c r="G156" s="66" t="s">
        <v>22</v>
      </c>
      <c r="H156" s="66" t="s">
        <v>24</v>
      </c>
      <c r="I156" s="66" t="s">
        <v>26</v>
      </c>
      <c r="J156" s="66" t="s">
        <v>28</v>
      </c>
      <c r="K156" s="66" t="s">
        <v>30</v>
      </c>
      <c r="L156" s="66" t="s">
        <v>38</v>
      </c>
      <c r="M156" s="66" t="s">
        <v>33</v>
      </c>
    </row>
    <row r="157" spans="2:13" x14ac:dyDescent="0.35">
      <c r="B157" t="s">
        <v>142</v>
      </c>
      <c r="C157" s="58">
        <f t="shared" ref="C157:M157" ca="1" si="25">INDEX(LINEST(Q73:Q138,C73:C138,TRUE,FALSE),1,2)</f>
        <v>-4.097324026681148E-3</v>
      </c>
      <c r="D157" s="58">
        <f t="shared" ca="1" si="25"/>
        <v>4.6497978294476293E-2</v>
      </c>
      <c r="E157" s="53">
        <f t="shared" ca="1" si="25"/>
        <v>-5.4441275925493852E-2</v>
      </c>
      <c r="F157" s="58">
        <f t="shared" ca="1" si="25"/>
        <v>-0.10201227067089948</v>
      </c>
      <c r="G157" s="53">
        <f t="shared" ca="1" si="25"/>
        <v>-4.7047461595936965E-2</v>
      </c>
      <c r="H157" s="58">
        <f t="shared" ca="1" si="25"/>
        <v>-7.673533359404229E-2</v>
      </c>
      <c r="I157" s="58">
        <f t="shared" ca="1" si="25"/>
        <v>-2.0126212050907755E-2</v>
      </c>
      <c r="J157" s="53">
        <f t="shared" ca="1" si="25"/>
        <v>-1.0648422077517757E-2</v>
      </c>
      <c r="K157" s="58">
        <f t="shared" ca="1" si="25"/>
        <v>-5.7346573222894201E-2</v>
      </c>
      <c r="L157" s="53">
        <f t="shared" ca="1" si="25"/>
        <v>0.10328151786680548</v>
      </c>
      <c r="M157" s="53">
        <f t="shared" ca="1" si="25"/>
        <v>3.0625582314514399E-2</v>
      </c>
    </row>
    <row r="158" spans="2:13" x14ac:dyDescent="0.35">
      <c r="B158" s="57" t="s">
        <v>141</v>
      </c>
      <c r="C158" s="58">
        <f t="shared" ref="C158:M158" ca="1" si="26">_xlfn.T.DIST.2T(ABS(C157/INDEX(LINEST(Q73:Q138,C73:C138,TRUE,TRUE),2,2)),135)</f>
        <v>0.46169126615116263</v>
      </c>
      <c r="D158" s="58">
        <f t="shared" ca="1" si="26"/>
        <v>2.7411550918438126E-8</v>
      </c>
      <c r="E158" s="53">
        <f t="shared" ca="1" si="26"/>
        <v>1.3559668490798746E-32</v>
      </c>
      <c r="F158" s="58">
        <f t="shared" ca="1" si="26"/>
        <v>5.5101634050622189E-18</v>
      </c>
      <c r="G158" s="53">
        <f t="shared" ca="1" si="26"/>
        <v>1.0165573746707288E-28</v>
      </c>
      <c r="H158" s="58">
        <f t="shared" ca="1" si="26"/>
        <v>1.2180507145600083E-38</v>
      </c>
      <c r="I158" s="58">
        <f t="shared" ca="1" si="26"/>
        <v>2.2165499611475418E-8</v>
      </c>
      <c r="J158" s="53">
        <f t="shared" ca="1" si="26"/>
        <v>3.9677439254154478E-6</v>
      </c>
      <c r="K158" s="58">
        <f t="shared" ca="1" si="26"/>
        <v>3.7413417398936888E-21</v>
      </c>
      <c r="L158" s="53">
        <f t="shared" ca="1" si="26"/>
        <v>3.65560231285044E-86</v>
      </c>
      <c r="M158" s="53">
        <f t="shared" ca="1" si="26"/>
        <v>4.1659412456316221E-3</v>
      </c>
    </row>
    <row r="159" spans="2:13" x14ac:dyDescent="0.35">
      <c r="B159" t="s">
        <v>143</v>
      </c>
      <c r="C159" s="58">
        <f t="shared" ref="C159:M159" ca="1" si="27">INDEX(LINEST(Q73:Q138,C73:C138,TRUE,FALSE),1,1)</f>
        <v>2.1686944143711616E-3</v>
      </c>
      <c r="D159" s="58">
        <f t="shared" ca="1" si="27"/>
        <v>-4.7161116175564758E-3</v>
      </c>
      <c r="E159" s="53">
        <f t="shared" ca="1" si="27"/>
        <v>-6.1382681542159522E-3</v>
      </c>
      <c r="F159" s="58">
        <f t="shared" ca="1" si="27"/>
        <v>1.0684419307297681E-2</v>
      </c>
      <c r="G159" s="53">
        <f t="shared" ca="1" si="27"/>
        <v>-1.0552232763780933E-2</v>
      </c>
      <c r="H159" s="58">
        <f t="shared" ca="1" si="27"/>
        <v>6.3740188687815339E-4</v>
      </c>
      <c r="I159" s="58">
        <f t="shared" ca="1" si="27"/>
        <v>-9.4964948248511989E-4</v>
      </c>
      <c r="J159" s="53">
        <f t="shared" ca="1" si="27"/>
        <v>-6.3466841929712805E-3</v>
      </c>
      <c r="K159" s="58">
        <f t="shared" ca="1" si="27"/>
        <v>-1.1833546589238215E-3</v>
      </c>
      <c r="L159" s="53">
        <f t="shared" ca="1" si="27"/>
        <v>-9.6259126418641663E-3</v>
      </c>
      <c r="M159" s="53">
        <f t="shared" ca="1" si="27"/>
        <v>-9.7864684245666383E-3</v>
      </c>
    </row>
    <row r="160" spans="2:13" x14ac:dyDescent="0.35">
      <c r="B160" s="57" t="s">
        <v>141</v>
      </c>
      <c r="C160" s="58">
        <f t="shared" ref="C160:M160" ca="1" si="28">_xlfn.T.DIST.2T(ABS(C159/INDEX(LINEST(Q73:Q138,C73:C138,TRUE,TRUE),2,1)),135)</f>
        <v>9.7520226700547524E-2</v>
      </c>
      <c r="D160" s="58">
        <f t="shared" ca="1" si="28"/>
        <v>8.4789722911017967E-2</v>
      </c>
      <c r="E160" s="53">
        <f t="shared" ca="1" si="28"/>
        <v>6.554688948021687E-5</v>
      </c>
      <c r="F160" s="58">
        <f t="shared" ca="1" si="28"/>
        <v>4.4660754596026423E-3</v>
      </c>
      <c r="G160" s="53">
        <f t="shared" ca="1" si="28"/>
        <v>4.762222708470967E-12</v>
      </c>
      <c r="H160" s="58">
        <f t="shared" ca="1" si="28"/>
        <v>0.59641632173557868</v>
      </c>
      <c r="I160" s="58">
        <f t="shared" ca="1" si="28"/>
        <v>0.35739111411298485</v>
      </c>
      <c r="J160" s="53">
        <f t="shared" ca="1" si="28"/>
        <v>1.5468447531579707E-10</v>
      </c>
      <c r="K160" s="58">
        <f t="shared" ca="1" si="28"/>
        <v>0.44402488246331284</v>
      </c>
      <c r="L160" s="53">
        <f t="shared" ca="1" si="28"/>
        <v>2.2967966550764762E-22</v>
      </c>
      <c r="M160" s="53">
        <f t="shared" ca="1" si="28"/>
        <v>1.3082089364052675E-9</v>
      </c>
    </row>
    <row r="161" spans="2:13" x14ac:dyDescent="0.35">
      <c r="B161" t="s">
        <v>140</v>
      </c>
      <c r="C161" s="59">
        <f t="shared" ref="C161:M161" ca="1" si="29">INDEX(LINEST(Q73:Q138,C73:C138,TRUE,TRUE),3,1)</f>
        <v>4.1688455192822362E-2</v>
      </c>
      <c r="D161" s="59">
        <f t="shared" ca="1" si="29"/>
        <v>4.4986862067649007E-2</v>
      </c>
      <c r="E161" s="18">
        <f t="shared" ca="1" si="29"/>
        <v>0.20967888507987281</v>
      </c>
      <c r="F161" s="59">
        <f t="shared" ca="1" si="29"/>
        <v>0.11556407805042609</v>
      </c>
      <c r="G161" s="18">
        <f t="shared" ca="1" si="29"/>
        <v>0.4735825434359342</v>
      </c>
      <c r="H161" s="59">
        <f t="shared" ca="1" si="29"/>
        <v>4.3833408842874509E-3</v>
      </c>
      <c r="I161" s="59">
        <f t="shared" ca="1" si="29"/>
        <v>1.3150750204931276E-2</v>
      </c>
      <c r="J161" s="18">
        <f t="shared" ca="1" si="29"/>
        <v>0.42890557728315376</v>
      </c>
      <c r="K161" s="59">
        <f t="shared" ca="1" si="29"/>
        <v>9.1240268058376019E-3</v>
      </c>
      <c r="L161" s="18">
        <f t="shared" ca="1" si="29"/>
        <v>0.68282709162044641</v>
      </c>
      <c r="M161" s="18">
        <f t="shared" ca="1" si="29"/>
        <v>0.3989535911305262</v>
      </c>
    </row>
    <row r="162" spans="2:13" x14ac:dyDescent="0.35">
      <c r="B162" t="s">
        <v>138</v>
      </c>
      <c r="C162" s="60">
        <f t="shared" ref="C162:M162" si="30">C189</f>
        <v>0</v>
      </c>
      <c r="D162" s="60">
        <f t="shared" si="30"/>
        <v>0</v>
      </c>
      <c r="E162" s="36">
        <f t="shared" si="30"/>
        <v>0</v>
      </c>
      <c r="F162" s="60">
        <f t="shared" si="30"/>
        <v>0</v>
      </c>
      <c r="G162" s="36">
        <f t="shared" si="30"/>
        <v>0</v>
      </c>
      <c r="H162" s="60">
        <f t="shared" si="30"/>
        <v>0</v>
      </c>
      <c r="I162" s="60">
        <f t="shared" si="30"/>
        <v>0</v>
      </c>
      <c r="J162" s="36">
        <f t="shared" si="30"/>
        <v>0</v>
      </c>
      <c r="K162" s="60">
        <f t="shared" si="30"/>
        <v>0</v>
      </c>
      <c r="L162" s="36">
        <f t="shared" si="30"/>
        <v>0</v>
      </c>
      <c r="M162" s="36">
        <f t="shared" si="30"/>
        <v>0</v>
      </c>
    </row>
    <row r="163" spans="2:13" x14ac:dyDescent="0.35">
      <c r="B163" t="s">
        <v>139</v>
      </c>
      <c r="C163" s="61">
        <f ca="1">C157+C159*C162</f>
        <v>-4.097324026681148E-3</v>
      </c>
      <c r="D163" s="61">
        <f t="shared" ref="D163" ca="1" si="31">D157+D159*D162</f>
        <v>4.6497978294476293E-2</v>
      </c>
      <c r="E163" s="3">
        <f t="shared" ref="E163" ca="1" si="32">E157+E159*E162</f>
        <v>-5.4441275925493852E-2</v>
      </c>
      <c r="F163" s="61">
        <f t="shared" ref="F163" ca="1" si="33">F157+F159*F162</f>
        <v>-0.10201227067089948</v>
      </c>
      <c r="G163" s="16">
        <f t="shared" ref="G163" ca="1" si="34">G157+G159*G162</f>
        <v>-4.7047461595936965E-2</v>
      </c>
      <c r="H163" s="61">
        <f t="shared" ref="H163" ca="1" si="35">H157+H159*H162</f>
        <v>-7.673533359404229E-2</v>
      </c>
      <c r="I163" s="61">
        <f t="shared" ref="I163" ca="1" si="36">I157+I159*I162</f>
        <v>-2.0126212050907755E-2</v>
      </c>
      <c r="J163" s="3">
        <f t="shared" ref="J163" ca="1" si="37">J157+J159*J162</f>
        <v>-1.0648422077517757E-2</v>
      </c>
      <c r="K163" s="61">
        <f t="shared" ref="K163" ca="1" si="38">K157+K159*K162</f>
        <v>-5.7346573222894201E-2</v>
      </c>
      <c r="L163" s="16">
        <f t="shared" ref="L163" ca="1" si="39">L157+L159*L162</f>
        <v>0.10328151786680548</v>
      </c>
      <c r="M163" s="3">
        <f t="shared" ref="M163" ca="1" si="40">M157+M159*M162</f>
        <v>3.0625582314514399E-2</v>
      </c>
    </row>
    <row r="166" spans="2:13" x14ac:dyDescent="0.35">
      <c r="B166" s="42" t="s">
        <v>145</v>
      </c>
      <c r="C166" s="62" t="s">
        <v>36</v>
      </c>
      <c r="D166" s="62" t="s">
        <v>16</v>
      </c>
      <c r="E166" s="62" t="s">
        <v>18</v>
      </c>
      <c r="F166" s="62" t="s">
        <v>20</v>
      </c>
      <c r="G166" s="62" t="s">
        <v>22</v>
      </c>
      <c r="H166" s="62" t="s">
        <v>24</v>
      </c>
      <c r="I166" s="62" t="s">
        <v>26</v>
      </c>
      <c r="J166" s="62" t="s">
        <v>28</v>
      </c>
      <c r="K166" s="62" t="s">
        <v>30</v>
      </c>
      <c r="L166" s="62" t="s">
        <v>38</v>
      </c>
      <c r="M166" s="62" t="s">
        <v>33</v>
      </c>
    </row>
    <row r="167" spans="2:13" x14ac:dyDescent="0.35">
      <c r="B167" t="s">
        <v>142</v>
      </c>
      <c r="C167" s="53">
        <f t="shared" ref="C167:M167" ca="1" si="41">INDEX(LINEST(Q2:Q138,C2:C138,TRUE,FALSE),1,2)</f>
        <v>4.3483384319343892E-2</v>
      </c>
      <c r="D167" s="58">
        <f t="shared" ca="1" si="41"/>
        <v>4.9081253184199043E-2</v>
      </c>
      <c r="E167" s="53">
        <f t="shared" ca="1" si="41"/>
        <v>-4.9399866440592466E-2</v>
      </c>
      <c r="F167" s="58">
        <f t="shared" ca="1" si="41"/>
        <v>-0.10662706887783036</v>
      </c>
      <c r="G167" s="58">
        <f t="shared" ca="1" si="41"/>
        <v>-1.9711759292230197E-2</v>
      </c>
      <c r="H167" s="58">
        <f t="shared" ca="1" si="41"/>
        <v>-4.8296751713859568E-2</v>
      </c>
      <c r="I167" s="53">
        <f t="shared" ca="1" si="41"/>
        <v>1.7948669219454618E-3</v>
      </c>
      <c r="J167" s="53">
        <f t="shared" ca="1" si="41"/>
        <v>5.1996094272026092E-3</v>
      </c>
      <c r="K167" s="53">
        <f t="shared" ca="1" si="41"/>
        <v>-6.9825088981959785E-2</v>
      </c>
      <c r="L167" s="58">
        <f t="shared" ca="1" si="41"/>
        <v>6.8470320068040436E-2</v>
      </c>
      <c r="M167" s="53">
        <f t="shared" ca="1" si="41"/>
        <v>-9.3608846685286021E-3</v>
      </c>
    </row>
    <row r="168" spans="2:13" x14ac:dyDescent="0.35">
      <c r="B168" s="57" t="s">
        <v>141</v>
      </c>
      <c r="C168" s="53">
        <f t="shared" ref="C168:M168" ca="1" si="42">_xlfn.T.DIST.2T(ABS(C167/INDEX(LINEST(Q2:Q138,C2:C138,TRUE,TRUE),2,2)),135)</f>
        <v>1.7843060102447182E-25</v>
      </c>
      <c r="D168" s="58">
        <f t="shared" ca="1" si="42"/>
        <v>1.261676161292113E-22</v>
      </c>
      <c r="E168" s="53">
        <f t="shared" ca="1" si="42"/>
        <v>3.164993661523155E-34</v>
      </c>
      <c r="F168" s="58">
        <f t="shared" ca="1" si="42"/>
        <v>3.8205999941184164E-31</v>
      </c>
      <c r="G168" s="58">
        <f t="shared" ca="1" si="42"/>
        <v>3.1090674292752874E-10</v>
      </c>
      <c r="H168" s="58">
        <f t="shared" ca="1" si="42"/>
        <v>1.8599111216045151E-25</v>
      </c>
      <c r="I168" s="53">
        <f t="shared" ca="1" si="42"/>
        <v>0.58154052761301445</v>
      </c>
      <c r="J168" s="53">
        <f t="shared" ca="1" si="42"/>
        <v>3.7890956629492568E-3</v>
      </c>
      <c r="K168" s="53">
        <f t="shared" ca="1" si="42"/>
        <v>5.2874279068541713E-53</v>
      </c>
      <c r="L168" s="58">
        <f t="shared" ca="1" si="42"/>
        <v>2.1779855672674508E-27</v>
      </c>
      <c r="M168" s="53">
        <f t="shared" ca="1" si="42"/>
        <v>4.6272732965125585E-4</v>
      </c>
    </row>
    <row r="169" spans="2:13" x14ac:dyDescent="0.35">
      <c r="B169" t="s">
        <v>143</v>
      </c>
      <c r="C169" s="53">
        <f t="shared" ref="C169:M169" ca="1" si="43">INDEX(LINEST(Q2:Q138,C2:C138,TRUE,FALSE),1,1)</f>
        <v>-5.4164104703458846E-3</v>
      </c>
      <c r="D169" s="58">
        <f t="shared" ca="1" si="43"/>
        <v>-5.1026693685808731E-3</v>
      </c>
      <c r="E169" s="53">
        <f t="shared" ca="1" si="43"/>
        <v>-8.4850936072147637E-3</v>
      </c>
      <c r="F169" s="58">
        <f t="shared" ca="1" si="43"/>
        <v>1.4626218048581824E-3</v>
      </c>
      <c r="G169" s="58">
        <f t="shared" ca="1" si="43"/>
        <v>-1.2803529793856685E-3</v>
      </c>
      <c r="H169" s="58">
        <f t="shared" ca="1" si="43"/>
        <v>-2.8011650280841314E-3</v>
      </c>
      <c r="I169" s="53">
        <f t="shared" ca="1" si="43"/>
        <v>-5.8810117486914138E-3</v>
      </c>
      <c r="J169" s="53">
        <f t="shared" ca="1" si="43"/>
        <v>-7.7613033527689961E-3</v>
      </c>
      <c r="K169" s="53">
        <f t="shared" ca="1" si="43"/>
        <v>-5.9876183020091955E-3</v>
      </c>
      <c r="L169" s="58">
        <f t="shared" ca="1" si="43"/>
        <v>2.180826173914222E-4</v>
      </c>
      <c r="M169" s="53">
        <f t="shared" ca="1" si="43"/>
        <v>-3.6119018890372646E-3</v>
      </c>
    </row>
    <row r="170" spans="2:13" x14ac:dyDescent="0.35">
      <c r="B170" s="57" t="s">
        <v>141</v>
      </c>
      <c r="C170" s="53">
        <f t="shared" ref="C170:M170" ca="1" si="44">_xlfn.T.DIST.2T(ABS(C169/INDEX(LINEST(Q2:Q138,C2:C138,TRUE,TRUE),2,1)),135)</f>
        <v>4.2361242747217492E-11</v>
      </c>
      <c r="D170" s="58">
        <f t="shared" ca="1" si="44"/>
        <v>5.3864702535656316E-4</v>
      </c>
      <c r="E170" s="53">
        <f t="shared" ca="1" si="44"/>
        <v>1.536875137116284E-11</v>
      </c>
      <c r="F170" s="58">
        <f t="shared" ca="1" si="44"/>
        <v>0.52299610598264279</v>
      </c>
      <c r="G170" s="58">
        <f t="shared" ca="1" si="44"/>
        <v>0.2988499668926079</v>
      </c>
      <c r="H170" s="58">
        <f t="shared" ca="1" si="44"/>
        <v>1.4500804431991402E-2</v>
      </c>
      <c r="I170" s="53">
        <f t="shared" ca="1" si="44"/>
        <v>1.3019196422180265E-7</v>
      </c>
      <c r="J170" s="53">
        <f t="shared" ca="1" si="44"/>
        <v>4.6159356932310911E-23</v>
      </c>
      <c r="K170" s="53">
        <f t="shared" ca="1" si="44"/>
        <v>4.5886634476751939E-12</v>
      </c>
      <c r="L170" s="58">
        <f t="shared" ca="1" si="44"/>
        <v>0.8854745150080009</v>
      </c>
      <c r="M170" s="53">
        <f t="shared" ca="1" si="44"/>
        <v>1.7937230660049418E-11</v>
      </c>
    </row>
    <row r="171" spans="2:13" x14ac:dyDescent="0.35">
      <c r="B171" t="s">
        <v>140</v>
      </c>
      <c r="C171" s="18">
        <f t="shared" ref="C171:M171" ca="1" si="45">INDEX(LINEST(Q2:Q138,C2:C138,TRUE,TRUE),3,1)</f>
        <v>0.2763137852972043</v>
      </c>
      <c r="D171" s="59">
        <f t="shared" ca="1" si="45"/>
        <v>8.5195009766938751E-2</v>
      </c>
      <c r="E171" s="18">
        <f t="shared" ca="1" si="45"/>
        <v>0.28691349091238161</v>
      </c>
      <c r="F171" s="59">
        <f t="shared" ca="1" si="45"/>
        <v>3.0286956203530811E-3</v>
      </c>
      <c r="G171" s="59">
        <f t="shared" ca="1" si="45"/>
        <v>7.9924894764913258E-3</v>
      </c>
      <c r="H171" s="59">
        <f t="shared" ca="1" si="45"/>
        <v>4.3458648637082452E-2</v>
      </c>
      <c r="I171" s="18">
        <f t="shared" ca="1" si="45"/>
        <v>0.18710051436572606</v>
      </c>
      <c r="J171" s="18">
        <f t="shared" ca="1" si="45"/>
        <v>0.51664770314369546</v>
      </c>
      <c r="K171" s="18">
        <f t="shared" ca="1" si="45"/>
        <v>0.29935912332775189</v>
      </c>
      <c r="L171" s="59">
        <f t="shared" ca="1" si="45"/>
        <v>1.5422842413498103E-4</v>
      </c>
      <c r="M171" s="18">
        <f t="shared" ca="1" si="45"/>
        <v>0.28530732358572125</v>
      </c>
    </row>
    <row r="172" spans="2:13" x14ac:dyDescent="0.35">
      <c r="B172" t="s">
        <v>138</v>
      </c>
      <c r="C172" s="36">
        <f t="shared" ref="C172:M172" ca="1" si="46">C140</f>
        <v>4.6821225591653519</v>
      </c>
      <c r="D172" s="60">
        <f t="shared" ca="1" si="46"/>
        <v>-0.35396006523409085</v>
      </c>
      <c r="E172" s="36">
        <f t="shared" ca="1" si="46"/>
        <v>-9.8443018945030634</v>
      </c>
      <c r="F172" s="60">
        <f t="shared" ca="1" si="46"/>
        <v>-14.943146228281943</v>
      </c>
      <c r="G172" s="60">
        <f t="shared" ca="1" si="46"/>
        <v>-7.4011295526911125</v>
      </c>
      <c r="H172" s="60">
        <f t="shared" ca="1" si="46"/>
        <v>-11.689430228152954</v>
      </c>
      <c r="I172" s="36">
        <f t="shared" ca="1" si="46"/>
        <v>-13.688544755228623</v>
      </c>
      <c r="J172" s="36">
        <f t="shared" ca="1" si="46"/>
        <v>9.8401196690476169</v>
      </c>
      <c r="K172" s="36">
        <f t="shared" ca="1" si="46"/>
        <v>-13.332965906717325</v>
      </c>
      <c r="L172" s="60">
        <f t="shared" ca="1" si="46"/>
        <v>9.714557750278118</v>
      </c>
      <c r="M172" s="36">
        <f t="shared" ca="1" si="46"/>
        <v>7.4623421080584968</v>
      </c>
    </row>
    <row r="173" spans="2:13" x14ac:dyDescent="0.35">
      <c r="B173" t="s">
        <v>139</v>
      </c>
      <c r="C173" s="3">
        <f ca="1">C167+C169*C172</f>
        <v>1.8123086666438012E-2</v>
      </c>
      <c r="D173" s="61">
        <f t="shared" ref="D173:M173" ca="1" si="47">D167+D169*D172</f>
        <v>5.0887394366769929E-2</v>
      </c>
      <c r="E173" s="3">
        <f t="shared" ca="1" si="47"/>
        <v>3.4129956631947664E-2</v>
      </c>
      <c r="F173" s="61">
        <f t="shared" ca="1" si="47"/>
        <v>-0.12848324038449982</v>
      </c>
      <c r="G173" s="61">
        <f t="shared" ca="1" si="47"/>
        <v>-1.0235701018622811E-2</v>
      </c>
      <c r="H173" s="61">
        <f t="shared" ca="1" si="47"/>
        <v>-1.5552728560528001E-2</v>
      </c>
      <c r="I173" s="3">
        <f t="shared" ca="1" si="47"/>
        <v>8.2297359449933216E-2</v>
      </c>
      <c r="J173" s="3">
        <f t="shared" ca="1" si="47"/>
        <v>-7.1172544351824796E-2</v>
      </c>
      <c r="K173" s="3">
        <f t="shared" ca="1" si="47"/>
        <v>1.0007621701165495E-2</v>
      </c>
      <c r="L173" s="61">
        <f t="shared" ca="1" si="47"/>
        <v>7.0588896249021219E-2</v>
      </c>
      <c r="M173" s="3">
        <f t="shared" ca="1" si="47"/>
        <v>-3.6314132225267408E-2</v>
      </c>
    </row>
  </sheetData>
  <conditionalFormatting sqref="C171:M171">
    <cfRule type="colorScale" priority="3">
      <colorScale>
        <cfvo type="min"/>
        <cfvo type="max"/>
        <color rgb="FFFCFCFF"/>
        <color rgb="FF63BE7B"/>
      </colorScale>
    </cfRule>
  </conditionalFormatting>
  <conditionalFormatting sqref="C151:M151">
    <cfRule type="colorScale" priority="2">
      <colorScale>
        <cfvo type="min"/>
        <cfvo type="max"/>
        <color rgb="FFFCFCFF"/>
        <color rgb="FF63BE7B"/>
      </colorScale>
    </cfRule>
  </conditionalFormatting>
  <conditionalFormatting sqref="C161:M161">
    <cfRule type="colorScale" priority="1">
      <colorScale>
        <cfvo type="min"/>
        <cfvo type="max"/>
        <color rgb="FFFCFCFF"/>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7127-B1D1-4953-9631-485AD38597C1}">
  <sheetPr codeName="Sheet4"/>
  <dimension ref="B2:Y13"/>
  <sheetViews>
    <sheetView topLeftCell="A8" zoomScale="70" zoomScaleNormal="70" workbookViewId="0">
      <selection activeCell="D33" sqref="D33"/>
    </sheetView>
  </sheetViews>
  <sheetFormatPr defaultRowHeight="14.5" x14ac:dyDescent="0.35"/>
  <cols>
    <col min="1" max="1" width="4.453125" customWidth="1"/>
    <col min="2" max="2" width="21.1796875" bestFit="1" customWidth="1"/>
    <col min="3" max="24" width="11" bestFit="1" customWidth="1"/>
    <col min="25" max="25" width="10" bestFit="1" customWidth="1"/>
  </cols>
  <sheetData>
    <row r="2" spans="2:25" x14ac:dyDescent="0.35">
      <c r="B2" s="1" t="s">
        <v>37</v>
      </c>
      <c r="C2" s="14">
        <v>37986</v>
      </c>
      <c r="D2" s="14">
        <v>38352</v>
      </c>
      <c r="E2" s="14">
        <v>38717</v>
      </c>
      <c r="F2" s="14">
        <v>39082</v>
      </c>
      <c r="G2" s="14">
        <v>39447</v>
      </c>
      <c r="H2" s="14">
        <v>39813</v>
      </c>
      <c r="I2" s="14">
        <v>40178</v>
      </c>
      <c r="J2" s="14">
        <v>40543</v>
      </c>
      <c r="K2" s="14">
        <v>40908</v>
      </c>
      <c r="L2" s="14">
        <v>41274</v>
      </c>
      <c r="M2" s="14">
        <v>41639</v>
      </c>
      <c r="N2" s="14">
        <v>42004</v>
      </c>
      <c r="O2" s="14">
        <v>42369</v>
      </c>
      <c r="P2" s="14">
        <v>42735</v>
      </c>
      <c r="Q2" s="14">
        <v>43100</v>
      </c>
      <c r="R2" s="14">
        <v>43465</v>
      </c>
      <c r="S2" s="14">
        <v>43830</v>
      </c>
      <c r="T2" s="14">
        <v>44196</v>
      </c>
      <c r="U2" s="14">
        <v>44561</v>
      </c>
      <c r="V2" s="14">
        <v>44926</v>
      </c>
      <c r="W2" s="14">
        <v>45291</v>
      </c>
      <c r="X2" s="14">
        <v>45657</v>
      </c>
      <c r="Y2" s="14">
        <v>45838</v>
      </c>
    </row>
    <row r="3" spans="2:25" x14ac:dyDescent="0.35">
      <c r="B3" t="s">
        <v>36</v>
      </c>
      <c r="C3" s="3">
        <v>0</v>
      </c>
      <c r="D3" s="3">
        <v>0</v>
      </c>
      <c r="E3" s="3">
        <v>0</v>
      </c>
      <c r="F3" s="3">
        <v>0</v>
      </c>
      <c r="G3" s="3">
        <v>0</v>
      </c>
      <c r="H3" s="3">
        <v>0</v>
      </c>
      <c r="I3" s="3">
        <v>0</v>
      </c>
      <c r="J3" s="3">
        <v>0</v>
      </c>
      <c r="K3" s="3">
        <v>0</v>
      </c>
      <c r="L3" s="3">
        <v>0</v>
      </c>
      <c r="M3" s="3">
        <v>3.3582253120685596E-3</v>
      </c>
      <c r="N3" s="3">
        <v>3.7884162449192339E-3</v>
      </c>
      <c r="O3" s="3">
        <v>0</v>
      </c>
      <c r="P3" s="3">
        <v>1.5654019074394405E-2</v>
      </c>
      <c r="Q3" s="3">
        <v>1.4322508150950389E-2</v>
      </c>
      <c r="R3" s="3">
        <v>1.6134326116773675E-2</v>
      </c>
      <c r="S3" s="3">
        <v>1.5907631370582678E-2</v>
      </c>
      <c r="T3" s="3">
        <v>2.5578590883378442E-2</v>
      </c>
      <c r="U3" s="3">
        <v>2.5299216925274641E-2</v>
      </c>
      <c r="V3" s="3">
        <v>3.5575276864158942E-2</v>
      </c>
      <c r="W3" s="3">
        <v>4.3066421394511119E-2</v>
      </c>
      <c r="X3" s="3">
        <v>2.4866030233761618E-2</v>
      </c>
      <c r="Y3" s="3">
        <v>3.1422016975671908E-2</v>
      </c>
    </row>
    <row r="4" spans="2:25" x14ac:dyDescent="0.35">
      <c r="B4" t="s">
        <v>16</v>
      </c>
      <c r="C4" s="3">
        <v>9.6481588273441892E-4</v>
      </c>
      <c r="D4" s="3">
        <v>8.5567030027275815E-4</v>
      </c>
      <c r="E4" s="3">
        <v>0</v>
      </c>
      <c r="F4" s="3">
        <v>0</v>
      </c>
      <c r="G4" s="3">
        <v>0</v>
      </c>
      <c r="H4" s="3">
        <v>3.4662148621299183E-3</v>
      </c>
      <c r="I4" s="3">
        <v>9.8146973264538035E-4</v>
      </c>
      <c r="J4" s="3">
        <v>2.0973953968955244E-3</v>
      </c>
      <c r="K4" s="3">
        <v>4.9441943794338822E-4</v>
      </c>
      <c r="L4" s="3">
        <v>9.0986559329984701E-4</v>
      </c>
      <c r="M4" s="3">
        <v>1.8305305411820544E-3</v>
      </c>
      <c r="N4" s="3">
        <v>2.0752187161354628E-3</v>
      </c>
      <c r="O4" s="3">
        <v>2.6077864098303771E-3</v>
      </c>
      <c r="P4" s="3">
        <v>2.0342852382605421E-2</v>
      </c>
      <c r="Q4" s="3">
        <v>1.5744751332786921E-2</v>
      </c>
      <c r="R4" s="3">
        <v>1.6884398261139254E-2</v>
      </c>
      <c r="S4" s="3">
        <v>1.4643017836422231E-2</v>
      </c>
      <c r="T4" s="3">
        <v>5.8622812086137717E-3</v>
      </c>
      <c r="U4" s="3">
        <v>5.7064929146631244E-3</v>
      </c>
      <c r="V4" s="3">
        <v>2.0360427767950585E-2</v>
      </c>
      <c r="W4" s="3">
        <v>1.681944793231744E-2</v>
      </c>
      <c r="X4" s="3">
        <v>7.755015497082904E-3</v>
      </c>
      <c r="Y4" s="3">
        <v>1.5437611874341573E-2</v>
      </c>
    </row>
    <row r="5" spans="2:25" x14ac:dyDescent="0.35">
      <c r="B5" t="s">
        <v>18</v>
      </c>
      <c r="C5" s="3">
        <v>0</v>
      </c>
      <c r="D5" s="3">
        <v>0</v>
      </c>
      <c r="E5" s="3">
        <v>0</v>
      </c>
      <c r="F5" s="3">
        <v>0</v>
      </c>
      <c r="G5" s="3">
        <v>0</v>
      </c>
      <c r="H5" s="3">
        <v>2.6088772772768784E-3</v>
      </c>
      <c r="I5" s="3">
        <v>4.9619384533159663E-4</v>
      </c>
      <c r="J5" s="3">
        <v>7.3440310395850895E-3</v>
      </c>
      <c r="K5" s="3">
        <v>0</v>
      </c>
      <c r="L5" s="3">
        <v>0</v>
      </c>
      <c r="M5" s="3">
        <v>2.8938036434229012E-3</v>
      </c>
      <c r="N5" s="3">
        <v>4.0579727870455502E-3</v>
      </c>
      <c r="O5" s="3">
        <v>5.064094822725582E-3</v>
      </c>
      <c r="P5" s="3">
        <v>2.0510195672763333E-2</v>
      </c>
      <c r="Q5" s="3">
        <v>1.2648217005093587E-2</v>
      </c>
      <c r="R5" s="3">
        <v>1.1939444446983182E-2</v>
      </c>
      <c r="S5" s="3">
        <v>1.4871936023797968E-2</v>
      </c>
      <c r="T5" s="3">
        <v>7.1910358139546911E-3</v>
      </c>
      <c r="U5" s="3">
        <v>1.1561258350241639E-2</v>
      </c>
      <c r="V5" s="3">
        <v>8.6466953670313318E-3</v>
      </c>
      <c r="W5" s="3">
        <v>9.4003073589447352E-3</v>
      </c>
      <c r="X5" s="3">
        <v>9.7963110565112681E-3</v>
      </c>
      <c r="Y5" s="3">
        <v>1.2859500471395773E-2</v>
      </c>
    </row>
    <row r="6" spans="2:25" x14ac:dyDescent="0.35">
      <c r="B6" t="s">
        <v>20</v>
      </c>
      <c r="C6" s="3">
        <v>0</v>
      </c>
      <c r="D6" s="3">
        <v>0</v>
      </c>
      <c r="E6" s="3">
        <v>0</v>
      </c>
      <c r="F6" s="3">
        <v>0</v>
      </c>
      <c r="G6" s="3">
        <v>0</v>
      </c>
      <c r="H6" s="3">
        <v>0</v>
      </c>
      <c r="I6" s="3">
        <v>0</v>
      </c>
      <c r="J6" s="3">
        <v>0</v>
      </c>
      <c r="K6" s="3">
        <v>0</v>
      </c>
      <c r="L6" s="3">
        <v>0</v>
      </c>
      <c r="M6" s="3">
        <v>0</v>
      </c>
      <c r="N6" s="3">
        <v>0</v>
      </c>
      <c r="O6" s="3">
        <v>0</v>
      </c>
      <c r="P6" s="3">
        <v>3.2251432668337328E-3</v>
      </c>
      <c r="Q6" s="3">
        <v>9.6697165813570529E-3</v>
      </c>
      <c r="R6" s="3">
        <v>1.8690426943575797E-2</v>
      </c>
      <c r="S6" s="3">
        <v>1.7856871663048175E-2</v>
      </c>
      <c r="T6" s="3">
        <v>5.2308528467056945E-3</v>
      </c>
      <c r="U6" s="3">
        <v>8.1228319039618763E-3</v>
      </c>
      <c r="V6" s="3">
        <v>4.7995761637847953E-2</v>
      </c>
      <c r="W6" s="3">
        <v>3.5163567387488805E-2</v>
      </c>
      <c r="X6" s="3">
        <v>4.3261675619947891E-2</v>
      </c>
      <c r="Y6" s="3">
        <v>4.3281777467204678E-2</v>
      </c>
    </row>
    <row r="7" spans="2:25" x14ac:dyDescent="0.35">
      <c r="B7" t="s">
        <v>22</v>
      </c>
      <c r="C7" s="3">
        <v>0</v>
      </c>
      <c r="D7" s="3">
        <v>0</v>
      </c>
      <c r="E7" s="3">
        <v>0</v>
      </c>
      <c r="F7" s="3">
        <v>0</v>
      </c>
      <c r="G7" s="3">
        <v>0</v>
      </c>
      <c r="H7" s="3">
        <v>0</v>
      </c>
      <c r="I7" s="3">
        <v>0</v>
      </c>
      <c r="J7" s="3">
        <v>0</v>
      </c>
      <c r="K7" s="3">
        <v>0</v>
      </c>
      <c r="L7" s="3">
        <v>0</v>
      </c>
      <c r="M7" s="3">
        <v>0</v>
      </c>
      <c r="N7" s="3">
        <v>0</v>
      </c>
      <c r="O7" s="3">
        <v>0</v>
      </c>
      <c r="P7" s="3">
        <v>3.6333876515560505E-2</v>
      </c>
      <c r="Q7" s="3">
        <v>3.6617746917750604E-2</v>
      </c>
      <c r="R7" s="3">
        <v>4.8972765733508374E-2</v>
      </c>
      <c r="S7" s="3">
        <v>5.5468642393094035E-2</v>
      </c>
      <c r="T7" s="3">
        <v>2.1408700653287888E-2</v>
      </c>
      <c r="U7" s="3">
        <v>4.9099099728729827E-2</v>
      </c>
      <c r="V7" s="3">
        <v>2.4900959015498592E-2</v>
      </c>
      <c r="W7" s="3">
        <v>2.4176696236639036E-2</v>
      </c>
      <c r="X7" s="3">
        <v>2.8581463506154019E-2</v>
      </c>
      <c r="Y7" s="3">
        <v>2.8264856358580989E-2</v>
      </c>
    </row>
    <row r="8" spans="2:25" x14ac:dyDescent="0.35">
      <c r="B8" t="s">
        <v>24</v>
      </c>
      <c r="C8" s="3">
        <v>0</v>
      </c>
      <c r="D8" s="3">
        <v>0</v>
      </c>
      <c r="E8" s="3">
        <v>0</v>
      </c>
      <c r="F8" s="3">
        <v>0</v>
      </c>
      <c r="G8" s="3">
        <v>0</v>
      </c>
      <c r="H8" s="3">
        <v>0</v>
      </c>
      <c r="I8" s="3">
        <v>0</v>
      </c>
      <c r="J8" s="3">
        <v>0</v>
      </c>
      <c r="K8" s="3">
        <v>0</v>
      </c>
      <c r="L8" s="3">
        <v>0</v>
      </c>
      <c r="M8" s="3">
        <v>0</v>
      </c>
      <c r="N8" s="3">
        <v>0</v>
      </c>
      <c r="O8" s="3">
        <v>0</v>
      </c>
      <c r="P8" s="3">
        <v>6.6152217511243365E-3</v>
      </c>
      <c r="Q8" s="3">
        <v>5.2167051281705344E-3</v>
      </c>
      <c r="R8" s="3">
        <v>6.4094912176695714E-3</v>
      </c>
      <c r="S8" s="3">
        <v>3.6975831025556085E-3</v>
      </c>
      <c r="T8" s="3">
        <v>4.6010987222644142E-2</v>
      </c>
      <c r="U8" s="3">
        <v>1.3062053640322618E-3</v>
      </c>
      <c r="V8" s="3">
        <v>2.7799843119818909E-3</v>
      </c>
      <c r="W8" s="3">
        <v>6.9316155497767045E-4</v>
      </c>
      <c r="X8" s="3">
        <v>1.2875210383271373E-3</v>
      </c>
      <c r="Y8" s="3">
        <v>1.1816528267504147E-3</v>
      </c>
    </row>
    <row r="9" spans="2:25" x14ac:dyDescent="0.35">
      <c r="B9" t="s">
        <v>26</v>
      </c>
      <c r="C9" s="3">
        <v>0</v>
      </c>
      <c r="D9" s="3">
        <v>0</v>
      </c>
      <c r="E9" s="3">
        <v>0</v>
      </c>
      <c r="F9" s="3">
        <v>0</v>
      </c>
      <c r="G9" s="3">
        <v>0</v>
      </c>
      <c r="H9" s="3">
        <v>1.0485357619874789E-2</v>
      </c>
      <c r="I9" s="3">
        <v>0</v>
      </c>
      <c r="J9" s="3">
        <v>3.4902183918853178E-3</v>
      </c>
      <c r="K9" s="3">
        <v>0</v>
      </c>
      <c r="L9" s="3">
        <v>1.1815023350665252E-3</v>
      </c>
      <c r="M9" s="3">
        <v>8.1702702272350375E-4</v>
      </c>
      <c r="N9" s="3">
        <v>3.3352488586753594E-3</v>
      </c>
      <c r="O9" s="3">
        <v>1.1222464126208216E-4</v>
      </c>
      <c r="P9" s="3">
        <v>2.5487279661349459E-2</v>
      </c>
      <c r="Q9" s="3">
        <v>2.3370218074949805E-2</v>
      </c>
      <c r="R9" s="3">
        <v>3.1888377380247322E-2</v>
      </c>
      <c r="S9" s="3">
        <v>3.3896142899339197E-2</v>
      </c>
      <c r="T9" s="3">
        <v>1.5238933134414549E-2</v>
      </c>
      <c r="U9" s="3">
        <v>1.645047980830917E-2</v>
      </c>
      <c r="V9" s="3">
        <v>1.8756231114931195E-2</v>
      </c>
      <c r="W9" s="3">
        <v>1.2479949303665777E-2</v>
      </c>
      <c r="X9" s="3">
        <v>1.3788047337222881E-2</v>
      </c>
      <c r="Y9" s="3">
        <v>2.9528098392350682E-2</v>
      </c>
    </row>
    <row r="10" spans="2:25" x14ac:dyDescent="0.35">
      <c r="B10" t="s">
        <v>28</v>
      </c>
      <c r="C10" s="3">
        <v>0</v>
      </c>
      <c r="D10" s="3">
        <v>0</v>
      </c>
      <c r="E10" s="3">
        <v>0</v>
      </c>
      <c r="F10" s="3">
        <v>0</v>
      </c>
      <c r="G10" s="3">
        <v>1.5907764751203332E-3</v>
      </c>
      <c r="H10" s="3">
        <v>1.8504211531163914E-3</v>
      </c>
      <c r="I10" s="3">
        <v>0</v>
      </c>
      <c r="J10" s="3">
        <v>1.4246965480109366E-3</v>
      </c>
      <c r="K10" s="3">
        <v>0</v>
      </c>
      <c r="L10" s="3">
        <v>6.7918046619583642E-4</v>
      </c>
      <c r="M10" s="3">
        <v>1.3162839290695217E-3</v>
      </c>
      <c r="N10" s="3">
        <v>1.9559991506490574E-3</v>
      </c>
      <c r="O10" s="3">
        <v>3.8237761456896819E-4</v>
      </c>
      <c r="P10" s="3">
        <v>4.067790411077464E-2</v>
      </c>
      <c r="Q10" s="3">
        <v>2.4915469983818803E-2</v>
      </c>
      <c r="R10" s="3">
        <v>3.3725046043541644E-2</v>
      </c>
      <c r="S10" s="3">
        <v>4.2720683182136114E-2</v>
      </c>
      <c r="T10" s="3">
        <v>1.662315121360065E-2</v>
      </c>
      <c r="U10" s="3">
        <v>2.0303267377347296E-2</v>
      </c>
      <c r="V10" s="3">
        <v>2.2315281649582117E-2</v>
      </c>
      <c r="W10" s="3">
        <v>2.656504484582187E-2</v>
      </c>
      <c r="X10" s="3">
        <v>1.5284398729855018E-2</v>
      </c>
      <c r="Y10" s="3">
        <v>1.8839359719218136E-2</v>
      </c>
    </row>
    <row r="11" spans="2:25" x14ac:dyDescent="0.35">
      <c r="B11" t="s">
        <v>30</v>
      </c>
      <c r="C11" s="3">
        <v>0</v>
      </c>
      <c r="D11" s="3">
        <v>0</v>
      </c>
      <c r="E11" s="3">
        <v>0</v>
      </c>
      <c r="F11" s="3">
        <v>0</v>
      </c>
      <c r="G11" s="3">
        <v>0</v>
      </c>
      <c r="H11" s="3">
        <v>0</v>
      </c>
      <c r="I11" s="3">
        <v>0</v>
      </c>
      <c r="J11" s="3">
        <v>0</v>
      </c>
      <c r="K11" s="3">
        <v>0</v>
      </c>
      <c r="L11" s="3">
        <v>0</v>
      </c>
      <c r="M11" s="3">
        <v>0</v>
      </c>
      <c r="N11" s="3">
        <v>0</v>
      </c>
      <c r="O11" s="3">
        <v>0</v>
      </c>
      <c r="P11" s="3">
        <v>1.0303155478010756E-2</v>
      </c>
      <c r="Q11" s="3">
        <v>1.0342399113921406E-2</v>
      </c>
      <c r="R11" s="3">
        <v>2.7885070798052598E-2</v>
      </c>
      <c r="S11" s="3">
        <v>2.265506797266802E-2</v>
      </c>
      <c r="T11" s="3">
        <v>6.3704895523135014E-3</v>
      </c>
      <c r="U11" s="3">
        <v>2.1962774784998956E-2</v>
      </c>
      <c r="V11" s="3">
        <v>2.7995004937389188E-2</v>
      </c>
      <c r="W11" s="3">
        <v>4.1802646907995185E-2</v>
      </c>
      <c r="X11" s="3">
        <v>1.9972946849745481E-2</v>
      </c>
      <c r="Y11" s="3">
        <v>8.1209397722468268E-2</v>
      </c>
    </row>
    <row r="12" spans="2:25" x14ac:dyDescent="0.35">
      <c r="B12" t="s">
        <v>38</v>
      </c>
      <c r="C12" s="3">
        <v>2.2744941455480664E-3</v>
      </c>
      <c r="D12" s="3">
        <v>3.6886651207507764E-3</v>
      </c>
      <c r="E12" s="3">
        <v>0</v>
      </c>
      <c r="F12" s="3">
        <v>0</v>
      </c>
      <c r="G12" s="3">
        <v>6.1459339366916972E-4</v>
      </c>
      <c r="H12" s="3">
        <v>4.3363729777783789E-3</v>
      </c>
      <c r="I12" s="3">
        <v>1.1782693696050259E-3</v>
      </c>
      <c r="J12" s="3">
        <v>4.4479309037146553E-3</v>
      </c>
      <c r="K12" s="3">
        <v>1.2832390064718464E-4</v>
      </c>
      <c r="L12" s="3">
        <v>3.1052931342090404E-3</v>
      </c>
      <c r="M12" s="3">
        <v>3.0812613069615678E-3</v>
      </c>
      <c r="N12" s="3">
        <v>1.9818582290883669E-2</v>
      </c>
      <c r="O12" s="3">
        <v>1.2882935648168238E-2</v>
      </c>
      <c r="P12" s="3">
        <v>2.1895210209659833E-2</v>
      </c>
      <c r="Q12" s="3">
        <v>1.7608020499716187E-2</v>
      </c>
      <c r="R12" s="3">
        <v>3.9342669616268311E-2</v>
      </c>
      <c r="S12" s="3">
        <v>2.8019224160420755E-2</v>
      </c>
      <c r="T12" s="3">
        <v>1.8731617037096918E-2</v>
      </c>
      <c r="U12" s="3">
        <v>1.7846966382835481E-2</v>
      </c>
      <c r="V12" s="3">
        <v>1.9776486415679369E-2</v>
      </c>
      <c r="W12" s="3">
        <v>1.6293981154557189E-2</v>
      </c>
      <c r="X12" s="3">
        <v>8.6102066026204332E-3</v>
      </c>
      <c r="Y12" s="3">
        <v>1.2691585119118007E-2</v>
      </c>
    </row>
    <row r="13" spans="2:25" x14ac:dyDescent="0.35">
      <c r="B13" t="s">
        <v>33</v>
      </c>
      <c r="C13" s="3">
        <v>0</v>
      </c>
      <c r="D13" s="3">
        <v>0</v>
      </c>
      <c r="E13" s="3">
        <v>0</v>
      </c>
      <c r="F13" s="3">
        <v>0</v>
      </c>
      <c r="G13" s="3">
        <v>0</v>
      </c>
      <c r="H13" s="3">
        <v>0</v>
      </c>
      <c r="I13" s="3">
        <v>0</v>
      </c>
      <c r="J13" s="3">
        <v>0</v>
      </c>
      <c r="K13" s="3">
        <v>0</v>
      </c>
      <c r="L13" s="3">
        <v>0</v>
      </c>
      <c r="M13" s="3">
        <v>0</v>
      </c>
      <c r="N13" s="3">
        <v>0</v>
      </c>
      <c r="O13" s="3">
        <v>0</v>
      </c>
      <c r="P13" s="3">
        <v>1.5100038829928895E-3</v>
      </c>
      <c r="Q13" s="3">
        <v>1.5739848515966342E-3</v>
      </c>
      <c r="R13" s="3">
        <v>6.3514174236283763E-4</v>
      </c>
      <c r="S13" s="3">
        <v>1.7282647787187683E-3</v>
      </c>
      <c r="T13" s="3">
        <v>4.463039426789904E-3</v>
      </c>
      <c r="U13" s="3">
        <v>2.616741570061605E-4</v>
      </c>
      <c r="V13" s="3">
        <v>1.1082292229136217E-4</v>
      </c>
      <c r="W13" s="3">
        <v>8.9082835176291703E-5</v>
      </c>
      <c r="X13" s="3">
        <v>8.4988682773550216E-5</v>
      </c>
      <c r="Y13" s="3">
        <v>1.2263501090444752E-4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E9669-4585-4C99-8AE0-EE31EAF41851}">
  <sheetPr codeName="Sheet5"/>
  <dimension ref="B2:BP111"/>
  <sheetViews>
    <sheetView zoomScale="70" zoomScaleNormal="70" workbookViewId="0">
      <selection activeCell="H15" sqref="H15"/>
    </sheetView>
  </sheetViews>
  <sheetFormatPr defaultRowHeight="14.5" x14ac:dyDescent="0.35"/>
  <cols>
    <col min="1" max="1" width="3.36328125" customWidth="1"/>
    <col min="2" max="2" width="25.453125" bestFit="1" customWidth="1"/>
    <col min="3" max="3" width="14.7265625" customWidth="1"/>
    <col min="4" max="4" width="21.26953125" bestFit="1" customWidth="1"/>
    <col min="5" max="5" width="16.1796875" customWidth="1"/>
    <col min="6" max="11" width="14.7265625" customWidth="1"/>
    <col min="12" max="12" width="21.26953125" bestFit="1" customWidth="1"/>
    <col min="13" max="13" width="14.7265625" customWidth="1"/>
    <col min="14" max="14" width="10.453125" bestFit="1" customWidth="1"/>
    <col min="15" max="15" width="11" bestFit="1" customWidth="1"/>
    <col min="16" max="17" width="10.453125" bestFit="1" customWidth="1"/>
    <col min="18" max="18" width="11" bestFit="1" customWidth="1"/>
    <col min="19" max="20" width="10.453125" bestFit="1" customWidth="1"/>
    <col min="21" max="21" width="11" bestFit="1" customWidth="1"/>
    <col min="22" max="23" width="10.453125" bestFit="1" customWidth="1"/>
    <col min="24" max="24" width="11" bestFit="1" customWidth="1"/>
    <col min="25" max="26" width="10.453125" bestFit="1" customWidth="1"/>
    <col min="27" max="27" width="11" bestFit="1" customWidth="1"/>
    <col min="28" max="29" width="10.453125" bestFit="1" customWidth="1"/>
    <col min="30" max="30" width="11" bestFit="1" customWidth="1"/>
    <col min="31" max="32" width="10.453125" bestFit="1" customWidth="1"/>
    <col min="33" max="33" width="11" bestFit="1" customWidth="1"/>
    <col min="34" max="35" width="10.453125" bestFit="1" customWidth="1"/>
    <col min="36" max="36" width="11" bestFit="1" customWidth="1"/>
    <col min="37" max="38" width="10.453125" bestFit="1" customWidth="1"/>
    <col min="39" max="39" width="11" bestFit="1" customWidth="1"/>
    <col min="40" max="41" width="10.453125" bestFit="1" customWidth="1"/>
    <col min="42" max="42" width="11" bestFit="1" customWidth="1"/>
    <col min="43" max="44" width="10.453125" bestFit="1" customWidth="1"/>
    <col min="45" max="45" width="11" bestFit="1" customWidth="1"/>
    <col min="46" max="47" width="10.453125" bestFit="1" customWidth="1"/>
    <col min="48" max="48" width="11" bestFit="1" customWidth="1"/>
    <col min="49" max="50" width="10.453125" bestFit="1" customWidth="1"/>
    <col min="51" max="51" width="11" bestFit="1" customWidth="1"/>
    <col min="52" max="53" width="10.453125" bestFit="1" customWidth="1"/>
    <col min="54" max="54" width="11" bestFit="1" customWidth="1"/>
    <col min="55" max="56" width="10.453125" bestFit="1" customWidth="1"/>
    <col min="57" max="57" width="11" bestFit="1" customWidth="1"/>
    <col min="58" max="59" width="10.453125" bestFit="1" customWidth="1"/>
    <col min="60" max="60" width="11" bestFit="1" customWidth="1"/>
    <col min="61" max="62" width="10.453125" bestFit="1" customWidth="1"/>
    <col min="63" max="63" width="11" bestFit="1" customWidth="1"/>
    <col min="64" max="65" width="10.453125" bestFit="1" customWidth="1"/>
    <col min="66" max="66" width="11" bestFit="1" customWidth="1"/>
    <col min="67" max="68" width="10.453125" bestFit="1" customWidth="1"/>
  </cols>
  <sheetData>
    <row r="2" spans="2:68" s="1" customFormat="1" x14ac:dyDescent="0.35">
      <c r="B2" s="1" t="s">
        <v>69</v>
      </c>
      <c r="C2" s="4" t="s">
        <v>36</v>
      </c>
      <c r="D2" s="4" t="s">
        <v>16</v>
      </c>
      <c r="E2" s="4" t="s">
        <v>18</v>
      </c>
      <c r="F2" s="4" t="s">
        <v>20</v>
      </c>
      <c r="G2" s="4" t="s">
        <v>22</v>
      </c>
      <c r="H2" s="4" t="s">
        <v>24</v>
      </c>
      <c r="I2" s="4" t="s">
        <v>26</v>
      </c>
      <c r="J2" s="4" t="s">
        <v>28</v>
      </c>
      <c r="K2" s="4" t="s">
        <v>30</v>
      </c>
      <c r="L2" s="4" t="s">
        <v>38</v>
      </c>
      <c r="M2" s="4" t="s">
        <v>33</v>
      </c>
      <c r="N2" s="4"/>
      <c r="O2" s="17"/>
      <c r="P2" s="4"/>
      <c r="Q2" s="4"/>
      <c r="R2" s="17"/>
      <c r="S2" s="4"/>
      <c r="T2" s="4"/>
      <c r="U2" s="17"/>
      <c r="V2" s="4"/>
      <c r="W2" s="4"/>
      <c r="X2" s="17"/>
      <c r="Y2" s="4"/>
      <c r="Z2" s="4"/>
      <c r="AA2" s="17"/>
      <c r="AB2" s="4"/>
      <c r="AC2" s="4"/>
      <c r="AD2" s="17"/>
      <c r="AE2" s="4"/>
      <c r="AF2" s="4"/>
      <c r="AG2" s="17"/>
      <c r="AH2" s="4"/>
      <c r="AI2" s="4"/>
      <c r="AJ2" s="17"/>
      <c r="AK2" s="4"/>
      <c r="AL2" s="4"/>
      <c r="AM2" s="17"/>
      <c r="AN2" s="4"/>
      <c r="AO2" s="4"/>
      <c r="AP2" s="17"/>
      <c r="AQ2" s="4"/>
      <c r="AR2" s="4"/>
      <c r="AS2" s="17"/>
      <c r="AT2" s="4"/>
      <c r="AU2" s="4"/>
      <c r="AV2" s="17"/>
      <c r="AW2" s="4"/>
      <c r="AX2" s="4"/>
      <c r="AY2" s="17"/>
      <c r="AZ2" s="4"/>
      <c r="BA2" s="4"/>
      <c r="BB2" s="17"/>
      <c r="BC2" s="4"/>
      <c r="BD2" s="4"/>
      <c r="BE2" s="17"/>
      <c r="BF2" s="4"/>
      <c r="BG2" s="4"/>
      <c r="BH2" s="17"/>
      <c r="BI2" s="4"/>
      <c r="BJ2" s="4"/>
      <c r="BK2" s="17"/>
      <c r="BL2" s="4"/>
      <c r="BM2" s="4"/>
      <c r="BN2" s="17"/>
      <c r="BO2" s="4"/>
      <c r="BP2" s="4"/>
    </row>
    <row r="3" spans="2:68" x14ac:dyDescent="0.35">
      <c r="B3" s="2">
        <v>45838</v>
      </c>
      <c r="C3" s="3">
        <v>0.15720214885904502</v>
      </c>
      <c r="D3" s="3">
        <v>0.13475909518922999</v>
      </c>
      <c r="E3" s="3">
        <v>6.5711840806921995E-2</v>
      </c>
      <c r="F3" s="3">
        <v>9.9641143410858987E-2</v>
      </c>
      <c r="G3" s="3">
        <v>0.10380333107505496</v>
      </c>
      <c r="H3" s="3">
        <v>9.8028301296442993E-2</v>
      </c>
      <c r="I3" s="3">
        <v>0.13583259158443303</v>
      </c>
      <c r="J3" s="3">
        <v>0.12261254789239405</v>
      </c>
      <c r="K3" s="3">
        <v>0.104955906151767</v>
      </c>
      <c r="L3" s="3">
        <v>0.17396199868284803</v>
      </c>
      <c r="M3" s="3">
        <v>8.0809824477355005E-2</v>
      </c>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row>
    <row r="4" spans="2:68" x14ac:dyDescent="0.35">
      <c r="B4" s="2">
        <v>45657</v>
      </c>
      <c r="C4" s="3">
        <v>0.16888427809161699</v>
      </c>
      <c r="D4" s="3">
        <v>0.132043375502362</v>
      </c>
      <c r="E4" s="3">
        <v>7.3847051538291006E-2</v>
      </c>
      <c r="F4" s="3">
        <v>5.6132676229026991E-2</v>
      </c>
      <c r="G4" s="3">
        <v>0.12902866700920104</v>
      </c>
      <c r="H4" s="3">
        <v>7.8935246380509E-2</v>
      </c>
      <c r="I4" s="3">
        <v>0.15476914661901903</v>
      </c>
      <c r="J4" s="3">
        <v>0.11898605178828002</v>
      </c>
      <c r="K4" s="3">
        <v>0.11207622359599499</v>
      </c>
      <c r="L4" s="3">
        <v>0.19024112906387797</v>
      </c>
      <c r="M4" s="3">
        <v>7.3810253532347991E-2</v>
      </c>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row>
    <row r="5" spans="2:68" x14ac:dyDescent="0.35">
      <c r="B5" s="2">
        <v>45291</v>
      </c>
      <c r="C5" s="3">
        <v>0.21594419489219102</v>
      </c>
      <c r="D5" s="3">
        <v>0.17410788066874397</v>
      </c>
      <c r="E5" s="3">
        <v>7.4858655030218005E-2</v>
      </c>
      <c r="F5" s="3">
        <v>5.9253757916887986E-2</v>
      </c>
      <c r="G5" s="3">
        <v>7.4832247228582019E-2</v>
      </c>
      <c r="H5" s="3">
        <v>6.6266467354960001E-2</v>
      </c>
      <c r="I5" s="3">
        <v>8.2336310866897008E-2</v>
      </c>
      <c r="J5" s="3">
        <v>9.4666494891576025E-2</v>
      </c>
      <c r="K5" s="3">
        <v>9.4637379781531028E-2</v>
      </c>
      <c r="L5" s="3">
        <v>0.16393945952104294</v>
      </c>
      <c r="M5" s="3">
        <v>6.2712184634699006E-2</v>
      </c>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row>
    <row r="6" spans="2:68" x14ac:dyDescent="0.35">
      <c r="B6" s="2">
        <v>44926</v>
      </c>
      <c r="C6" s="3">
        <v>0.14104401537265499</v>
      </c>
      <c r="D6" s="3">
        <v>0.19914248597165704</v>
      </c>
      <c r="E6" s="3">
        <v>6.2985806815159001E-2</v>
      </c>
      <c r="F6" s="3">
        <v>0.102609585862094</v>
      </c>
      <c r="G6" s="3">
        <v>6.8664080703852992E-2</v>
      </c>
      <c r="H6" s="3">
        <v>7.1519212831760992E-2</v>
      </c>
      <c r="I6" s="3">
        <v>9.2808247060245028E-2</v>
      </c>
      <c r="J6" s="3">
        <v>9.8244587625787957E-2</v>
      </c>
      <c r="K6" s="3">
        <v>9.3465523208195025E-2</v>
      </c>
      <c r="L6" s="3">
        <v>0.14443282708760297</v>
      </c>
      <c r="M6" s="3">
        <v>7.8818803655316017E-2</v>
      </c>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row>
    <row r="7" spans="2:68" x14ac:dyDescent="0.35">
      <c r="B7" s="2">
        <v>44561</v>
      </c>
      <c r="C7" s="3">
        <v>0.19475387353898999</v>
      </c>
      <c r="D7" s="3">
        <v>0.2936487738357641</v>
      </c>
      <c r="E7" s="3">
        <v>8.5520527357237003E-2</v>
      </c>
      <c r="F7" s="3">
        <v>0.18045477090648002</v>
      </c>
      <c r="G7" s="3">
        <v>0.14725444091881695</v>
      </c>
      <c r="H7" s="3">
        <v>8.0804911530449011E-2</v>
      </c>
      <c r="I7" s="3">
        <v>0.115201333140466</v>
      </c>
      <c r="J7" s="3">
        <v>0.12823127518229099</v>
      </c>
      <c r="K7" s="3">
        <v>0.23526827044749091</v>
      </c>
      <c r="L7" s="3">
        <v>0.15966056732877304</v>
      </c>
      <c r="M7" s="3">
        <v>5.8961649794352006E-2</v>
      </c>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row>
    <row r="8" spans="2:68" x14ac:dyDescent="0.35">
      <c r="B8" s="2">
        <v>44196</v>
      </c>
      <c r="C8" s="3">
        <v>0.15256030026312198</v>
      </c>
      <c r="D8" s="3">
        <v>0.38936102245324405</v>
      </c>
      <c r="E8" s="3">
        <v>7.1618850805366008E-2</v>
      </c>
      <c r="F8" s="3">
        <v>7.4113168197029997E-2</v>
      </c>
      <c r="G8" s="3">
        <v>5.5430738319739999E-2</v>
      </c>
      <c r="H8" s="3">
        <v>7.6287963213126975E-2</v>
      </c>
      <c r="I8" s="3">
        <v>0.10363098422538597</v>
      </c>
      <c r="J8" s="3">
        <v>8.271236642079699E-2</v>
      </c>
      <c r="K8" s="3">
        <v>0.21466294767640295</v>
      </c>
      <c r="L8" s="3">
        <v>0.13627542116604702</v>
      </c>
      <c r="M8" s="3">
        <v>6.1095895614326996E-2</v>
      </c>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row>
    <row r="9" spans="2:68" x14ac:dyDescent="0.35">
      <c r="B9" s="2">
        <v>43830</v>
      </c>
      <c r="C9" s="3">
        <v>0.14465229594309001</v>
      </c>
      <c r="D9" s="3">
        <v>0.19710380691033702</v>
      </c>
      <c r="E9" s="3">
        <v>6.8936712241106007E-2</v>
      </c>
      <c r="F9" s="3">
        <v>7.1791227787569994E-2</v>
      </c>
      <c r="G9" s="3">
        <v>8.3954682714830989E-2</v>
      </c>
      <c r="H9" s="3">
        <v>7.3101228692491013E-2</v>
      </c>
      <c r="I9" s="3">
        <v>0.10687811684472999</v>
      </c>
      <c r="J9" s="3">
        <v>8.5645657673583994E-2</v>
      </c>
      <c r="K9" s="3">
        <v>8.0478984374173987E-2</v>
      </c>
      <c r="L9" s="3">
        <v>0.12927767460508496</v>
      </c>
      <c r="M9" s="3">
        <v>5.451265877469999E-2</v>
      </c>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row>
    <row r="10" spans="2:68" x14ac:dyDescent="0.35">
      <c r="B10" s="2">
        <v>43465</v>
      </c>
      <c r="C10" s="3">
        <v>0.12891991196142899</v>
      </c>
      <c r="D10" s="3">
        <v>0.252625233794816</v>
      </c>
      <c r="E10" s="3">
        <v>7.8347654480913007E-2</v>
      </c>
      <c r="F10" s="3">
        <v>0.15892969591874001</v>
      </c>
      <c r="G10" s="3">
        <v>9.668439099310798E-2</v>
      </c>
      <c r="H10" s="3">
        <v>8.0944541975870005E-2</v>
      </c>
      <c r="I10" s="3">
        <v>0.105629056065407</v>
      </c>
      <c r="J10" s="3">
        <v>0.11929668294272301</v>
      </c>
      <c r="K10" s="3">
        <v>9.6655331142777995E-2</v>
      </c>
      <c r="L10" s="3">
        <v>0.13113064375048694</v>
      </c>
      <c r="M10" s="3">
        <v>5.6137659287794982E-2</v>
      </c>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row>
    <row r="11" spans="2:68" x14ac:dyDescent="0.35">
      <c r="B11" s="2">
        <v>43100</v>
      </c>
      <c r="C11" s="3">
        <v>0.14701511393969699</v>
      </c>
      <c r="D11" s="3">
        <v>0.19237355129706299</v>
      </c>
      <c r="E11" s="3">
        <v>8.7094704442633994E-2</v>
      </c>
      <c r="F11" s="3">
        <v>0.20176886791110599</v>
      </c>
      <c r="G11" s="3">
        <v>7.8468129757934019E-2</v>
      </c>
      <c r="H11" s="3">
        <v>7.9805562700554999E-2</v>
      </c>
      <c r="I11" s="3">
        <v>9.6414684075560975E-2</v>
      </c>
      <c r="J11" s="3">
        <v>9.914533184755199E-2</v>
      </c>
      <c r="K11" s="3">
        <v>0.11133974928005001</v>
      </c>
      <c r="L11" s="3">
        <v>0.12060266412014899</v>
      </c>
      <c r="M11" s="3">
        <v>5.3651565444021998E-2</v>
      </c>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row>
    <row r="12" spans="2:68" x14ac:dyDescent="0.35">
      <c r="B12" s="2">
        <v>42735</v>
      </c>
      <c r="C12" s="3">
        <v>0.13898357215999702</v>
      </c>
      <c r="D12" s="3">
        <v>0.21557946352582794</v>
      </c>
      <c r="E12" s="3">
        <v>8.3685597117298977E-2</v>
      </c>
      <c r="F12" s="3">
        <v>-1.4491216455042994E-2</v>
      </c>
      <c r="G12" s="3">
        <v>7.4882671126489983E-2</v>
      </c>
      <c r="H12" s="3">
        <v>7.6740615033725978E-2</v>
      </c>
      <c r="I12" s="3">
        <v>9.7635403815749991E-2</v>
      </c>
      <c r="J12" s="3">
        <v>9.6669498891799016E-2</v>
      </c>
      <c r="K12" s="3">
        <v>6.8720226008170987E-2</v>
      </c>
      <c r="L12" s="3">
        <v>0.10094422719324901</v>
      </c>
      <c r="M12" s="3">
        <v>5.2570270026698993E-2</v>
      </c>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row>
    <row r="13" spans="2:68" x14ac:dyDescent="0.35">
      <c r="B13" s="2">
        <v>42369</v>
      </c>
      <c r="C13" s="3">
        <v>0.13211972437671102</v>
      </c>
      <c r="D13" s="3">
        <v>0.21945441267668103</v>
      </c>
      <c r="E13" s="3">
        <v>7.3460328713578008E-2</v>
      </c>
      <c r="F13" s="3">
        <v>-3.8677498153944001E-2</v>
      </c>
      <c r="G13" s="3">
        <v>8.6097522833146034E-2</v>
      </c>
      <c r="H13" s="3">
        <v>8.1222647613646004E-2</v>
      </c>
      <c r="I13" s="3">
        <v>0.103273885221741</v>
      </c>
      <c r="J13" s="3">
        <v>0.10042939663583901</v>
      </c>
      <c r="K13" s="3">
        <v>8.4850405914415006E-2</v>
      </c>
      <c r="L13" s="3">
        <v>0.11803208418576898</v>
      </c>
      <c r="M13" s="3">
        <v>4.8632566039116004E-2</v>
      </c>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row>
    <row r="14" spans="2:68" x14ac:dyDescent="0.35">
      <c r="B14" s="2">
        <v>42004</v>
      </c>
      <c r="C14" s="3">
        <v>0.11861934389097199</v>
      </c>
      <c r="D14" s="3">
        <v>0.15992047210915197</v>
      </c>
      <c r="E14" s="3">
        <v>7.5570163861789996E-2</v>
      </c>
      <c r="F14" s="3">
        <v>7.7867453314881013E-2</v>
      </c>
      <c r="G14" s="3">
        <v>8.7848448042539024E-2</v>
      </c>
      <c r="H14" s="3">
        <v>8.3694566466305992E-2</v>
      </c>
      <c r="I14" s="3">
        <v>0.113113241309274</v>
      </c>
      <c r="J14" s="3">
        <v>0.11659358766518202</v>
      </c>
      <c r="K14" s="3">
        <v>8.0811205052442006E-2</v>
      </c>
      <c r="L14" s="3">
        <v>0.10639680670121301</v>
      </c>
      <c r="M14" s="3">
        <v>4.7385024814257999E-2</v>
      </c>
    </row>
    <row r="15" spans="2:68" x14ac:dyDescent="0.35">
      <c r="B15" s="2">
        <v>41639</v>
      </c>
      <c r="C15" s="3">
        <v>0.117474057130701</v>
      </c>
      <c r="D15" s="3">
        <v>0.16915430492580391</v>
      </c>
      <c r="E15" s="3">
        <v>8.3833402636908E-2</v>
      </c>
      <c r="F15" s="3">
        <v>9.0301288269105995E-2</v>
      </c>
      <c r="G15" s="3">
        <v>8.0413621939125976E-2</v>
      </c>
      <c r="H15" s="3">
        <v>7.4382368198776999E-2</v>
      </c>
      <c r="I15" s="3">
        <v>9.0530824084530989E-2</v>
      </c>
      <c r="J15" s="3">
        <v>0.10307889879764602</v>
      </c>
      <c r="K15" s="3">
        <v>7.4624831723806018E-2</v>
      </c>
      <c r="L15" s="3">
        <v>0.11864618961750299</v>
      </c>
      <c r="M15" s="3">
        <v>3.5995701850281003E-2</v>
      </c>
    </row>
    <row r="16" spans="2:68" x14ac:dyDescent="0.35">
      <c r="B16" s="2">
        <v>41274</v>
      </c>
      <c r="C16" s="3">
        <v>8.4152939362292983E-2</v>
      </c>
      <c r="D16" s="3">
        <v>0.14268752498910903</v>
      </c>
      <c r="E16" s="3">
        <v>8.5750897315805985E-2</v>
      </c>
      <c r="F16" s="3">
        <v>4.9680108357557998E-2</v>
      </c>
      <c r="G16" s="3">
        <v>8.769915640300302E-2</v>
      </c>
      <c r="H16" s="3">
        <v>7.4414806900316988E-2</v>
      </c>
      <c r="I16" s="3">
        <v>7.6736475852298022E-2</v>
      </c>
      <c r="J16" s="3">
        <v>0.10386450568384101</v>
      </c>
      <c r="K16" s="3">
        <v>5.4407878700850003E-2</v>
      </c>
      <c r="L16" s="3">
        <v>0.13208277987346995</v>
      </c>
      <c r="M16" s="3">
        <v>3.8915851532869E-2</v>
      </c>
    </row>
    <row r="17" spans="2:68" x14ac:dyDescent="0.35">
      <c r="B17" s="2">
        <v>40908</v>
      </c>
      <c r="C17" s="3">
        <v>9.3036975275557016E-2</v>
      </c>
      <c r="D17" s="3">
        <v>0.14171230979378299</v>
      </c>
      <c r="E17" s="3">
        <v>8.7760510460371005E-2</v>
      </c>
      <c r="F17" s="3">
        <v>9.1822797995984987E-2</v>
      </c>
      <c r="G17" s="3">
        <v>8.6025502019928993E-2</v>
      </c>
      <c r="H17" s="3">
        <v>8.4752868011840995E-2</v>
      </c>
      <c r="I17" s="3">
        <v>6.3369030694078982E-2</v>
      </c>
      <c r="J17" s="3">
        <v>0.12472217534311597</v>
      </c>
      <c r="K17" s="3">
        <v>5.3954213999166986E-2</v>
      </c>
      <c r="L17" s="3">
        <v>0.12260133819148102</v>
      </c>
      <c r="M17" s="3">
        <v>4.6372684546096013E-2</v>
      </c>
    </row>
    <row r="18" spans="2:68" x14ac:dyDescent="0.35">
      <c r="B18" s="2">
        <v>40543</v>
      </c>
      <c r="C18" s="3">
        <v>8.8582693206669991E-2</v>
      </c>
      <c r="D18" s="3">
        <v>0.13236473185245207</v>
      </c>
      <c r="E18" s="3">
        <v>9.3875892918217019E-2</v>
      </c>
      <c r="F18" s="3">
        <v>8.2582790844261011E-2</v>
      </c>
      <c r="G18" s="3">
        <v>7.9954849055539984E-2</v>
      </c>
      <c r="H18" s="3">
        <v>8.6502482669685007E-2</v>
      </c>
      <c r="I18" s="3">
        <v>6.3633191093247013E-2</v>
      </c>
      <c r="J18" s="3">
        <v>0.11456729344260203</v>
      </c>
      <c r="K18" s="3">
        <v>3.781145192986201E-2</v>
      </c>
      <c r="L18" s="3">
        <v>0.12705423453721998</v>
      </c>
      <c r="M18" s="3">
        <v>4.0268741999506003E-2</v>
      </c>
      <c r="N18" s="4"/>
      <c r="O18" s="17"/>
      <c r="P18" s="4"/>
      <c r="Q18" s="4"/>
      <c r="R18" s="17"/>
      <c r="S18" s="4"/>
      <c r="T18" s="4"/>
      <c r="U18" s="17"/>
      <c r="V18" s="4"/>
      <c r="W18" s="4"/>
      <c r="X18" s="17"/>
      <c r="Y18" s="4"/>
      <c r="Z18" s="4"/>
      <c r="AA18" s="17"/>
      <c r="AB18" s="4"/>
      <c r="AC18" s="4"/>
      <c r="AD18" s="17"/>
      <c r="AE18" s="4"/>
      <c r="AF18" s="4"/>
      <c r="AG18" s="17"/>
      <c r="AH18" s="4"/>
      <c r="AI18" s="4"/>
      <c r="AJ18" s="17"/>
      <c r="AK18" s="4"/>
      <c r="AL18" s="4"/>
      <c r="AM18" s="17"/>
      <c r="AN18" s="4"/>
      <c r="AO18" s="4"/>
      <c r="AP18" s="17"/>
      <c r="AQ18" s="4"/>
      <c r="AR18" s="4"/>
      <c r="AS18" s="17"/>
      <c r="AT18" s="4"/>
      <c r="AU18" s="4"/>
      <c r="AV18" s="17"/>
      <c r="AW18" s="4"/>
      <c r="AX18" s="4"/>
      <c r="AY18" s="17"/>
      <c r="AZ18" s="4"/>
      <c r="BA18" s="4"/>
      <c r="BB18" s="17"/>
      <c r="BC18" s="4"/>
      <c r="BD18" s="4"/>
      <c r="BE18" s="17"/>
      <c r="BF18" s="4"/>
      <c r="BG18" s="4"/>
      <c r="BH18" s="17"/>
      <c r="BI18" s="4"/>
      <c r="BJ18" s="4"/>
      <c r="BK18" s="17"/>
      <c r="BL18" s="4"/>
      <c r="BM18" s="4"/>
      <c r="BN18" s="17"/>
      <c r="BO18" s="4"/>
      <c r="BP18" s="4"/>
    </row>
    <row r="19" spans="2:68" x14ac:dyDescent="0.35">
      <c r="B19" s="2">
        <v>40178</v>
      </c>
      <c r="C19" s="3">
        <v>9.229976003322099E-2</v>
      </c>
      <c r="D19" s="3">
        <v>0.10243076284958701</v>
      </c>
      <c r="E19" s="3">
        <v>9.2607185514436988E-2</v>
      </c>
      <c r="F19" s="3">
        <v>6.4935650305645992E-2</v>
      </c>
      <c r="G19" s="3">
        <v>9.7234640477014009E-2</v>
      </c>
      <c r="H19" s="3">
        <v>6.0198897819444992E-2</v>
      </c>
      <c r="I19" s="3">
        <v>6.6530345428187004E-2</v>
      </c>
      <c r="J19" s="3">
        <v>0.10154942492592797</v>
      </c>
      <c r="K19" s="3">
        <v>5.5003647685550994E-2</v>
      </c>
      <c r="L19" s="3">
        <v>0.115507788910076</v>
      </c>
      <c r="M19" s="3">
        <v>5.1142299246495007E-2</v>
      </c>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row>
    <row r="20" spans="2:68" x14ac:dyDescent="0.35">
      <c r="B20" s="2">
        <v>39813</v>
      </c>
      <c r="C20" s="3">
        <v>8.8919058797244988E-2</v>
      </c>
      <c r="D20" s="3">
        <v>9.8108257008474989E-2</v>
      </c>
      <c r="E20" s="3">
        <v>9.8999744874903983E-2</v>
      </c>
      <c r="F20" s="3">
        <v>8.1659901945195013E-2</v>
      </c>
      <c r="G20" s="3">
        <v>8.4786202193896001E-2</v>
      </c>
      <c r="H20" s="3">
        <v>6.7312657626453984E-2</v>
      </c>
      <c r="I20" s="3">
        <v>7.4506150543850999E-2</v>
      </c>
      <c r="J20" s="3">
        <v>9.9488661347116009E-2</v>
      </c>
      <c r="K20" s="3">
        <v>4.0530133740173002E-2</v>
      </c>
      <c r="L20" s="3">
        <v>0.121512612312138</v>
      </c>
      <c r="M20" s="3">
        <v>6.7495772407004995E-2</v>
      </c>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row>
    <row r="21" spans="2:68" x14ac:dyDescent="0.35">
      <c r="B21" s="2">
        <v>39447</v>
      </c>
      <c r="C21" s="3">
        <v>0.11303575702430299</v>
      </c>
      <c r="D21" s="3">
        <v>0.10877143180462197</v>
      </c>
      <c r="E21" s="3">
        <v>9.5337501494750995E-2</v>
      </c>
      <c r="F21" s="3">
        <v>7.3626253851671999E-2</v>
      </c>
      <c r="G21" s="3">
        <v>9.2834260082287998E-2</v>
      </c>
      <c r="H21" s="3">
        <v>8.8001662693639002E-2</v>
      </c>
      <c r="I21" s="3">
        <v>9.0267914192364004E-2</v>
      </c>
      <c r="J21" s="3">
        <v>0.10460612189649302</v>
      </c>
      <c r="K21" s="3">
        <v>5.9365694779325989E-2</v>
      </c>
      <c r="L21" s="3">
        <v>0.134339227868394</v>
      </c>
      <c r="M21" s="3">
        <v>7.518938788375501E-2</v>
      </c>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row>
    <row r="22" spans="2:68" x14ac:dyDescent="0.35">
      <c r="B22" s="2">
        <v>39082</v>
      </c>
      <c r="C22" s="3">
        <v>8.0889871120582019E-2</v>
      </c>
      <c r="D22" s="3">
        <v>0.11292437637297903</v>
      </c>
      <c r="E22" s="3">
        <v>9.1429199532474997E-2</v>
      </c>
      <c r="F22" s="3">
        <v>9.6184359110068993E-2</v>
      </c>
      <c r="G22" s="3">
        <v>8.7763638006149003E-2</v>
      </c>
      <c r="H22" s="3">
        <v>9.4664554705986004E-2</v>
      </c>
      <c r="I22" s="3">
        <v>8.5574488594836018E-2</v>
      </c>
      <c r="J22" s="3">
        <v>9.7917959300483012E-2</v>
      </c>
      <c r="K22" s="3">
        <v>4.3460306265913004E-2</v>
      </c>
      <c r="L22" s="3">
        <v>0.10804386085627002</v>
      </c>
      <c r="M22" s="3">
        <v>5.607910297025899E-2</v>
      </c>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row>
    <row r="23" spans="2:68" x14ac:dyDescent="0.35">
      <c r="B23" s="2">
        <v>38717</v>
      </c>
      <c r="C23" s="3">
        <v>6.3541203477615993E-2</v>
      </c>
      <c r="D23" s="3">
        <v>0.11492794259807099</v>
      </c>
      <c r="E23" s="3">
        <v>9.3305808326097001E-2</v>
      </c>
      <c r="F23" s="3">
        <v>6.9589484782583991E-2</v>
      </c>
      <c r="G23" s="3">
        <v>8.3448099772956016E-2</v>
      </c>
      <c r="H23" s="3">
        <v>5.3946489079939007E-2</v>
      </c>
      <c r="I23" s="3">
        <v>8.2667772086369995E-2</v>
      </c>
      <c r="J23" s="3">
        <v>0.10881582984744302</v>
      </c>
      <c r="K23" s="3">
        <v>5.0655269351228001E-2</v>
      </c>
      <c r="L23" s="3">
        <v>0.11729558754235704</v>
      </c>
      <c r="M23" s="3">
        <v>4.9751168317748999E-2</v>
      </c>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row>
    <row r="24" spans="2:68" x14ac:dyDescent="0.35">
      <c r="B24" s="2">
        <v>38352</v>
      </c>
      <c r="C24" s="3">
        <v>4.1816821257408016E-2</v>
      </c>
      <c r="D24" s="3">
        <v>0.11411794448517901</v>
      </c>
      <c r="E24" s="3">
        <v>8.8430339731103008E-2</v>
      </c>
      <c r="F24" s="3">
        <v>6.740822335220599E-2</v>
      </c>
      <c r="G24" s="3">
        <v>9.0487583880457023E-2</v>
      </c>
      <c r="H24" s="3">
        <v>3.4808758833795E-2</v>
      </c>
      <c r="I24" s="3">
        <v>9.3815136716103004E-2</v>
      </c>
      <c r="J24" s="3">
        <v>0.10503976036898501</v>
      </c>
      <c r="K24" s="3">
        <v>5.4394944469042E-2</v>
      </c>
      <c r="L24" s="3">
        <v>0.108943425139512</v>
      </c>
      <c r="M24" s="3">
        <v>4.1631090562121012E-2</v>
      </c>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row>
    <row r="25" spans="2:68" x14ac:dyDescent="0.35">
      <c r="B25" s="2">
        <v>37986</v>
      </c>
      <c r="C25" s="3">
        <v>3.6623293471594001E-2</v>
      </c>
      <c r="D25" s="3">
        <v>0.10618531027150901</v>
      </c>
      <c r="E25" s="3">
        <v>9.3747023214997977E-2</v>
      </c>
      <c r="F25" s="3">
        <v>6.8428697246146003E-2</v>
      </c>
      <c r="G25" s="3">
        <v>8.4975014921816999E-2</v>
      </c>
      <c r="H25" s="3">
        <v>2.6723618390161998E-2</v>
      </c>
      <c r="I25" s="3">
        <v>0.11241961029508199</v>
      </c>
      <c r="J25" s="3">
        <v>0.10083990496519098</v>
      </c>
      <c r="K25" s="3">
        <v>5.9846111285694004E-2</v>
      </c>
      <c r="L25" s="3">
        <v>0.110590947384335</v>
      </c>
      <c r="M25" s="3">
        <v>3.4457115964424002E-2</v>
      </c>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row>
    <row r="26" spans="2:68" x14ac:dyDescent="0.35">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row>
    <row r="27" spans="2:68" x14ac:dyDescent="0.35">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row>
    <row r="28" spans="2:68" x14ac:dyDescent="0.35">
      <c r="B28" s="1" t="s">
        <v>68</v>
      </c>
      <c r="C28" s="4" t="s">
        <v>36</v>
      </c>
      <c r="D28" s="4" t="s">
        <v>16</v>
      </c>
      <c r="E28" s="4" t="s">
        <v>18</v>
      </c>
      <c r="F28" s="4" t="s">
        <v>20</v>
      </c>
      <c r="G28" s="4" t="s">
        <v>22</v>
      </c>
      <c r="H28" s="4" t="s">
        <v>24</v>
      </c>
      <c r="I28" s="4" t="s">
        <v>26</v>
      </c>
      <c r="J28" s="4" t="s">
        <v>28</v>
      </c>
      <c r="K28" s="4" t="s">
        <v>30</v>
      </c>
      <c r="L28" s="4" t="s">
        <v>38</v>
      </c>
      <c r="M28" s="4" t="s">
        <v>33</v>
      </c>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row>
    <row r="29" spans="2:68" x14ac:dyDescent="0.35">
      <c r="B29" s="2">
        <v>45838</v>
      </c>
      <c r="C29" s="3">
        <v>0</v>
      </c>
      <c r="D29" s="3">
        <v>4.1199090000000001E-2</v>
      </c>
      <c r="E29" s="3">
        <v>3.7617709999999999E-2</v>
      </c>
      <c r="F29" s="3">
        <v>3.2153899999999998E-3</v>
      </c>
      <c r="G29" s="3">
        <v>0.12499655000000001</v>
      </c>
      <c r="H29" s="3">
        <v>0.13588812</v>
      </c>
      <c r="I29" s="3">
        <v>8.3636249999999995E-2</v>
      </c>
      <c r="J29" s="3">
        <v>4.3712150000000005E-2</v>
      </c>
      <c r="K29" s="3">
        <v>2.2464329999999998E-2</v>
      </c>
      <c r="L29" s="3">
        <v>1.6048819999999998E-2</v>
      </c>
      <c r="M29" s="3">
        <v>1.8984860000000003E-2</v>
      </c>
      <c r="N29" s="6">
        <v>100</v>
      </c>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row>
    <row r="30" spans="2:68" x14ac:dyDescent="0.35">
      <c r="B30" s="2">
        <v>45657</v>
      </c>
      <c r="C30" s="3">
        <v>4.5053140000000005E-2</v>
      </c>
      <c r="D30" s="3">
        <v>3.2326729999999998E-2</v>
      </c>
      <c r="E30" s="3">
        <v>2.712664E-2</v>
      </c>
      <c r="F30" s="3">
        <v>4.7181499999999999E-3</v>
      </c>
      <c r="G30" s="3">
        <v>8.7319250000000001E-2</v>
      </c>
      <c r="H30" s="3">
        <v>0.12363797</v>
      </c>
      <c r="I30" s="3">
        <v>3.9399530000000002E-2</v>
      </c>
      <c r="J30" s="3">
        <v>1.2596939999999999E-2</v>
      </c>
      <c r="K30" s="3">
        <v>4.2677069999999998E-2</v>
      </c>
      <c r="L30" s="3">
        <v>4.6368600000000003E-2</v>
      </c>
      <c r="M30" s="3">
        <v>7.8729200000000003E-3</v>
      </c>
    </row>
    <row r="31" spans="2:68" x14ac:dyDescent="0.35">
      <c r="B31" s="2">
        <v>45291</v>
      </c>
      <c r="C31" s="3">
        <v>4.4349739999999999E-2</v>
      </c>
      <c r="D31" s="3">
        <v>3.3098950000000002E-2</v>
      </c>
      <c r="E31" s="3">
        <v>2.5439890000000003E-2</v>
      </c>
      <c r="F31" s="3">
        <v>8.4163599999999995E-3</v>
      </c>
      <c r="G31" s="3">
        <v>0.14286431999999999</v>
      </c>
      <c r="H31" s="3">
        <v>0.36476598999999998</v>
      </c>
      <c r="I31" s="3">
        <v>5.7370310000000001E-2</v>
      </c>
      <c r="J31" s="3">
        <v>1.3045620000000001E-2</v>
      </c>
      <c r="K31" s="3">
        <v>9.9378720000000004E-2</v>
      </c>
      <c r="L31" s="3">
        <v>0</v>
      </c>
      <c r="M31" s="3">
        <v>6.2698000000000007E-3</v>
      </c>
    </row>
    <row r="32" spans="2:68" x14ac:dyDescent="0.35">
      <c r="B32" s="2">
        <v>44926</v>
      </c>
      <c r="C32" s="3">
        <v>3.0624099999999998E-3</v>
      </c>
      <c r="D32" s="3">
        <v>8.1171350000000017E-2</v>
      </c>
      <c r="E32" s="3">
        <v>2.8402170000000001E-2</v>
      </c>
      <c r="F32" s="3">
        <v>8.2098999999999991E-3</v>
      </c>
      <c r="G32" s="3">
        <v>7.3837120000000006E-2</v>
      </c>
      <c r="H32" s="3">
        <v>0.19443023000000001</v>
      </c>
      <c r="I32" s="3">
        <v>5.5844400000000009E-2</v>
      </c>
      <c r="J32" s="3">
        <v>2.44792E-2</v>
      </c>
      <c r="K32" s="3">
        <v>6.9015209999999994E-2</v>
      </c>
      <c r="L32" s="3">
        <v>7.744659999999999E-2</v>
      </c>
      <c r="M32" s="3">
        <v>1.4086619999999999E-2</v>
      </c>
    </row>
    <row r="33" spans="2:13" x14ac:dyDescent="0.35">
      <c r="B33" s="2">
        <v>44561</v>
      </c>
      <c r="C33" s="3">
        <v>3.6893399999999997E-3</v>
      </c>
      <c r="D33" s="3">
        <v>9.8592510000000008E-2</v>
      </c>
      <c r="E33" s="3">
        <v>3.5858860000000006E-2</v>
      </c>
      <c r="F33" s="3">
        <v>2.4311340000000001E-2</v>
      </c>
      <c r="G33" s="3">
        <v>0.46295375</v>
      </c>
      <c r="H33" s="3">
        <v>0.18415832999999993</v>
      </c>
      <c r="I33" s="3">
        <v>8.2904890000000009E-2</v>
      </c>
      <c r="J33" s="3">
        <v>3.5762889999999999E-2</v>
      </c>
      <c r="K33" s="3">
        <v>8.7959159999999981E-2</v>
      </c>
      <c r="L33" s="3">
        <v>1.38528E-3</v>
      </c>
      <c r="M33" s="3">
        <v>3.8206830000000004E-2</v>
      </c>
    </row>
    <row r="34" spans="2:13" x14ac:dyDescent="0.35">
      <c r="B34" s="2">
        <v>44196</v>
      </c>
      <c r="C34" s="3">
        <v>1.3920479999999999E-2</v>
      </c>
      <c r="D34" s="3">
        <v>0.10093376000000001</v>
      </c>
      <c r="E34" s="3">
        <v>2.5414920000000004E-2</v>
      </c>
      <c r="F34" s="3">
        <v>2.4248909999999999E-2</v>
      </c>
      <c r="G34" s="3">
        <v>8.4306890000000009E-2</v>
      </c>
      <c r="H34" s="3">
        <v>0.17515501</v>
      </c>
      <c r="I34" s="3">
        <v>3.8223899999999998E-2</v>
      </c>
      <c r="J34" s="3">
        <v>4.1601430000000009E-2</v>
      </c>
      <c r="K34" s="3">
        <v>3.7270950000000004E-2</v>
      </c>
      <c r="L34" s="3">
        <v>0</v>
      </c>
      <c r="M34" s="3">
        <v>3.8757219999999995E-2</v>
      </c>
    </row>
    <row r="35" spans="2:13" x14ac:dyDescent="0.35">
      <c r="B35" s="2">
        <v>43830</v>
      </c>
      <c r="C35" s="3">
        <v>2.4117690000000001E-2</v>
      </c>
      <c r="D35" s="3">
        <v>6.673844000000001E-2</v>
      </c>
      <c r="E35" s="3">
        <v>2.1433660000000004E-2</v>
      </c>
      <c r="F35" s="3">
        <v>1.039296E-2</v>
      </c>
      <c r="G35" s="3">
        <v>6.637309999999999E-2</v>
      </c>
      <c r="H35" s="3">
        <v>0.13144791</v>
      </c>
      <c r="I35" s="3">
        <v>3.4182730000000001E-2</v>
      </c>
      <c r="J35" s="3">
        <v>2.83547E-2</v>
      </c>
      <c r="K35" s="3">
        <v>5.7421440000000004E-2</v>
      </c>
      <c r="L35" s="3">
        <v>3.3630359999999998E-2</v>
      </c>
      <c r="M35" s="3">
        <v>3.1403889999999997E-2</v>
      </c>
    </row>
    <row r="36" spans="2:13" x14ac:dyDescent="0.35">
      <c r="B36" s="2">
        <v>43465</v>
      </c>
      <c r="C36" s="3">
        <v>4.2531100000000001E-3</v>
      </c>
      <c r="D36" s="3">
        <v>9.6280349999999987E-2</v>
      </c>
      <c r="E36" s="3">
        <v>1.8071920000000002E-2</v>
      </c>
      <c r="F36" s="3">
        <v>8.0205999999999993E-3</v>
      </c>
      <c r="G36" s="3">
        <v>9.3418210000000002E-2</v>
      </c>
      <c r="H36" s="3">
        <v>0.14819804</v>
      </c>
      <c r="I36" s="3">
        <v>1.5592129999999999E-2</v>
      </c>
      <c r="J36" s="3">
        <v>4.2164760000000009E-2</v>
      </c>
      <c r="K36" s="3">
        <v>4.9741229999999997E-2</v>
      </c>
      <c r="L36" s="3">
        <v>0.10995788000000001</v>
      </c>
      <c r="M36" s="3">
        <v>4.8375370000000001E-2</v>
      </c>
    </row>
    <row r="37" spans="2:13" x14ac:dyDescent="0.35">
      <c r="B37" s="2">
        <v>43100</v>
      </c>
      <c r="C37" s="3">
        <v>4.3771599999999997E-3</v>
      </c>
      <c r="D37" s="3">
        <v>9.9748039999999982E-2</v>
      </c>
      <c r="E37" s="3">
        <v>4.7549260000000003E-2</v>
      </c>
      <c r="F37" s="3">
        <v>3.1933650000000001E-2</v>
      </c>
      <c r="G37" s="3">
        <v>0.12040319999999999</v>
      </c>
      <c r="H37" s="3">
        <v>0.13696521</v>
      </c>
      <c r="I37" s="3">
        <v>5.3095789999999997E-2</v>
      </c>
      <c r="J37" s="3">
        <v>8.7081069999999983E-2</v>
      </c>
      <c r="K37" s="3">
        <v>6.5593890000000002E-2</v>
      </c>
      <c r="L37" s="3">
        <v>0.16539943000000001</v>
      </c>
      <c r="M37" s="3">
        <v>4.6566750000000018E-2</v>
      </c>
    </row>
    <row r="38" spans="2:13" x14ac:dyDescent="0.35">
      <c r="B38" s="2">
        <v>42735</v>
      </c>
      <c r="C38" s="3">
        <v>3.5565000000000002E-3</v>
      </c>
      <c r="D38" s="3">
        <v>0.12544195000000002</v>
      </c>
      <c r="E38" s="3">
        <v>1.5320429999999998E-2</v>
      </c>
      <c r="F38" s="3">
        <v>6.4604370000000008E-2</v>
      </c>
      <c r="G38" s="3">
        <v>0.15984487999999999</v>
      </c>
      <c r="H38" s="3">
        <v>0.11669128000000001</v>
      </c>
      <c r="I38" s="3">
        <v>4.7200160000000005E-2</v>
      </c>
      <c r="J38" s="3">
        <v>9.3001210000000001E-2</v>
      </c>
      <c r="K38" s="3">
        <v>6.4210950000000003E-2</v>
      </c>
      <c r="L38" s="3">
        <v>0.30799301000000001</v>
      </c>
      <c r="M38" s="3">
        <v>4.857906E-2</v>
      </c>
    </row>
    <row r="39" spans="2:13" x14ac:dyDescent="0.35">
      <c r="B39" s="2">
        <v>42369</v>
      </c>
      <c r="C39" s="3">
        <v>0</v>
      </c>
      <c r="D39" s="3">
        <v>0.16022929000000002</v>
      </c>
      <c r="E39" s="3">
        <v>4.6010889999999992E-2</v>
      </c>
      <c r="F39" s="3">
        <v>6.816933E-2</v>
      </c>
      <c r="G39" s="3">
        <v>0.15885549000000002</v>
      </c>
      <c r="H39" s="3">
        <v>0.12073245000000002</v>
      </c>
      <c r="I39" s="3">
        <v>3.1513230000000003E-2</v>
      </c>
      <c r="J39" s="3">
        <v>0.11153496</v>
      </c>
      <c r="K39" s="3">
        <v>9.1652299999999992E-2</v>
      </c>
      <c r="L39" s="3">
        <v>0.31291628000000005</v>
      </c>
      <c r="M39" s="3">
        <v>8.6058309999999999E-2</v>
      </c>
    </row>
    <row r="40" spans="2:13" x14ac:dyDescent="0.35">
      <c r="B40" s="2">
        <v>42004</v>
      </c>
      <c r="C40" s="3">
        <v>0</v>
      </c>
      <c r="D40" s="3">
        <v>0.25568498000000006</v>
      </c>
      <c r="E40" s="3">
        <v>6.9985950000000005E-2</v>
      </c>
      <c r="F40" s="3">
        <v>9.7665330000000009E-2</v>
      </c>
      <c r="G40" s="3">
        <v>0.15450057</v>
      </c>
      <c r="H40" s="3">
        <v>0.13165224</v>
      </c>
      <c r="I40" s="3">
        <v>3.8527390000000002E-2</v>
      </c>
      <c r="J40" s="3">
        <v>0.13988159</v>
      </c>
      <c r="K40" s="3">
        <v>9.1324350000000012E-2</v>
      </c>
      <c r="L40" s="3">
        <v>0.36128611000000005</v>
      </c>
      <c r="M40" s="3">
        <v>8.4259870000000014E-2</v>
      </c>
    </row>
    <row r="41" spans="2:13" x14ac:dyDescent="0.35">
      <c r="B41" s="2">
        <v>41639</v>
      </c>
      <c r="C41" s="3">
        <v>1.383883E-2</v>
      </c>
      <c r="D41" s="3">
        <v>0.25241042000000002</v>
      </c>
      <c r="E41" s="3">
        <v>8.4600829999999988E-2</v>
      </c>
      <c r="F41" s="3">
        <v>0.1005267</v>
      </c>
      <c r="G41" s="3">
        <v>0.15930269999999999</v>
      </c>
      <c r="H41" s="3">
        <v>0.12419436</v>
      </c>
      <c r="I41" s="3">
        <v>5.9155320000000004E-2</v>
      </c>
      <c r="J41" s="3">
        <v>0.12040810000000002</v>
      </c>
      <c r="K41" s="3">
        <v>0.10290128000000001</v>
      </c>
      <c r="L41" s="3">
        <v>0.34002101000000001</v>
      </c>
      <c r="M41" s="3">
        <v>8.7711070000000002E-2</v>
      </c>
    </row>
    <row r="42" spans="2:13" x14ac:dyDescent="0.35">
      <c r="B42" s="2">
        <v>41274</v>
      </c>
      <c r="C42" s="3">
        <v>1.3540239999999999E-2</v>
      </c>
      <c r="D42" s="3">
        <v>0.28460025999999999</v>
      </c>
      <c r="E42" s="3">
        <v>8.886156000000002E-2</v>
      </c>
      <c r="F42" s="3">
        <v>0.10128197</v>
      </c>
      <c r="G42" s="3">
        <v>0.15014631000000001</v>
      </c>
      <c r="H42" s="3">
        <v>0.12722525000000001</v>
      </c>
      <c r="I42" s="3">
        <v>5.4974360000000007E-2</v>
      </c>
      <c r="J42" s="3">
        <v>0.12578518999999999</v>
      </c>
      <c r="K42" s="3">
        <v>0.10416979</v>
      </c>
      <c r="L42" s="3">
        <v>0.33624155999999999</v>
      </c>
      <c r="M42" s="3">
        <v>0.10602128000000002</v>
      </c>
    </row>
    <row r="43" spans="2:13" x14ac:dyDescent="0.35">
      <c r="B43" s="2">
        <v>40908</v>
      </c>
      <c r="C43" s="3">
        <v>7.1603940000000005E-2</v>
      </c>
      <c r="D43" s="3">
        <v>0.28437956000000003</v>
      </c>
      <c r="E43" s="3">
        <v>0.10069765</v>
      </c>
      <c r="F43" s="3">
        <v>9.6843240000000025E-2</v>
      </c>
      <c r="G43" s="3">
        <v>0.16850921000000002</v>
      </c>
      <c r="H43" s="3">
        <v>0.13740450999999998</v>
      </c>
      <c r="I43" s="3">
        <v>4.9210449999999996E-2</v>
      </c>
      <c r="J43" s="3">
        <v>0.15019473</v>
      </c>
      <c r="K43" s="3">
        <v>0.11443275999999997</v>
      </c>
      <c r="L43" s="3">
        <v>0.36745395000000003</v>
      </c>
      <c r="M43" s="3">
        <v>0.10793281999999998</v>
      </c>
    </row>
    <row r="44" spans="2:13" x14ac:dyDescent="0.35">
      <c r="B44" s="2">
        <v>40543</v>
      </c>
      <c r="C44" s="3">
        <v>7.5980160000000005E-2</v>
      </c>
      <c r="D44" s="3">
        <v>0.29144839999999994</v>
      </c>
      <c r="E44" s="3">
        <v>0.14919734000000001</v>
      </c>
      <c r="F44" s="3">
        <v>9.0421210000000002E-2</v>
      </c>
      <c r="G44" s="3">
        <v>0.15770199000000004</v>
      </c>
      <c r="H44" s="3">
        <v>0.12124176</v>
      </c>
      <c r="I44" s="3">
        <v>6.7550670000000007E-2</v>
      </c>
      <c r="J44" s="3">
        <v>0.18897795000000006</v>
      </c>
      <c r="K44" s="3">
        <v>0.10452013</v>
      </c>
      <c r="L44" s="3">
        <v>0.55021627999999989</v>
      </c>
      <c r="M44" s="3">
        <v>0.12475445999999996</v>
      </c>
    </row>
    <row r="45" spans="2:13" x14ac:dyDescent="0.35">
      <c r="B45" s="2">
        <v>40178</v>
      </c>
      <c r="C45" s="3">
        <v>0.10178989000000001</v>
      </c>
      <c r="D45" s="3">
        <v>0.27843312999999997</v>
      </c>
      <c r="E45" s="3">
        <v>0.15349285000000001</v>
      </c>
      <c r="F45" s="3">
        <v>8.2032520000000012E-2</v>
      </c>
      <c r="G45" s="3">
        <v>0.15401914999999999</v>
      </c>
      <c r="H45" s="3">
        <v>0.10999279999999999</v>
      </c>
      <c r="I45" s="3">
        <v>4.7128079999999996E-2</v>
      </c>
      <c r="J45" s="3">
        <v>0.17380990000000002</v>
      </c>
      <c r="K45" s="3">
        <v>0.13986445</v>
      </c>
      <c r="L45" s="3">
        <v>0.40442344999999996</v>
      </c>
      <c r="M45" s="3">
        <v>0.10690628000000002</v>
      </c>
    </row>
    <row r="46" spans="2:13" x14ac:dyDescent="0.35">
      <c r="B46" s="2">
        <v>39813</v>
      </c>
      <c r="C46" s="3">
        <v>9.8122879999999982E-2</v>
      </c>
      <c r="D46" s="3">
        <v>0.28259802000000001</v>
      </c>
      <c r="E46" s="3">
        <v>0.15330440000000001</v>
      </c>
      <c r="F46" s="3">
        <v>9.0538740000000006E-2</v>
      </c>
      <c r="G46" s="3">
        <v>0.13917457000000003</v>
      </c>
      <c r="H46" s="3">
        <v>0.14282978999999998</v>
      </c>
      <c r="I46" s="3">
        <v>9.5496110000000009E-2</v>
      </c>
      <c r="J46" s="3">
        <v>0.21172268</v>
      </c>
      <c r="K46" s="3">
        <v>0.12632490000000002</v>
      </c>
      <c r="L46" s="3">
        <v>0.49933505000000006</v>
      </c>
      <c r="M46" s="3">
        <v>9.1003010000000023E-2</v>
      </c>
    </row>
    <row r="47" spans="2:13" x14ac:dyDescent="0.35">
      <c r="B47" s="2">
        <v>39447</v>
      </c>
      <c r="C47" s="3">
        <v>0.16230281999999999</v>
      </c>
      <c r="D47" s="3">
        <v>0.32171698999999987</v>
      </c>
      <c r="E47" s="3">
        <v>0.22726210000000002</v>
      </c>
      <c r="F47" s="3">
        <v>0.12055043999999998</v>
      </c>
      <c r="G47" s="3">
        <v>0.14711715000000003</v>
      </c>
      <c r="H47" s="3">
        <v>0.18490969000000007</v>
      </c>
      <c r="I47" s="3">
        <v>0.21547539999999998</v>
      </c>
      <c r="J47" s="3">
        <v>0.19387593</v>
      </c>
      <c r="K47" s="3">
        <v>0.13490811999999999</v>
      </c>
      <c r="L47" s="3">
        <v>0.45946848000000012</v>
      </c>
      <c r="M47" s="3">
        <v>9.8175529999999997E-2</v>
      </c>
    </row>
    <row r="48" spans="2:13" x14ac:dyDescent="0.35">
      <c r="B48" s="2">
        <v>39082</v>
      </c>
      <c r="C48" s="3">
        <v>0.20601591999999999</v>
      </c>
      <c r="D48" s="3">
        <v>0.46178392000000001</v>
      </c>
      <c r="E48" s="3">
        <v>0.20553764000000002</v>
      </c>
      <c r="F48" s="3">
        <v>0.12121013000000001</v>
      </c>
      <c r="G48" s="3">
        <v>0.11255547</v>
      </c>
      <c r="H48" s="3">
        <v>0.20641146000000007</v>
      </c>
      <c r="I48" s="3">
        <v>0.35136412</v>
      </c>
      <c r="J48" s="3">
        <v>0.22437202000000001</v>
      </c>
      <c r="K48" s="3">
        <v>0.11040358</v>
      </c>
      <c r="L48" s="3">
        <v>0.46630027000000007</v>
      </c>
      <c r="M48" s="3">
        <v>0.12341214</v>
      </c>
    </row>
    <row r="49" spans="2:13" x14ac:dyDescent="0.35">
      <c r="B49" s="2">
        <v>38717</v>
      </c>
      <c r="C49" s="3">
        <v>0.20936340000000001</v>
      </c>
      <c r="D49" s="3">
        <v>0.55440898999999999</v>
      </c>
      <c r="E49" s="3">
        <v>0.22848875000000002</v>
      </c>
      <c r="F49" s="3">
        <v>0.13730488000000002</v>
      </c>
      <c r="G49" s="3">
        <v>0.16177834999999999</v>
      </c>
      <c r="H49" s="3">
        <v>0.23437421000000003</v>
      </c>
      <c r="I49" s="3">
        <v>0.43572168999999994</v>
      </c>
      <c r="J49" s="3">
        <v>0.27142829000000002</v>
      </c>
      <c r="K49" s="3">
        <v>0.10221423000000002</v>
      </c>
      <c r="L49" s="3">
        <v>0.46136030999999994</v>
      </c>
      <c r="M49" s="3">
        <v>0.18554499999999996</v>
      </c>
    </row>
    <row r="50" spans="2:13" x14ac:dyDescent="0.35">
      <c r="B50" s="2">
        <v>38352</v>
      </c>
      <c r="C50" s="3">
        <v>0.20238486000000003</v>
      </c>
      <c r="D50" s="3">
        <v>0.57990673999999987</v>
      </c>
      <c r="E50" s="3">
        <v>0.26869797000000001</v>
      </c>
      <c r="F50" s="3">
        <v>0.18261833999999999</v>
      </c>
      <c r="G50" s="3">
        <v>0.15029696000000001</v>
      </c>
      <c r="H50" s="3">
        <v>0.22316626000000003</v>
      </c>
      <c r="I50" s="3">
        <v>0.47830341000000004</v>
      </c>
      <c r="J50" s="3">
        <v>0.23397013999999999</v>
      </c>
      <c r="K50" s="3">
        <v>9.727804000000001E-2</v>
      </c>
      <c r="L50" s="3">
        <v>0.40932804999999994</v>
      </c>
      <c r="M50" s="3">
        <v>0.22903724000000003</v>
      </c>
    </row>
    <row r="51" spans="2:13" x14ac:dyDescent="0.35">
      <c r="B51" s="2">
        <v>37986</v>
      </c>
      <c r="C51" s="3">
        <v>0.18576931000000002</v>
      </c>
      <c r="D51" s="3">
        <v>0.60032037999999999</v>
      </c>
      <c r="E51" s="3">
        <v>0.28131149999999994</v>
      </c>
      <c r="F51" s="3">
        <v>0.16476516999999999</v>
      </c>
      <c r="G51" s="3">
        <v>0.13722336000000002</v>
      </c>
      <c r="H51" s="3">
        <v>0.29343477999999995</v>
      </c>
      <c r="I51" s="3">
        <v>0.58338814999999999</v>
      </c>
      <c r="J51" s="3">
        <v>0.19882938000000003</v>
      </c>
      <c r="K51" s="3">
        <v>8.981365999999999E-2</v>
      </c>
      <c r="L51" s="3">
        <v>0.4188079400000001</v>
      </c>
      <c r="M51" s="3">
        <v>0.21620149999999999</v>
      </c>
    </row>
    <row r="81" spans="2:68" x14ac:dyDescent="0.35">
      <c r="B81" t="s">
        <v>52</v>
      </c>
    </row>
    <row r="84" spans="2:68" x14ac:dyDescent="0.35">
      <c r="B84" s="1" t="s">
        <v>41</v>
      </c>
      <c r="C84" s="17">
        <v>37986</v>
      </c>
      <c r="D84" s="4" t="s">
        <v>42</v>
      </c>
      <c r="E84" s="4" t="s">
        <v>43</v>
      </c>
      <c r="F84" s="17">
        <v>38352</v>
      </c>
      <c r="G84" s="4" t="s">
        <v>42</v>
      </c>
      <c r="H84" s="4" t="s">
        <v>43</v>
      </c>
      <c r="I84" s="17">
        <v>38717</v>
      </c>
      <c r="J84" s="4" t="s">
        <v>42</v>
      </c>
      <c r="K84" s="4" t="s">
        <v>43</v>
      </c>
      <c r="L84" s="17">
        <v>39082</v>
      </c>
      <c r="M84" s="4" t="s">
        <v>42</v>
      </c>
      <c r="N84" s="4" t="s">
        <v>43</v>
      </c>
      <c r="O84" s="17">
        <v>39447</v>
      </c>
      <c r="P84" s="4" t="s">
        <v>42</v>
      </c>
      <c r="Q84" s="4" t="s">
        <v>43</v>
      </c>
      <c r="R84" s="17">
        <v>39813</v>
      </c>
      <c r="S84" s="4" t="s">
        <v>42</v>
      </c>
      <c r="T84" s="4" t="s">
        <v>43</v>
      </c>
      <c r="U84" s="17">
        <v>40178</v>
      </c>
      <c r="V84" s="4" t="s">
        <v>42</v>
      </c>
      <c r="W84" s="4" t="s">
        <v>43</v>
      </c>
      <c r="X84" s="17">
        <v>40543</v>
      </c>
      <c r="Y84" s="4" t="s">
        <v>42</v>
      </c>
      <c r="Z84" s="4" t="s">
        <v>43</v>
      </c>
      <c r="AA84" s="17">
        <v>40908</v>
      </c>
      <c r="AB84" s="4" t="s">
        <v>42</v>
      </c>
      <c r="AC84" s="4" t="s">
        <v>43</v>
      </c>
      <c r="AD84" s="17">
        <v>41274</v>
      </c>
      <c r="AE84" s="4" t="s">
        <v>42</v>
      </c>
      <c r="AF84" s="4" t="s">
        <v>43</v>
      </c>
      <c r="AG84" s="17">
        <v>41639</v>
      </c>
      <c r="AH84" s="4" t="s">
        <v>42</v>
      </c>
      <c r="AI84" s="4" t="s">
        <v>43</v>
      </c>
      <c r="AJ84" s="17">
        <v>42004</v>
      </c>
      <c r="AK84" s="4" t="s">
        <v>42</v>
      </c>
      <c r="AL84" s="4" t="s">
        <v>43</v>
      </c>
      <c r="AM84" s="17">
        <v>42369</v>
      </c>
      <c r="AN84" s="4" t="s">
        <v>42</v>
      </c>
      <c r="AO84" s="4" t="s">
        <v>43</v>
      </c>
      <c r="AP84" s="17">
        <v>42735</v>
      </c>
      <c r="AQ84" s="4" t="s">
        <v>42</v>
      </c>
      <c r="AR84" s="4" t="s">
        <v>43</v>
      </c>
      <c r="AS84" s="17">
        <v>43100</v>
      </c>
      <c r="AT84" s="4" t="s">
        <v>42</v>
      </c>
      <c r="AU84" s="4" t="s">
        <v>43</v>
      </c>
      <c r="AV84" s="17">
        <v>43465</v>
      </c>
      <c r="AW84" s="4" t="s">
        <v>42</v>
      </c>
      <c r="AX84" s="4" t="s">
        <v>43</v>
      </c>
      <c r="AY84" s="17">
        <v>43830</v>
      </c>
      <c r="AZ84" s="4" t="s">
        <v>42</v>
      </c>
      <c r="BA84" s="4" t="s">
        <v>43</v>
      </c>
      <c r="BB84" s="17">
        <v>44196</v>
      </c>
      <c r="BC84" s="4" t="s">
        <v>42</v>
      </c>
      <c r="BD84" s="4" t="s">
        <v>43</v>
      </c>
      <c r="BE84" s="17">
        <v>44561</v>
      </c>
      <c r="BF84" s="4" t="s">
        <v>42</v>
      </c>
      <c r="BG84" s="4" t="s">
        <v>43</v>
      </c>
      <c r="BH84" s="17">
        <v>44926</v>
      </c>
      <c r="BI84" s="4" t="s">
        <v>42</v>
      </c>
      <c r="BJ84" s="4" t="s">
        <v>43</v>
      </c>
      <c r="BK84" s="17">
        <v>45291</v>
      </c>
      <c r="BL84" s="4" t="s">
        <v>42</v>
      </c>
      <c r="BM84" s="4" t="s">
        <v>43</v>
      </c>
      <c r="BN84" s="17">
        <v>45657</v>
      </c>
      <c r="BO84" s="4" t="s">
        <v>42</v>
      </c>
      <c r="BP84" s="4" t="s">
        <v>43</v>
      </c>
    </row>
    <row r="85" spans="2:68" x14ac:dyDescent="0.35">
      <c r="B85" t="s">
        <v>36</v>
      </c>
      <c r="C85" s="6">
        <v>38.086435019400945</v>
      </c>
      <c r="D85" s="6">
        <v>69.478367832723364</v>
      </c>
      <c r="E85" s="6" t="e">
        <v>#N/A</v>
      </c>
      <c r="F85" s="6">
        <v>6.9386124074859605</v>
      </c>
      <c r="G85" s="6">
        <v>67.355978461011205</v>
      </c>
      <c r="H85" s="6" t="e">
        <v>#N/A</v>
      </c>
      <c r="I85" s="6">
        <v>47.513486597505526</v>
      </c>
      <c r="J85" s="6">
        <v>75.840380022986707</v>
      </c>
      <c r="K85" s="6">
        <v>58.498413750969306</v>
      </c>
      <c r="L85" s="6">
        <v>67.797927019231835</v>
      </c>
      <c r="M85" s="6">
        <v>66.690295057699885</v>
      </c>
      <c r="N85" s="6">
        <v>76.327007055712755</v>
      </c>
      <c r="O85" s="6">
        <v>79.691321960074333</v>
      </c>
      <c r="P85" s="6">
        <v>79.144313872139477</v>
      </c>
      <c r="Q85" s="6">
        <v>89.428912286218733</v>
      </c>
      <c r="R85" s="6">
        <v>82.750605661745666</v>
      </c>
      <c r="S85" s="6">
        <v>83.703574154212987</v>
      </c>
      <c r="T85" s="6">
        <v>76.967928242622548</v>
      </c>
      <c r="U85" s="6">
        <v>67.696516024829279</v>
      </c>
      <c r="V85" s="6">
        <v>66.349699325380854</v>
      </c>
      <c r="W85" s="6">
        <v>73.80025177173259</v>
      </c>
      <c r="X85" s="6">
        <v>75.245619127586551</v>
      </c>
      <c r="Y85" s="6">
        <v>75.858170347221304</v>
      </c>
      <c r="Z85" s="6">
        <v>85.420266175231447</v>
      </c>
      <c r="AA85" s="6">
        <v>90.619022707603662</v>
      </c>
      <c r="AB85" s="6">
        <v>90.489378070958537</v>
      </c>
      <c r="AC85" s="6">
        <v>101.10935660581262</v>
      </c>
      <c r="AD85" s="6">
        <v>94.082898691936037</v>
      </c>
      <c r="AE85" s="6">
        <v>98.314260953029617</v>
      </c>
      <c r="AF85" s="6">
        <v>116.29846264277765</v>
      </c>
      <c r="AG85" s="6">
        <v>126.84906314445378</v>
      </c>
      <c r="AH85" s="6">
        <v>125.10018665613605</v>
      </c>
      <c r="AI85" s="6">
        <v>135.26544828460985</v>
      </c>
      <c r="AJ85" s="6">
        <v>126.98285772509024</v>
      </c>
      <c r="AK85" s="6">
        <v>125.85847553379935</v>
      </c>
      <c r="AL85" s="6">
        <v>138.06085506331283</v>
      </c>
      <c r="AM85" s="6">
        <v>131.68333543281005</v>
      </c>
      <c r="AN85" s="6">
        <v>133.88893838533167</v>
      </c>
      <c r="AO85" s="6">
        <v>150.934774649307</v>
      </c>
      <c r="AP85" s="6">
        <v>156.29261530336294</v>
      </c>
      <c r="AQ85" s="6">
        <v>158.37970717366125</v>
      </c>
      <c r="AR85" s="6">
        <v>172.27529192047393</v>
      </c>
      <c r="AS85" s="6">
        <v>185.71331661143563</v>
      </c>
      <c r="AT85" s="6">
        <v>176.73238381080611</v>
      </c>
      <c r="AU85" s="6">
        <v>199.81126471352525</v>
      </c>
      <c r="AV85" s="6">
        <v>218.60417200934617</v>
      </c>
      <c r="AW85" s="6">
        <v>210.21714998640437</v>
      </c>
      <c r="AX85" s="6">
        <v>230.29839750653392</v>
      </c>
      <c r="AY85" s="6">
        <v>199.55336032455543</v>
      </c>
      <c r="AZ85" s="6">
        <v>225.14177679317913</v>
      </c>
      <c r="BA85" s="6">
        <v>242.43674535486707</v>
      </c>
      <c r="BB85" s="6">
        <v>203.26531195899625</v>
      </c>
      <c r="BC85" s="6">
        <v>183.34792654798741</v>
      </c>
      <c r="BD85" s="6">
        <v>230.07358307034357</v>
      </c>
      <c r="BE85" s="6">
        <v>296.09210569262189</v>
      </c>
      <c r="BF85" s="6">
        <v>287.83059202108512</v>
      </c>
      <c r="BG85" s="6">
        <v>312.24717236935118</v>
      </c>
      <c r="BH85" s="6">
        <v>230.41937844693331</v>
      </c>
      <c r="BI85" s="6">
        <v>236.9253457683958</v>
      </c>
      <c r="BJ85" s="6">
        <v>273.99661902610075</v>
      </c>
      <c r="BK85" s="6">
        <v>295.24293792350738</v>
      </c>
      <c r="BL85" s="6">
        <v>300.53155425848468</v>
      </c>
      <c r="BM85" s="6">
        <v>344.44697358737477</v>
      </c>
      <c r="BN85" s="6">
        <v>394.42442199479478</v>
      </c>
      <c r="BO85" s="6">
        <v>375.70008593071032</v>
      </c>
      <c r="BP85" s="6">
        <v>432.10545277221576</v>
      </c>
    </row>
    <row r="86" spans="2:68" x14ac:dyDescent="0.35">
      <c r="B86" t="s">
        <v>16</v>
      </c>
      <c r="C86" s="6">
        <v>82.45640301521486</v>
      </c>
      <c r="D86" s="6">
        <v>71.107638132324823</v>
      </c>
      <c r="E86" s="6">
        <v>82.242291129556421</v>
      </c>
      <c r="F86" s="6">
        <v>95.210553405391124</v>
      </c>
      <c r="G86" s="6">
        <v>90.046635816802436</v>
      </c>
      <c r="H86" s="6" t="e">
        <v>#N/A</v>
      </c>
      <c r="I86" s="6">
        <v>92.413252096194114</v>
      </c>
      <c r="J86" s="6">
        <v>100.07729638319358</v>
      </c>
      <c r="K86" s="6">
        <v>106.007609677183</v>
      </c>
      <c r="L86" s="6">
        <v>92.474515528610851</v>
      </c>
      <c r="M86" s="6">
        <v>96.64381922874189</v>
      </c>
      <c r="N86" s="6">
        <v>101.6770727337158</v>
      </c>
      <c r="O86" s="6">
        <v>90.875306039238012</v>
      </c>
      <c r="P86" s="6">
        <v>94.900103214724197</v>
      </c>
      <c r="Q86" s="6">
        <v>103.64148811379526</v>
      </c>
      <c r="R86" s="6">
        <v>11.368590386272041</v>
      </c>
      <c r="S86" s="6">
        <v>24.813257564423068</v>
      </c>
      <c r="T86" s="6">
        <v>32.864840292268269</v>
      </c>
      <c r="U86" s="6">
        <v>70.682504138443278</v>
      </c>
      <c r="V86" s="6">
        <v>65.641974264085292</v>
      </c>
      <c r="W86" s="6">
        <v>81.626731403050002</v>
      </c>
      <c r="X86" s="6">
        <v>107.20128990837608</v>
      </c>
      <c r="Y86" s="6">
        <v>107.20279738200368</v>
      </c>
      <c r="Z86" s="6">
        <v>118.81102598479167</v>
      </c>
      <c r="AA86" s="6">
        <v>109.80760623812698</v>
      </c>
      <c r="AB86" s="6">
        <v>111.09200376657398</v>
      </c>
      <c r="AC86" s="6">
        <v>117.61864423917783</v>
      </c>
      <c r="AD86" s="6">
        <v>112.69082254618407</v>
      </c>
      <c r="AE86" s="6">
        <v>112.80294607448567</v>
      </c>
      <c r="AF86" s="6">
        <v>126.77804467574708</v>
      </c>
      <c r="AG86" s="6">
        <v>129.35057320200468</v>
      </c>
      <c r="AH86" s="6">
        <v>129.46993575307516</v>
      </c>
      <c r="AI86" s="6">
        <v>146.01581439586232</v>
      </c>
      <c r="AJ86" s="6">
        <v>135.44811309069487</v>
      </c>
      <c r="AK86" s="6">
        <v>131.58183637550343</v>
      </c>
      <c r="AL86" s="6">
        <v>154.04143448015645</v>
      </c>
      <c r="AM86" s="6">
        <v>161.10722610960653</v>
      </c>
      <c r="AN86" s="6">
        <v>150.2884008075919</v>
      </c>
      <c r="AO86" s="6">
        <v>167.99770322522275</v>
      </c>
      <c r="AP86" s="6">
        <v>163.3753831999615</v>
      </c>
      <c r="AQ86" s="6">
        <v>163.19055935992253</v>
      </c>
      <c r="AR86" s="6">
        <v>176.04908833322787</v>
      </c>
      <c r="AS86" s="6">
        <v>173.41537478856961</v>
      </c>
      <c r="AT86" s="6">
        <v>169.07846619832861</v>
      </c>
      <c r="AU86" s="6">
        <v>181.24328297560689</v>
      </c>
      <c r="AV86" s="6">
        <v>204.11766864883884</v>
      </c>
      <c r="AW86" s="6">
        <v>205.54632946134612</v>
      </c>
      <c r="AX86" s="6">
        <v>217.56044651715268</v>
      </c>
      <c r="AY86" s="6">
        <v>192.5774495289395</v>
      </c>
      <c r="AZ86" s="6">
        <v>190.71741249819766</v>
      </c>
      <c r="BA86" s="6">
        <v>212.30229028009936</v>
      </c>
      <c r="BB86" s="6">
        <v>157.25792093113395</v>
      </c>
      <c r="BC86" s="6">
        <v>140.82390239053566</v>
      </c>
      <c r="BD86" s="6">
        <v>216.54367831741996</v>
      </c>
      <c r="BE86" s="6">
        <v>262.2891777190269</v>
      </c>
      <c r="BF86" s="6">
        <v>248.11223514342407</v>
      </c>
      <c r="BG86" s="6">
        <v>305.59113961887402</v>
      </c>
      <c r="BH86" s="6">
        <v>238.15902471454461</v>
      </c>
      <c r="BI86" s="6">
        <v>217.65416279629906</v>
      </c>
      <c r="BJ86" s="6">
        <v>271.14426869039551</v>
      </c>
      <c r="BK86" s="6">
        <v>330.82355876998264</v>
      </c>
      <c r="BL86" s="6">
        <v>318.04511128799146</v>
      </c>
      <c r="BM86" s="6">
        <v>347.83934889407038</v>
      </c>
      <c r="BN86" s="6">
        <v>372.84832922830032</v>
      </c>
      <c r="BO86" s="6">
        <v>352.64695789940845</v>
      </c>
      <c r="BP86" s="6">
        <v>388.65495547341794</v>
      </c>
    </row>
    <row r="87" spans="2:68" x14ac:dyDescent="0.35">
      <c r="B87" t="s">
        <v>18</v>
      </c>
      <c r="C87" s="6">
        <v>61.009992619013893</v>
      </c>
      <c r="D87" s="6">
        <v>61.391917464758968</v>
      </c>
      <c r="E87" s="6">
        <v>71.353668480045627</v>
      </c>
      <c r="F87" s="6">
        <v>65.626616782641207</v>
      </c>
      <c r="G87" s="6">
        <v>66.861919187945759</v>
      </c>
      <c r="H87" s="6">
        <v>82.316611668692346</v>
      </c>
      <c r="I87" s="6">
        <v>74.667597247322888</v>
      </c>
      <c r="J87" s="6">
        <v>73.69420920604226</v>
      </c>
      <c r="K87" s="6">
        <v>81.0161563181925</v>
      </c>
      <c r="L87" s="6">
        <v>80.833764499709744</v>
      </c>
      <c r="M87" s="6">
        <v>78.384136736131794</v>
      </c>
      <c r="N87" s="6">
        <v>85.778412443261843</v>
      </c>
      <c r="O87" s="6">
        <v>84.22997777672677</v>
      </c>
      <c r="P87" s="6">
        <v>88.910210730400209</v>
      </c>
      <c r="Q87" s="6">
        <v>95.025375667686205</v>
      </c>
      <c r="R87" s="6">
        <v>96.055188506092719</v>
      </c>
      <c r="S87" s="6">
        <v>99.937307407851321</v>
      </c>
      <c r="T87" s="6">
        <v>102.22032521758543</v>
      </c>
      <c r="U87" s="6">
        <v>102.39678225046681</v>
      </c>
      <c r="V87" s="6">
        <v>100.45152051570754</v>
      </c>
      <c r="W87" s="6">
        <v>108.36064900928373</v>
      </c>
      <c r="X87" s="6">
        <v>106.83599166093416</v>
      </c>
      <c r="Y87" s="6">
        <v>110.17392425190441</v>
      </c>
      <c r="Z87" s="6">
        <v>118.50473030719837</v>
      </c>
      <c r="AA87" s="6">
        <v>116.71486424786313</v>
      </c>
      <c r="AB87" s="6">
        <v>118.59631442998541</v>
      </c>
      <c r="AC87" s="6">
        <v>127.17452081033876</v>
      </c>
      <c r="AD87" s="6">
        <v>126.46841243142478</v>
      </c>
      <c r="AE87" s="6">
        <v>124.16736808825257</v>
      </c>
      <c r="AF87" s="6">
        <v>134.52250498255506</v>
      </c>
      <c r="AG87" s="6">
        <v>130.81029309587024</v>
      </c>
      <c r="AH87" s="6">
        <v>130.0939378769128</v>
      </c>
      <c r="AI87" s="6">
        <v>139.44696307511103</v>
      </c>
      <c r="AJ87" s="6">
        <v>133.47351811628289</v>
      </c>
      <c r="AK87" s="6">
        <v>133.3382971563062</v>
      </c>
      <c r="AL87" s="6">
        <v>140.23019509302443</v>
      </c>
      <c r="AM87" s="6">
        <v>131.76819506510762</v>
      </c>
      <c r="AN87" s="6">
        <v>131.63054021789185</v>
      </c>
      <c r="AO87" s="6">
        <v>140.38933772825467</v>
      </c>
      <c r="AP87" s="6">
        <v>148.83203656259724</v>
      </c>
      <c r="AQ87" s="6">
        <v>139.68479171414364</v>
      </c>
      <c r="AR87" s="6">
        <v>148.5810742792703</v>
      </c>
      <c r="AS87" s="6">
        <v>157.70405392220036</v>
      </c>
      <c r="AT87" s="6">
        <v>150.1294472785099</v>
      </c>
      <c r="AU87" s="6">
        <v>160.71397210114722</v>
      </c>
      <c r="AV87" s="6">
        <v>155.9428346608554</v>
      </c>
      <c r="AW87" s="6">
        <v>167.81086684661389</v>
      </c>
      <c r="AX87" s="6">
        <v>174.5499506876192</v>
      </c>
      <c r="AY87" s="6">
        <v>172.75312966028716</v>
      </c>
      <c r="AZ87" s="6">
        <v>171.45379535293915</v>
      </c>
      <c r="BA87" s="6">
        <v>181.04932320594273</v>
      </c>
      <c r="BB87" s="6">
        <v>180.17027871457455</v>
      </c>
      <c r="BC87" s="6">
        <v>177.19800259634238</v>
      </c>
      <c r="BD87" s="6">
        <v>188.97760898304799</v>
      </c>
      <c r="BE87" s="6">
        <v>204.10634768698776</v>
      </c>
      <c r="BF87" s="6">
        <v>201.78856457167802</v>
      </c>
      <c r="BG87" s="6">
        <v>213.24061916826071</v>
      </c>
      <c r="BH87" s="6">
        <v>200.23514092593652</v>
      </c>
      <c r="BI87" s="6">
        <v>199.85779459175572</v>
      </c>
      <c r="BJ87" s="6">
        <v>213.98277306690591</v>
      </c>
      <c r="BK87" s="6">
        <v>211.74878953569478</v>
      </c>
      <c r="BL87" s="6">
        <v>210.64903014724894</v>
      </c>
      <c r="BM87" s="6">
        <v>223.70275367785976</v>
      </c>
      <c r="BN87" s="6">
        <v>221.949912222195</v>
      </c>
      <c r="BO87" s="6">
        <v>221.44041710718386</v>
      </c>
      <c r="BP87" s="6">
        <v>230.75130451273478</v>
      </c>
    </row>
    <row r="88" spans="2:68" x14ac:dyDescent="0.35">
      <c r="B88" t="s">
        <v>20</v>
      </c>
      <c r="C88" s="6">
        <v>83.670393918841043</v>
      </c>
      <c r="D88" s="6">
        <v>83.249253118782818</v>
      </c>
      <c r="E88" s="6">
        <v>71.123365968351877</v>
      </c>
      <c r="F88" s="6">
        <v>127.44592686753933</v>
      </c>
      <c r="G88" s="6">
        <v>126.28866001226439</v>
      </c>
      <c r="H88" s="6">
        <v>118.42269361928047</v>
      </c>
      <c r="I88" s="6">
        <v>191.98501214651029</v>
      </c>
      <c r="J88" s="6">
        <v>191.25330232837496</v>
      </c>
      <c r="K88" s="6">
        <v>210.05194180231413</v>
      </c>
      <c r="L88" s="6">
        <v>229.03921010950125</v>
      </c>
      <c r="M88" s="6">
        <v>229.96001681188241</v>
      </c>
      <c r="N88" s="6">
        <v>231.76161872486151</v>
      </c>
      <c r="O88" s="6">
        <v>251.82875375634225</v>
      </c>
      <c r="P88" s="6">
        <v>251.04714071865573</v>
      </c>
      <c r="Q88" s="6">
        <v>268.10448567236079</v>
      </c>
      <c r="R88" s="6">
        <v>296.06020617708845</v>
      </c>
      <c r="S88" s="6">
        <v>299.67428365156798</v>
      </c>
      <c r="T88" s="6">
        <v>205.36547662198427</v>
      </c>
      <c r="U88" s="6">
        <v>139.95351778229022</v>
      </c>
      <c r="V88" s="6">
        <v>128.81609711514352</v>
      </c>
      <c r="W88" s="6">
        <v>195.89132837907866</v>
      </c>
      <c r="X88" s="6">
        <v>189.56371930304701</v>
      </c>
      <c r="Y88" s="6">
        <v>190.51402955695656</v>
      </c>
      <c r="Z88" s="6">
        <v>215.27795134933987</v>
      </c>
      <c r="AA88" s="6">
        <v>272.98798467486841</v>
      </c>
      <c r="AB88" s="6">
        <v>270.9330632904157</v>
      </c>
      <c r="AC88" s="6">
        <v>269.73245693093679</v>
      </c>
      <c r="AD88" s="6">
        <v>248.55801725878365</v>
      </c>
      <c r="AE88" s="6">
        <v>253.28719906317505</v>
      </c>
      <c r="AF88" s="6">
        <v>259.91786171373218</v>
      </c>
      <c r="AG88" s="6">
        <v>237.01522620596668</v>
      </c>
      <c r="AH88" s="6">
        <v>245.31633242881773</v>
      </c>
      <c r="AI88" s="6">
        <v>265.7873405238696</v>
      </c>
      <c r="AJ88" s="6">
        <v>233.05183292799288</v>
      </c>
      <c r="AK88" s="6">
        <v>231.87968884884958</v>
      </c>
      <c r="AL88" s="6">
        <v>181.33611994199578</v>
      </c>
      <c r="AM88" s="6">
        <v>88.674123076540454</v>
      </c>
      <c r="AN88" s="6">
        <v>98.093999432407173</v>
      </c>
      <c r="AO88" s="6">
        <v>93.339084730924498</v>
      </c>
      <c r="AP88" s="6">
        <v>23.227631537603891</v>
      </c>
      <c r="AQ88" s="6">
        <v>21.595085523383009</v>
      </c>
      <c r="AR88" s="6">
        <v>98.240479505814548</v>
      </c>
      <c r="AS88" s="6">
        <v>78.576940628462083</v>
      </c>
      <c r="AT88" s="6">
        <v>78.88563202386041</v>
      </c>
      <c r="AU88" s="6">
        <v>114.72018027016644</v>
      </c>
      <c r="AV88" s="6">
        <v>160.77159849408466</v>
      </c>
      <c r="AW88" s="6">
        <v>156.79340449271945</v>
      </c>
      <c r="AX88" s="6">
        <v>174.00459859347436</v>
      </c>
      <c r="AY88" s="6">
        <v>117.77651124099492</v>
      </c>
      <c r="AZ88" s="6">
        <v>118.72620946169798</v>
      </c>
      <c r="BA88" s="6">
        <v>141.68524297520386</v>
      </c>
      <c r="BB88" s="6">
        <v>-48.036190502305885</v>
      </c>
      <c r="BC88" s="6">
        <v>-12.896908345074282</v>
      </c>
      <c r="BD88" s="6">
        <v>49.283042029941143</v>
      </c>
      <c r="BE88" s="6">
        <v>149.13256694244834</v>
      </c>
      <c r="BF88" s="6">
        <v>146.12099259031871</v>
      </c>
      <c r="BG88" s="6">
        <v>192.5113326285497</v>
      </c>
      <c r="BH88" s="6">
        <v>422.45352197929634</v>
      </c>
      <c r="BI88" s="6">
        <v>423.91819091004936</v>
      </c>
      <c r="BJ88" s="6">
        <v>346.60600480685815</v>
      </c>
      <c r="BK88" s="6">
        <v>321.19893567688786</v>
      </c>
      <c r="BL88" s="6">
        <v>317.07005666778906</v>
      </c>
      <c r="BM88" s="6">
        <v>306.90148949066105</v>
      </c>
      <c r="BN88" s="6">
        <v>239.80029370583688</v>
      </c>
      <c r="BO88" s="6">
        <v>241.1646438641319</v>
      </c>
      <c r="BP88" s="6">
        <v>255.24681496692642</v>
      </c>
    </row>
    <row r="89" spans="2:68" x14ac:dyDescent="0.35">
      <c r="B89" t="s">
        <v>22</v>
      </c>
      <c r="C89" s="6">
        <v>95.435647879564186</v>
      </c>
      <c r="D89" s="6">
        <v>98.074411012737599</v>
      </c>
      <c r="E89" s="6">
        <v>106.61647131820284</v>
      </c>
      <c r="F89" s="6">
        <v>103.1945405417238</v>
      </c>
      <c r="G89" s="6">
        <v>109.19136874364339</v>
      </c>
      <c r="H89" s="6">
        <v>118.99467037233954</v>
      </c>
      <c r="I89" s="6">
        <v>112.78110393904211</v>
      </c>
      <c r="J89" s="6">
        <v>116.75890465138518</v>
      </c>
      <c r="K89" s="6">
        <v>130.0567972014835</v>
      </c>
      <c r="L89" s="6">
        <v>137.51472610396229</v>
      </c>
      <c r="M89" s="6">
        <v>134.86346694275608</v>
      </c>
      <c r="N89" s="6">
        <v>145.28782132632765</v>
      </c>
      <c r="O89" s="6">
        <v>89.383812817146165</v>
      </c>
      <c r="P89" s="6">
        <v>110.25416676625592</v>
      </c>
      <c r="Q89" s="6">
        <v>131.98287534000738</v>
      </c>
      <c r="R89" s="6">
        <v>4.8188001572309194</v>
      </c>
      <c r="S89" s="6">
        <v>24.695294274355714</v>
      </c>
      <c r="T89" s="6">
        <v>67.579080598109556</v>
      </c>
      <c r="U89" s="6">
        <v>33.075102979329301</v>
      </c>
      <c r="V89" s="6">
        <v>30.563983767473591</v>
      </c>
      <c r="W89" s="6">
        <v>52.669504566110085</v>
      </c>
      <c r="X89" s="6">
        <v>67.789019429817643</v>
      </c>
      <c r="Y89" s="6">
        <v>61.208675625836612</v>
      </c>
      <c r="Z89" s="6">
        <v>74.757524426773003</v>
      </c>
      <c r="AA89" s="6">
        <v>64.509552239893623</v>
      </c>
      <c r="AB89" s="6">
        <v>62.245625692691881</v>
      </c>
      <c r="AC89" s="6">
        <v>73.285411474242551</v>
      </c>
      <c r="AD89" s="6">
        <v>77.659733680204596</v>
      </c>
      <c r="AE89" s="6">
        <v>70.012498600543239</v>
      </c>
      <c r="AF89" s="6">
        <v>79.374597506105346</v>
      </c>
      <c r="AG89" s="6">
        <v>87.585006418672819</v>
      </c>
      <c r="AH89" s="6">
        <v>85.536809542753375</v>
      </c>
      <c r="AI89" s="6">
        <v>89.515088232674188</v>
      </c>
      <c r="AJ89" s="6">
        <v>90.482850130011883</v>
      </c>
      <c r="AK89" s="6">
        <v>89.55485293157416</v>
      </c>
      <c r="AL89" s="6">
        <v>94.805581471694154</v>
      </c>
      <c r="AM89" s="6">
        <v>92.186470094386735</v>
      </c>
      <c r="AN89" s="6">
        <v>91.932897207750855</v>
      </c>
      <c r="AO89" s="6">
        <v>97.712938958042301</v>
      </c>
      <c r="AP89" s="6">
        <v>90.430056178774436</v>
      </c>
      <c r="AQ89" s="6">
        <v>90.224779916541493</v>
      </c>
      <c r="AR89" s="6">
        <v>97.707880751388132</v>
      </c>
      <c r="AS89" s="6">
        <v>99.079294372874855</v>
      </c>
      <c r="AT89" s="6">
        <v>98.206730805420932</v>
      </c>
      <c r="AU89" s="6">
        <v>110.508398150457</v>
      </c>
      <c r="AV89" s="6">
        <v>124.94454445437985</v>
      </c>
      <c r="AW89" s="6">
        <v>124.98299998895025</v>
      </c>
      <c r="AX89" s="6">
        <v>133.91242822093218</v>
      </c>
      <c r="AY89" s="6">
        <v>133.61708646263978</v>
      </c>
      <c r="AZ89" s="6">
        <v>129.9914494426373</v>
      </c>
      <c r="BA89" s="6">
        <v>132.79870206474735</v>
      </c>
      <c r="BB89" s="6">
        <v>106.59433392172041</v>
      </c>
      <c r="BC89" s="6">
        <v>94.505469563178451</v>
      </c>
      <c r="BD89" s="6">
        <v>116.30486022316802</v>
      </c>
      <c r="BE89" s="6">
        <v>186.73829214922864</v>
      </c>
      <c r="BF89" s="6">
        <v>181.83084099074105</v>
      </c>
      <c r="BG89" s="6">
        <v>155.56419514620032</v>
      </c>
      <c r="BH89" s="6">
        <v>149.81024752394387</v>
      </c>
      <c r="BI89" s="6">
        <v>148.72520278961235</v>
      </c>
      <c r="BJ89" s="6">
        <v>167.17714397248056</v>
      </c>
      <c r="BK89" s="6">
        <v>166.84751854704075</v>
      </c>
      <c r="BL89" s="6">
        <v>165.55513993159238</v>
      </c>
      <c r="BM89" s="6">
        <v>167.84594651746471</v>
      </c>
      <c r="BN89" s="6">
        <v>164.80701524518841</v>
      </c>
      <c r="BO89" s="6">
        <v>158.74144396319102</v>
      </c>
      <c r="BP89" s="6">
        <v>168.17533678113031</v>
      </c>
    </row>
    <row r="90" spans="2:68" x14ac:dyDescent="0.35">
      <c r="B90" t="s">
        <v>24</v>
      </c>
      <c r="C90" s="6">
        <v>108.83536931105886</v>
      </c>
      <c r="D90" s="6" t="e">
        <v>#N/A</v>
      </c>
      <c r="E90" s="6" t="e">
        <v>#N/A</v>
      </c>
      <c r="F90" s="6">
        <v>107.64811462166183</v>
      </c>
      <c r="G90" s="6" t="e">
        <v>#N/A</v>
      </c>
      <c r="H90" s="6" t="e">
        <v>#N/A</v>
      </c>
      <c r="I90" s="6">
        <v>108.63222985196273</v>
      </c>
      <c r="J90" s="6" t="e">
        <v>#N/A</v>
      </c>
      <c r="K90" s="6">
        <v>111.7124735861658</v>
      </c>
      <c r="L90" s="6">
        <v>118.99402012600214</v>
      </c>
      <c r="M90" s="6">
        <v>106.17280166503552</v>
      </c>
      <c r="N90" s="6">
        <v>117.13474331500677</v>
      </c>
      <c r="O90" s="6">
        <v>152.76186791145298</v>
      </c>
      <c r="P90" s="6">
        <v>136.42822755083154</v>
      </c>
      <c r="Q90" s="6">
        <v>146.61273550328886</v>
      </c>
      <c r="R90" s="6">
        <v>118.71304073918647</v>
      </c>
      <c r="S90" s="6">
        <v>126.64190773097192</v>
      </c>
      <c r="T90" s="6">
        <v>115.21453737120673</v>
      </c>
      <c r="U90" s="6">
        <v>88.065254417949561</v>
      </c>
      <c r="V90" s="6">
        <v>83.711853328471534</v>
      </c>
      <c r="W90" s="6">
        <v>85.4555760246229</v>
      </c>
      <c r="X90" s="6">
        <v>88.717773808099366</v>
      </c>
      <c r="Y90" s="6">
        <v>84.45453516252033</v>
      </c>
      <c r="Z90" s="6">
        <v>96.848133856871627</v>
      </c>
      <c r="AA90" s="6">
        <v>96.755179719593229</v>
      </c>
      <c r="AB90" s="6">
        <v>96.288098674679077</v>
      </c>
      <c r="AC90" s="6">
        <v>104.50429052028137</v>
      </c>
      <c r="AD90" s="6">
        <v>108.34162804902958</v>
      </c>
      <c r="AE90" s="6">
        <v>106.67944229137036</v>
      </c>
      <c r="AF90" s="6">
        <v>117.43580863141979</v>
      </c>
      <c r="AG90" s="6">
        <v>120.70542186685618</v>
      </c>
      <c r="AH90" s="6">
        <v>115.78441475334968</v>
      </c>
      <c r="AI90" s="6">
        <v>127.93679475552938</v>
      </c>
      <c r="AJ90" s="6">
        <v>127.28896475087011</v>
      </c>
      <c r="AK90" s="6">
        <v>128.37536040598087</v>
      </c>
      <c r="AL90" s="6">
        <v>139.83321442322153</v>
      </c>
      <c r="AM90" s="6">
        <v>140.46965600959822</v>
      </c>
      <c r="AN90" s="6">
        <v>137.64888257127339</v>
      </c>
      <c r="AO90" s="6">
        <v>148.13119736558153</v>
      </c>
      <c r="AP90" s="6">
        <v>141.0193099479049</v>
      </c>
      <c r="AQ90" s="6">
        <v>136.0602944957291</v>
      </c>
      <c r="AR90" s="6">
        <v>144.56295518885278</v>
      </c>
      <c r="AS90" s="6">
        <v>145.01311378225151</v>
      </c>
      <c r="AT90" s="6">
        <v>140.37261648812151</v>
      </c>
      <c r="AU90" s="6">
        <v>150.34419522237803</v>
      </c>
      <c r="AV90" s="6">
        <v>146.96866892989868</v>
      </c>
      <c r="AW90" s="6">
        <v>140.40379592756435</v>
      </c>
      <c r="AX90" s="6">
        <v>145.93821860727957</v>
      </c>
      <c r="AY90" s="6">
        <v>149.06222265568931</v>
      </c>
      <c r="AZ90" s="6">
        <v>144.44851486098182</v>
      </c>
      <c r="BA90" s="6">
        <v>153.24664518685972</v>
      </c>
      <c r="BB90" s="6">
        <v>137.84213871522584</v>
      </c>
      <c r="BC90" s="6">
        <v>134.04642706646871</v>
      </c>
      <c r="BD90" s="6">
        <v>142.73959689767554</v>
      </c>
      <c r="BE90" s="6">
        <v>159.42191027709575</v>
      </c>
      <c r="BF90" s="6">
        <v>157.87686752016708</v>
      </c>
      <c r="BG90" s="6">
        <v>167.0174830314636</v>
      </c>
      <c r="BH90" s="6">
        <v>176.53573275707836</v>
      </c>
      <c r="BI90" s="6">
        <v>179.90098697703925</v>
      </c>
      <c r="BJ90" s="6">
        <v>181.89688299468222</v>
      </c>
      <c r="BK90" s="6">
        <v>174.39153840859805</v>
      </c>
      <c r="BL90" s="6">
        <v>173.12720986951555</v>
      </c>
      <c r="BM90" s="6">
        <v>177.80156629524072</v>
      </c>
      <c r="BN90" s="6">
        <v>172.82989656227556</v>
      </c>
      <c r="BO90" s="6">
        <v>170.10667108305776</v>
      </c>
      <c r="BP90" s="6">
        <v>179.22853301795672</v>
      </c>
    </row>
    <row r="91" spans="2:68" x14ac:dyDescent="0.35">
      <c r="B91" t="s">
        <v>26</v>
      </c>
      <c r="C91" s="6">
        <v>50.295636845494357</v>
      </c>
      <c r="D91" s="6">
        <v>51.390213663479592</v>
      </c>
      <c r="E91" s="6">
        <v>58.406795908547466</v>
      </c>
      <c r="F91" s="6">
        <v>56.993453548417051</v>
      </c>
      <c r="G91" s="6">
        <v>57.991001869409764</v>
      </c>
      <c r="H91" s="6">
        <v>65.380074078481016</v>
      </c>
      <c r="I91" s="6">
        <v>62.77331847874251</v>
      </c>
      <c r="J91" s="6">
        <v>61.550598225944846</v>
      </c>
      <c r="K91" s="6">
        <v>66.163899945386063</v>
      </c>
      <c r="L91" s="6">
        <v>70.987187023135732</v>
      </c>
      <c r="M91" s="6">
        <v>69.236599898758996</v>
      </c>
      <c r="N91" s="6">
        <v>77.41369769971196</v>
      </c>
      <c r="O91" s="6">
        <v>83.549063207679325</v>
      </c>
      <c r="P91" s="6">
        <v>84.330825926126479</v>
      </c>
      <c r="Q91" s="6">
        <v>89.877820234663616</v>
      </c>
      <c r="R91" s="6">
        <v>88.706981077180302</v>
      </c>
      <c r="S91" s="6">
        <v>87.572104354316309</v>
      </c>
      <c r="T91" s="6">
        <v>91.691107495256304</v>
      </c>
      <c r="U91" s="6">
        <v>88.660696831840141</v>
      </c>
      <c r="V91" s="6">
        <v>88.557711021766153</v>
      </c>
      <c r="W91" s="6">
        <v>99.405317518696464</v>
      </c>
      <c r="X91" s="6">
        <v>102.90083507605783</v>
      </c>
      <c r="Y91" s="6">
        <v>101.03136859245977</v>
      </c>
      <c r="Z91" s="6">
        <v>106.80824252280766</v>
      </c>
      <c r="AA91" s="6">
        <v>113.24548842989374</v>
      </c>
      <c r="AB91" s="6">
        <v>111.62758633617106</v>
      </c>
      <c r="AC91" s="6">
        <v>115.62358919130834</v>
      </c>
      <c r="AD91" s="6">
        <v>115.7429973120834</v>
      </c>
      <c r="AE91" s="6">
        <v>115.03718967353453</v>
      </c>
      <c r="AF91" s="6">
        <v>120.18273628210805</v>
      </c>
      <c r="AG91" s="6">
        <v>123.13228346322535</v>
      </c>
      <c r="AH91" s="6">
        <v>122.00051727298126</v>
      </c>
      <c r="AI91" s="6">
        <v>129.96290755213693</v>
      </c>
      <c r="AJ91" s="6">
        <v>143.13829598855415</v>
      </c>
      <c r="AK91" s="6">
        <v>140.96311316532922</v>
      </c>
      <c r="AL91" s="6">
        <v>156.89044029136571</v>
      </c>
      <c r="AM91" s="6">
        <v>161.22250329168818</v>
      </c>
      <c r="AN91" s="6">
        <v>160.92460243369786</v>
      </c>
      <c r="AO91" s="6">
        <v>174.89352378264147</v>
      </c>
      <c r="AP91" s="6">
        <v>175.27995960298523</v>
      </c>
      <c r="AQ91" s="6">
        <v>175.36766180755839</v>
      </c>
      <c r="AR91" s="6">
        <v>186.51650367563536</v>
      </c>
      <c r="AS91" s="6">
        <v>188.26924436354187</v>
      </c>
      <c r="AT91" s="6">
        <v>186.34899869602418</v>
      </c>
      <c r="AU91" s="6">
        <v>196.37934559744724</v>
      </c>
      <c r="AV91" s="6">
        <v>208.44201456542078</v>
      </c>
      <c r="AW91" s="6">
        <v>207.09392459426127</v>
      </c>
      <c r="AX91" s="6">
        <v>222.93658476254387</v>
      </c>
      <c r="AY91" s="6">
        <v>223.7106790631565</v>
      </c>
      <c r="AZ91" s="6">
        <v>220.3231355253713</v>
      </c>
      <c r="BA91" s="6">
        <v>238.366661559156</v>
      </c>
      <c r="BB91" s="6">
        <v>234.09996232005244</v>
      </c>
      <c r="BC91" s="6">
        <v>233.38115008711961</v>
      </c>
      <c r="BD91" s="6">
        <v>268.11910753079212</v>
      </c>
      <c r="BE91" s="6">
        <v>298.16180043641418</v>
      </c>
      <c r="BF91" s="6">
        <v>290.20097240375804</v>
      </c>
      <c r="BG91" s="6">
        <v>315.56026848102573</v>
      </c>
      <c r="BH91" s="6">
        <v>315.09880430174758</v>
      </c>
      <c r="BI91" s="6">
        <v>313.36127581004274</v>
      </c>
      <c r="BJ91" s="6">
        <v>299.45296888375702</v>
      </c>
      <c r="BK91" s="6">
        <v>259.8572524678508</v>
      </c>
      <c r="BL91" s="6">
        <v>257.361700007737</v>
      </c>
      <c r="BM91" s="6">
        <v>296.82958228223811</v>
      </c>
      <c r="BN91" s="6">
        <v>270.79021537640938</v>
      </c>
      <c r="BO91" s="6">
        <v>269.71693983900781</v>
      </c>
      <c r="BP91" s="6">
        <v>321.77904298408424</v>
      </c>
    </row>
    <row r="92" spans="2:68" x14ac:dyDescent="0.35">
      <c r="B92" t="s">
        <v>28</v>
      </c>
      <c r="C92" s="6">
        <v>61.960724136846828</v>
      </c>
      <c r="D92" s="6">
        <v>61.565769450665172</v>
      </c>
      <c r="E92" s="6">
        <v>69.249722507862742</v>
      </c>
      <c r="F92" s="6">
        <v>73.969794100596999</v>
      </c>
      <c r="G92" s="6">
        <v>73.850009343736474</v>
      </c>
      <c r="H92" s="6">
        <v>84.398944154504136</v>
      </c>
      <c r="I92" s="6">
        <v>89.437075193032854</v>
      </c>
      <c r="J92" s="6">
        <v>87.838253314219443</v>
      </c>
      <c r="K92" s="6">
        <v>99.93130952475876</v>
      </c>
      <c r="L92" s="6">
        <v>104.43692276315491</v>
      </c>
      <c r="M92" s="6">
        <v>104.12593350551846</v>
      </c>
      <c r="N92" s="6">
        <v>115.08181108378717</v>
      </c>
      <c r="O92" s="6">
        <v>117.83669688365313</v>
      </c>
      <c r="P92" s="6">
        <v>118.06369698039445</v>
      </c>
      <c r="Q92" s="6">
        <v>129.63121162103647</v>
      </c>
      <c r="R92" s="6">
        <v>116.34649913514305</v>
      </c>
      <c r="S92" s="6">
        <v>120.86948013230703</v>
      </c>
      <c r="T92" s="6">
        <v>109.33424015786478</v>
      </c>
      <c r="U92" s="6">
        <v>75.647899851007409</v>
      </c>
      <c r="V92" s="6">
        <v>74.096756836971409</v>
      </c>
      <c r="W92" s="6">
        <v>86.202309693719229</v>
      </c>
      <c r="X92" s="6">
        <v>104.00970841770705</v>
      </c>
      <c r="Y92" s="6">
        <v>100.5542420473792</v>
      </c>
      <c r="Z92" s="6">
        <v>117.45965259380705</v>
      </c>
      <c r="AA92" s="6">
        <v>128.83729907735471</v>
      </c>
      <c r="AB92" s="6">
        <v>124.3168177921647</v>
      </c>
      <c r="AC92" s="6">
        <v>138.89899668617301</v>
      </c>
      <c r="AD92" s="6">
        <v>133.0412493691459</v>
      </c>
      <c r="AE92" s="6">
        <v>133.01583662830629</v>
      </c>
      <c r="AF92" s="6">
        <v>143.21476223897113</v>
      </c>
      <c r="AG92" s="6">
        <v>141.5652239231423</v>
      </c>
      <c r="AH92" s="6">
        <v>140.74329645702457</v>
      </c>
      <c r="AI92" s="6">
        <v>151.84872249981984</v>
      </c>
      <c r="AJ92" s="6">
        <v>162.65017320810188</v>
      </c>
      <c r="AK92" s="6">
        <v>161.71845916259576</v>
      </c>
      <c r="AL92" s="6">
        <v>178.34671932535053</v>
      </c>
      <c r="AM92" s="6">
        <v>169.33424077099849</v>
      </c>
      <c r="AN92" s="6">
        <v>166.03806488049062</v>
      </c>
      <c r="AO92" s="6">
        <v>167.23768533974419</v>
      </c>
      <c r="AP92" s="6">
        <v>165.85233091103592</v>
      </c>
      <c r="AQ92" s="6">
        <v>162.36885293614321</v>
      </c>
      <c r="AR92" s="6">
        <v>166.35806840828542</v>
      </c>
      <c r="AS92" s="6">
        <v>184.45015893878366</v>
      </c>
      <c r="AT92" s="6">
        <v>170.81407096782533</v>
      </c>
      <c r="AU92" s="6">
        <v>185.14446577746878</v>
      </c>
      <c r="AV92" s="6">
        <v>211.8468960368273</v>
      </c>
      <c r="AW92" s="6">
        <v>209.06478082318111</v>
      </c>
      <c r="AX92" s="6">
        <v>226.39750857970452</v>
      </c>
      <c r="AY92" s="6">
        <v>199.45119345578718</v>
      </c>
      <c r="AZ92" s="6">
        <v>202.10766419074614</v>
      </c>
      <c r="BA92" s="6">
        <v>226.38679679104209</v>
      </c>
      <c r="BB92" s="6">
        <v>105.77145842934671</v>
      </c>
      <c r="BC92" s="6">
        <v>116.59825094437711</v>
      </c>
      <c r="BD92" s="6">
        <v>181.01633686613019</v>
      </c>
      <c r="BE92" s="6">
        <v>182.20180812782266</v>
      </c>
      <c r="BF92" s="6">
        <v>186.63729890131356</v>
      </c>
      <c r="BG92" s="6">
        <v>241.31708766769736</v>
      </c>
      <c r="BH92" s="6">
        <v>227.83867420164333</v>
      </c>
      <c r="BI92" s="6">
        <v>225.84128072230942</v>
      </c>
      <c r="BJ92" s="6">
        <v>248.48578873281016</v>
      </c>
      <c r="BK92" s="6">
        <v>247.5360893259556</v>
      </c>
      <c r="BL92" s="6">
        <v>246.31931909410866</v>
      </c>
      <c r="BM92" s="6">
        <v>270.39390180326632</v>
      </c>
      <c r="BN92" s="6">
        <v>244.74380573280956</v>
      </c>
      <c r="BO92" s="6">
        <v>245.49621721168612</v>
      </c>
      <c r="BP92" s="6">
        <v>282.26050244771409</v>
      </c>
    </row>
    <row r="93" spans="2:68" x14ac:dyDescent="0.35">
      <c r="B93" t="s">
        <v>30</v>
      </c>
      <c r="C93" s="6">
        <v>45.190609092517484</v>
      </c>
      <c r="D93" s="6">
        <v>49.084568135584576</v>
      </c>
      <c r="E93" s="6">
        <v>65.792144041869591</v>
      </c>
      <c r="F93" s="6">
        <v>82.877055753754235</v>
      </c>
      <c r="G93" s="6">
        <v>80.116037007939937</v>
      </c>
      <c r="H93" s="6">
        <v>85.317791427608995</v>
      </c>
      <c r="I93" s="6">
        <v>98.885371218199552</v>
      </c>
      <c r="J93" s="6">
        <v>91.907245525667236</v>
      </c>
      <c r="K93" s="6">
        <v>106.45617111154765</v>
      </c>
      <c r="L93" s="6">
        <v>116.61159017174047</v>
      </c>
      <c r="M93" s="6">
        <v>126.91685113724155</v>
      </c>
      <c r="N93" s="6">
        <v>134.61742531229035</v>
      </c>
      <c r="O93" s="6">
        <v>114.01964990531877</v>
      </c>
      <c r="P93" s="6">
        <v>134.79903050135843</v>
      </c>
      <c r="Q93" s="6">
        <v>158.19467510095529</v>
      </c>
      <c r="R93" s="6">
        <v>141.00507751247707</v>
      </c>
      <c r="S93" s="6">
        <v>135.8672027157323</v>
      </c>
      <c r="T93" s="6">
        <v>101.07938810051137</v>
      </c>
      <c r="U93" s="6">
        <v>67.463276559630216</v>
      </c>
      <c r="V93" s="6">
        <v>66.147800636522831</v>
      </c>
      <c r="W93" s="6">
        <v>106.5197216287728</v>
      </c>
      <c r="X93" s="6">
        <v>114.24925358744157</v>
      </c>
      <c r="Y93" s="6">
        <v>111.14544577714332</v>
      </c>
      <c r="Z93" s="6">
        <v>146.79548940048187</v>
      </c>
      <c r="AA93" s="6">
        <v>159.81533361314555</v>
      </c>
      <c r="AB93" s="6">
        <v>161.7244386775964</v>
      </c>
      <c r="AC93" s="6">
        <v>174.43749701199749</v>
      </c>
      <c r="AD93" s="6">
        <v>142.96940837430395</v>
      </c>
      <c r="AE93" s="6">
        <v>141.54277184742028</v>
      </c>
      <c r="AF93" s="6">
        <v>168.40274905925534</v>
      </c>
      <c r="AG93" s="6">
        <v>139.38141152824903</v>
      </c>
      <c r="AH93" s="6">
        <v>139.48770772341791</v>
      </c>
      <c r="AI93" s="6">
        <v>160.95305483223592</v>
      </c>
      <c r="AJ93" s="6">
        <v>145.15859196761863</v>
      </c>
      <c r="AK93" s="6">
        <v>150.04689637399363</v>
      </c>
      <c r="AL93" s="6">
        <v>164.7164688287103</v>
      </c>
      <c r="AM93" s="6">
        <v>166.7253539014196</v>
      </c>
      <c r="AN93" s="6">
        <v>132.22643287653486</v>
      </c>
      <c r="AO93" s="6">
        <v>152.7088104443682</v>
      </c>
      <c r="AP93" s="6">
        <v>142.79782850417425</v>
      </c>
      <c r="AQ93" s="6">
        <v>132.09213694244167</v>
      </c>
      <c r="AR93" s="6">
        <v>158.50194016587156</v>
      </c>
      <c r="AS93" s="6">
        <v>156.14221615051406</v>
      </c>
      <c r="AT93" s="6">
        <v>152.27366946708534</v>
      </c>
      <c r="AU93" s="6">
        <v>179.13547018864335</v>
      </c>
      <c r="AV93" s="6">
        <v>199.4439010054723</v>
      </c>
      <c r="AW93" s="6">
        <v>200.99481454850942</v>
      </c>
      <c r="AX93" s="6">
        <v>203.46609169684038</v>
      </c>
      <c r="AY93" s="6">
        <v>154.89992440091351</v>
      </c>
      <c r="AZ93" s="6">
        <v>155.20369091784622</v>
      </c>
      <c r="BA93" s="6">
        <v>176.57289804374341</v>
      </c>
      <c r="BB93" s="6">
        <v>138.8968578394186</v>
      </c>
      <c r="BC93" s="6">
        <v>133.90648367577293</v>
      </c>
      <c r="BD93" s="6">
        <v>181.00381573125668</v>
      </c>
      <c r="BE93" s="6">
        <v>272.17266496020079</v>
      </c>
      <c r="BF93" s="6">
        <v>277.5435727501129</v>
      </c>
      <c r="BG93" s="6">
        <v>269.35958698383388</v>
      </c>
      <c r="BH93" s="6">
        <v>275.95798757486716</v>
      </c>
      <c r="BI93" s="6">
        <v>278.97450027896724</v>
      </c>
      <c r="BJ93" s="6">
        <v>239.99743664015148</v>
      </c>
      <c r="BK93" s="6">
        <v>195.05592086381881</v>
      </c>
      <c r="BL93" s="6">
        <v>191.35869812252272</v>
      </c>
      <c r="BM93" s="6">
        <v>193.83400178942048</v>
      </c>
      <c r="BN93" s="6">
        <v>183.9405311822737</v>
      </c>
      <c r="BO93" s="6">
        <v>182.18664842524191</v>
      </c>
      <c r="BP93" s="6">
        <v>205.24834445850868</v>
      </c>
    </row>
    <row r="94" spans="2:68" x14ac:dyDescent="0.35">
      <c r="B94" t="s">
        <v>38</v>
      </c>
      <c r="C94" s="6">
        <v>44.122538956932935</v>
      </c>
      <c r="D94" s="6">
        <v>46.947706104524819</v>
      </c>
      <c r="E94" s="6">
        <v>56.379618619972149</v>
      </c>
      <c r="F94" s="6">
        <v>61.207007793882219</v>
      </c>
      <c r="G94" s="6">
        <v>62.13758761590455</v>
      </c>
      <c r="H94" s="6">
        <v>69.944651511261895</v>
      </c>
      <c r="I94" s="6">
        <v>71.369790121208354</v>
      </c>
      <c r="J94" s="6">
        <v>72.489312420626277</v>
      </c>
      <c r="K94" s="6">
        <v>80.466837448425181</v>
      </c>
      <c r="L94" s="6">
        <v>77.987063676294824</v>
      </c>
      <c r="M94" s="6">
        <v>78.447644389119048</v>
      </c>
      <c r="N94" s="6">
        <v>90.298203605752846</v>
      </c>
      <c r="O94" s="6">
        <v>92.758725051572398</v>
      </c>
      <c r="P94" s="6">
        <v>91.871489398687572</v>
      </c>
      <c r="Q94" s="6">
        <v>104.98336812317329</v>
      </c>
      <c r="R94" s="6">
        <v>96.773696371177834</v>
      </c>
      <c r="S94" s="6">
        <v>98.1506254040751</v>
      </c>
      <c r="T94" s="6">
        <v>91.329068484668028</v>
      </c>
      <c r="U94" s="6">
        <v>95.450037175719828</v>
      </c>
      <c r="V94" s="6">
        <v>89.576905661734386</v>
      </c>
      <c r="W94" s="6">
        <v>110.35537588090932</v>
      </c>
      <c r="X94" s="6">
        <v>136.40598156609332</v>
      </c>
      <c r="Y94" s="6">
        <v>131.34699451692759</v>
      </c>
      <c r="Z94" s="6">
        <v>143.01130843549865</v>
      </c>
      <c r="AA94" s="6">
        <v>160.07521945673423</v>
      </c>
      <c r="AB94" s="6">
        <v>154.41237041237815</v>
      </c>
      <c r="AC94" s="6">
        <v>167.70847578577744</v>
      </c>
      <c r="AD94" s="6">
        <v>169.68262797285206</v>
      </c>
      <c r="AE94" s="6">
        <v>167.91509278718038</v>
      </c>
      <c r="AF94" s="6">
        <v>186.39444043909899</v>
      </c>
      <c r="AG94" s="6">
        <v>175.26662224777925</v>
      </c>
      <c r="AH94" s="6">
        <v>173.1985112200606</v>
      </c>
      <c r="AI94" s="6">
        <v>185.98313656431125</v>
      </c>
      <c r="AJ94" s="6">
        <v>196.72467843366013</v>
      </c>
      <c r="AK94" s="6">
        <v>191.7330361318765</v>
      </c>
      <c r="AL94" s="6">
        <v>208.44723964566001</v>
      </c>
      <c r="AM94" s="6">
        <v>208.22525997664718</v>
      </c>
      <c r="AN94" s="6">
        <v>205.36037828770077</v>
      </c>
      <c r="AO94" s="6">
        <v>210.18439284013348</v>
      </c>
      <c r="AP94" s="6">
        <v>207.28095946397158</v>
      </c>
      <c r="AQ94" s="6">
        <v>203.90555773618735</v>
      </c>
      <c r="AR94" s="6">
        <v>223.01215029193287</v>
      </c>
      <c r="AS94" s="6">
        <v>251.40788178930995</v>
      </c>
      <c r="AT94" s="6">
        <v>245.64366471470697</v>
      </c>
      <c r="AU94" s="6">
        <v>272.819680035077</v>
      </c>
      <c r="AV94" s="6">
        <v>308.28049962187328</v>
      </c>
      <c r="AW94" s="6">
        <v>310.1938063190255</v>
      </c>
      <c r="AX94" s="6">
        <v>310.31646967120957</v>
      </c>
      <c r="AY94" s="6">
        <v>303.12423072358212</v>
      </c>
      <c r="AZ94" s="6">
        <v>289.82672869023145</v>
      </c>
      <c r="BA94" s="6">
        <v>321.55928395986001</v>
      </c>
      <c r="BB94" s="6">
        <v>331.98014541584217</v>
      </c>
      <c r="BC94" s="6">
        <v>312.44916911495847</v>
      </c>
      <c r="BD94" s="6">
        <v>355.54201907606011</v>
      </c>
      <c r="BE94" s="6">
        <v>434.32246284008045</v>
      </c>
      <c r="BF94" s="6">
        <v>428.3805679818725</v>
      </c>
      <c r="BG94" s="6">
        <v>458.83111783179459</v>
      </c>
      <c r="BH94" s="6">
        <v>436.85410064287225</v>
      </c>
      <c r="BI94" s="6">
        <v>437.20323054379736</v>
      </c>
      <c r="BJ94" s="6">
        <v>448.87058622746292</v>
      </c>
      <c r="BK94" s="6">
        <v>475.40094252307409</v>
      </c>
      <c r="BL94" s="6">
        <v>470.24622886904547</v>
      </c>
      <c r="BM94" s="6">
        <v>542.71006437703136</v>
      </c>
      <c r="BN94" s="6">
        <v>569.63555467826177</v>
      </c>
      <c r="BO94" s="6">
        <v>563.91595392613647</v>
      </c>
      <c r="BP94" s="6">
        <v>669.80856401971914</v>
      </c>
    </row>
    <row r="95" spans="2:68" x14ac:dyDescent="0.35">
      <c r="B95" t="s">
        <v>33</v>
      </c>
      <c r="C95" s="6">
        <v>90.269115894872655</v>
      </c>
      <c r="D95" s="6">
        <v>89.415157059042556</v>
      </c>
      <c r="E95" s="6">
        <v>93.34745025752764</v>
      </c>
      <c r="F95" s="6">
        <v>93.94912637603862</v>
      </c>
      <c r="G95" s="6">
        <v>91.299820426913101</v>
      </c>
      <c r="H95" s="6">
        <v>103.1764163284118</v>
      </c>
      <c r="I95" s="6">
        <v>110.20112770797424</v>
      </c>
      <c r="J95" s="6">
        <v>102.97505787509733</v>
      </c>
      <c r="K95" s="6">
        <v>119.92380584466839</v>
      </c>
      <c r="L95" s="6">
        <v>119.12301592382744</v>
      </c>
      <c r="M95" s="6">
        <v>116.21631031091461</v>
      </c>
      <c r="N95" s="6">
        <v>130.19261619357664</v>
      </c>
      <c r="O95" s="6">
        <v>135.51368300844115</v>
      </c>
      <c r="P95" s="6">
        <v>126.81777114834274</v>
      </c>
      <c r="Q95" s="6">
        <v>135.10757727468351</v>
      </c>
      <c r="R95" s="6">
        <v>128.4240297667717</v>
      </c>
      <c r="S95" s="6">
        <v>128.77653175740198</v>
      </c>
      <c r="T95" s="6">
        <v>135.31797861744096</v>
      </c>
      <c r="U95" s="6">
        <v>123.64389661328522</v>
      </c>
      <c r="V95" s="6">
        <v>123.85432031409822</v>
      </c>
      <c r="W95" s="6">
        <v>130.45901860489255</v>
      </c>
      <c r="X95" s="6">
        <v>128.66172993526587</v>
      </c>
      <c r="Y95" s="6">
        <v>130.22249879547732</v>
      </c>
      <c r="Z95" s="6">
        <v>129.66488903360334</v>
      </c>
      <c r="AA95" s="6">
        <v>128.60055061306551</v>
      </c>
      <c r="AB95" s="6">
        <v>128.67684932598556</v>
      </c>
      <c r="AC95" s="6">
        <v>125.95169919435561</v>
      </c>
      <c r="AD95" s="6">
        <v>123.85333582099787</v>
      </c>
      <c r="AE95" s="6">
        <v>120.41939156801595</v>
      </c>
      <c r="AF95" s="6">
        <v>127.32660063248461</v>
      </c>
      <c r="AG95" s="6">
        <v>126.98277829827195</v>
      </c>
      <c r="AH95" s="6">
        <v>123.86849379182495</v>
      </c>
      <c r="AI95" s="6">
        <v>130.52200726846195</v>
      </c>
      <c r="AJ95" s="6">
        <v>132.45425437842488</v>
      </c>
      <c r="AK95" s="6">
        <v>132.16985931988233</v>
      </c>
      <c r="AL95" s="6">
        <v>137.79033797008145</v>
      </c>
      <c r="AM95" s="6">
        <v>134.47897913662567</v>
      </c>
      <c r="AN95" s="6">
        <v>134.68576266317308</v>
      </c>
      <c r="AO95" s="6">
        <v>140.73909592985871</v>
      </c>
      <c r="AP95" s="6">
        <v>140.6022018079658</v>
      </c>
      <c r="AQ95" s="6">
        <v>139.72647435168602</v>
      </c>
      <c r="AR95" s="6">
        <v>142.15105227031384</v>
      </c>
      <c r="AS95" s="6">
        <v>143.06824428079699</v>
      </c>
      <c r="AT95" s="6">
        <v>141.74932380219758</v>
      </c>
      <c r="AU95" s="6">
        <v>147.19262552187783</v>
      </c>
      <c r="AV95" s="6">
        <v>150.07075812588076</v>
      </c>
      <c r="AW95" s="6">
        <v>148.79922385534789</v>
      </c>
      <c r="AX95" s="6">
        <v>159.13950397662424</v>
      </c>
      <c r="AY95" s="6">
        <v>165.02842497985401</v>
      </c>
      <c r="AZ95" s="6">
        <v>152.01879867968967</v>
      </c>
      <c r="BA95" s="6">
        <v>161.49193131772608</v>
      </c>
      <c r="BB95" s="6">
        <v>157.02559280071733</v>
      </c>
      <c r="BC95" s="6">
        <v>153.94844652370315</v>
      </c>
      <c r="BD95" s="6">
        <v>161.89791444104904</v>
      </c>
      <c r="BE95" s="6">
        <v>157.97206418737795</v>
      </c>
      <c r="BF95" s="6">
        <v>157.77077359365899</v>
      </c>
      <c r="BG95" s="6">
        <v>168.99663771207724</v>
      </c>
      <c r="BH95" s="6">
        <v>167.56269053586965</v>
      </c>
      <c r="BI95" s="6">
        <v>167.46472812687605</v>
      </c>
      <c r="BJ95" s="6">
        <v>180.45705669828322</v>
      </c>
      <c r="BK95" s="6">
        <v>175.10997682776733</v>
      </c>
      <c r="BL95" s="6">
        <v>175.56750178695032</v>
      </c>
      <c r="BM95" s="6">
        <v>191.25727337811699</v>
      </c>
      <c r="BN95" s="6">
        <v>195.72932146571682</v>
      </c>
      <c r="BO95" s="6">
        <v>191.33532559790825</v>
      </c>
      <c r="BP95" s="6">
        <v>210.20434231714751</v>
      </c>
    </row>
    <row r="100" spans="2:68" x14ac:dyDescent="0.35">
      <c r="B100" s="1" t="s">
        <v>0</v>
      </c>
      <c r="C100" s="17">
        <v>37986</v>
      </c>
      <c r="D100" s="4" t="s">
        <v>42</v>
      </c>
      <c r="E100" s="4" t="s">
        <v>43</v>
      </c>
      <c r="F100" s="17">
        <v>38352</v>
      </c>
      <c r="G100" s="4" t="s">
        <v>42</v>
      </c>
      <c r="H100" s="4" t="s">
        <v>43</v>
      </c>
      <c r="I100" s="17">
        <v>38717</v>
      </c>
      <c r="J100" s="4" t="s">
        <v>42</v>
      </c>
      <c r="K100" s="4" t="s">
        <v>43</v>
      </c>
      <c r="L100" s="17">
        <v>39082</v>
      </c>
      <c r="M100" s="4" t="s">
        <v>42</v>
      </c>
      <c r="N100" s="4" t="s">
        <v>43</v>
      </c>
      <c r="O100" s="17">
        <v>39447</v>
      </c>
      <c r="P100" s="4" t="s">
        <v>42</v>
      </c>
      <c r="Q100" s="4" t="s">
        <v>43</v>
      </c>
      <c r="R100" s="17">
        <v>39813</v>
      </c>
      <c r="S100" s="4" t="s">
        <v>42</v>
      </c>
      <c r="T100" s="4" t="s">
        <v>43</v>
      </c>
      <c r="U100" s="17">
        <v>40178</v>
      </c>
      <c r="V100" s="4" t="s">
        <v>42</v>
      </c>
      <c r="W100" s="4" t="s">
        <v>43</v>
      </c>
      <c r="X100" s="17">
        <v>40543</v>
      </c>
      <c r="Y100" s="4" t="s">
        <v>42</v>
      </c>
      <c r="Z100" s="4" t="s">
        <v>43</v>
      </c>
      <c r="AA100" s="17">
        <v>40908</v>
      </c>
      <c r="AB100" s="4" t="s">
        <v>42</v>
      </c>
      <c r="AC100" s="4" t="s">
        <v>43</v>
      </c>
      <c r="AD100" s="17">
        <v>41274</v>
      </c>
      <c r="AE100" s="4" t="s">
        <v>42</v>
      </c>
      <c r="AF100" s="4" t="s">
        <v>43</v>
      </c>
      <c r="AG100" s="17">
        <v>41639</v>
      </c>
      <c r="AH100" s="4" t="s">
        <v>42</v>
      </c>
      <c r="AI100" s="4" t="s">
        <v>43</v>
      </c>
      <c r="AJ100" s="17">
        <v>42004</v>
      </c>
      <c r="AK100" s="4" t="s">
        <v>42</v>
      </c>
      <c r="AL100" s="4" t="s">
        <v>43</v>
      </c>
      <c r="AM100" s="17">
        <v>42369</v>
      </c>
      <c r="AN100" s="4" t="s">
        <v>42</v>
      </c>
      <c r="AO100" s="4" t="s">
        <v>43</v>
      </c>
      <c r="AP100" s="17">
        <v>42735</v>
      </c>
      <c r="AQ100" s="4" t="s">
        <v>42</v>
      </c>
      <c r="AR100" s="4" t="s">
        <v>43</v>
      </c>
      <c r="AS100" s="17">
        <v>43100</v>
      </c>
      <c r="AT100" s="4" t="s">
        <v>42</v>
      </c>
      <c r="AU100" s="4" t="s">
        <v>43</v>
      </c>
      <c r="AV100" s="17">
        <v>43465</v>
      </c>
      <c r="AW100" s="4" t="s">
        <v>42</v>
      </c>
      <c r="AX100" s="4" t="s">
        <v>43</v>
      </c>
      <c r="AY100" s="17">
        <v>43830</v>
      </c>
      <c r="AZ100" s="4" t="s">
        <v>42</v>
      </c>
      <c r="BA100" s="4" t="s">
        <v>43</v>
      </c>
      <c r="BB100" s="17">
        <v>44196</v>
      </c>
      <c r="BC100" s="4" t="s">
        <v>42</v>
      </c>
      <c r="BD100" s="4" t="s">
        <v>43</v>
      </c>
      <c r="BE100" s="17">
        <v>44561</v>
      </c>
      <c r="BF100" s="4" t="s">
        <v>42</v>
      </c>
      <c r="BG100" s="4" t="s">
        <v>43</v>
      </c>
      <c r="BH100" s="17">
        <v>44926</v>
      </c>
      <c r="BI100" s="4" t="s">
        <v>42</v>
      </c>
      <c r="BJ100" s="4" t="s">
        <v>43</v>
      </c>
      <c r="BK100" s="17">
        <v>45291</v>
      </c>
      <c r="BL100" s="4" t="s">
        <v>42</v>
      </c>
      <c r="BM100" s="4" t="s">
        <v>43</v>
      </c>
      <c r="BN100" s="17">
        <v>45657</v>
      </c>
      <c r="BO100" s="4" t="s">
        <v>42</v>
      </c>
      <c r="BP100" s="4" t="s">
        <v>43</v>
      </c>
    </row>
    <row r="101" spans="2:68" x14ac:dyDescent="0.35">
      <c r="B101" t="s">
        <v>36</v>
      </c>
      <c r="C101" s="6">
        <v>20.833708656595547</v>
      </c>
      <c r="D101" s="6" t="e">
        <v>#N/A</v>
      </c>
      <c r="E101" s="6" t="e">
        <v>#N/A</v>
      </c>
      <c r="F101" s="6">
        <v>22.493313030890501</v>
      </c>
      <c r="G101" s="6" t="e">
        <v>#N/A</v>
      </c>
      <c r="H101" s="6" t="e">
        <v>#N/A</v>
      </c>
      <c r="I101" s="6">
        <v>26.962829640508353</v>
      </c>
      <c r="J101" s="6" t="e">
        <v>#N/A</v>
      </c>
      <c r="K101" s="6">
        <v>26.35890172208692</v>
      </c>
      <c r="L101" s="6">
        <v>34.619193913771717</v>
      </c>
      <c r="M101" s="6">
        <v>22.932903600217184</v>
      </c>
      <c r="N101" s="6">
        <v>24.220442315268311</v>
      </c>
      <c r="O101" s="6">
        <v>27.263491270987796</v>
      </c>
      <c r="P101" s="6">
        <v>25.52696907786785</v>
      </c>
      <c r="Q101" s="6">
        <v>28.205485958708366</v>
      </c>
      <c r="R101" s="6">
        <v>29.58808172980125</v>
      </c>
      <c r="S101" s="6">
        <v>28.112992086464278</v>
      </c>
      <c r="T101" s="6">
        <v>29.36174432467698</v>
      </c>
      <c r="U101" s="6">
        <v>45.941023874461472</v>
      </c>
      <c r="V101" s="6">
        <v>29.574859496347681</v>
      </c>
      <c r="W101" s="6">
        <v>31.426361383182549</v>
      </c>
      <c r="X101" s="6">
        <v>35.029261033265051</v>
      </c>
      <c r="Y101" s="6">
        <v>34.489825634206255</v>
      </c>
      <c r="Z101" s="6">
        <v>35.053738789574027</v>
      </c>
      <c r="AA101" s="6">
        <v>40.420690408992314</v>
      </c>
      <c r="AB101" s="6">
        <v>39.665981379924801</v>
      </c>
      <c r="AC101" s="6">
        <v>40.533103055023076</v>
      </c>
      <c r="AD101" s="6">
        <v>40.633148163789159</v>
      </c>
      <c r="AE101" s="6">
        <v>38.156379592127742</v>
      </c>
      <c r="AF101" s="6">
        <v>41.873679218352862</v>
      </c>
      <c r="AG101" s="6">
        <v>38.983050737642962</v>
      </c>
      <c r="AH101" s="6">
        <v>38.79567270370201</v>
      </c>
      <c r="AI101" s="6">
        <v>40.778224998265685</v>
      </c>
      <c r="AJ101" s="6">
        <v>42.120544285067361</v>
      </c>
      <c r="AK101" s="6">
        <v>40.436751066660833</v>
      </c>
      <c r="AL101" s="6">
        <v>44.392467908084498</v>
      </c>
      <c r="AM101" s="6">
        <v>47.698295223649403</v>
      </c>
      <c r="AN101" s="6">
        <v>46.699325648170856</v>
      </c>
      <c r="AO101" s="6">
        <v>49.847276623864289</v>
      </c>
      <c r="AP101" s="6">
        <v>48.60329172439193</v>
      </c>
      <c r="AQ101" s="6">
        <v>48.112521386990743</v>
      </c>
      <c r="AR101" s="6">
        <v>51.388549265546125</v>
      </c>
      <c r="AS101" s="6">
        <v>52.125642908362764</v>
      </c>
      <c r="AT101" s="6">
        <v>54.112688642032346</v>
      </c>
      <c r="AU101" s="6">
        <v>56.08479208857927</v>
      </c>
      <c r="AV101" s="6">
        <v>58.530420478736794</v>
      </c>
      <c r="AW101" s="6">
        <v>58.37140339067269</v>
      </c>
      <c r="AX101" s="6">
        <v>61.13016777755216</v>
      </c>
      <c r="AY101" s="6">
        <v>57.78070803803427</v>
      </c>
      <c r="AZ101" s="6">
        <v>58.282057441929041</v>
      </c>
      <c r="BA101" s="6">
        <v>61.454737948000385</v>
      </c>
      <c r="BB101" s="6">
        <v>49.597685730813232</v>
      </c>
      <c r="BC101" s="6">
        <v>51.331745575182481</v>
      </c>
      <c r="BD101" s="6">
        <v>56.888805718913112</v>
      </c>
      <c r="BE101" s="6">
        <v>49.828702655250986</v>
      </c>
      <c r="BF101" s="6">
        <v>51.046904390289889</v>
      </c>
      <c r="BG101" s="6">
        <v>53.215736277728325</v>
      </c>
      <c r="BH101" s="6">
        <v>39.963874504830699</v>
      </c>
      <c r="BI101" s="6">
        <v>41.29397265097424</v>
      </c>
      <c r="BJ101" s="6">
        <v>47.811280324016721</v>
      </c>
      <c r="BK101" s="6">
        <v>41.491866449568718</v>
      </c>
      <c r="BL101" s="6">
        <v>41.053649914390142</v>
      </c>
      <c r="BM101" s="6">
        <v>44.773432094685766</v>
      </c>
      <c r="BN101" s="6">
        <v>66.110113455438849</v>
      </c>
      <c r="BO101" s="6">
        <v>63.918859057745003</v>
      </c>
      <c r="BP101" s="6">
        <v>71.777647560978266</v>
      </c>
    </row>
    <row r="102" spans="2:68" x14ac:dyDescent="0.35">
      <c r="B102" t="s">
        <v>16</v>
      </c>
      <c r="C102" s="6">
        <v>15.194551915582938</v>
      </c>
      <c r="D102" s="6" t="e">
        <v>#N/A</v>
      </c>
      <c r="E102" s="6" t="e">
        <v>#N/A</v>
      </c>
      <c r="F102" s="6">
        <v>19.396432420326786</v>
      </c>
      <c r="G102" s="6" t="e">
        <v>#N/A</v>
      </c>
      <c r="H102" s="6" t="e">
        <v>#N/A</v>
      </c>
      <c r="I102" s="6">
        <v>19.843499888193698</v>
      </c>
      <c r="J102" s="6">
        <v>14.381348744150765</v>
      </c>
      <c r="K102" s="6">
        <v>23.472997672207757</v>
      </c>
      <c r="L102" s="6">
        <v>22.737581702208249</v>
      </c>
      <c r="M102" s="6">
        <v>21.810938642658989</v>
      </c>
      <c r="N102" s="6">
        <v>22.959954202624676</v>
      </c>
      <c r="O102" s="6">
        <v>24.300424778044544</v>
      </c>
      <c r="P102" s="6">
        <v>23.293897191244902</v>
      </c>
      <c r="Q102" s="6">
        <v>23.844201878217298</v>
      </c>
      <c r="R102" s="6">
        <v>24.683085756335466</v>
      </c>
      <c r="S102" s="6">
        <v>24.503905193677703</v>
      </c>
      <c r="T102" s="6">
        <v>25.44790368336351</v>
      </c>
      <c r="U102" s="6">
        <v>20.50530501052322</v>
      </c>
      <c r="V102" s="6">
        <v>20.367840843151441</v>
      </c>
      <c r="W102" s="6">
        <v>21.18517336996673</v>
      </c>
      <c r="X102" s="6">
        <v>25.865597720872866</v>
      </c>
      <c r="Y102" s="6">
        <v>24.984826211051459</v>
      </c>
      <c r="Z102" s="6">
        <v>24.442522982886</v>
      </c>
      <c r="AA102" s="6">
        <v>26.604674361741029</v>
      </c>
      <c r="AB102" s="6">
        <v>25.250194895792365</v>
      </c>
      <c r="AC102" s="6">
        <v>27.874427415411589</v>
      </c>
      <c r="AD102" s="6">
        <v>37.016693126459522</v>
      </c>
      <c r="AE102" s="6">
        <v>34.12100956734055</v>
      </c>
      <c r="AF102" s="6">
        <v>34.212645510903904</v>
      </c>
      <c r="AG102" s="6">
        <v>37.083783681530107</v>
      </c>
      <c r="AH102" s="6">
        <v>36.827382239683132</v>
      </c>
      <c r="AI102" s="6">
        <v>40.764600087318172</v>
      </c>
      <c r="AJ102" s="6">
        <v>44.688121555857236</v>
      </c>
      <c r="AK102" s="6">
        <v>44.409019042620656</v>
      </c>
      <c r="AL102" s="6">
        <v>48.711409023122314</v>
      </c>
      <c r="AM102" s="6">
        <v>52.337765522531207</v>
      </c>
      <c r="AN102" s="6">
        <v>52.676335193398373</v>
      </c>
      <c r="AO102" s="6">
        <v>54.181613771204304</v>
      </c>
      <c r="AP102" s="6">
        <v>55.663866586843596</v>
      </c>
      <c r="AQ102" s="6">
        <v>55.069588263526121</v>
      </c>
      <c r="AR102" s="6">
        <v>57.524241649262756</v>
      </c>
      <c r="AS102" s="6">
        <v>56.106786411017069</v>
      </c>
      <c r="AT102" s="6">
        <v>56.619719193513468</v>
      </c>
      <c r="AU102" s="6">
        <v>60.178255500467785</v>
      </c>
      <c r="AV102" s="6">
        <v>61.3407883158118</v>
      </c>
      <c r="AW102" s="6">
        <v>61.807735113123378</v>
      </c>
      <c r="AX102" s="6">
        <v>64.392343433073151</v>
      </c>
      <c r="AY102" s="6">
        <v>64.854006526780239</v>
      </c>
      <c r="AZ102" s="6">
        <v>65.042837465501677</v>
      </c>
      <c r="BA102" s="6">
        <v>69.169976028248357</v>
      </c>
      <c r="BB102" s="6">
        <v>49.960775298321416</v>
      </c>
      <c r="BC102" s="6">
        <v>50.831621074839347</v>
      </c>
      <c r="BD102" s="6">
        <v>58.822209475403923</v>
      </c>
      <c r="BE102" s="6">
        <v>58.385146734230091</v>
      </c>
      <c r="BF102" s="6">
        <v>57.317872293199734</v>
      </c>
      <c r="BG102" s="6">
        <v>67.052508996624852</v>
      </c>
      <c r="BH102" s="6">
        <v>58.683806422448932</v>
      </c>
      <c r="BI102" s="6">
        <v>62.525963682225971</v>
      </c>
      <c r="BJ102" s="6">
        <v>69.464750689929218</v>
      </c>
      <c r="BK102" s="6">
        <v>77.87809195501498</v>
      </c>
      <c r="BL102" s="6">
        <v>79.35896379896495</v>
      </c>
      <c r="BM102" s="6">
        <v>77.473070822494307</v>
      </c>
      <c r="BN102" s="6">
        <v>76.858423509031866</v>
      </c>
      <c r="BO102" s="6">
        <v>73.305782633460154</v>
      </c>
      <c r="BP102" s="6">
        <v>79.331428149811003</v>
      </c>
    </row>
    <row r="103" spans="2:68" x14ac:dyDescent="0.35">
      <c r="B103" t="s">
        <v>18</v>
      </c>
      <c r="C103" s="6">
        <v>22.903102967902594</v>
      </c>
      <c r="D103" s="6" t="e">
        <v>#N/A</v>
      </c>
      <c r="E103" s="6" t="e">
        <v>#N/A</v>
      </c>
      <c r="F103" s="6">
        <v>25.478595700610132</v>
      </c>
      <c r="G103" s="6" t="e">
        <v>#N/A</v>
      </c>
      <c r="H103" s="6" t="e">
        <v>#N/A</v>
      </c>
      <c r="I103" s="6">
        <v>29.940816370710955</v>
      </c>
      <c r="J103" s="6" t="e">
        <v>#N/A</v>
      </c>
      <c r="K103" s="6">
        <v>32.179058845956433</v>
      </c>
      <c r="L103" s="6">
        <v>31.805715988137713</v>
      </c>
      <c r="M103" s="6">
        <v>31.473598870648996</v>
      </c>
      <c r="N103" s="6">
        <v>33.920395786320512</v>
      </c>
      <c r="O103" s="6">
        <v>32.432433610865338</v>
      </c>
      <c r="P103" s="6">
        <v>35.489740999762191</v>
      </c>
      <c r="Q103" s="6">
        <v>39.288725956735384</v>
      </c>
      <c r="R103" s="6">
        <v>39.78287730727309</v>
      </c>
      <c r="S103" s="6">
        <v>38.40147635907757</v>
      </c>
      <c r="T103" s="6">
        <v>41.451910096326401</v>
      </c>
      <c r="U103" s="6">
        <v>41.423296963968347</v>
      </c>
      <c r="V103" s="6">
        <v>41.335384151678753</v>
      </c>
      <c r="W103" s="6">
        <v>44.503980812536284</v>
      </c>
      <c r="X103" s="6">
        <v>48.197871779015848</v>
      </c>
      <c r="Y103" s="6">
        <v>47.769470657880291</v>
      </c>
      <c r="Z103" s="6">
        <v>51.754996046865848</v>
      </c>
      <c r="AA103" s="6">
        <v>54.078594523080667</v>
      </c>
      <c r="AB103" s="6">
        <v>51.922285910907569</v>
      </c>
      <c r="AC103" s="6">
        <v>56.875425674146868</v>
      </c>
      <c r="AD103" s="6">
        <v>58.73661377930123</v>
      </c>
      <c r="AE103" s="6">
        <v>56.768256890824119</v>
      </c>
      <c r="AF103" s="6">
        <v>61.841076984854304</v>
      </c>
      <c r="AG103" s="6">
        <v>64.545019026421684</v>
      </c>
      <c r="AH103" s="6">
        <v>64.736161061831694</v>
      </c>
      <c r="AI103" s="6">
        <v>67.465044752491877</v>
      </c>
      <c r="AJ103" s="6">
        <v>70.158874019359445</v>
      </c>
      <c r="AK103" s="6">
        <v>68.299138360636093</v>
      </c>
      <c r="AL103" s="6">
        <v>73.455671774336949</v>
      </c>
      <c r="AM103" s="6">
        <v>74.284347928667614</v>
      </c>
      <c r="AN103" s="6">
        <v>73.873593096840693</v>
      </c>
      <c r="AO103" s="6">
        <v>78.353365889305451</v>
      </c>
      <c r="AP103" s="6">
        <v>77.720714830744754</v>
      </c>
      <c r="AQ103" s="6">
        <v>77.837610100468254</v>
      </c>
      <c r="AR103" s="6">
        <v>82.493018119707671</v>
      </c>
      <c r="AS103" s="6">
        <v>92.528634838454792</v>
      </c>
      <c r="AT103" s="6">
        <v>87.512062826551244</v>
      </c>
      <c r="AU103" s="6">
        <v>87.337216835241975</v>
      </c>
      <c r="AV103" s="6">
        <v>92.150121009998784</v>
      </c>
      <c r="AW103" s="6">
        <v>92.053136073857431</v>
      </c>
      <c r="AX103" s="6">
        <v>97.029048316599528</v>
      </c>
      <c r="AY103" s="6">
        <v>94.568310147369488</v>
      </c>
      <c r="AZ103" s="6">
        <v>94.856594210669741</v>
      </c>
      <c r="BA103" s="6">
        <v>99.121957273920543</v>
      </c>
      <c r="BB103" s="6">
        <v>102.8042239644145</v>
      </c>
      <c r="BC103" s="6">
        <v>100.01653122272036</v>
      </c>
      <c r="BD103" s="6">
        <v>103.3008216011108</v>
      </c>
      <c r="BE103" s="6">
        <v>109.63796672227575</v>
      </c>
      <c r="BF103" s="6">
        <v>108.46390866187315</v>
      </c>
      <c r="BG103" s="6">
        <v>109.1451067106552</v>
      </c>
      <c r="BH103" s="6">
        <v>111.60469465273974</v>
      </c>
      <c r="BI103" s="6">
        <v>111.01059067367886</v>
      </c>
      <c r="BJ103" s="6">
        <v>115.43249654617878</v>
      </c>
      <c r="BK103" s="6">
        <v>116.45197416869142</v>
      </c>
      <c r="BL103" s="6">
        <v>116.2124399490588</v>
      </c>
      <c r="BM103" s="6">
        <v>121.60562837098425</v>
      </c>
      <c r="BN103" s="6">
        <v>127.08637853810748</v>
      </c>
      <c r="BO103" s="6">
        <v>125.96604074042595</v>
      </c>
      <c r="BP103" s="6">
        <v>125.05181263178878</v>
      </c>
    </row>
    <row r="104" spans="2:68" x14ac:dyDescent="0.35">
      <c r="B104" t="s">
        <v>20</v>
      </c>
      <c r="C104" s="6">
        <v>27.101449551899691</v>
      </c>
      <c r="D104" s="6" t="e">
        <v>#N/A</v>
      </c>
      <c r="E104" s="6" t="e">
        <v>#N/A</v>
      </c>
      <c r="F104" s="6">
        <v>28.752911765132147</v>
      </c>
      <c r="G104" s="6" t="e">
        <v>#N/A</v>
      </c>
      <c r="H104" s="6" t="e">
        <v>#N/A</v>
      </c>
      <c r="I104" s="6">
        <v>31.370260218267401</v>
      </c>
      <c r="J104" s="6" t="e">
        <v>#N/A</v>
      </c>
      <c r="K104" s="6">
        <v>36.577267339160414</v>
      </c>
      <c r="L104" s="6">
        <v>38.464433789685771</v>
      </c>
      <c r="M104" s="6">
        <v>39.666879087288464</v>
      </c>
      <c r="N104" s="6">
        <v>43.744865288827</v>
      </c>
      <c r="O104" s="6">
        <v>43.800521349066244</v>
      </c>
      <c r="P104" s="6">
        <v>43.309980771805364</v>
      </c>
      <c r="Q104" s="6">
        <v>47.304469678919943</v>
      </c>
      <c r="R104" s="6">
        <v>45.17004497840626</v>
      </c>
      <c r="S104" s="6">
        <v>44.63875873534257</v>
      </c>
      <c r="T104" s="6">
        <v>47.757617893194421</v>
      </c>
      <c r="U104" s="6">
        <v>47.303634853301865</v>
      </c>
      <c r="V104" s="6">
        <v>47.058886778841696</v>
      </c>
      <c r="W104" s="6">
        <v>48.948677137564317</v>
      </c>
      <c r="X104" s="6">
        <v>48.400623898760706</v>
      </c>
      <c r="Y104" s="6">
        <v>50.781506116753029</v>
      </c>
      <c r="Z104" s="6">
        <v>55.049764137899516</v>
      </c>
      <c r="AA104" s="6">
        <v>55.914951719239141</v>
      </c>
      <c r="AB104" s="6">
        <v>55.92152100865124</v>
      </c>
      <c r="AC104" s="6">
        <v>59.851999584381417</v>
      </c>
      <c r="AD104" s="6">
        <v>65.437575583017932</v>
      </c>
      <c r="AE104" s="6">
        <v>66.306720695585597</v>
      </c>
      <c r="AF104" s="6">
        <v>70.881353240518862</v>
      </c>
      <c r="AG104" s="6">
        <v>75.42238195612083</v>
      </c>
      <c r="AH104" s="6">
        <v>77.274640826994116</v>
      </c>
      <c r="AI104" s="6">
        <v>84.842426313318228</v>
      </c>
      <c r="AJ104" s="6">
        <v>84.641520670717213</v>
      </c>
      <c r="AK104" s="6">
        <v>88.996034582973465</v>
      </c>
      <c r="AL104" s="6">
        <v>94.992852622149655</v>
      </c>
      <c r="AM104" s="6">
        <v>89.811184649206396</v>
      </c>
      <c r="AN104" s="6">
        <v>90.998528177380095</v>
      </c>
      <c r="AO104" s="6">
        <v>89.507988775504487</v>
      </c>
      <c r="AP104" s="6">
        <v>78.252886024883367</v>
      </c>
      <c r="AQ104" s="6">
        <v>79.881669684855183</v>
      </c>
      <c r="AR104" s="6">
        <v>80.273073229606908</v>
      </c>
      <c r="AS104" s="6">
        <v>85.395865574277423</v>
      </c>
      <c r="AT104" s="6">
        <v>80.655665161535268</v>
      </c>
      <c r="AU104" s="6">
        <v>84.947817428372517</v>
      </c>
      <c r="AV104" s="6">
        <v>86.417879984989852</v>
      </c>
      <c r="AW104" s="6">
        <v>87.021337169205594</v>
      </c>
      <c r="AX104" s="6">
        <v>93.667299788086041</v>
      </c>
      <c r="AY104" s="6">
        <v>97.912298761324223</v>
      </c>
      <c r="AZ104" s="6">
        <v>97.361647443458025</v>
      </c>
      <c r="BA104" s="6">
        <v>104.20949833610247</v>
      </c>
      <c r="BB104" s="6">
        <v>93.605446225954083</v>
      </c>
      <c r="BC104" s="6">
        <v>97.129916447493954</v>
      </c>
      <c r="BD104" s="6">
        <v>93.473398531120708</v>
      </c>
      <c r="BE104" s="6">
        <v>97.020411932406091</v>
      </c>
      <c r="BF104" s="6">
        <v>91.600538541248554</v>
      </c>
      <c r="BG104" s="6">
        <v>98.384791939812501</v>
      </c>
      <c r="BH104" s="6">
        <v>133.87624417228324</v>
      </c>
      <c r="BI104" s="6">
        <v>101.39900006904836</v>
      </c>
      <c r="BJ104" s="6">
        <v>107.12842197622996</v>
      </c>
      <c r="BK104" s="6">
        <v>119.28917909667001</v>
      </c>
      <c r="BL104" s="6">
        <v>108.60369460959295</v>
      </c>
      <c r="BM104" s="6">
        <v>115.3407676143654</v>
      </c>
      <c r="BN104" s="6">
        <v>118.15934948295703</v>
      </c>
      <c r="BO104" s="6">
        <v>114.84925294239964</v>
      </c>
      <c r="BP104" s="6">
        <v>119.89836202952442</v>
      </c>
    </row>
    <row r="105" spans="2:68" x14ac:dyDescent="0.35">
      <c r="B105" t="s">
        <v>22</v>
      </c>
      <c r="C105" s="6">
        <v>28.266802718715294</v>
      </c>
      <c r="D105" s="6" t="e">
        <v>#N/A</v>
      </c>
      <c r="E105" s="6" t="e">
        <v>#N/A</v>
      </c>
      <c r="F105" s="6">
        <v>32.218926175626905</v>
      </c>
      <c r="G105" s="6" t="e">
        <v>#N/A</v>
      </c>
      <c r="H105" s="6" t="e">
        <v>#N/A</v>
      </c>
      <c r="I105" s="6">
        <v>39.45879690123499</v>
      </c>
      <c r="J105" s="6" t="e">
        <v>#N/A</v>
      </c>
      <c r="K105" s="6">
        <v>41.426962842519551</v>
      </c>
      <c r="L105" s="6">
        <v>40.381533157819867</v>
      </c>
      <c r="M105" s="6">
        <v>42.691776852731927</v>
      </c>
      <c r="N105" s="6">
        <v>44.27276166456025</v>
      </c>
      <c r="O105" s="6">
        <v>46.23180692396199</v>
      </c>
      <c r="P105" s="6">
        <v>46.981365743891033</v>
      </c>
      <c r="Q105" s="6">
        <v>49.370756504201303</v>
      </c>
      <c r="R105" s="6">
        <v>32.446191628349972</v>
      </c>
      <c r="S105" s="6">
        <v>37.342650793445429</v>
      </c>
      <c r="T105" s="6">
        <v>27.872548461938077</v>
      </c>
      <c r="U105" s="6">
        <v>9.427505944612685</v>
      </c>
      <c r="V105" s="6">
        <v>10.221043892160541</v>
      </c>
      <c r="W105" s="6">
        <v>10.14360740993572</v>
      </c>
      <c r="X105" s="6">
        <v>8.3791725680145408</v>
      </c>
      <c r="Y105" s="6">
        <v>8.5657634917308414</v>
      </c>
      <c r="Z105" s="6">
        <v>11.937811244478134</v>
      </c>
      <c r="AA105" s="6">
        <v>12.111490226982429</v>
      </c>
      <c r="AB105" s="6">
        <v>12.504005593795124</v>
      </c>
      <c r="AC105" s="6">
        <v>15.683250384988362</v>
      </c>
      <c r="AD105" s="6">
        <v>15.530397069393851</v>
      </c>
      <c r="AE105" s="6">
        <v>15.872990229071704</v>
      </c>
      <c r="AF105" s="6">
        <v>18.192623875984633</v>
      </c>
      <c r="AG105" s="6">
        <v>17.22555452246819</v>
      </c>
      <c r="AH105" s="6">
        <v>17.677437293689167</v>
      </c>
      <c r="AI105" s="6">
        <v>21.336658307518153</v>
      </c>
      <c r="AJ105" s="6">
        <v>19.834068767842961</v>
      </c>
      <c r="AK105" s="6">
        <v>20.848122910353425</v>
      </c>
      <c r="AL105" s="6">
        <v>23.7471089718549</v>
      </c>
      <c r="AM105" s="6">
        <v>22.107377813056939</v>
      </c>
      <c r="AN105" s="6">
        <v>23.036413188111016</v>
      </c>
      <c r="AO105" s="6">
        <v>25.524481529172128</v>
      </c>
      <c r="AP105" s="6">
        <v>23.899908989959176</v>
      </c>
      <c r="AQ105" s="6">
        <v>23.729762893306638</v>
      </c>
      <c r="AR105" s="6">
        <v>26.721908063203351</v>
      </c>
      <c r="AS105" s="6">
        <v>27.357762157427512</v>
      </c>
      <c r="AT105" s="6">
        <v>27.604391757951948</v>
      </c>
      <c r="AU105" s="6">
        <v>31.627988932537132</v>
      </c>
      <c r="AV105" s="6">
        <v>33.096546743797703</v>
      </c>
      <c r="AW105" s="6">
        <v>33.424054756900169</v>
      </c>
      <c r="AX105" s="6">
        <v>38.01359576236095</v>
      </c>
      <c r="AY105" s="6">
        <v>37.538858280250388</v>
      </c>
      <c r="AZ105" s="6">
        <v>37.776477958298265</v>
      </c>
      <c r="BA105" s="6">
        <v>45.883058578912596</v>
      </c>
      <c r="BB105" s="6">
        <v>38.721465592816408</v>
      </c>
      <c r="BC105" s="6">
        <v>43.302690675588181</v>
      </c>
      <c r="BD105" s="6">
        <v>38.226196498919521</v>
      </c>
      <c r="BE105" s="6">
        <v>39.520881374394193</v>
      </c>
      <c r="BF105" s="6">
        <v>45.695094084959038</v>
      </c>
      <c r="BG105" s="6">
        <v>45.555025517405554</v>
      </c>
      <c r="BH105" s="6">
        <v>43.466867907763429</v>
      </c>
      <c r="BI105" s="6">
        <v>44.800494571545684</v>
      </c>
      <c r="BJ105" s="6">
        <v>48.377795830280888</v>
      </c>
      <c r="BK105" s="6">
        <v>46.36566105009814</v>
      </c>
      <c r="BL105" s="6">
        <v>46.449775182436674</v>
      </c>
      <c r="BM105" s="6">
        <v>49.95010280079569</v>
      </c>
      <c r="BN105" s="6">
        <v>41.66933449278352</v>
      </c>
      <c r="BO105" s="6">
        <v>46.23191085401794</v>
      </c>
      <c r="BP105" s="6">
        <v>45.341008680364077</v>
      </c>
    </row>
    <row r="106" spans="2:68" x14ac:dyDescent="0.35">
      <c r="B106" t="s">
        <v>24</v>
      </c>
      <c r="C106" s="6">
        <v>67.079391014387141</v>
      </c>
      <c r="D106" s="6" t="e">
        <v>#N/A</v>
      </c>
      <c r="E106" s="6" t="e">
        <v>#N/A</v>
      </c>
      <c r="F106" s="6">
        <v>74.649547159497615</v>
      </c>
      <c r="G106" s="6" t="e">
        <v>#N/A</v>
      </c>
      <c r="H106" s="6" t="e">
        <v>#N/A</v>
      </c>
      <c r="I106" s="6">
        <v>79.224989015280258</v>
      </c>
      <c r="J106" s="6" t="e">
        <v>#N/A</v>
      </c>
      <c r="K106" s="6">
        <v>75.708856207477055</v>
      </c>
      <c r="L106" s="6">
        <v>78.297400150914342</v>
      </c>
      <c r="M106" s="6">
        <v>71.233623032886214</v>
      </c>
      <c r="N106" s="6">
        <v>78.436012720359415</v>
      </c>
      <c r="O106" s="6">
        <v>77.272507213389787</v>
      </c>
      <c r="P106" s="6">
        <v>76.787981598152541</v>
      </c>
      <c r="Q106" s="6">
        <v>81.153397511037497</v>
      </c>
      <c r="R106" s="6">
        <v>73.00266343099733</v>
      </c>
      <c r="S106" s="6">
        <v>82.232330418212655</v>
      </c>
      <c r="T106" s="6">
        <v>74.228677095666626</v>
      </c>
      <c r="U106" s="6">
        <v>46.107767183406423</v>
      </c>
      <c r="V106" s="6">
        <v>51.905198377286922</v>
      </c>
      <c r="W106" s="6">
        <v>52.41923573209673</v>
      </c>
      <c r="X106" s="6">
        <v>44.929666962669636</v>
      </c>
      <c r="Y106" s="6">
        <v>51.974734644720563</v>
      </c>
      <c r="Z106" s="6">
        <v>55.814569985089179</v>
      </c>
      <c r="AA106" s="6">
        <v>55.220017546941463</v>
      </c>
      <c r="AB106" s="6">
        <v>52.855691332560916</v>
      </c>
      <c r="AC106" s="6">
        <v>60.470471432008061</v>
      </c>
      <c r="AD106" s="6">
        <v>61.135242014740534</v>
      </c>
      <c r="AE106" s="6">
        <v>63.586104126426029</v>
      </c>
      <c r="AF106" s="6">
        <v>68.656904085424529</v>
      </c>
      <c r="AG106" s="6">
        <v>71.108746029086362</v>
      </c>
      <c r="AH106" s="6">
        <v>71.871209586394826</v>
      </c>
      <c r="AI106" s="6">
        <v>77.568613449023587</v>
      </c>
      <c r="AJ106" s="6">
        <v>82.146873926037671</v>
      </c>
      <c r="AK106" s="6">
        <v>85.984105278961096</v>
      </c>
      <c r="AL106" s="6">
        <v>87.3375834790547</v>
      </c>
      <c r="AM106" s="6">
        <v>89.074593565038725</v>
      </c>
      <c r="AN106" s="6">
        <v>88.973538848990145</v>
      </c>
      <c r="AO106" s="6">
        <v>117.63687692323721</v>
      </c>
      <c r="AP106" s="6">
        <v>110.97959261663935</v>
      </c>
      <c r="AQ106" s="6">
        <v>114.66814529489027</v>
      </c>
      <c r="AR106" s="6">
        <v>98.579722727315357</v>
      </c>
      <c r="AS106" s="6">
        <v>96.096423230655191</v>
      </c>
      <c r="AT106" s="6">
        <v>99.243559267600816</v>
      </c>
      <c r="AU106" s="6">
        <v>103.73060872144727</v>
      </c>
      <c r="AV106" s="6">
        <v>94.822594514999835</v>
      </c>
      <c r="AW106" s="6">
        <v>97.535829345188475</v>
      </c>
      <c r="AX106" s="6">
        <v>103.08472488110111</v>
      </c>
      <c r="AY106" s="6">
        <v>101.96050662684473</v>
      </c>
      <c r="AZ106" s="6">
        <v>101.85666139666056</v>
      </c>
      <c r="BA106" s="6">
        <v>107.59267767844659</v>
      </c>
      <c r="BB106" s="6">
        <v>90.622066037192312</v>
      </c>
      <c r="BC106" s="6">
        <v>93.005094633227642</v>
      </c>
      <c r="BD106" s="6">
        <v>99.013064286527182</v>
      </c>
      <c r="BE106" s="6">
        <v>94.524535027647332</v>
      </c>
      <c r="BF106" s="6">
        <v>96.544814382100228</v>
      </c>
      <c r="BG106" s="6">
        <v>106.31530399857337</v>
      </c>
      <c r="BH106" s="6">
        <v>110.87627982220968</v>
      </c>
      <c r="BI106" s="6">
        <v>117.22689165302273</v>
      </c>
      <c r="BJ106" s="6">
        <v>121.39528818566325</v>
      </c>
      <c r="BK106" s="6">
        <v>118.23642420345155</v>
      </c>
      <c r="BL106" s="6">
        <v>120.76737153237008</v>
      </c>
      <c r="BM106" s="6">
        <v>123.21731712938256</v>
      </c>
      <c r="BN106" s="6">
        <v>116.8529970538689</v>
      </c>
      <c r="BO106" s="6">
        <v>118.00897113125207</v>
      </c>
      <c r="BP106" s="6">
        <v>123.14288030081389</v>
      </c>
    </row>
    <row r="107" spans="2:68" x14ac:dyDescent="0.35">
      <c r="B107" t="s">
        <v>26</v>
      </c>
      <c r="C107" s="6">
        <v>15.102275824267831</v>
      </c>
      <c r="D107" s="6" t="e">
        <v>#N/A</v>
      </c>
      <c r="E107" s="6" t="e">
        <v>#N/A</v>
      </c>
      <c r="F107" s="6">
        <v>15.789072908466785</v>
      </c>
      <c r="G107" s="6" t="e">
        <v>#N/A</v>
      </c>
      <c r="H107" s="6" t="e">
        <v>#N/A</v>
      </c>
      <c r="I107" s="6">
        <v>16.690655539008613</v>
      </c>
      <c r="J107" s="6" t="e">
        <v>#N/A</v>
      </c>
      <c r="K107" s="6">
        <v>17.325802716342231</v>
      </c>
      <c r="L107" s="6">
        <v>19.03673637626736</v>
      </c>
      <c r="M107" s="6">
        <v>19.934004306855304</v>
      </c>
      <c r="N107" s="6">
        <v>21.573800062424795</v>
      </c>
      <c r="O107" s="6">
        <v>22.362368671980512</v>
      </c>
      <c r="P107" s="6">
        <v>22.610697824456928</v>
      </c>
      <c r="Q107" s="6">
        <v>24.742918265810587</v>
      </c>
      <c r="R107" s="6">
        <v>24.495086721698542</v>
      </c>
      <c r="S107" s="6">
        <v>23.696493156580978</v>
      </c>
      <c r="T107" s="6">
        <v>24.697491864150823</v>
      </c>
      <c r="U107" s="6">
        <v>21.083881485943671</v>
      </c>
      <c r="V107" s="6">
        <v>24.123774650249448</v>
      </c>
      <c r="W107" s="6">
        <v>24.176990844818516</v>
      </c>
      <c r="X107" s="6">
        <v>26.556820938420646</v>
      </c>
      <c r="Y107" s="6">
        <v>24.93597152364422</v>
      </c>
      <c r="Z107" s="6">
        <v>26.000847867230576</v>
      </c>
      <c r="AA107" s="6">
        <v>28.928584906246396</v>
      </c>
      <c r="AB107" s="6">
        <v>28.479986457951377</v>
      </c>
      <c r="AC107" s="6">
        <v>31.303441690950283</v>
      </c>
      <c r="AD107" s="6">
        <v>33.36398365138357</v>
      </c>
      <c r="AE107" s="6">
        <v>32.647995677961049</v>
      </c>
      <c r="AF107" s="6">
        <v>33.779496577988247</v>
      </c>
      <c r="AG107" s="6">
        <v>35.758645810105868</v>
      </c>
      <c r="AH107" s="6">
        <v>34.933922838707765</v>
      </c>
      <c r="AI107" s="6">
        <v>37.566686689085415</v>
      </c>
      <c r="AJ107" s="6">
        <v>37.781763599608887</v>
      </c>
      <c r="AK107" s="6">
        <v>38.210012384887975</v>
      </c>
      <c r="AL107" s="6">
        <v>41.177319606767135</v>
      </c>
      <c r="AM107" s="6">
        <v>42.844431321135339</v>
      </c>
      <c r="AN107" s="6">
        <v>42.930521152221012</v>
      </c>
      <c r="AO107" s="6">
        <v>46.279801218558539</v>
      </c>
      <c r="AP107" s="6">
        <v>47.891564087392162</v>
      </c>
      <c r="AQ107" s="6">
        <v>47.687281131956489</v>
      </c>
      <c r="AR107" s="6">
        <v>52.114994839328496</v>
      </c>
      <c r="AS107" s="6">
        <v>52.895199945700455</v>
      </c>
      <c r="AT107" s="6">
        <v>52.162987254459857</v>
      </c>
      <c r="AU107" s="6">
        <v>57.491371416436614</v>
      </c>
      <c r="AV107" s="6">
        <v>58.930830858113509</v>
      </c>
      <c r="AW107" s="6">
        <v>59.403917679322426</v>
      </c>
      <c r="AX107" s="6">
        <v>64.827207172604972</v>
      </c>
      <c r="AY107" s="6">
        <v>64.455696356671851</v>
      </c>
      <c r="AZ107" s="6">
        <v>66.294093012063755</v>
      </c>
      <c r="BA107" s="6">
        <v>72.070770038258644</v>
      </c>
      <c r="BB107" s="6">
        <v>69.231387995672307</v>
      </c>
      <c r="BC107" s="6">
        <v>70.885969952877275</v>
      </c>
      <c r="BD107" s="6">
        <v>78.409694977899434</v>
      </c>
      <c r="BE107" s="6">
        <v>78.432680033147648</v>
      </c>
      <c r="BF107" s="6">
        <v>79.491000959756178</v>
      </c>
      <c r="BG107" s="6">
        <v>85.617751298624441</v>
      </c>
      <c r="BH107" s="6">
        <v>83.877213985686637</v>
      </c>
      <c r="BI107" s="6">
        <v>84.081492136640577</v>
      </c>
      <c r="BJ107" s="6">
        <v>89.518658966129081</v>
      </c>
      <c r="BK107" s="6">
        <v>91.747971472017582</v>
      </c>
      <c r="BL107" s="6">
        <v>90.796152409362136</v>
      </c>
      <c r="BM107" s="6">
        <v>97.339425145368111</v>
      </c>
      <c r="BN107" s="6">
        <v>95.154724649498277</v>
      </c>
      <c r="BO107" s="6">
        <v>95.068767353476773</v>
      </c>
      <c r="BP107" s="6">
        <v>102.09708144881557</v>
      </c>
    </row>
    <row r="108" spans="2:68" x14ac:dyDescent="0.35">
      <c r="B108" t="s">
        <v>28</v>
      </c>
      <c r="C108" s="6">
        <v>23.001388289576816</v>
      </c>
      <c r="D108" s="6" t="e">
        <v>#N/A</v>
      </c>
      <c r="E108" s="6" t="e">
        <v>#N/A</v>
      </c>
      <c r="F108" s="6">
        <v>25.81652983179259</v>
      </c>
      <c r="G108" s="6" t="e">
        <v>#N/A</v>
      </c>
      <c r="H108" s="6" t="e">
        <v>#N/A</v>
      </c>
      <c r="I108" s="6">
        <v>30.209431170120162</v>
      </c>
      <c r="J108" s="6" t="e">
        <v>#N/A</v>
      </c>
      <c r="K108" s="6">
        <v>32.229253454725658</v>
      </c>
      <c r="L108" s="6">
        <v>33.895324747988397</v>
      </c>
      <c r="M108" s="6">
        <v>32.86286593168434</v>
      </c>
      <c r="N108" s="6">
        <v>35.855969611985735</v>
      </c>
      <c r="O108" s="6">
        <v>37.538203951410125</v>
      </c>
      <c r="P108" s="6">
        <v>37.198502813425392</v>
      </c>
      <c r="Q108" s="6">
        <v>40.192837225941538</v>
      </c>
      <c r="R108" s="6">
        <v>40.860514091072758</v>
      </c>
      <c r="S108" s="6">
        <v>41.057895769798435</v>
      </c>
      <c r="T108" s="6">
        <v>42.952486765985782</v>
      </c>
      <c r="U108" s="6">
        <v>32.922699656845182</v>
      </c>
      <c r="V108" s="6">
        <v>34.906940994476699</v>
      </c>
      <c r="W108" s="6">
        <v>30.235242858753882</v>
      </c>
      <c r="X108" s="6">
        <v>32.095219014930542</v>
      </c>
      <c r="Y108" s="6">
        <v>31.161349333793659</v>
      </c>
      <c r="Z108" s="6">
        <v>34.658161171035459</v>
      </c>
      <c r="AA108" s="6">
        <v>37.409573840259753</v>
      </c>
      <c r="AB108" s="6">
        <v>36.474947641791246</v>
      </c>
      <c r="AC108" s="6">
        <v>40.284209335647169</v>
      </c>
      <c r="AD108" s="6">
        <v>44.094192962194285</v>
      </c>
      <c r="AE108" s="6">
        <v>42.868274955111758</v>
      </c>
      <c r="AF108" s="6">
        <v>46.454403559260797</v>
      </c>
      <c r="AG108" s="6">
        <v>49.297709466748067</v>
      </c>
      <c r="AH108" s="6">
        <v>48.901566647561346</v>
      </c>
      <c r="AI108" s="6">
        <v>53.61490396065615</v>
      </c>
      <c r="AJ108" s="6">
        <v>57.479647051583505</v>
      </c>
      <c r="AK108" s="6">
        <v>56.747639226941565</v>
      </c>
      <c r="AL108" s="6">
        <v>61.26615770862653</v>
      </c>
      <c r="AM108" s="6">
        <v>63.14112617150316</v>
      </c>
      <c r="AN108" s="6">
        <v>61.141210621909892</v>
      </c>
      <c r="AO108" s="6">
        <v>65.14173082757722</v>
      </c>
      <c r="AP108" s="6">
        <v>69.743102113522738</v>
      </c>
      <c r="AQ108" s="6">
        <v>66.121578618865584</v>
      </c>
      <c r="AR108" s="6">
        <v>70.375103007321727</v>
      </c>
      <c r="AS108" s="6">
        <v>72.92792213889966</v>
      </c>
      <c r="AT108" s="6">
        <v>73.817812464885449</v>
      </c>
      <c r="AU108" s="6">
        <v>70.877756091931388</v>
      </c>
      <c r="AV108" s="6">
        <v>72.768182303632514</v>
      </c>
      <c r="AW108" s="6">
        <v>71.635437641587657</v>
      </c>
      <c r="AX108" s="6">
        <v>71.504714731876788</v>
      </c>
      <c r="AY108" s="6">
        <v>80.699523224535398</v>
      </c>
      <c r="AZ108" s="6">
        <v>77.837840584123029</v>
      </c>
      <c r="BA108" s="6">
        <v>78.376838238194196</v>
      </c>
      <c r="BB108" s="6">
        <v>68.061536917338884</v>
      </c>
      <c r="BC108" s="6">
        <v>68.998059109303895</v>
      </c>
      <c r="BD108" s="6">
        <v>71.50152512863437</v>
      </c>
      <c r="BE108" s="6">
        <v>71.539566012807597</v>
      </c>
      <c r="BF108" s="6">
        <v>70.646962456775412</v>
      </c>
      <c r="BG108" s="6">
        <v>77.411820584801276</v>
      </c>
      <c r="BH108" s="6">
        <v>84.987778305160546</v>
      </c>
      <c r="BI108" s="6">
        <v>82.03734916759187</v>
      </c>
      <c r="BJ108" s="6">
        <v>87.949909160896368</v>
      </c>
      <c r="BK108" s="6">
        <v>92.653802320941622</v>
      </c>
      <c r="BL108" s="6">
        <v>89.687028174405455</v>
      </c>
      <c r="BM108" s="6">
        <v>96.439491647755943</v>
      </c>
      <c r="BN108" s="6">
        <v>108.87916390245063</v>
      </c>
      <c r="BO108" s="6">
        <v>103.24057168059817</v>
      </c>
      <c r="BP108" s="6">
        <v>104.33447990882073</v>
      </c>
    </row>
    <row r="109" spans="2:68" x14ac:dyDescent="0.35">
      <c r="B109" t="s">
        <v>30</v>
      </c>
      <c r="C109" s="6">
        <v>26.712581556792987</v>
      </c>
      <c r="D109" s="6" t="e">
        <v>#N/A</v>
      </c>
      <c r="E109" s="6" t="e">
        <v>#N/A</v>
      </c>
      <c r="F109" s="6">
        <v>29.502438115182702</v>
      </c>
      <c r="G109" s="6" t="e">
        <v>#N/A</v>
      </c>
      <c r="H109" s="6" t="e">
        <v>#N/A</v>
      </c>
      <c r="I109" s="6">
        <v>40.664150317237244</v>
      </c>
      <c r="J109" s="6" t="e">
        <v>#N/A</v>
      </c>
      <c r="K109" s="6">
        <v>38.662526331156009</v>
      </c>
      <c r="L109" s="6">
        <v>49.846554718463082</v>
      </c>
      <c r="M109" s="6">
        <v>48.742335058505951</v>
      </c>
      <c r="N109" s="6">
        <v>45.882144475664724</v>
      </c>
      <c r="O109" s="6">
        <v>53.641734794008464</v>
      </c>
      <c r="P109" s="6">
        <v>44.915356903718738</v>
      </c>
      <c r="Q109" s="6">
        <v>47.693151515155996</v>
      </c>
      <c r="R109" s="6">
        <v>39.715477693021576</v>
      </c>
      <c r="S109" s="6">
        <v>40.840526116079552</v>
      </c>
      <c r="T109" s="6">
        <v>35.578716101834161</v>
      </c>
      <c r="U109" s="6">
        <v>30.421418978751202</v>
      </c>
      <c r="V109" s="6">
        <v>30.312880666993365</v>
      </c>
      <c r="W109" s="6">
        <v>31.660015542232838</v>
      </c>
      <c r="X109" s="6">
        <v>81.535646646628749</v>
      </c>
      <c r="Y109" s="6">
        <v>31.517767595039949</v>
      </c>
      <c r="Z109" s="6">
        <v>36.012689635240832</v>
      </c>
      <c r="AA109" s="6">
        <v>48.528800641345704</v>
      </c>
      <c r="AB109" s="6">
        <v>40.886939728479831</v>
      </c>
      <c r="AC109" s="6">
        <v>45.734506264941921</v>
      </c>
      <c r="AD109" s="6">
        <v>55.451380896522124</v>
      </c>
      <c r="AE109" s="6">
        <v>48.984575709171168</v>
      </c>
      <c r="AF109" s="6">
        <v>50.594902003836225</v>
      </c>
      <c r="AG109" s="6">
        <v>57.060245245601486</v>
      </c>
      <c r="AH109" s="6">
        <v>53.605693671220429</v>
      </c>
      <c r="AI109" s="6">
        <v>52.041663743601532</v>
      </c>
      <c r="AJ109" s="6">
        <v>56.519158983091195</v>
      </c>
      <c r="AK109" s="6">
        <v>54.355259974717264</v>
      </c>
      <c r="AL109" s="6">
        <v>57.159021771735908</v>
      </c>
      <c r="AM109" s="6">
        <v>66.920603664187624</v>
      </c>
      <c r="AN109" s="6">
        <v>52.617878369322995</v>
      </c>
      <c r="AO109" s="6">
        <v>51.799247541454683</v>
      </c>
      <c r="AP109" s="6">
        <v>63.888272270204517</v>
      </c>
      <c r="AQ109" s="6">
        <v>49.800571280651162</v>
      </c>
      <c r="AR109" s="6">
        <v>52.750154125526407</v>
      </c>
      <c r="AS109" s="6">
        <v>59.315978122064642</v>
      </c>
      <c r="AT109" s="6">
        <v>55.938460274100649</v>
      </c>
      <c r="AU109" s="6">
        <v>60.373096152965033</v>
      </c>
      <c r="AV109" s="6">
        <v>62.620257442213948</v>
      </c>
      <c r="AW109" s="6">
        <v>63.437532861600886</v>
      </c>
      <c r="AX109" s="6">
        <v>67.782230270895198</v>
      </c>
      <c r="AY109" s="6">
        <v>70.173156960980307</v>
      </c>
      <c r="AZ109" s="6">
        <v>65.065923783902363</v>
      </c>
      <c r="BA109" s="6">
        <v>69.328265482117132</v>
      </c>
      <c r="BB109" s="6">
        <v>67.907018020383944</v>
      </c>
      <c r="BC109" s="6">
        <v>68.397174066952601</v>
      </c>
      <c r="BD109" s="6">
        <v>75.105695172209678</v>
      </c>
      <c r="BE109" s="6">
        <v>80.931489813733009</v>
      </c>
      <c r="BF109" s="6">
        <v>79.549313880866208</v>
      </c>
      <c r="BG109" s="6">
        <v>84.932439979552356</v>
      </c>
      <c r="BH109" s="6">
        <v>93.518038958508981</v>
      </c>
      <c r="BI109" s="6">
        <v>83.642303705947569</v>
      </c>
      <c r="BJ109" s="6">
        <v>83.329268575894758</v>
      </c>
      <c r="BK109" s="6">
        <v>71.313202440963863</v>
      </c>
      <c r="BL109" s="6">
        <v>72.166028676665462</v>
      </c>
      <c r="BM109" s="6">
        <v>74.927643369816607</v>
      </c>
      <c r="BN109" s="6">
        <v>71.504309384062182</v>
      </c>
      <c r="BO109" s="6">
        <v>71.738912509585816</v>
      </c>
      <c r="BP109" s="6">
        <v>74.508081639346756</v>
      </c>
    </row>
    <row r="110" spans="2:68" x14ac:dyDescent="0.35">
      <c r="B110" t="s">
        <v>38</v>
      </c>
      <c r="C110" s="6">
        <v>6.5258059988796928</v>
      </c>
      <c r="D110" s="6" t="e">
        <v>#N/A</v>
      </c>
      <c r="E110" s="6" t="e">
        <v>#N/A</v>
      </c>
      <c r="F110" s="6">
        <v>34.942330161606684</v>
      </c>
      <c r="G110" s="6" t="e">
        <v>#N/A</v>
      </c>
      <c r="H110" s="6" t="e">
        <v>#N/A</v>
      </c>
      <c r="I110" s="6">
        <v>9.7544483582926933</v>
      </c>
      <c r="J110" s="6" t="e">
        <v>#N/A</v>
      </c>
      <c r="K110" s="6">
        <v>11.742509208518765</v>
      </c>
      <c r="L110" s="6">
        <v>12.702600036664952</v>
      </c>
      <c r="M110" s="6">
        <v>11.972618805579527</v>
      </c>
      <c r="N110" s="6">
        <v>11.811714061441979</v>
      </c>
      <c r="O110" s="6">
        <v>14.059683950921094</v>
      </c>
      <c r="P110" s="6">
        <v>13.519254463102726</v>
      </c>
      <c r="Q110" s="6">
        <v>14.978387159948678</v>
      </c>
      <c r="R110" s="6">
        <v>16.195449089916789</v>
      </c>
      <c r="S110" s="6">
        <v>16.07649869659291</v>
      </c>
      <c r="T110" s="6">
        <v>16.8612527181918</v>
      </c>
      <c r="U110" s="6">
        <v>17.159750988467565</v>
      </c>
      <c r="V110" s="6">
        <v>17.701460719644047</v>
      </c>
      <c r="W110" s="6">
        <v>17.870803317603929</v>
      </c>
      <c r="X110" s="6">
        <v>19.182018049990347</v>
      </c>
      <c r="Y110" s="6">
        <v>19.064400155319081</v>
      </c>
      <c r="Z110" s="6">
        <v>19.968623051877159</v>
      </c>
      <c r="AA110" s="6">
        <v>23.931744287854613</v>
      </c>
      <c r="AB110" s="6">
        <v>27.218667573373914</v>
      </c>
      <c r="AC110" s="6">
        <v>26.215626268149776</v>
      </c>
      <c r="AD110" s="6">
        <v>35.904561270553295</v>
      </c>
      <c r="AE110" s="6">
        <v>34.860294646577636</v>
      </c>
      <c r="AF110" s="6">
        <v>43.475247293133314</v>
      </c>
      <c r="AG110" s="6">
        <v>48.45961044507952</v>
      </c>
      <c r="AH110" s="6">
        <v>47.906803060855943</v>
      </c>
      <c r="AI110" s="6">
        <v>53.490009260088804</v>
      </c>
      <c r="AJ110" s="6">
        <v>58.053525974007343</v>
      </c>
      <c r="AK110" s="6">
        <v>54.092693711110918</v>
      </c>
      <c r="AL110" s="6">
        <v>58.78701664417369</v>
      </c>
      <c r="AM110" s="6">
        <v>60.088389928823752</v>
      </c>
      <c r="AN110" s="6">
        <v>59.912711206460884</v>
      </c>
      <c r="AO110" s="6">
        <v>63.388922673901469</v>
      </c>
      <c r="AP110" s="6">
        <v>68.292559350931469</v>
      </c>
      <c r="AQ110" s="6">
        <v>68.23945521875315</v>
      </c>
      <c r="AR110" s="6">
        <v>70.568145261419474</v>
      </c>
      <c r="AS110" s="6">
        <v>71.626383120120479</v>
      </c>
      <c r="AT110" s="6">
        <v>72.579621571709609</v>
      </c>
      <c r="AU110" s="6">
        <v>80.362094496643678</v>
      </c>
      <c r="AV110" s="6">
        <v>80.835690249705323</v>
      </c>
      <c r="AW110" s="6">
        <v>81.279923558237996</v>
      </c>
      <c r="AX110" s="6">
        <v>90.00308255857496</v>
      </c>
      <c r="AY110" s="6">
        <v>87.108133786725134</v>
      </c>
      <c r="AZ110" s="6">
        <v>87.508268585540733</v>
      </c>
      <c r="BA110" s="6">
        <v>94.454419420376311</v>
      </c>
      <c r="BB110" s="6">
        <v>91.03002001787641</v>
      </c>
      <c r="BC110" s="6">
        <v>93.81998087169228</v>
      </c>
      <c r="BD110" s="6">
        <v>98.301558883653129</v>
      </c>
      <c r="BE110" s="6">
        <v>100.1323729285992</v>
      </c>
      <c r="BF110" s="6">
        <v>96.883279125029858</v>
      </c>
      <c r="BG110" s="6">
        <v>106.33674799590588</v>
      </c>
      <c r="BH110" s="6">
        <v>103.91860730798307</v>
      </c>
      <c r="BI110" s="6">
        <v>103.7805767115558</v>
      </c>
      <c r="BJ110" s="6">
        <v>110.24644712634621</v>
      </c>
      <c r="BK110" s="6">
        <v>108.34540352354585</v>
      </c>
      <c r="BL110" s="6">
        <v>110.9087508756639</v>
      </c>
      <c r="BM110" s="6">
        <v>113.53216281062238</v>
      </c>
      <c r="BN110" s="6">
        <v>115.76225644213383</v>
      </c>
      <c r="BO110" s="6">
        <v>116.67606490485535</v>
      </c>
      <c r="BP110" s="6">
        <v>129.2220532000168</v>
      </c>
    </row>
    <row r="111" spans="2:68" x14ac:dyDescent="0.35">
      <c r="B111" t="s">
        <v>33</v>
      </c>
      <c r="C111" s="6">
        <v>45.244069448008425</v>
      </c>
      <c r="D111" s="6" t="e">
        <v>#N/A</v>
      </c>
      <c r="E111" s="6" t="e">
        <v>#N/A</v>
      </c>
      <c r="F111" s="6">
        <v>50.814958464618641</v>
      </c>
      <c r="G111" s="6" t="e">
        <v>#N/A</v>
      </c>
      <c r="H111" s="6" t="e">
        <v>#N/A</v>
      </c>
      <c r="I111" s="6">
        <v>56.403919691557583</v>
      </c>
      <c r="J111" s="6" t="e">
        <v>#N/A</v>
      </c>
      <c r="K111" s="6">
        <v>61.103622232796447</v>
      </c>
      <c r="L111" s="6">
        <v>56.142542244479245</v>
      </c>
      <c r="M111" s="6">
        <v>59.038725103963579</v>
      </c>
      <c r="N111" s="6">
        <v>62.009764203181881</v>
      </c>
      <c r="O111" s="6">
        <v>58.298924399816464</v>
      </c>
      <c r="P111" s="6">
        <v>57.641406906677354</v>
      </c>
      <c r="Q111" s="6">
        <v>62.029454485277263</v>
      </c>
      <c r="R111" s="6">
        <v>61.740583108010973</v>
      </c>
      <c r="S111" s="6">
        <v>63.607505438675446</v>
      </c>
      <c r="T111" s="6">
        <v>66.733154286573267</v>
      </c>
      <c r="U111" s="6">
        <v>64.734391366685841</v>
      </c>
      <c r="V111" s="6">
        <v>67.263840700271459</v>
      </c>
      <c r="W111" s="6">
        <v>69.472215864371989</v>
      </c>
      <c r="X111" s="6">
        <v>68.232739551345858</v>
      </c>
      <c r="Y111" s="6">
        <v>69.191971742639353</v>
      </c>
      <c r="Z111" s="6">
        <v>71.886452178550456</v>
      </c>
      <c r="AA111" s="6">
        <v>71.420131083720548</v>
      </c>
      <c r="AB111" s="6">
        <v>72.316117473572248</v>
      </c>
      <c r="AC111" s="6">
        <v>74.25850565191945</v>
      </c>
      <c r="AD111" s="6">
        <v>74.472883354364924</v>
      </c>
      <c r="AE111" s="6">
        <v>76.64662497109984</v>
      </c>
      <c r="AF111" s="6">
        <v>78.505781492562107</v>
      </c>
      <c r="AG111" s="6">
        <v>76.153648194287285</v>
      </c>
      <c r="AH111" s="6">
        <v>77.486422571454938</v>
      </c>
      <c r="AI111" s="6">
        <v>79.418304521934431</v>
      </c>
      <c r="AJ111" s="6">
        <v>77.196878742387312</v>
      </c>
      <c r="AK111" s="6">
        <v>77.188575433246967</v>
      </c>
      <c r="AL111" s="6">
        <v>80.462187642326526</v>
      </c>
      <c r="AM111" s="6">
        <v>81.373357208683828</v>
      </c>
      <c r="AN111" s="6">
        <v>82.055790706820815</v>
      </c>
      <c r="AO111" s="6">
        <v>86.329919898868255</v>
      </c>
      <c r="AP111" s="6">
        <v>85.756732890958034</v>
      </c>
      <c r="AQ111" s="6">
        <v>86.367082522756732</v>
      </c>
      <c r="AR111" s="6">
        <v>91.298831708386459</v>
      </c>
      <c r="AS111" s="6">
        <v>89.859527181844129</v>
      </c>
      <c r="AT111" s="6">
        <v>90.908390843269459</v>
      </c>
      <c r="AU111" s="6">
        <v>95.804263934741726</v>
      </c>
      <c r="AV111" s="6">
        <v>89.886580364065637</v>
      </c>
      <c r="AW111" s="6">
        <v>91.510384224312986</v>
      </c>
      <c r="AX111" s="6">
        <v>97.566804247227552</v>
      </c>
      <c r="AY111" s="6">
        <v>94.166208478651384</v>
      </c>
      <c r="AZ111" s="6">
        <v>95.962964410713298</v>
      </c>
      <c r="BA111" s="6">
        <v>101.67913144280753</v>
      </c>
      <c r="BB111" s="6">
        <v>99.347750645872381</v>
      </c>
      <c r="BC111" s="6">
        <v>98.600064419454895</v>
      </c>
      <c r="BD111" s="6">
        <v>100.00011652462777</v>
      </c>
      <c r="BE111" s="6">
        <v>98.739476873629712</v>
      </c>
      <c r="BF111" s="6">
        <v>98.825993434982863</v>
      </c>
      <c r="BG111" s="6">
        <v>101.91149745803146</v>
      </c>
      <c r="BH111" s="6">
        <v>100.42178673289254</v>
      </c>
      <c r="BI111" s="6">
        <v>100.34820285796785</v>
      </c>
      <c r="BJ111" s="6">
        <v>106.89600769242472</v>
      </c>
      <c r="BK111" s="6">
        <v>104.95368216814012</v>
      </c>
      <c r="BL111" s="6">
        <v>105.42088406756305</v>
      </c>
      <c r="BM111" s="6">
        <v>113.80739792229532</v>
      </c>
      <c r="BN111" s="6">
        <v>106.99438147118617</v>
      </c>
      <c r="BO111" s="6">
        <v>109.10306862394798</v>
      </c>
      <c r="BP111" s="6">
        <v>116.33600474235833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8921E-B9FF-4399-BA9D-6AF31A1DED2B}">
  <sheetPr codeName="Sheet6"/>
  <dimension ref="A1:I536"/>
  <sheetViews>
    <sheetView zoomScale="70" zoomScaleNormal="70" workbookViewId="0">
      <pane ySplit="1" topLeftCell="A2" activePane="bottomLeft" state="frozen"/>
      <selection pane="bottomLeft" activeCell="M12" sqref="M12"/>
    </sheetView>
  </sheetViews>
  <sheetFormatPr defaultRowHeight="14.5" x14ac:dyDescent="0.35"/>
  <cols>
    <col min="1" max="1" width="10.81640625" bestFit="1" customWidth="1"/>
    <col min="2" max="3" width="9.453125" customWidth="1"/>
    <col min="5" max="5" width="17.6328125" bestFit="1" customWidth="1"/>
    <col min="6" max="6" width="16.36328125" customWidth="1"/>
    <col min="8" max="8" width="10.453125" bestFit="1" customWidth="1"/>
    <col min="9" max="9" width="18" bestFit="1" customWidth="1"/>
  </cols>
  <sheetData>
    <row r="1" spans="1:9" x14ac:dyDescent="0.35">
      <c r="A1" s="1" t="s">
        <v>3</v>
      </c>
      <c r="B1" s="4" t="s">
        <v>39</v>
      </c>
      <c r="C1" s="4" t="s">
        <v>40</v>
      </c>
      <c r="E1" s="4" t="s">
        <v>40</v>
      </c>
      <c r="F1" s="4" t="s">
        <v>40</v>
      </c>
      <c r="H1" s="1" t="s">
        <v>3</v>
      </c>
      <c r="I1" s="4" t="s">
        <v>60</v>
      </c>
    </row>
    <row r="2" spans="1:9" x14ac:dyDescent="0.35">
      <c r="A2" s="2">
        <v>29586</v>
      </c>
      <c r="B2" s="3" t="e">
        <v>#N/A</v>
      </c>
      <c r="C2" s="3" t="e">
        <v>#N/A</v>
      </c>
      <c r="E2" s="30" t="e">
        <f t="shared" ref="E2:F2" ca="1" si="0">IFERROR(VLOOKUP($A2,INDIRECT("US!"&amp;E$3&amp;":"&amp;E$4),2,0),NA())</f>
        <v>#N/A</v>
      </c>
      <c r="F2" s="30" t="e">
        <f t="shared" ca="1" si="0"/>
        <v>#N/A</v>
      </c>
      <c r="H2" s="38">
        <v>36556</v>
      </c>
      <c r="I2">
        <v>2.7</v>
      </c>
    </row>
    <row r="3" spans="1:9" x14ac:dyDescent="0.35">
      <c r="A3" s="2">
        <v>29617</v>
      </c>
      <c r="B3" s="3" t="e">
        <v>#N/A</v>
      </c>
      <c r="C3" s="3" t="e">
        <v>#N/A</v>
      </c>
      <c r="E3" s="30">
        <v>161.81</v>
      </c>
      <c r="F3" s="30">
        <v>126.86</v>
      </c>
      <c r="H3" s="38">
        <v>36585</v>
      </c>
      <c r="I3">
        <v>3.2</v>
      </c>
    </row>
    <row r="4" spans="1:9" x14ac:dyDescent="0.35">
      <c r="A4" s="2">
        <v>29645</v>
      </c>
      <c r="B4" s="3" t="e">
        <v>#N/A</v>
      </c>
      <c r="C4" s="3" t="e">
        <v>#N/A</v>
      </c>
      <c r="E4" s="30">
        <v>160.63</v>
      </c>
      <c r="F4" s="30">
        <v>121.9</v>
      </c>
      <c r="H4" s="38">
        <v>36616</v>
      </c>
      <c r="I4">
        <v>3.8</v>
      </c>
    </row>
    <row r="5" spans="1:9" x14ac:dyDescent="0.35">
      <c r="A5" s="2">
        <v>29676</v>
      </c>
      <c r="B5" s="3" t="e">
        <v>#N/A</v>
      </c>
      <c r="C5" s="3" t="e">
        <v>#N/A</v>
      </c>
      <c r="E5" s="30">
        <v>164.47</v>
      </c>
      <c r="F5" s="30">
        <v>125.66</v>
      </c>
      <c r="H5" s="38">
        <v>36646</v>
      </c>
      <c r="I5">
        <v>3.1</v>
      </c>
    </row>
    <row r="6" spans="1:9" x14ac:dyDescent="0.35">
      <c r="A6" s="2">
        <v>29706</v>
      </c>
      <c r="B6" s="3" t="e">
        <v>#N/A</v>
      </c>
      <c r="C6" s="3" t="e">
        <v>#N/A</v>
      </c>
      <c r="E6" s="30">
        <v>161.5</v>
      </c>
      <c r="F6" s="30">
        <v>119.01</v>
      </c>
      <c r="H6" s="38">
        <v>36677</v>
      </c>
      <c r="I6">
        <v>3.2</v>
      </c>
    </row>
    <row r="7" spans="1:9" x14ac:dyDescent="0.35">
      <c r="A7" s="2">
        <v>29737</v>
      </c>
      <c r="B7" s="3" t="e">
        <v>#N/A</v>
      </c>
      <c r="C7" s="3" t="e">
        <v>#N/A</v>
      </c>
      <c r="E7" s="30">
        <v>164.97</v>
      </c>
      <c r="F7" s="30">
        <v>126.68</v>
      </c>
      <c r="H7" s="38">
        <v>36707</v>
      </c>
      <c r="I7">
        <v>3.7</v>
      </c>
    </row>
    <row r="8" spans="1:9" x14ac:dyDescent="0.35">
      <c r="A8" s="2">
        <v>29767</v>
      </c>
      <c r="B8" s="3" t="e">
        <v>#N/A</v>
      </c>
      <c r="C8" s="3" t="e">
        <v>#N/A</v>
      </c>
      <c r="E8" s="30">
        <v>166.03</v>
      </c>
      <c r="F8" s="30">
        <v>123.98</v>
      </c>
      <c r="H8" s="38">
        <v>36738</v>
      </c>
      <c r="I8">
        <v>3.7</v>
      </c>
    </row>
    <row r="9" spans="1:9" x14ac:dyDescent="0.35">
      <c r="A9" s="2">
        <v>29798</v>
      </c>
      <c r="B9" s="3" t="e">
        <v>#N/A</v>
      </c>
      <c r="C9" s="3" t="e">
        <v>#N/A</v>
      </c>
      <c r="E9" s="30">
        <v>163.92</v>
      </c>
      <c r="F9" s="30">
        <v>120.07</v>
      </c>
      <c r="H9" s="38">
        <v>36769</v>
      </c>
      <c r="I9">
        <v>3.4</v>
      </c>
    </row>
    <row r="10" spans="1:9" x14ac:dyDescent="0.35">
      <c r="A10" s="2">
        <v>29829</v>
      </c>
      <c r="B10" s="3" t="e">
        <v>#N/A</v>
      </c>
      <c r="C10" s="3" t="e">
        <v>#N/A</v>
      </c>
      <c r="E10" s="30">
        <v>163.15</v>
      </c>
      <c r="F10" s="30">
        <v>115.1</v>
      </c>
      <c r="H10" s="38">
        <v>36799</v>
      </c>
      <c r="I10">
        <v>3.5</v>
      </c>
    </row>
    <row r="11" spans="1:9" x14ac:dyDescent="0.35">
      <c r="A11" s="2">
        <v>29859</v>
      </c>
      <c r="B11" s="3" t="e">
        <v>#N/A</v>
      </c>
      <c r="C11" s="3" t="e">
        <v>#N/A</v>
      </c>
      <c r="E11" s="30">
        <v>164.72</v>
      </c>
      <c r="F11" s="30">
        <v>113.12</v>
      </c>
      <c r="H11" s="38">
        <v>36830</v>
      </c>
      <c r="I11">
        <v>3.4</v>
      </c>
    </row>
    <row r="12" spans="1:9" x14ac:dyDescent="0.35">
      <c r="A12" s="2">
        <v>29890</v>
      </c>
      <c r="B12" s="3" t="e">
        <v>#N/A</v>
      </c>
      <c r="C12" s="3" t="e">
        <v>#N/A</v>
      </c>
      <c r="E12" s="30">
        <v>172.93</v>
      </c>
      <c r="F12" s="30">
        <v>121.8</v>
      </c>
      <c r="H12" s="38">
        <v>36860</v>
      </c>
      <c r="I12">
        <v>3.4</v>
      </c>
    </row>
    <row r="13" spans="1:9" x14ac:dyDescent="0.35">
      <c r="A13" s="2">
        <v>29920</v>
      </c>
      <c r="B13" s="3" t="e">
        <v>#N/A</v>
      </c>
      <c r="C13" s="3" t="e">
        <v>#N/A</v>
      </c>
      <c r="E13" s="30">
        <v>182.95</v>
      </c>
      <c r="F13" s="30">
        <v>135.22999999999999</v>
      </c>
      <c r="H13" s="38">
        <v>36891</v>
      </c>
      <c r="I13">
        <v>3.4</v>
      </c>
    </row>
    <row r="14" spans="1:9" x14ac:dyDescent="0.35">
      <c r="A14" s="2">
        <v>29951</v>
      </c>
      <c r="B14" s="3" t="e">
        <v>#N/A</v>
      </c>
      <c r="C14" s="3" t="e">
        <v>#N/A</v>
      </c>
      <c r="E14" s="30">
        <v>179</v>
      </c>
      <c r="F14" s="30">
        <v>128.63</v>
      </c>
      <c r="H14" s="38">
        <v>36922</v>
      </c>
      <c r="I14">
        <v>3.7</v>
      </c>
    </row>
    <row r="15" spans="1:9" x14ac:dyDescent="0.35">
      <c r="A15" s="2">
        <v>29982</v>
      </c>
      <c r="B15" s="3" t="e">
        <v>#N/A</v>
      </c>
      <c r="C15" s="3" t="e">
        <v>#N/A</v>
      </c>
      <c r="E15" s="30">
        <v>180.28</v>
      </c>
      <c r="F15" s="30">
        <v>128.99</v>
      </c>
      <c r="H15" s="38">
        <v>36950</v>
      </c>
      <c r="I15">
        <v>3.5</v>
      </c>
    </row>
    <row r="16" spans="1:9" x14ac:dyDescent="0.35">
      <c r="A16" s="2">
        <v>30010</v>
      </c>
      <c r="B16" s="3" t="e">
        <v>#N/A</v>
      </c>
      <c r="C16" s="3" t="e">
        <v>#N/A</v>
      </c>
      <c r="E16" s="30">
        <v>182.72</v>
      </c>
      <c r="F16" s="30">
        <v>131.33000000000001</v>
      </c>
      <c r="H16" s="38">
        <v>36981</v>
      </c>
      <c r="I16">
        <v>2.9</v>
      </c>
    </row>
    <row r="17" spans="1:9" x14ac:dyDescent="0.35">
      <c r="A17" s="2">
        <v>30041</v>
      </c>
      <c r="B17" s="3" t="e">
        <v>#N/A</v>
      </c>
      <c r="C17" s="3" t="e">
        <v>#N/A</v>
      </c>
      <c r="E17" s="30">
        <v>184.27</v>
      </c>
      <c r="F17" s="30">
        <v>134.47</v>
      </c>
      <c r="H17" s="38">
        <v>37011</v>
      </c>
      <c r="I17">
        <v>3.3</v>
      </c>
    </row>
    <row r="18" spans="1:9" x14ac:dyDescent="0.35">
      <c r="A18" s="2">
        <v>30071</v>
      </c>
      <c r="B18" s="3" t="e">
        <v>#N/A</v>
      </c>
      <c r="C18" s="3" t="e">
        <v>#N/A</v>
      </c>
      <c r="E18" s="30">
        <v>188.41</v>
      </c>
      <c r="F18" s="30">
        <v>138.91999999999999</v>
      </c>
      <c r="H18" s="38">
        <v>37042</v>
      </c>
      <c r="I18">
        <v>3.6</v>
      </c>
    </row>
    <row r="19" spans="1:9" x14ac:dyDescent="0.35">
      <c r="A19" s="2">
        <v>30102</v>
      </c>
      <c r="B19" s="3" t="e">
        <v>#N/A</v>
      </c>
      <c r="C19" s="3" t="e">
        <v>#N/A</v>
      </c>
      <c r="E19" s="30">
        <v>191.42</v>
      </c>
      <c r="F19" s="30">
        <v>140.06</v>
      </c>
      <c r="H19" s="38">
        <v>37072</v>
      </c>
      <c r="I19">
        <v>3.2</v>
      </c>
    </row>
    <row r="20" spans="1:9" x14ac:dyDescent="0.35">
      <c r="A20" s="2">
        <v>30132</v>
      </c>
      <c r="B20" s="3" t="e">
        <v>#N/A</v>
      </c>
      <c r="C20" s="3" t="e">
        <v>#N/A</v>
      </c>
      <c r="E20" s="30">
        <v>189.44</v>
      </c>
      <c r="F20" s="30">
        <v>136.94</v>
      </c>
      <c r="H20" s="38">
        <v>37103</v>
      </c>
      <c r="I20">
        <v>2.7</v>
      </c>
    </row>
    <row r="21" spans="1:9" x14ac:dyDescent="0.35">
      <c r="A21" s="2">
        <v>30163</v>
      </c>
      <c r="B21" s="3" t="e">
        <v>#N/A</v>
      </c>
      <c r="C21" s="3" t="e">
        <v>#N/A</v>
      </c>
      <c r="E21" s="30">
        <v>196.67</v>
      </c>
      <c r="F21" s="30">
        <v>143.30000000000001</v>
      </c>
      <c r="H21" s="38">
        <v>37134</v>
      </c>
      <c r="I21">
        <v>2.7</v>
      </c>
    </row>
    <row r="22" spans="1:9" x14ac:dyDescent="0.35">
      <c r="A22" s="2">
        <v>30194</v>
      </c>
      <c r="B22" s="3" t="e">
        <v>#N/A</v>
      </c>
      <c r="C22" s="3" t="e">
        <v>#N/A</v>
      </c>
      <c r="E22" s="30">
        <v>203.93</v>
      </c>
      <c r="F22" s="30">
        <v>154.52000000000001</v>
      </c>
      <c r="H22" s="38">
        <v>37164</v>
      </c>
      <c r="I22">
        <v>2.6</v>
      </c>
    </row>
    <row r="23" spans="1:9" x14ac:dyDescent="0.35">
      <c r="A23" s="2">
        <v>30224</v>
      </c>
      <c r="B23" s="3" t="e">
        <v>#N/A</v>
      </c>
      <c r="C23" s="3" t="e">
        <v>#N/A</v>
      </c>
      <c r="E23" s="30">
        <v>209.9</v>
      </c>
      <c r="F23" s="30">
        <v>164.51</v>
      </c>
      <c r="H23" s="38">
        <v>37195</v>
      </c>
      <c r="I23">
        <v>2.1</v>
      </c>
    </row>
    <row r="24" spans="1:9" x14ac:dyDescent="0.35">
      <c r="A24" s="2">
        <v>30255</v>
      </c>
      <c r="B24" s="3" t="e">
        <v>#N/A</v>
      </c>
      <c r="C24" s="3" t="e">
        <v>#N/A</v>
      </c>
      <c r="E24" s="30">
        <v>217.73</v>
      </c>
      <c r="F24" s="30">
        <v>178.45</v>
      </c>
      <c r="H24" s="38">
        <v>37225</v>
      </c>
      <c r="I24">
        <v>1.9</v>
      </c>
    </row>
    <row r="25" spans="1:9" x14ac:dyDescent="0.35">
      <c r="A25" s="2">
        <v>30285</v>
      </c>
      <c r="B25" s="3" t="e">
        <v>#N/A</v>
      </c>
      <c r="C25" s="3" t="e">
        <v>#N/A</v>
      </c>
      <c r="E25" s="30">
        <v>219.69</v>
      </c>
      <c r="F25" s="30">
        <v>177.84</v>
      </c>
      <c r="H25" s="38">
        <v>37256</v>
      </c>
      <c r="I25">
        <v>1.6</v>
      </c>
    </row>
    <row r="26" spans="1:9" x14ac:dyDescent="0.35">
      <c r="A26" s="2">
        <v>30316</v>
      </c>
      <c r="B26" s="3" t="e">
        <v>#N/A</v>
      </c>
      <c r="C26" s="3" t="e">
        <v>#N/A</v>
      </c>
      <c r="E26" s="30">
        <v>223.71</v>
      </c>
      <c r="F26" s="30">
        <v>182.35</v>
      </c>
      <c r="H26" s="38">
        <v>37287</v>
      </c>
      <c r="I26">
        <v>1.1000000000000001</v>
      </c>
    </row>
    <row r="27" spans="1:9" x14ac:dyDescent="0.35">
      <c r="A27" s="2">
        <v>30347</v>
      </c>
      <c r="B27" s="3" t="e">
        <v>#N/A</v>
      </c>
      <c r="C27" s="3" t="e">
        <v>#N/A</v>
      </c>
      <c r="E27" s="30">
        <v>224.6</v>
      </c>
      <c r="F27" s="30">
        <v>177.09</v>
      </c>
      <c r="H27" s="38">
        <v>37315</v>
      </c>
      <c r="I27">
        <v>1.1000000000000001</v>
      </c>
    </row>
    <row r="28" spans="1:9" x14ac:dyDescent="0.35">
      <c r="A28" s="2">
        <v>30375</v>
      </c>
      <c r="B28" s="3" t="e">
        <v>#N/A</v>
      </c>
      <c r="C28" s="3" t="e">
        <v>#N/A</v>
      </c>
      <c r="E28" s="30">
        <v>229.1</v>
      </c>
      <c r="F28" s="30">
        <v>185.96</v>
      </c>
      <c r="H28" s="38">
        <v>37346</v>
      </c>
      <c r="I28">
        <v>1.5</v>
      </c>
    </row>
    <row r="29" spans="1:9" x14ac:dyDescent="0.35">
      <c r="A29" s="2">
        <v>30406</v>
      </c>
      <c r="B29" s="3" t="e">
        <v>#N/A</v>
      </c>
      <c r="C29" s="3" t="e">
        <v>#N/A</v>
      </c>
      <c r="E29" s="30">
        <v>228.68</v>
      </c>
      <c r="F29" s="30">
        <v>184.71</v>
      </c>
      <c r="H29" s="38">
        <v>37376</v>
      </c>
      <c r="I29">
        <v>1.6</v>
      </c>
    </row>
    <row r="30" spans="1:9" x14ac:dyDescent="0.35">
      <c r="A30" s="2">
        <v>30436</v>
      </c>
      <c r="B30" s="3" t="e">
        <v>#N/A</v>
      </c>
      <c r="C30" s="3" t="e">
        <v>#N/A</v>
      </c>
      <c r="E30" s="30">
        <v>233.02</v>
      </c>
      <c r="F30" s="30">
        <v>191.5</v>
      </c>
      <c r="H30" s="38">
        <v>37407</v>
      </c>
      <c r="I30">
        <v>1.2</v>
      </c>
    </row>
    <row r="31" spans="1:9" x14ac:dyDescent="0.35">
      <c r="A31" s="2">
        <v>30467</v>
      </c>
      <c r="B31" s="3" t="e">
        <v>#N/A</v>
      </c>
      <c r="C31" s="3" t="e">
        <v>#N/A</v>
      </c>
      <c r="E31" s="30">
        <v>231.68</v>
      </c>
      <c r="F31" s="30">
        <v>184.53</v>
      </c>
      <c r="H31" s="38">
        <v>37437</v>
      </c>
      <c r="I31">
        <v>1.1000000000000001</v>
      </c>
    </row>
    <row r="32" spans="1:9" x14ac:dyDescent="0.35">
      <c r="A32" s="2">
        <v>30497</v>
      </c>
      <c r="B32" s="3" t="e">
        <v>#N/A</v>
      </c>
      <c r="C32" s="3" t="e">
        <v>#N/A</v>
      </c>
      <c r="E32" s="30">
        <v>232.4</v>
      </c>
      <c r="F32" s="30">
        <v>185.45</v>
      </c>
      <c r="H32" s="38">
        <v>37468</v>
      </c>
      <c r="I32">
        <v>1.5</v>
      </c>
    </row>
    <row r="33" spans="1:9" x14ac:dyDescent="0.35">
      <c r="A33" s="2">
        <v>30528</v>
      </c>
      <c r="B33" s="3" t="e">
        <v>#N/A</v>
      </c>
      <c r="C33" s="3" t="e">
        <v>#N/A</v>
      </c>
      <c r="E33" s="30">
        <v>229.6</v>
      </c>
      <c r="F33" s="30">
        <v>175.97</v>
      </c>
      <c r="H33" s="38">
        <v>37499</v>
      </c>
      <c r="I33">
        <v>1.8</v>
      </c>
    </row>
    <row r="34" spans="1:9" x14ac:dyDescent="0.35">
      <c r="A34" s="2">
        <v>30559</v>
      </c>
      <c r="B34" s="3" t="e">
        <v>#N/A</v>
      </c>
      <c r="C34" s="3" t="e">
        <v>#N/A</v>
      </c>
      <c r="E34" s="30">
        <v>231.25</v>
      </c>
      <c r="F34" s="30">
        <v>177.11</v>
      </c>
      <c r="H34" s="38">
        <v>37529</v>
      </c>
      <c r="I34">
        <v>1.5</v>
      </c>
    </row>
    <row r="35" spans="1:9" x14ac:dyDescent="0.35">
      <c r="A35" s="2">
        <v>30589</v>
      </c>
      <c r="B35" s="3" t="e">
        <v>#N/A</v>
      </c>
      <c r="C35" s="3" t="e">
        <v>#N/A</v>
      </c>
      <c r="E35" s="30">
        <v>237.14</v>
      </c>
      <c r="F35" s="30">
        <v>185.84</v>
      </c>
      <c r="H35" s="38">
        <v>37560</v>
      </c>
      <c r="I35">
        <v>2</v>
      </c>
    </row>
    <row r="36" spans="1:9" x14ac:dyDescent="0.35">
      <c r="A36" s="2">
        <v>30620</v>
      </c>
      <c r="B36" s="3" t="e">
        <v>#N/A</v>
      </c>
      <c r="C36" s="3" t="e">
        <v>#N/A</v>
      </c>
      <c r="E36" s="30">
        <v>238.5</v>
      </c>
      <c r="F36" s="30">
        <v>183.47</v>
      </c>
      <c r="H36" s="38">
        <v>37590</v>
      </c>
      <c r="I36">
        <v>2.2000000000000002</v>
      </c>
    </row>
    <row r="37" spans="1:9" x14ac:dyDescent="0.35">
      <c r="A37" s="2">
        <v>30650</v>
      </c>
      <c r="B37" s="3" t="e">
        <v>#N/A</v>
      </c>
      <c r="C37" s="3" t="e">
        <v>#N/A</v>
      </c>
      <c r="E37" s="30">
        <v>240.74</v>
      </c>
      <c r="F37" s="30">
        <v>187.01</v>
      </c>
      <c r="H37" s="38">
        <v>37621</v>
      </c>
      <c r="I37">
        <v>2.4</v>
      </c>
    </row>
    <row r="38" spans="1:9" x14ac:dyDescent="0.35">
      <c r="A38" s="2">
        <v>30681</v>
      </c>
      <c r="B38" s="3" t="e">
        <v>#N/A</v>
      </c>
      <c r="C38" s="3" t="e">
        <v>#N/A</v>
      </c>
      <c r="E38" s="30">
        <v>241.67</v>
      </c>
      <c r="F38" s="30">
        <v>185.97</v>
      </c>
      <c r="H38" s="38">
        <v>37652</v>
      </c>
      <c r="I38">
        <v>2.6</v>
      </c>
    </row>
    <row r="39" spans="1:9" x14ac:dyDescent="0.35">
      <c r="A39" s="2">
        <v>30712</v>
      </c>
      <c r="B39" s="3" t="e">
        <v>#N/A</v>
      </c>
      <c r="C39" s="3" t="e">
        <v>#N/A</v>
      </c>
      <c r="E39" s="30">
        <v>245.53</v>
      </c>
      <c r="F39" s="30">
        <v>189.72</v>
      </c>
      <c r="H39" s="38">
        <v>37680</v>
      </c>
      <c r="I39">
        <v>3</v>
      </c>
    </row>
    <row r="40" spans="1:9" x14ac:dyDescent="0.35">
      <c r="A40" s="2">
        <v>30741</v>
      </c>
      <c r="B40" s="3" t="e">
        <v>#N/A</v>
      </c>
      <c r="C40" s="3" t="e">
        <v>#N/A</v>
      </c>
      <c r="E40" s="30">
        <v>245.33</v>
      </c>
      <c r="F40" s="30">
        <v>186.2</v>
      </c>
      <c r="H40" s="38">
        <v>37711</v>
      </c>
      <c r="I40">
        <v>3</v>
      </c>
    </row>
    <row r="41" spans="1:9" x14ac:dyDescent="0.35">
      <c r="A41" s="2">
        <v>30772</v>
      </c>
      <c r="B41" s="3" t="e">
        <v>#N/A</v>
      </c>
      <c r="C41" s="3" t="e">
        <v>#N/A</v>
      </c>
      <c r="E41" s="30">
        <v>244.16</v>
      </c>
      <c r="F41" s="30">
        <v>182.3</v>
      </c>
      <c r="H41" s="38">
        <v>37741</v>
      </c>
      <c r="I41">
        <v>2.2000000000000002</v>
      </c>
    </row>
    <row r="42" spans="1:9" x14ac:dyDescent="0.35">
      <c r="A42" s="2">
        <v>30802</v>
      </c>
      <c r="B42" s="3" t="e">
        <v>#N/A</v>
      </c>
      <c r="C42" s="3" t="e">
        <v>#N/A</v>
      </c>
      <c r="E42" s="30">
        <v>244.82</v>
      </c>
      <c r="F42" s="30">
        <v>180.09</v>
      </c>
      <c r="H42" s="38">
        <v>37772</v>
      </c>
      <c r="I42">
        <v>2.1</v>
      </c>
    </row>
    <row r="43" spans="1:9" x14ac:dyDescent="0.35">
      <c r="A43" s="2">
        <v>30833</v>
      </c>
      <c r="B43" s="3" t="e">
        <v>#N/A</v>
      </c>
      <c r="C43" s="3" t="e">
        <v>#N/A</v>
      </c>
      <c r="E43" s="30">
        <v>240.72</v>
      </c>
      <c r="F43" s="30">
        <v>170.4</v>
      </c>
      <c r="H43" s="38">
        <v>37802</v>
      </c>
      <c r="I43">
        <v>2.1</v>
      </c>
    </row>
    <row r="44" spans="1:9" x14ac:dyDescent="0.35">
      <c r="A44" s="2">
        <v>30863</v>
      </c>
      <c r="B44" s="3" t="e">
        <v>#N/A</v>
      </c>
      <c r="C44" s="3" t="e">
        <v>#N/A</v>
      </c>
      <c r="E44" s="30">
        <v>243.04</v>
      </c>
      <c r="F44" s="30">
        <v>173.06</v>
      </c>
      <c r="H44" s="38">
        <v>37833</v>
      </c>
      <c r="I44">
        <v>2.1</v>
      </c>
    </row>
    <row r="45" spans="1:9" x14ac:dyDescent="0.35">
      <c r="A45" s="2">
        <v>30894</v>
      </c>
      <c r="B45" s="3" t="e">
        <v>#N/A</v>
      </c>
      <c r="C45" s="3" t="e">
        <v>#N/A</v>
      </c>
      <c r="E45" s="30">
        <v>250.74</v>
      </c>
      <c r="F45" s="30">
        <v>185.94</v>
      </c>
      <c r="H45" s="38">
        <v>37864</v>
      </c>
      <c r="I45">
        <v>2.2000000000000002</v>
      </c>
    </row>
    <row r="46" spans="1:9" x14ac:dyDescent="0.35">
      <c r="A46" s="2">
        <v>30925</v>
      </c>
      <c r="B46" s="3" t="e">
        <v>#N/A</v>
      </c>
      <c r="C46" s="3" t="e">
        <v>#N/A</v>
      </c>
      <c r="E46" s="30">
        <v>253.89</v>
      </c>
      <c r="F46" s="30">
        <v>190.67</v>
      </c>
      <c r="H46" s="38">
        <v>37894</v>
      </c>
      <c r="I46">
        <v>2.2999999999999998</v>
      </c>
    </row>
    <row r="47" spans="1:9" x14ac:dyDescent="0.35">
      <c r="A47" s="2">
        <v>30955</v>
      </c>
      <c r="B47" s="3" t="e">
        <v>#N/A</v>
      </c>
      <c r="C47" s="3" t="e">
        <v>#N/A</v>
      </c>
      <c r="E47" s="30">
        <v>258.56</v>
      </c>
      <c r="F47" s="30">
        <v>196.45</v>
      </c>
      <c r="H47" s="38">
        <v>37925</v>
      </c>
      <c r="I47">
        <v>2</v>
      </c>
    </row>
    <row r="48" spans="1:9" x14ac:dyDescent="0.35">
      <c r="A48" s="2">
        <v>30986</v>
      </c>
      <c r="B48" s="3" t="e">
        <v>#N/A</v>
      </c>
      <c r="C48" s="3" t="e">
        <v>#N/A</v>
      </c>
      <c r="E48" s="30">
        <v>267.3</v>
      </c>
      <c r="F48" s="30">
        <v>208.42</v>
      </c>
      <c r="H48" s="38">
        <v>37955</v>
      </c>
      <c r="I48">
        <v>1.8</v>
      </c>
    </row>
    <row r="49" spans="1:9" x14ac:dyDescent="0.35">
      <c r="A49" s="2">
        <v>31016</v>
      </c>
      <c r="B49" s="3" t="e">
        <v>#N/A</v>
      </c>
      <c r="C49" s="3" t="e">
        <v>#N/A</v>
      </c>
      <c r="E49" s="30">
        <v>272.08</v>
      </c>
      <c r="F49" s="30">
        <v>210.76</v>
      </c>
      <c r="H49" s="38">
        <v>37986</v>
      </c>
      <c r="I49">
        <v>1.9</v>
      </c>
    </row>
    <row r="50" spans="1:9" x14ac:dyDescent="0.35">
      <c r="A50" s="2">
        <v>31047</v>
      </c>
      <c r="B50" s="3" t="e">
        <v>#N/A</v>
      </c>
      <c r="C50" s="3" t="e">
        <v>#N/A</v>
      </c>
      <c r="E50" s="30">
        <v>276.07</v>
      </c>
      <c r="F50" s="30">
        <v>213.48</v>
      </c>
      <c r="H50" s="38">
        <v>38017</v>
      </c>
      <c r="I50">
        <v>1.9</v>
      </c>
    </row>
    <row r="51" spans="1:9" x14ac:dyDescent="0.35">
      <c r="A51" s="2">
        <v>31078</v>
      </c>
      <c r="B51" s="3" t="e">
        <v>#N/A</v>
      </c>
      <c r="C51" s="3" t="e">
        <v>#N/A</v>
      </c>
      <c r="E51" s="30">
        <v>280.82</v>
      </c>
      <c r="F51" s="30">
        <v>220.88</v>
      </c>
      <c r="H51" s="38">
        <v>38046</v>
      </c>
      <c r="I51">
        <v>1.7</v>
      </c>
    </row>
    <row r="52" spans="1:9" x14ac:dyDescent="0.35">
      <c r="A52" s="2">
        <v>31106</v>
      </c>
      <c r="B52" s="3" t="e">
        <v>#N/A</v>
      </c>
      <c r="C52" s="3" t="e">
        <v>#N/A</v>
      </c>
      <c r="E52" s="30">
        <v>277.72000000000003</v>
      </c>
      <c r="F52" s="30">
        <v>210.36</v>
      </c>
      <c r="H52" s="38">
        <v>38077</v>
      </c>
      <c r="I52">
        <v>1.7</v>
      </c>
    </row>
    <row r="53" spans="1:9" x14ac:dyDescent="0.35">
      <c r="A53" s="2">
        <v>31137</v>
      </c>
      <c r="B53" s="3" t="e">
        <v>#N/A</v>
      </c>
      <c r="C53" s="3" t="e">
        <v>#N/A</v>
      </c>
      <c r="E53" s="30">
        <v>282.38</v>
      </c>
      <c r="F53" s="30">
        <v>216.68</v>
      </c>
      <c r="H53" s="38">
        <v>38107</v>
      </c>
      <c r="I53">
        <v>2.2999999999999998</v>
      </c>
    </row>
    <row r="54" spans="1:9" x14ac:dyDescent="0.35">
      <c r="A54" s="2">
        <v>31167</v>
      </c>
      <c r="B54" s="3" t="e">
        <v>#N/A</v>
      </c>
      <c r="C54" s="3" t="e">
        <v>#N/A</v>
      </c>
      <c r="E54" s="30">
        <v>287.91000000000003</v>
      </c>
      <c r="F54" s="30">
        <v>221.43</v>
      </c>
      <c r="H54" s="38">
        <v>38138</v>
      </c>
      <c r="I54">
        <v>3.1</v>
      </c>
    </row>
    <row r="55" spans="1:9" x14ac:dyDescent="0.35">
      <c r="A55" s="2">
        <v>31198</v>
      </c>
      <c r="B55" s="3" t="e">
        <v>#N/A</v>
      </c>
      <c r="C55" s="3" t="e">
        <v>#N/A</v>
      </c>
      <c r="E55" s="30">
        <v>298.8</v>
      </c>
      <c r="F55" s="30">
        <v>240.47</v>
      </c>
      <c r="H55" s="38">
        <v>38168</v>
      </c>
      <c r="I55">
        <v>3.3</v>
      </c>
    </row>
    <row r="56" spans="1:9" x14ac:dyDescent="0.35">
      <c r="A56" s="2">
        <v>31228</v>
      </c>
      <c r="B56" s="3" t="e">
        <v>#N/A</v>
      </c>
      <c r="C56" s="3" t="e">
        <v>#N/A</v>
      </c>
      <c r="E56" s="30">
        <v>301.77</v>
      </c>
      <c r="F56" s="30">
        <v>243.42</v>
      </c>
      <c r="H56" s="38">
        <v>38199</v>
      </c>
      <c r="I56">
        <v>3</v>
      </c>
    </row>
    <row r="57" spans="1:9" x14ac:dyDescent="0.35">
      <c r="A57" s="2">
        <v>31259</v>
      </c>
      <c r="B57" s="3" t="e">
        <v>#N/A</v>
      </c>
      <c r="C57" s="3" t="e">
        <v>#N/A</v>
      </c>
      <c r="E57" s="30">
        <v>301.70999999999998</v>
      </c>
      <c r="F57" s="30">
        <v>239.59</v>
      </c>
      <c r="H57" s="38">
        <v>38230</v>
      </c>
      <c r="I57">
        <v>2.7</v>
      </c>
    </row>
    <row r="58" spans="1:9" x14ac:dyDescent="0.35">
      <c r="A58" s="2">
        <v>31290</v>
      </c>
      <c r="B58" s="3" t="e">
        <v>#N/A</v>
      </c>
      <c r="C58" s="3" t="e">
        <v>#N/A</v>
      </c>
      <c r="E58" s="30">
        <v>305.97000000000003</v>
      </c>
      <c r="F58" s="30">
        <v>245.75</v>
      </c>
      <c r="H58" s="38">
        <v>38260</v>
      </c>
      <c r="I58">
        <v>2.5</v>
      </c>
    </row>
    <row r="59" spans="1:9" x14ac:dyDescent="0.35">
      <c r="A59" s="2">
        <v>31320</v>
      </c>
      <c r="B59" s="3" t="e">
        <v>#N/A</v>
      </c>
      <c r="C59" s="3" t="e">
        <v>#N/A</v>
      </c>
      <c r="E59" s="30">
        <v>308.81</v>
      </c>
      <c r="F59" s="30">
        <v>246.21</v>
      </c>
      <c r="H59" s="38">
        <v>38291</v>
      </c>
      <c r="I59">
        <v>3.2</v>
      </c>
    </row>
    <row r="60" spans="1:9" x14ac:dyDescent="0.35">
      <c r="A60" s="2">
        <v>31351</v>
      </c>
      <c r="B60" s="3" t="e">
        <v>#N/A</v>
      </c>
      <c r="C60" s="3" t="e">
        <v>#N/A</v>
      </c>
      <c r="E60" s="30">
        <v>313.41000000000003</v>
      </c>
      <c r="F60" s="30">
        <v>255.14</v>
      </c>
      <c r="H60" s="38">
        <v>38321</v>
      </c>
      <c r="I60">
        <v>3.5</v>
      </c>
    </row>
    <row r="61" spans="1:9" x14ac:dyDescent="0.35">
      <c r="A61" s="2">
        <v>31381</v>
      </c>
      <c r="B61" s="3" t="e">
        <v>#N/A</v>
      </c>
      <c r="C61" s="3" t="e">
        <v>#N/A</v>
      </c>
      <c r="E61" s="30">
        <v>318.64999999999998</v>
      </c>
      <c r="F61" s="30">
        <v>265.75</v>
      </c>
      <c r="H61" s="38">
        <v>38352</v>
      </c>
      <c r="I61">
        <v>3.3</v>
      </c>
    </row>
    <row r="62" spans="1:9" x14ac:dyDescent="0.35">
      <c r="A62" s="2">
        <v>31412</v>
      </c>
      <c r="B62" s="3" t="e">
        <v>#N/A</v>
      </c>
      <c r="C62" s="3" t="e">
        <v>#N/A</v>
      </c>
      <c r="E62" s="30">
        <v>326.18</v>
      </c>
      <c r="F62" s="30">
        <v>280.86</v>
      </c>
      <c r="H62" s="38">
        <v>38383</v>
      </c>
      <c r="I62">
        <v>3</v>
      </c>
    </row>
    <row r="63" spans="1:9" x14ac:dyDescent="0.35">
      <c r="A63" s="2">
        <v>31443</v>
      </c>
      <c r="B63" s="3" t="e">
        <v>#N/A</v>
      </c>
      <c r="C63" s="3" t="e">
        <v>#N/A</v>
      </c>
      <c r="E63" s="30">
        <v>328.17</v>
      </c>
      <c r="F63" s="30">
        <v>281.41000000000003</v>
      </c>
      <c r="H63" s="38">
        <v>38411</v>
      </c>
      <c r="I63">
        <v>3</v>
      </c>
    </row>
    <row r="64" spans="1:9" x14ac:dyDescent="0.35">
      <c r="A64" s="2">
        <v>31471</v>
      </c>
      <c r="B64" s="3" t="e">
        <v>#N/A</v>
      </c>
      <c r="C64" s="3" t="e">
        <v>#N/A</v>
      </c>
      <c r="E64" s="30">
        <v>336.05</v>
      </c>
      <c r="F64" s="30">
        <v>310.91000000000003</v>
      </c>
      <c r="H64" s="38">
        <v>38442</v>
      </c>
      <c r="I64">
        <v>3.1</v>
      </c>
    </row>
    <row r="65" spans="1:9" x14ac:dyDescent="0.35">
      <c r="A65" s="2">
        <v>31502</v>
      </c>
      <c r="B65" s="3" t="e">
        <v>#N/A</v>
      </c>
      <c r="C65" s="3" t="e">
        <v>#N/A</v>
      </c>
      <c r="E65" s="30">
        <v>345.3</v>
      </c>
      <c r="F65" s="30">
        <v>337.34</v>
      </c>
      <c r="H65" s="38">
        <v>38472</v>
      </c>
      <c r="I65">
        <v>3.5</v>
      </c>
    </row>
    <row r="66" spans="1:9" x14ac:dyDescent="0.35">
      <c r="A66" s="2">
        <v>31532</v>
      </c>
      <c r="B66" s="3" t="e">
        <v>#N/A</v>
      </c>
      <c r="C66" s="3" t="e">
        <v>#N/A</v>
      </c>
      <c r="E66" s="30">
        <v>347.6</v>
      </c>
      <c r="F66" s="30">
        <v>336.09</v>
      </c>
      <c r="H66" s="38">
        <v>38503</v>
      </c>
      <c r="I66">
        <v>2.8</v>
      </c>
    </row>
    <row r="67" spans="1:9" x14ac:dyDescent="0.35">
      <c r="A67" s="2">
        <v>31563</v>
      </c>
      <c r="B67" s="3" t="e">
        <v>#N/A</v>
      </c>
      <c r="C67" s="3" t="e">
        <v>#N/A</v>
      </c>
      <c r="E67" s="30">
        <v>342.93</v>
      </c>
      <c r="F67" s="30">
        <v>316.38</v>
      </c>
      <c r="H67" s="38">
        <v>38533</v>
      </c>
      <c r="I67">
        <v>2.5</v>
      </c>
    </row>
    <row r="68" spans="1:9" x14ac:dyDescent="0.35">
      <c r="A68" s="2">
        <v>31593</v>
      </c>
      <c r="B68" s="3" t="e">
        <v>#N/A</v>
      </c>
      <c r="C68" s="3" t="e">
        <v>#N/A</v>
      </c>
      <c r="E68" s="30">
        <v>351.35</v>
      </c>
      <c r="F68" s="30">
        <v>336.32</v>
      </c>
      <c r="H68" s="38">
        <v>38564</v>
      </c>
      <c r="I68">
        <v>3.2</v>
      </c>
    </row>
    <row r="69" spans="1:9" x14ac:dyDescent="0.35">
      <c r="A69" s="2">
        <v>31624</v>
      </c>
      <c r="B69" s="3" t="e">
        <v>#N/A</v>
      </c>
      <c r="C69" s="3" t="e">
        <v>#N/A</v>
      </c>
      <c r="E69" s="30">
        <v>355.22</v>
      </c>
      <c r="F69" s="30">
        <v>333.82</v>
      </c>
      <c r="H69" s="38">
        <v>38595</v>
      </c>
      <c r="I69">
        <v>3.6</v>
      </c>
    </row>
    <row r="70" spans="1:9" x14ac:dyDescent="0.35">
      <c r="A70" s="2">
        <v>31655</v>
      </c>
      <c r="B70" s="3" t="e">
        <v>#N/A</v>
      </c>
      <c r="C70" s="3" t="e">
        <v>#N/A</v>
      </c>
      <c r="E70" s="30">
        <v>363.49</v>
      </c>
      <c r="F70" s="30">
        <v>349.47</v>
      </c>
      <c r="H70" s="38">
        <v>38625</v>
      </c>
      <c r="I70">
        <v>4.7</v>
      </c>
    </row>
    <row r="71" spans="1:9" x14ac:dyDescent="0.35">
      <c r="A71" s="2">
        <v>31685</v>
      </c>
      <c r="B71" s="3" t="e">
        <v>#N/A</v>
      </c>
      <c r="C71" s="3" t="e">
        <v>#N/A</v>
      </c>
      <c r="E71" s="30">
        <v>360.12</v>
      </c>
      <c r="F71" s="30">
        <v>336.52</v>
      </c>
      <c r="H71" s="38">
        <v>38656</v>
      </c>
      <c r="I71">
        <v>4.3</v>
      </c>
    </row>
    <row r="72" spans="1:9" x14ac:dyDescent="0.35">
      <c r="A72" s="2">
        <v>31716</v>
      </c>
      <c r="B72" s="3" t="e">
        <v>#N/A</v>
      </c>
      <c r="C72" s="3" t="e">
        <v>#N/A</v>
      </c>
      <c r="E72" s="30">
        <v>364.58</v>
      </c>
      <c r="F72" s="30">
        <v>342.62</v>
      </c>
      <c r="H72" s="38">
        <v>38686</v>
      </c>
      <c r="I72">
        <v>3.5</v>
      </c>
    </row>
    <row r="73" spans="1:9" x14ac:dyDescent="0.35">
      <c r="A73" s="2">
        <v>31746</v>
      </c>
      <c r="B73" s="3" t="e">
        <v>#N/A</v>
      </c>
      <c r="C73" s="3" t="e">
        <v>#N/A</v>
      </c>
      <c r="E73" s="30">
        <v>367.88</v>
      </c>
      <c r="F73" s="30">
        <v>348.9</v>
      </c>
      <c r="H73" s="38">
        <v>38717</v>
      </c>
      <c r="I73">
        <v>3.4</v>
      </c>
    </row>
    <row r="74" spans="1:9" x14ac:dyDescent="0.35">
      <c r="A74" s="2">
        <v>31777</v>
      </c>
      <c r="B74" s="3" t="e">
        <v>#N/A</v>
      </c>
      <c r="C74" s="3" t="e">
        <v>#N/A</v>
      </c>
      <c r="E74" s="30">
        <v>368.7</v>
      </c>
      <c r="F74" s="30">
        <v>348.53</v>
      </c>
      <c r="H74" s="38">
        <v>38748</v>
      </c>
      <c r="I74">
        <v>4</v>
      </c>
    </row>
    <row r="75" spans="1:9" x14ac:dyDescent="0.35">
      <c r="A75" s="2">
        <v>31808</v>
      </c>
      <c r="B75" s="3" t="e">
        <v>#N/A</v>
      </c>
      <c r="C75" s="3" t="e">
        <v>#N/A</v>
      </c>
      <c r="E75" s="30">
        <v>371.92</v>
      </c>
      <c r="F75" s="30">
        <v>354.66</v>
      </c>
      <c r="H75" s="38">
        <v>38776</v>
      </c>
      <c r="I75">
        <v>3.6</v>
      </c>
    </row>
    <row r="76" spans="1:9" x14ac:dyDescent="0.35">
      <c r="A76" s="2">
        <v>31836</v>
      </c>
      <c r="B76" s="3" t="e">
        <v>#N/A</v>
      </c>
      <c r="C76" s="3" t="e">
        <v>#N/A</v>
      </c>
      <c r="E76" s="30">
        <v>373.87</v>
      </c>
      <c r="F76" s="30">
        <v>359.39</v>
      </c>
      <c r="H76" s="38">
        <v>38807</v>
      </c>
      <c r="I76">
        <v>3.4</v>
      </c>
    </row>
    <row r="77" spans="1:9" x14ac:dyDescent="0.35">
      <c r="A77" s="2">
        <v>31867</v>
      </c>
      <c r="B77" s="3" t="e">
        <v>#N/A</v>
      </c>
      <c r="C77" s="3" t="e">
        <v>#N/A</v>
      </c>
      <c r="E77" s="30">
        <v>372.98</v>
      </c>
      <c r="F77" s="30">
        <v>352.67</v>
      </c>
      <c r="H77" s="38">
        <v>38837</v>
      </c>
      <c r="I77">
        <v>3.5</v>
      </c>
    </row>
    <row r="78" spans="1:9" x14ac:dyDescent="0.35">
      <c r="A78" s="2">
        <v>31897</v>
      </c>
      <c r="B78" s="3" t="e">
        <v>#N/A</v>
      </c>
      <c r="C78" s="3" t="e">
        <v>#N/A</v>
      </c>
      <c r="E78" s="30">
        <v>366.59</v>
      </c>
      <c r="F78" s="30">
        <v>335.72</v>
      </c>
      <c r="H78" s="38">
        <v>38868</v>
      </c>
      <c r="I78">
        <v>4.2</v>
      </c>
    </row>
    <row r="79" spans="1:9" x14ac:dyDescent="0.35">
      <c r="A79" s="2">
        <v>31928</v>
      </c>
      <c r="B79" s="3" t="e">
        <v>#N/A</v>
      </c>
      <c r="C79" s="3" t="e">
        <v>#N/A</v>
      </c>
      <c r="E79" s="30">
        <v>365.86</v>
      </c>
      <c r="F79" s="30">
        <v>331.77</v>
      </c>
      <c r="H79" s="38">
        <v>38898</v>
      </c>
      <c r="I79">
        <v>4.3</v>
      </c>
    </row>
    <row r="80" spans="1:9" x14ac:dyDescent="0.35">
      <c r="A80" s="2">
        <v>31958</v>
      </c>
      <c r="B80" s="3" t="e">
        <v>#N/A</v>
      </c>
      <c r="C80" s="3" t="e">
        <v>#N/A</v>
      </c>
      <c r="E80" s="30">
        <v>370.1</v>
      </c>
      <c r="F80" s="30">
        <v>335.51</v>
      </c>
      <c r="H80" s="38">
        <v>38929</v>
      </c>
      <c r="I80">
        <v>4.0999999999999996</v>
      </c>
    </row>
    <row r="81" spans="1:9" x14ac:dyDescent="0.35">
      <c r="A81" s="2">
        <v>31989</v>
      </c>
      <c r="B81" s="3" t="e">
        <v>#N/A</v>
      </c>
      <c r="C81" s="3" t="e">
        <v>#N/A</v>
      </c>
      <c r="E81" s="30">
        <v>370.87</v>
      </c>
      <c r="F81" s="30">
        <v>329.6</v>
      </c>
      <c r="H81" s="38">
        <v>38960</v>
      </c>
      <c r="I81">
        <v>3.8</v>
      </c>
    </row>
    <row r="82" spans="1:9" x14ac:dyDescent="0.35">
      <c r="A82" s="2">
        <v>32020</v>
      </c>
      <c r="B82" s="3" t="e">
        <v>#N/A</v>
      </c>
      <c r="C82" s="3" t="e">
        <v>#N/A</v>
      </c>
      <c r="E82" s="30">
        <v>369.9</v>
      </c>
      <c r="F82" s="30">
        <v>324.18</v>
      </c>
      <c r="H82" s="38">
        <v>38990</v>
      </c>
      <c r="I82">
        <v>2.1</v>
      </c>
    </row>
    <row r="83" spans="1:9" x14ac:dyDescent="0.35">
      <c r="A83" s="2">
        <v>32050</v>
      </c>
      <c r="B83" s="3" t="e">
        <v>#N/A</v>
      </c>
      <c r="C83" s="3" t="e">
        <v>#N/A</v>
      </c>
      <c r="E83" s="30">
        <v>365.32</v>
      </c>
      <c r="F83" s="30">
        <v>309.99</v>
      </c>
      <c r="H83" s="38">
        <v>39021</v>
      </c>
      <c r="I83">
        <v>1.3</v>
      </c>
    </row>
    <row r="84" spans="1:9" x14ac:dyDescent="0.35">
      <c r="A84" s="2">
        <v>32081</v>
      </c>
      <c r="B84" s="3" t="e">
        <v>#N/A</v>
      </c>
      <c r="C84" s="3" t="e">
        <v>#N/A</v>
      </c>
      <c r="E84" s="30">
        <v>376.21</v>
      </c>
      <c r="F84" s="30">
        <v>332.48</v>
      </c>
      <c r="H84" s="38">
        <v>39051</v>
      </c>
      <c r="I84">
        <v>2</v>
      </c>
    </row>
    <row r="85" spans="1:9" x14ac:dyDescent="0.35">
      <c r="A85" s="2">
        <v>32111</v>
      </c>
      <c r="B85" s="3" t="e">
        <v>#N/A</v>
      </c>
      <c r="C85" s="3" t="e">
        <v>#N/A</v>
      </c>
      <c r="E85" s="30">
        <v>378.39</v>
      </c>
      <c r="F85" s="30">
        <v>332.57</v>
      </c>
      <c r="H85" s="38">
        <v>39082</v>
      </c>
      <c r="I85">
        <v>2.5</v>
      </c>
    </row>
    <row r="86" spans="1:9" x14ac:dyDescent="0.35">
      <c r="A86" s="2">
        <v>32142</v>
      </c>
      <c r="B86" s="3" t="e">
        <v>#N/A</v>
      </c>
      <c r="C86" s="3" t="e">
        <v>#N/A</v>
      </c>
      <c r="E86" s="30">
        <v>381.96</v>
      </c>
      <c r="F86" s="30">
        <v>339.22</v>
      </c>
      <c r="H86" s="38">
        <v>39113</v>
      </c>
      <c r="I86">
        <v>2.1</v>
      </c>
    </row>
    <row r="87" spans="1:9" x14ac:dyDescent="0.35">
      <c r="A87" s="2">
        <v>32173</v>
      </c>
      <c r="B87" s="3" t="e">
        <v>#N/A</v>
      </c>
      <c r="C87" s="3" t="e">
        <v>#N/A</v>
      </c>
      <c r="E87" s="30">
        <v>391.34</v>
      </c>
      <c r="F87" s="30">
        <v>359.79</v>
      </c>
      <c r="H87" s="38">
        <v>39141</v>
      </c>
      <c r="I87">
        <v>2.4</v>
      </c>
    </row>
    <row r="88" spans="1:9" x14ac:dyDescent="0.35">
      <c r="A88" s="2">
        <v>32202</v>
      </c>
      <c r="B88" s="3" t="e">
        <v>#N/A</v>
      </c>
      <c r="C88" s="3" t="e">
        <v>#N/A</v>
      </c>
      <c r="E88" s="30">
        <v>395.37</v>
      </c>
      <c r="F88" s="30">
        <v>363.68</v>
      </c>
      <c r="H88" s="38">
        <v>39172</v>
      </c>
      <c r="I88">
        <v>2.8</v>
      </c>
    </row>
    <row r="89" spans="1:9" x14ac:dyDescent="0.35">
      <c r="A89" s="2">
        <v>32233</v>
      </c>
      <c r="B89" s="3" t="e">
        <v>#N/A</v>
      </c>
      <c r="C89" s="3" t="e">
        <v>#N/A</v>
      </c>
      <c r="E89" s="30">
        <v>393.63</v>
      </c>
      <c r="F89" s="30">
        <v>352.66</v>
      </c>
      <c r="H89" s="38">
        <v>39202</v>
      </c>
      <c r="I89">
        <v>2.6</v>
      </c>
    </row>
    <row r="90" spans="1:9" x14ac:dyDescent="0.35">
      <c r="A90" s="2">
        <v>32263</v>
      </c>
      <c r="B90" s="3" t="e">
        <v>#N/A</v>
      </c>
      <c r="C90" s="3" t="e">
        <v>#N/A</v>
      </c>
      <c r="E90" s="30">
        <v>393</v>
      </c>
      <c r="F90" s="30">
        <v>346.47</v>
      </c>
      <c r="H90" s="38">
        <v>39233</v>
      </c>
      <c r="I90">
        <v>2.7</v>
      </c>
    </row>
    <row r="91" spans="1:9" x14ac:dyDescent="0.35">
      <c r="A91" s="2">
        <v>32294</v>
      </c>
      <c r="B91" s="3" t="e">
        <v>#N/A</v>
      </c>
      <c r="C91" s="3" t="e">
        <v>#N/A</v>
      </c>
      <c r="E91" s="30">
        <v>391.07</v>
      </c>
      <c r="F91" s="30">
        <v>341.26</v>
      </c>
      <c r="H91" s="38">
        <v>39263</v>
      </c>
      <c r="I91">
        <v>2.7</v>
      </c>
    </row>
    <row r="92" spans="1:9" x14ac:dyDescent="0.35">
      <c r="A92" s="2">
        <v>32324</v>
      </c>
      <c r="B92" s="3" t="e">
        <v>#N/A</v>
      </c>
      <c r="C92" s="3" t="e">
        <v>#N/A</v>
      </c>
      <c r="E92" s="30">
        <v>397.43</v>
      </c>
      <c r="F92" s="30">
        <v>355.62</v>
      </c>
      <c r="H92" s="38">
        <v>39294</v>
      </c>
      <c r="I92">
        <v>2.4</v>
      </c>
    </row>
    <row r="93" spans="1:9" x14ac:dyDescent="0.35">
      <c r="A93" s="2">
        <v>32355</v>
      </c>
      <c r="B93" s="3" t="e">
        <v>#N/A</v>
      </c>
      <c r="C93" s="3" t="e">
        <v>#N/A</v>
      </c>
      <c r="E93" s="30">
        <v>396.22</v>
      </c>
      <c r="F93" s="30">
        <v>348.6</v>
      </c>
      <c r="H93" s="38">
        <v>39325</v>
      </c>
      <c r="I93">
        <v>2</v>
      </c>
    </row>
    <row r="94" spans="1:9" x14ac:dyDescent="0.35">
      <c r="A94" s="2">
        <v>32386</v>
      </c>
      <c r="B94" s="3" t="e">
        <v>#N/A</v>
      </c>
      <c r="C94" s="3" t="e">
        <v>#N/A</v>
      </c>
      <c r="E94" s="30">
        <v>396.63</v>
      </c>
      <c r="F94" s="30">
        <v>350.07</v>
      </c>
      <c r="H94" s="38">
        <v>39355</v>
      </c>
      <c r="I94">
        <v>2.8</v>
      </c>
    </row>
    <row r="95" spans="1:9" x14ac:dyDescent="0.35">
      <c r="A95" s="2">
        <v>32416</v>
      </c>
      <c r="B95" s="3" t="e">
        <v>#N/A</v>
      </c>
      <c r="C95" s="3" t="e">
        <v>#N/A</v>
      </c>
      <c r="E95" s="30">
        <v>403.51</v>
      </c>
      <c r="F95" s="30">
        <v>363.01</v>
      </c>
      <c r="H95" s="38">
        <v>39386</v>
      </c>
      <c r="I95">
        <v>3.5</v>
      </c>
    </row>
    <row r="96" spans="1:9" x14ac:dyDescent="0.35">
      <c r="A96" s="2">
        <v>32447</v>
      </c>
      <c r="B96" s="3" t="e">
        <v>#N/A</v>
      </c>
      <c r="C96" s="3" t="e">
        <v>#N/A</v>
      </c>
      <c r="E96" s="30">
        <v>409.04</v>
      </c>
      <c r="F96" s="30">
        <v>374.04</v>
      </c>
      <c r="H96" s="38">
        <v>39416</v>
      </c>
      <c r="I96">
        <v>4.3</v>
      </c>
    </row>
    <row r="97" spans="1:9" x14ac:dyDescent="0.35">
      <c r="A97" s="2">
        <v>32477</v>
      </c>
      <c r="B97" s="3" t="e">
        <v>#N/A</v>
      </c>
      <c r="C97" s="3" t="e">
        <v>#N/A</v>
      </c>
      <c r="E97" s="30">
        <v>405.51</v>
      </c>
      <c r="F97" s="30">
        <v>365.66</v>
      </c>
      <c r="H97" s="38">
        <v>39447</v>
      </c>
      <c r="I97">
        <v>4.0999999999999996</v>
      </c>
    </row>
    <row r="98" spans="1:9" x14ac:dyDescent="0.35">
      <c r="A98" s="2">
        <v>32508</v>
      </c>
      <c r="B98" s="3" t="e">
        <v>#N/A</v>
      </c>
      <c r="C98" s="3" t="e">
        <v>#N/A</v>
      </c>
      <c r="E98" s="30">
        <v>405.86</v>
      </c>
      <c r="F98" s="30">
        <v>370.38</v>
      </c>
      <c r="H98" s="38">
        <v>39478</v>
      </c>
      <c r="I98">
        <v>4.3</v>
      </c>
    </row>
    <row r="99" spans="1:9" x14ac:dyDescent="0.35">
      <c r="A99" s="2">
        <v>32539</v>
      </c>
      <c r="B99" s="3" t="e">
        <v>#N/A</v>
      </c>
      <c r="C99" s="3" t="e">
        <v>#N/A</v>
      </c>
      <c r="E99" s="30">
        <v>409.9</v>
      </c>
      <c r="F99" s="30">
        <v>378.21</v>
      </c>
      <c r="H99" s="38">
        <v>39507</v>
      </c>
      <c r="I99">
        <v>4</v>
      </c>
    </row>
    <row r="100" spans="1:9" x14ac:dyDescent="0.35">
      <c r="A100" s="2">
        <v>32567</v>
      </c>
      <c r="B100" s="3" t="e">
        <v>#N/A</v>
      </c>
      <c r="C100" s="3" t="e">
        <v>#N/A</v>
      </c>
      <c r="E100" s="30">
        <v>408.1</v>
      </c>
      <c r="F100" s="30">
        <v>370.36</v>
      </c>
      <c r="H100" s="38">
        <v>39538</v>
      </c>
      <c r="I100">
        <v>4</v>
      </c>
    </row>
    <row r="101" spans="1:9" x14ac:dyDescent="0.35">
      <c r="A101" s="2">
        <v>32598</v>
      </c>
      <c r="B101" s="3" t="e">
        <v>#N/A</v>
      </c>
      <c r="C101" s="3" t="e">
        <v>#N/A</v>
      </c>
      <c r="E101" s="30">
        <v>410.17</v>
      </c>
      <c r="F101" s="30">
        <v>374.31</v>
      </c>
      <c r="H101" s="38">
        <v>39568</v>
      </c>
      <c r="I101">
        <v>3.9</v>
      </c>
    </row>
    <row r="102" spans="1:9" x14ac:dyDescent="0.35">
      <c r="A102" s="2">
        <v>32628</v>
      </c>
      <c r="B102" s="3" t="e">
        <v>#N/A</v>
      </c>
      <c r="C102" s="3" t="e">
        <v>#N/A</v>
      </c>
      <c r="E102" s="30">
        <v>418.43</v>
      </c>
      <c r="F102" s="30">
        <v>383.82</v>
      </c>
      <c r="H102" s="38">
        <v>39599</v>
      </c>
      <c r="I102">
        <v>4.2</v>
      </c>
    </row>
    <row r="103" spans="1:9" x14ac:dyDescent="0.35">
      <c r="A103" s="2">
        <v>32659</v>
      </c>
      <c r="B103" s="3" t="e">
        <v>#N/A</v>
      </c>
      <c r="C103" s="3" t="e">
        <v>#N/A</v>
      </c>
      <c r="E103" s="30">
        <v>426.37</v>
      </c>
      <c r="F103" s="30">
        <v>397.94</v>
      </c>
      <c r="H103" s="38">
        <v>39629</v>
      </c>
      <c r="I103">
        <v>5</v>
      </c>
    </row>
    <row r="104" spans="1:9" x14ac:dyDescent="0.35">
      <c r="A104" s="2">
        <v>32689</v>
      </c>
      <c r="B104" s="3" t="e">
        <v>#N/A</v>
      </c>
      <c r="C104" s="3" t="e">
        <v>#N/A</v>
      </c>
      <c r="E104" s="30">
        <v>437.33</v>
      </c>
      <c r="F104" s="30">
        <v>420.67</v>
      </c>
      <c r="H104" s="38">
        <v>39660</v>
      </c>
      <c r="I104">
        <v>5.6</v>
      </c>
    </row>
    <row r="105" spans="1:9" x14ac:dyDescent="0.35">
      <c r="A105" s="2">
        <v>32720</v>
      </c>
      <c r="B105" s="3" t="e">
        <v>#N/A</v>
      </c>
      <c r="C105" s="3" t="e">
        <v>#N/A</v>
      </c>
      <c r="E105" s="30">
        <v>446.36</v>
      </c>
      <c r="F105" s="30">
        <v>430.65</v>
      </c>
      <c r="H105" s="38">
        <v>39691</v>
      </c>
      <c r="I105">
        <v>5.4</v>
      </c>
    </row>
    <row r="106" spans="1:9" x14ac:dyDescent="0.35">
      <c r="A106" s="2">
        <v>32751</v>
      </c>
      <c r="B106" s="3" t="e">
        <v>#N/A</v>
      </c>
      <c r="C106" s="3" t="e">
        <v>#N/A</v>
      </c>
      <c r="E106" s="30">
        <v>440.22</v>
      </c>
      <c r="F106" s="30">
        <v>419.15</v>
      </c>
      <c r="H106" s="38">
        <v>39721</v>
      </c>
      <c r="I106">
        <v>4.9000000000000004</v>
      </c>
    </row>
    <row r="107" spans="1:9" x14ac:dyDescent="0.35">
      <c r="A107" s="2">
        <v>32781</v>
      </c>
      <c r="B107" s="3" t="e">
        <v>#N/A</v>
      </c>
      <c r="C107" s="3" t="e">
        <v>#N/A</v>
      </c>
      <c r="E107" s="30">
        <v>442.26</v>
      </c>
      <c r="F107" s="30">
        <v>420.38</v>
      </c>
      <c r="H107" s="38">
        <v>39752</v>
      </c>
      <c r="I107">
        <v>3.7</v>
      </c>
    </row>
    <row r="108" spans="1:9" x14ac:dyDescent="0.35">
      <c r="A108" s="2">
        <v>32812</v>
      </c>
      <c r="B108" s="3" t="e">
        <v>#N/A</v>
      </c>
      <c r="C108" s="3" t="e">
        <v>#N/A</v>
      </c>
      <c r="E108" s="30">
        <v>451.66</v>
      </c>
      <c r="F108" s="30">
        <v>437.33</v>
      </c>
      <c r="H108" s="38">
        <v>39782</v>
      </c>
      <c r="I108">
        <v>1.1000000000000001</v>
      </c>
    </row>
    <row r="109" spans="1:9" x14ac:dyDescent="0.35">
      <c r="A109" s="2">
        <v>32842</v>
      </c>
      <c r="B109" s="3" t="e">
        <v>#N/A</v>
      </c>
      <c r="C109" s="3" t="e">
        <v>#N/A</v>
      </c>
      <c r="E109" s="30">
        <v>456.05</v>
      </c>
      <c r="F109" s="30">
        <v>441.32</v>
      </c>
      <c r="H109" s="38">
        <v>39813</v>
      </c>
      <c r="I109">
        <v>0.1</v>
      </c>
    </row>
    <row r="110" spans="1:9" x14ac:dyDescent="0.35">
      <c r="A110" s="2">
        <v>32873</v>
      </c>
      <c r="B110" s="3" t="e">
        <v>#N/A</v>
      </c>
      <c r="C110" s="3" t="e">
        <v>#N/A</v>
      </c>
      <c r="E110" s="30">
        <v>457.39</v>
      </c>
      <c r="F110" s="30">
        <v>440.54</v>
      </c>
      <c r="H110" s="38">
        <v>39844</v>
      </c>
      <c r="I110">
        <v>0</v>
      </c>
    </row>
    <row r="111" spans="1:9" x14ac:dyDescent="0.35">
      <c r="A111" s="2">
        <v>32904</v>
      </c>
      <c r="B111" s="3" t="e">
        <v>#N/A</v>
      </c>
      <c r="C111" s="3" t="e">
        <v>#N/A</v>
      </c>
      <c r="E111" s="30">
        <v>454.43</v>
      </c>
      <c r="F111" s="30">
        <v>424.67</v>
      </c>
      <c r="H111" s="38">
        <v>39872</v>
      </c>
      <c r="I111">
        <v>0.2</v>
      </c>
    </row>
    <row r="112" spans="1:9" x14ac:dyDescent="0.35">
      <c r="A112" s="2">
        <v>32932</v>
      </c>
      <c r="B112" s="3" t="e">
        <v>#N/A</v>
      </c>
      <c r="C112" s="3" t="e">
        <v>#N/A</v>
      </c>
      <c r="E112" s="30">
        <v>456.04</v>
      </c>
      <c r="F112" s="30">
        <v>423.43</v>
      </c>
      <c r="H112" s="38">
        <v>39903</v>
      </c>
      <c r="I112">
        <v>-0.4</v>
      </c>
    </row>
    <row r="113" spans="1:9" x14ac:dyDescent="0.35">
      <c r="A113" s="2">
        <v>32963</v>
      </c>
      <c r="B113" s="3" t="e">
        <v>#N/A</v>
      </c>
      <c r="C113" s="3" t="e">
        <v>#N/A</v>
      </c>
      <c r="E113" s="30">
        <v>456.56</v>
      </c>
      <c r="F113" s="30">
        <v>421.68</v>
      </c>
      <c r="H113" s="38">
        <v>39933</v>
      </c>
      <c r="I113">
        <v>-0.7</v>
      </c>
    </row>
    <row r="114" spans="1:9" x14ac:dyDescent="0.35">
      <c r="A114" s="2">
        <v>32993</v>
      </c>
      <c r="B114" s="3" t="e">
        <v>#N/A</v>
      </c>
      <c r="C114" s="3" t="e">
        <v>#N/A</v>
      </c>
      <c r="E114" s="30">
        <v>454.95</v>
      </c>
      <c r="F114" s="30">
        <v>411.61</v>
      </c>
      <c r="H114" s="38">
        <v>39964</v>
      </c>
      <c r="I114">
        <v>-1.3</v>
      </c>
    </row>
    <row r="115" spans="1:9" x14ac:dyDescent="0.35">
      <c r="A115" s="2">
        <v>33024</v>
      </c>
      <c r="B115" s="3" t="e">
        <v>#N/A</v>
      </c>
      <c r="C115" s="3" t="e">
        <v>#N/A</v>
      </c>
      <c r="E115" s="30">
        <v>464.67</v>
      </c>
      <c r="F115" s="30">
        <v>430.69</v>
      </c>
      <c r="H115" s="38">
        <v>39994</v>
      </c>
      <c r="I115">
        <v>-1.4</v>
      </c>
    </row>
    <row r="116" spans="1:9" x14ac:dyDescent="0.35">
      <c r="A116" s="2">
        <v>33054</v>
      </c>
      <c r="B116" s="3" t="e">
        <v>#N/A</v>
      </c>
      <c r="C116" s="3" t="e">
        <v>#N/A</v>
      </c>
      <c r="E116" s="30">
        <v>470.74</v>
      </c>
      <c r="F116" s="30">
        <v>440.6</v>
      </c>
      <c r="H116" s="38">
        <v>40025</v>
      </c>
      <c r="I116">
        <v>-2.1</v>
      </c>
    </row>
    <row r="117" spans="1:9" x14ac:dyDescent="0.35">
      <c r="A117" s="2">
        <v>33085</v>
      </c>
      <c r="B117" s="3" t="e">
        <v>#N/A</v>
      </c>
      <c r="C117" s="3" t="e">
        <v>#N/A</v>
      </c>
      <c r="E117" s="30">
        <v>477.29</v>
      </c>
      <c r="F117" s="30">
        <v>444.78</v>
      </c>
      <c r="H117" s="38">
        <v>40056</v>
      </c>
      <c r="I117">
        <v>-1.5</v>
      </c>
    </row>
    <row r="118" spans="1:9" x14ac:dyDescent="0.35">
      <c r="A118" s="2">
        <v>33116</v>
      </c>
      <c r="B118" s="3" t="e">
        <v>#N/A</v>
      </c>
      <c r="C118" s="3" t="e">
        <v>#N/A</v>
      </c>
      <c r="E118" s="30">
        <v>475.53</v>
      </c>
      <c r="F118" s="30">
        <v>425.99</v>
      </c>
      <c r="H118" s="38">
        <v>40086</v>
      </c>
      <c r="I118">
        <v>-1.3</v>
      </c>
    </row>
    <row r="119" spans="1:9" x14ac:dyDescent="0.35">
      <c r="A119" s="2">
        <v>33146</v>
      </c>
      <c r="B119" s="3" t="e">
        <v>#N/A</v>
      </c>
      <c r="C119" s="3" t="e">
        <v>#N/A</v>
      </c>
      <c r="E119" s="30">
        <v>479.75</v>
      </c>
      <c r="F119" s="30">
        <v>430.92</v>
      </c>
      <c r="H119" s="38">
        <v>40117</v>
      </c>
      <c r="I119">
        <v>-0.2</v>
      </c>
    </row>
    <row r="120" spans="1:9" x14ac:dyDescent="0.35">
      <c r="A120" s="2">
        <v>33177</v>
      </c>
      <c r="B120" s="3" t="e">
        <v>#N/A</v>
      </c>
      <c r="C120" s="3" t="e">
        <v>#N/A</v>
      </c>
      <c r="E120" s="30">
        <v>486.5</v>
      </c>
      <c r="F120" s="30">
        <v>440.79</v>
      </c>
      <c r="H120" s="38">
        <v>40147</v>
      </c>
      <c r="I120">
        <v>1.8</v>
      </c>
    </row>
    <row r="121" spans="1:9" x14ac:dyDescent="0.35">
      <c r="A121" s="2">
        <v>33207</v>
      </c>
      <c r="B121" s="3" t="e">
        <v>#N/A</v>
      </c>
      <c r="C121" s="3" t="e">
        <v>#N/A</v>
      </c>
      <c r="E121" s="30">
        <v>493.74</v>
      </c>
      <c r="F121" s="30">
        <v>459.17</v>
      </c>
      <c r="H121" s="38">
        <v>40178</v>
      </c>
      <c r="I121">
        <v>2.7</v>
      </c>
    </row>
    <row r="122" spans="1:9" x14ac:dyDescent="0.35">
      <c r="A122" s="2">
        <v>33238</v>
      </c>
      <c r="B122" s="3" t="e">
        <v>#N/A</v>
      </c>
      <c r="C122" s="3" t="e">
        <v>#N/A</v>
      </c>
      <c r="E122" s="30">
        <v>500.6</v>
      </c>
      <c r="F122" s="30">
        <v>468.28</v>
      </c>
      <c r="H122" s="38">
        <v>40209</v>
      </c>
      <c r="I122">
        <v>2.6</v>
      </c>
    </row>
    <row r="123" spans="1:9" x14ac:dyDescent="0.35">
      <c r="A123" s="2">
        <v>33269</v>
      </c>
      <c r="B123" s="3" t="e">
        <v>#N/A</v>
      </c>
      <c r="C123" s="3" t="e">
        <v>#N/A</v>
      </c>
      <c r="E123" s="30">
        <v>505.76</v>
      </c>
      <c r="F123" s="30">
        <v>473.78</v>
      </c>
      <c r="H123" s="38">
        <v>40237</v>
      </c>
      <c r="I123">
        <v>2.1</v>
      </c>
    </row>
    <row r="124" spans="1:9" x14ac:dyDescent="0.35">
      <c r="A124" s="2">
        <v>33297</v>
      </c>
      <c r="B124" s="3" t="e">
        <v>#N/A</v>
      </c>
      <c r="C124" s="3" t="e">
        <v>#N/A</v>
      </c>
      <c r="E124" s="30">
        <v>508.64</v>
      </c>
      <c r="F124" s="30">
        <v>475.86</v>
      </c>
      <c r="H124" s="38">
        <v>40268</v>
      </c>
      <c r="I124">
        <v>2.2999999999999998</v>
      </c>
    </row>
    <row r="125" spans="1:9" x14ac:dyDescent="0.35">
      <c r="A125" s="2">
        <v>33328</v>
      </c>
      <c r="B125" s="3" t="e">
        <v>#N/A</v>
      </c>
      <c r="C125" s="3" t="e">
        <v>#N/A</v>
      </c>
      <c r="E125" s="30">
        <v>511.4</v>
      </c>
      <c r="F125" s="30">
        <v>477.78</v>
      </c>
      <c r="H125" s="38">
        <v>40298</v>
      </c>
      <c r="I125">
        <v>2.2000000000000002</v>
      </c>
    </row>
    <row r="126" spans="1:9" x14ac:dyDescent="0.35">
      <c r="A126" s="2">
        <v>33358</v>
      </c>
      <c r="B126" s="3" t="e">
        <v>#N/A</v>
      </c>
      <c r="C126" s="3" t="e">
        <v>#N/A</v>
      </c>
      <c r="E126" s="30">
        <v>516.69000000000005</v>
      </c>
      <c r="F126" s="30">
        <v>483.84</v>
      </c>
      <c r="H126" s="38">
        <v>40329</v>
      </c>
      <c r="I126">
        <v>2</v>
      </c>
    </row>
    <row r="127" spans="1:9" x14ac:dyDescent="0.35">
      <c r="A127" s="2">
        <v>33389</v>
      </c>
      <c r="B127" s="3" t="e">
        <v>#N/A</v>
      </c>
      <c r="C127" s="3" t="e">
        <v>#N/A</v>
      </c>
      <c r="E127" s="30">
        <v>519.53</v>
      </c>
      <c r="F127" s="30">
        <v>483.39</v>
      </c>
      <c r="H127" s="38">
        <v>40359</v>
      </c>
      <c r="I127">
        <v>1.1000000000000001</v>
      </c>
    </row>
    <row r="128" spans="1:9" x14ac:dyDescent="0.35">
      <c r="A128" s="2">
        <v>33419</v>
      </c>
      <c r="B128" s="3" t="e">
        <v>#N/A</v>
      </c>
      <c r="C128" s="3" t="e">
        <v>#N/A</v>
      </c>
      <c r="E128" s="30">
        <v>519.91999999999996</v>
      </c>
      <c r="F128" s="30">
        <v>479.82</v>
      </c>
      <c r="H128" s="38">
        <v>40390</v>
      </c>
      <c r="I128">
        <v>1.2</v>
      </c>
    </row>
    <row r="129" spans="1:9" x14ac:dyDescent="0.35">
      <c r="A129" s="2">
        <v>33450</v>
      </c>
      <c r="B129" s="3" t="e">
        <v>#N/A</v>
      </c>
      <c r="C129" s="3" t="e">
        <v>#N/A</v>
      </c>
      <c r="E129" s="30">
        <v>525.57000000000005</v>
      </c>
      <c r="F129" s="30">
        <v>486.95</v>
      </c>
      <c r="H129" s="38">
        <v>40421</v>
      </c>
      <c r="I129">
        <v>1.1000000000000001</v>
      </c>
    </row>
    <row r="130" spans="1:9" x14ac:dyDescent="0.35">
      <c r="A130" s="2">
        <v>33481</v>
      </c>
      <c r="B130" s="3" t="e">
        <v>#N/A</v>
      </c>
      <c r="C130" s="3" t="e">
        <v>#N/A</v>
      </c>
      <c r="E130" s="30">
        <v>535.51</v>
      </c>
      <c r="F130" s="30">
        <v>503.73</v>
      </c>
      <c r="H130" s="38">
        <v>40451</v>
      </c>
      <c r="I130">
        <v>1.1000000000000001</v>
      </c>
    </row>
    <row r="131" spans="1:9" x14ac:dyDescent="0.35">
      <c r="A131" s="2">
        <v>33511</v>
      </c>
      <c r="B131" s="3" t="e">
        <v>#N/A</v>
      </c>
      <c r="C131" s="3" t="e">
        <v>#N/A</v>
      </c>
      <c r="E131" s="30">
        <v>544.65</v>
      </c>
      <c r="F131" s="30">
        <v>519.58000000000004</v>
      </c>
      <c r="H131" s="38">
        <v>40482</v>
      </c>
      <c r="I131">
        <v>1.2</v>
      </c>
    </row>
    <row r="132" spans="1:9" x14ac:dyDescent="0.35">
      <c r="A132" s="2">
        <v>33542</v>
      </c>
      <c r="B132" s="3" t="e">
        <v>#N/A</v>
      </c>
      <c r="C132" s="3" t="e">
        <v>#N/A</v>
      </c>
      <c r="E132" s="30">
        <v>550.87</v>
      </c>
      <c r="F132" s="30">
        <v>520.74</v>
      </c>
      <c r="H132" s="38">
        <v>40512</v>
      </c>
      <c r="I132">
        <v>1.1000000000000001</v>
      </c>
    </row>
    <row r="133" spans="1:9" x14ac:dyDescent="0.35">
      <c r="A133" s="2">
        <v>33572</v>
      </c>
      <c r="B133" s="3" t="e">
        <v>#N/A</v>
      </c>
      <c r="C133" s="3" t="e">
        <v>#N/A</v>
      </c>
      <c r="E133" s="30">
        <v>557.30999999999995</v>
      </c>
      <c r="F133" s="30">
        <v>523.64</v>
      </c>
      <c r="H133" s="38">
        <v>40543</v>
      </c>
      <c r="I133">
        <v>1.5</v>
      </c>
    </row>
    <row r="134" spans="1:9" x14ac:dyDescent="0.35">
      <c r="A134" s="2">
        <v>33603</v>
      </c>
      <c r="B134" s="3" t="e">
        <v>#N/A</v>
      </c>
      <c r="C134" s="3" t="e">
        <v>#N/A</v>
      </c>
      <c r="E134" s="30">
        <v>571.21</v>
      </c>
      <c r="F134" s="30">
        <v>554.85</v>
      </c>
      <c r="H134" s="38">
        <v>40574</v>
      </c>
      <c r="I134">
        <v>1.6</v>
      </c>
    </row>
    <row r="135" spans="1:9" x14ac:dyDescent="0.35">
      <c r="A135" s="2">
        <v>33634</v>
      </c>
      <c r="B135" s="3" t="e">
        <v>#N/A</v>
      </c>
      <c r="C135" s="3" t="e">
        <v>#N/A</v>
      </c>
      <c r="E135" s="30">
        <v>565.47</v>
      </c>
      <c r="F135" s="30">
        <v>537.41999999999996</v>
      </c>
      <c r="H135" s="38">
        <v>40602</v>
      </c>
      <c r="I135">
        <v>2.1</v>
      </c>
    </row>
    <row r="136" spans="1:9" x14ac:dyDescent="0.35">
      <c r="A136" s="2">
        <v>33663</v>
      </c>
      <c r="B136" s="3" t="e">
        <v>#N/A</v>
      </c>
      <c r="C136" s="3" t="e">
        <v>#N/A</v>
      </c>
      <c r="E136" s="30">
        <v>567.23</v>
      </c>
      <c r="F136" s="30">
        <v>540.59</v>
      </c>
      <c r="H136" s="38">
        <v>40633</v>
      </c>
      <c r="I136">
        <v>2.7</v>
      </c>
    </row>
    <row r="137" spans="1:9" x14ac:dyDescent="0.35">
      <c r="A137" s="2">
        <v>33694</v>
      </c>
      <c r="B137" s="3" t="e">
        <v>#N/A</v>
      </c>
      <c r="C137" s="3" t="e">
        <v>#N/A</v>
      </c>
      <c r="E137" s="30">
        <v>564.91999999999996</v>
      </c>
      <c r="F137" s="30">
        <v>534.62</v>
      </c>
      <c r="H137" s="38">
        <v>40663</v>
      </c>
      <c r="I137">
        <v>3.2</v>
      </c>
    </row>
    <row r="138" spans="1:9" x14ac:dyDescent="0.35">
      <c r="A138" s="2">
        <v>33724</v>
      </c>
      <c r="B138" s="3" t="e">
        <v>#N/A</v>
      </c>
      <c r="C138" s="3" t="e">
        <v>#N/A</v>
      </c>
      <c r="E138" s="30">
        <v>569.99</v>
      </c>
      <c r="F138" s="30">
        <v>534.1</v>
      </c>
      <c r="H138" s="38">
        <v>40694</v>
      </c>
      <c r="I138">
        <v>3.6</v>
      </c>
    </row>
    <row r="139" spans="1:9" x14ac:dyDescent="0.35">
      <c r="A139" s="2">
        <v>33755</v>
      </c>
      <c r="B139" s="3" t="e">
        <v>#N/A</v>
      </c>
      <c r="C139" s="3" t="e">
        <v>#N/A</v>
      </c>
      <c r="E139" s="30">
        <v>578.5</v>
      </c>
      <c r="F139" s="30">
        <v>548.91999999999996</v>
      </c>
      <c r="H139" s="38">
        <v>40724</v>
      </c>
      <c r="I139">
        <v>3.6</v>
      </c>
    </row>
    <row r="140" spans="1:9" x14ac:dyDescent="0.35">
      <c r="A140" s="2">
        <v>33785</v>
      </c>
      <c r="B140" s="3" t="e">
        <v>#N/A</v>
      </c>
      <c r="C140" s="3" t="e">
        <v>#N/A</v>
      </c>
      <c r="E140" s="30">
        <v>586.89</v>
      </c>
      <c r="F140" s="30">
        <v>556.88</v>
      </c>
      <c r="H140" s="38">
        <v>40755</v>
      </c>
      <c r="I140">
        <v>3.6</v>
      </c>
    </row>
    <row r="141" spans="1:9" x14ac:dyDescent="0.35">
      <c r="A141" s="2">
        <v>33816</v>
      </c>
      <c r="B141" s="3" t="e">
        <v>#N/A</v>
      </c>
      <c r="C141" s="3" t="e">
        <v>#N/A</v>
      </c>
      <c r="E141" s="30">
        <v>598.32000000000005</v>
      </c>
      <c r="F141" s="30">
        <v>580.05999999999995</v>
      </c>
      <c r="H141" s="38">
        <v>40786</v>
      </c>
      <c r="I141">
        <v>3.8</v>
      </c>
    </row>
    <row r="142" spans="1:9" x14ac:dyDescent="0.35">
      <c r="A142" s="2">
        <v>33847</v>
      </c>
      <c r="B142" s="3" t="e">
        <v>#N/A</v>
      </c>
      <c r="C142" s="3" t="e">
        <v>#N/A</v>
      </c>
      <c r="E142" s="30">
        <v>604.55999999999995</v>
      </c>
      <c r="F142" s="30">
        <v>584.08000000000004</v>
      </c>
      <c r="H142" s="38">
        <v>40816</v>
      </c>
      <c r="I142">
        <v>3.9</v>
      </c>
    </row>
    <row r="143" spans="1:9" x14ac:dyDescent="0.35">
      <c r="A143" s="2">
        <v>33877</v>
      </c>
      <c r="B143" s="3" t="e">
        <v>#N/A</v>
      </c>
      <c r="C143" s="3" t="e">
        <v>#N/A</v>
      </c>
      <c r="E143" s="30">
        <v>613.11</v>
      </c>
      <c r="F143" s="30">
        <v>593.28</v>
      </c>
      <c r="H143" s="38">
        <v>40847</v>
      </c>
      <c r="I143">
        <v>3.5</v>
      </c>
    </row>
    <row r="144" spans="1:9" x14ac:dyDescent="0.35">
      <c r="A144" s="2">
        <v>33908</v>
      </c>
      <c r="B144" s="3" t="e">
        <v>#N/A</v>
      </c>
      <c r="C144" s="3" t="e">
        <v>#N/A</v>
      </c>
      <c r="E144" s="30">
        <v>605.57000000000005</v>
      </c>
      <c r="F144" s="30">
        <v>580.82000000000005</v>
      </c>
      <c r="H144" s="38">
        <v>40877</v>
      </c>
      <c r="I144">
        <v>3.4</v>
      </c>
    </row>
    <row r="145" spans="1:9" x14ac:dyDescent="0.35">
      <c r="A145" s="2">
        <v>33938</v>
      </c>
      <c r="B145" s="3" t="e">
        <v>#N/A</v>
      </c>
      <c r="C145" s="3" t="e">
        <v>#N/A</v>
      </c>
      <c r="E145" s="30">
        <v>602.99</v>
      </c>
      <c r="F145" s="30">
        <v>583.02</v>
      </c>
      <c r="H145" s="38">
        <v>40908</v>
      </c>
      <c r="I145">
        <v>3</v>
      </c>
    </row>
    <row r="146" spans="1:9" x14ac:dyDescent="0.35">
      <c r="A146" s="2">
        <v>33969</v>
      </c>
      <c r="B146" s="3" t="e">
        <v>#N/A</v>
      </c>
      <c r="C146" s="3" t="e">
        <v>#N/A</v>
      </c>
      <c r="E146" s="30">
        <v>610.9</v>
      </c>
      <c r="F146" s="30">
        <v>599.02</v>
      </c>
      <c r="H146" s="38">
        <v>40939</v>
      </c>
      <c r="I146">
        <v>2.9</v>
      </c>
    </row>
    <row r="147" spans="1:9" x14ac:dyDescent="0.35">
      <c r="A147" s="2">
        <v>34000</v>
      </c>
      <c r="B147" s="3" t="e">
        <v>#N/A</v>
      </c>
      <c r="C147" s="3" t="e">
        <v>#N/A</v>
      </c>
      <c r="E147" s="30">
        <v>622.39</v>
      </c>
      <c r="F147" s="30">
        <v>616.09</v>
      </c>
      <c r="H147" s="38">
        <v>40968</v>
      </c>
      <c r="I147">
        <v>2.9</v>
      </c>
    </row>
    <row r="148" spans="1:9" x14ac:dyDescent="0.35">
      <c r="A148" s="2">
        <v>34028</v>
      </c>
      <c r="B148" s="3" t="e">
        <v>#N/A</v>
      </c>
      <c r="C148" s="3" t="e">
        <v>#N/A</v>
      </c>
      <c r="E148" s="30">
        <v>631.65</v>
      </c>
      <c r="F148" s="30">
        <v>636.67999999999995</v>
      </c>
      <c r="H148" s="38">
        <v>40999</v>
      </c>
      <c r="I148">
        <v>2.7</v>
      </c>
    </row>
    <row r="149" spans="1:9" x14ac:dyDescent="0.35">
      <c r="A149" s="2">
        <v>34059</v>
      </c>
      <c r="B149" s="3" t="e">
        <v>#N/A</v>
      </c>
      <c r="C149" s="3" t="e">
        <v>#N/A</v>
      </c>
      <c r="E149" s="30">
        <v>633.96</v>
      </c>
      <c r="F149" s="30">
        <v>638.29</v>
      </c>
      <c r="H149" s="38">
        <v>41029</v>
      </c>
      <c r="I149">
        <v>2.2999999999999998</v>
      </c>
    </row>
    <row r="150" spans="1:9" x14ac:dyDescent="0.35">
      <c r="A150" s="2">
        <v>34089</v>
      </c>
      <c r="B150" s="3" t="e">
        <v>#N/A</v>
      </c>
      <c r="C150" s="3" t="e">
        <v>#N/A</v>
      </c>
      <c r="E150" s="30">
        <v>638.97</v>
      </c>
      <c r="F150" s="30">
        <v>643.17999999999995</v>
      </c>
      <c r="H150" s="38">
        <v>41060</v>
      </c>
      <c r="I150">
        <v>1.7</v>
      </c>
    </row>
    <row r="151" spans="1:9" x14ac:dyDescent="0.35">
      <c r="A151" s="2">
        <v>34120</v>
      </c>
      <c r="B151" s="3" t="e">
        <v>#N/A</v>
      </c>
      <c r="C151" s="3" t="e">
        <v>#N/A</v>
      </c>
      <c r="E151" s="30">
        <v>637.1</v>
      </c>
      <c r="F151" s="30">
        <v>645.29</v>
      </c>
      <c r="H151" s="38">
        <v>41090</v>
      </c>
      <c r="I151">
        <v>1.7</v>
      </c>
    </row>
    <row r="152" spans="1:9" x14ac:dyDescent="0.35">
      <c r="A152" s="2">
        <v>34150</v>
      </c>
      <c r="B152" s="3" t="e">
        <v>#N/A</v>
      </c>
      <c r="C152" s="3" t="e">
        <v>#N/A</v>
      </c>
      <c r="E152" s="30">
        <v>646.49</v>
      </c>
      <c r="F152" s="30">
        <v>672.56</v>
      </c>
      <c r="H152" s="38">
        <v>41121</v>
      </c>
      <c r="I152">
        <v>1.4</v>
      </c>
    </row>
    <row r="153" spans="1:9" x14ac:dyDescent="0.35">
      <c r="A153" s="2">
        <v>34181</v>
      </c>
      <c r="B153" s="3" t="e">
        <v>#N/A</v>
      </c>
      <c r="C153" s="3" t="e">
        <v>#N/A</v>
      </c>
      <c r="E153" s="30">
        <v>647.73</v>
      </c>
      <c r="F153" s="30">
        <v>683.41</v>
      </c>
      <c r="H153" s="38">
        <v>41152</v>
      </c>
      <c r="I153">
        <v>1.7</v>
      </c>
    </row>
    <row r="154" spans="1:9" x14ac:dyDescent="0.35">
      <c r="A154" s="2">
        <v>34212</v>
      </c>
      <c r="B154" s="3" t="e">
        <v>#N/A</v>
      </c>
      <c r="C154" s="3" t="e">
        <v>#N/A</v>
      </c>
      <c r="E154" s="30">
        <v>657.5</v>
      </c>
      <c r="F154" s="30">
        <v>710.87</v>
      </c>
      <c r="H154" s="38">
        <v>41182</v>
      </c>
      <c r="I154">
        <v>2</v>
      </c>
    </row>
    <row r="155" spans="1:9" x14ac:dyDescent="0.35">
      <c r="A155" s="2">
        <v>34242</v>
      </c>
      <c r="B155" s="3" t="e">
        <v>#N/A</v>
      </c>
      <c r="C155" s="3" t="e">
        <v>#N/A</v>
      </c>
      <c r="E155" s="30">
        <v>660.18</v>
      </c>
      <c r="F155" s="30">
        <v>713.36</v>
      </c>
      <c r="H155" s="38">
        <v>41213</v>
      </c>
      <c r="I155">
        <v>2.2000000000000002</v>
      </c>
    </row>
    <row r="156" spans="1:9" x14ac:dyDescent="0.35">
      <c r="A156" s="2">
        <v>34273</v>
      </c>
      <c r="B156" s="3" t="e">
        <v>#N/A</v>
      </c>
      <c r="C156" s="3" t="e">
        <v>#N/A</v>
      </c>
      <c r="E156" s="30">
        <v>661.74</v>
      </c>
      <c r="F156" s="30">
        <v>718.5</v>
      </c>
      <c r="H156" s="38">
        <v>41243</v>
      </c>
      <c r="I156">
        <v>1.8</v>
      </c>
    </row>
    <row r="157" spans="1:9" x14ac:dyDescent="0.35">
      <c r="A157" s="2">
        <v>34303</v>
      </c>
      <c r="B157" s="3" t="e">
        <v>#N/A</v>
      </c>
      <c r="C157" s="3" t="e">
        <v>#N/A</v>
      </c>
      <c r="E157" s="30">
        <v>658.43</v>
      </c>
      <c r="F157" s="30">
        <v>700.11</v>
      </c>
      <c r="H157" s="38">
        <v>41274</v>
      </c>
      <c r="I157">
        <v>1.7</v>
      </c>
    </row>
    <row r="158" spans="1:9" x14ac:dyDescent="0.35">
      <c r="A158" s="2">
        <v>34334</v>
      </c>
      <c r="B158" s="3" t="e">
        <v>#N/A</v>
      </c>
      <c r="C158" s="3" t="e">
        <v>#N/A</v>
      </c>
      <c r="E158" s="30">
        <v>661.15</v>
      </c>
      <c r="F158" s="30">
        <v>702.33</v>
      </c>
      <c r="H158" s="38">
        <v>41305</v>
      </c>
      <c r="I158">
        <v>1.6</v>
      </c>
    </row>
    <row r="159" spans="1:9" x14ac:dyDescent="0.35">
      <c r="A159" s="2">
        <v>34365</v>
      </c>
      <c r="B159" s="3" t="e">
        <v>#N/A</v>
      </c>
      <c r="C159" s="3" t="e">
        <v>#N/A</v>
      </c>
      <c r="E159" s="30">
        <v>667.72</v>
      </c>
      <c r="F159" s="30">
        <v>719.17</v>
      </c>
      <c r="H159" s="38">
        <v>41333</v>
      </c>
      <c r="I159">
        <v>2</v>
      </c>
    </row>
    <row r="160" spans="1:9" x14ac:dyDescent="0.35">
      <c r="A160" s="2">
        <v>34393</v>
      </c>
      <c r="B160" s="3" t="e">
        <v>#N/A</v>
      </c>
      <c r="C160" s="3" t="e">
        <v>#N/A</v>
      </c>
      <c r="E160" s="30">
        <v>658.36</v>
      </c>
      <c r="F160" s="30">
        <v>689.65</v>
      </c>
      <c r="H160" s="38">
        <v>41364</v>
      </c>
      <c r="I160">
        <v>1.5</v>
      </c>
    </row>
    <row r="161" spans="1:9" x14ac:dyDescent="0.35">
      <c r="A161" s="2">
        <v>34424</v>
      </c>
      <c r="B161" s="3" t="e">
        <v>#N/A</v>
      </c>
      <c r="C161" s="3" t="e">
        <v>#N/A</v>
      </c>
      <c r="E161" s="30">
        <v>648.84</v>
      </c>
      <c r="F161" s="30">
        <v>659.39</v>
      </c>
      <c r="H161" s="38">
        <v>41394</v>
      </c>
      <c r="I161">
        <v>1.1000000000000001</v>
      </c>
    </row>
    <row r="162" spans="1:9" x14ac:dyDescent="0.35">
      <c r="A162" s="2">
        <v>34454</v>
      </c>
      <c r="B162" s="3" t="e">
        <v>#N/A</v>
      </c>
      <c r="C162" s="3" t="e">
        <v>#N/A</v>
      </c>
      <c r="E162" s="30">
        <v>644.69000000000005</v>
      </c>
      <c r="F162" s="30">
        <v>651.58000000000004</v>
      </c>
      <c r="H162" s="38">
        <v>41425</v>
      </c>
      <c r="I162">
        <v>1.4</v>
      </c>
    </row>
    <row r="163" spans="1:9" x14ac:dyDescent="0.35">
      <c r="A163" s="2">
        <v>34485</v>
      </c>
      <c r="B163" s="3" t="e">
        <v>#N/A</v>
      </c>
      <c r="C163" s="3" t="e">
        <v>#N/A</v>
      </c>
      <c r="E163" s="30">
        <v>645.16</v>
      </c>
      <c r="F163" s="30">
        <v>647.28</v>
      </c>
      <c r="H163" s="38">
        <v>41455</v>
      </c>
      <c r="I163">
        <v>1.8</v>
      </c>
    </row>
    <row r="164" spans="1:9" x14ac:dyDescent="0.35">
      <c r="A164" s="2">
        <v>34515</v>
      </c>
      <c r="B164" s="3" t="e">
        <v>#N/A</v>
      </c>
      <c r="C164" s="3" t="e">
        <v>#N/A</v>
      </c>
      <c r="E164" s="30">
        <v>645.29999999999995</v>
      </c>
      <c r="F164" s="30">
        <v>641.15</v>
      </c>
      <c r="H164" s="38">
        <v>41486</v>
      </c>
      <c r="I164">
        <v>2</v>
      </c>
    </row>
    <row r="165" spans="1:9" x14ac:dyDescent="0.35">
      <c r="A165" s="2">
        <v>34546</v>
      </c>
      <c r="B165" s="3" t="e">
        <v>#N/A</v>
      </c>
      <c r="C165" s="3" t="e">
        <v>#N/A</v>
      </c>
      <c r="E165" s="30">
        <v>653.67999999999995</v>
      </c>
      <c r="F165" s="30">
        <v>662.86</v>
      </c>
      <c r="H165" s="38">
        <v>41517</v>
      </c>
      <c r="I165">
        <v>1.5</v>
      </c>
    </row>
    <row r="166" spans="1:9" x14ac:dyDescent="0.35">
      <c r="A166" s="2">
        <v>34577</v>
      </c>
      <c r="B166" s="3" t="e">
        <v>#N/A</v>
      </c>
      <c r="C166" s="3" t="e">
        <v>#N/A</v>
      </c>
      <c r="E166" s="30">
        <v>655.57</v>
      </c>
      <c r="F166" s="30">
        <v>657.99</v>
      </c>
      <c r="H166" s="38">
        <v>41547</v>
      </c>
      <c r="I166">
        <v>1.2</v>
      </c>
    </row>
    <row r="167" spans="1:9" x14ac:dyDescent="0.35">
      <c r="A167" s="2">
        <v>34607</v>
      </c>
      <c r="B167" s="3" t="e">
        <v>#N/A</v>
      </c>
      <c r="C167" s="3" t="e">
        <v>#N/A</v>
      </c>
      <c r="E167" s="30">
        <v>650.20000000000005</v>
      </c>
      <c r="F167" s="30">
        <v>637.26</v>
      </c>
      <c r="H167" s="38">
        <v>41578</v>
      </c>
      <c r="I167">
        <v>1</v>
      </c>
    </row>
    <row r="168" spans="1:9" x14ac:dyDescent="0.35">
      <c r="A168" s="2">
        <v>34638</v>
      </c>
      <c r="B168" s="3" t="e">
        <v>#N/A</v>
      </c>
      <c r="C168" s="3" t="e">
        <v>#N/A</v>
      </c>
      <c r="E168" s="30">
        <v>650.39</v>
      </c>
      <c r="F168" s="30">
        <v>635.04999999999995</v>
      </c>
      <c r="H168" s="38">
        <v>41608</v>
      </c>
      <c r="I168">
        <v>1.2</v>
      </c>
    </row>
    <row r="169" spans="1:9" x14ac:dyDescent="0.35">
      <c r="A169" s="2">
        <v>34668</v>
      </c>
      <c r="B169" s="3" t="e">
        <v>#N/A</v>
      </c>
      <c r="C169" s="3" t="e">
        <v>#N/A</v>
      </c>
      <c r="E169" s="30">
        <v>647.41</v>
      </c>
      <c r="F169" s="30">
        <v>638.80999999999995</v>
      </c>
      <c r="H169" s="38">
        <v>41639</v>
      </c>
      <c r="I169">
        <v>1.5</v>
      </c>
    </row>
    <row r="170" spans="1:9" x14ac:dyDescent="0.35">
      <c r="A170" s="2">
        <v>34699</v>
      </c>
      <c r="B170" s="3" t="e">
        <v>#N/A</v>
      </c>
      <c r="C170" s="3" t="e">
        <v>#N/A</v>
      </c>
      <c r="E170" s="30">
        <v>649.5</v>
      </c>
      <c r="F170" s="30">
        <v>648.64</v>
      </c>
      <c r="H170" s="38">
        <v>41670</v>
      </c>
      <c r="I170">
        <v>1.6</v>
      </c>
    </row>
    <row r="171" spans="1:9" x14ac:dyDescent="0.35">
      <c r="A171" s="2">
        <v>34730</v>
      </c>
      <c r="B171" s="3" t="e">
        <v>#N/A</v>
      </c>
      <c r="C171" s="3" t="e">
        <v>#N/A</v>
      </c>
      <c r="E171" s="30">
        <v>660.03</v>
      </c>
      <c r="F171" s="30">
        <v>665.28</v>
      </c>
      <c r="H171" s="38">
        <v>41698</v>
      </c>
      <c r="I171">
        <v>1.1000000000000001</v>
      </c>
    </row>
    <row r="172" spans="1:9" x14ac:dyDescent="0.35">
      <c r="A172" s="2">
        <v>34758</v>
      </c>
      <c r="B172" s="3" t="e">
        <v>#N/A</v>
      </c>
      <c r="C172" s="3" t="e">
        <v>#N/A</v>
      </c>
      <c r="E172" s="30">
        <v>672.64</v>
      </c>
      <c r="F172" s="30">
        <v>684.14</v>
      </c>
      <c r="H172" s="38">
        <v>41729</v>
      </c>
      <c r="I172">
        <v>1.5</v>
      </c>
    </row>
    <row r="173" spans="1:9" x14ac:dyDescent="0.35">
      <c r="A173" s="2">
        <v>34789</v>
      </c>
      <c r="B173" s="3" t="e">
        <v>#N/A</v>
      </c>
      <c r="C173" s="3" t="e">
        <v>#N/A</v>
      </c>
      <c r="E173" s="30">
        <v>676.35</v>
      </c>
      <c r="F173" s="30">
        <v>690.05</v>
      </c>
      <c r="H173" s="38">
        <v>41759</v>
      </c>
      <c r="I173">
        <v>2</v>
      </c>
    </row>
    <row r="174" spans="1:9" x14ac:dyDescent="0.35">
      <c r="A174" s="2">
        <v>34819</v>
      </c>
      <c r="B174" s="3" t="e">
        <v>#N/A</v>
      </c>
      <c r="C174" s="3" t="e">
        <v>#N/A</v>
      </c>
      <c r="E174" s="30">
        <v>684.15</v>
      </c>
      <c r="F174" s="30">
        <v>702.35</v>
      </c>
      <c r="H174" s="38">
        <v>41790</v>
      </c>
      <c r="I174">
        <v>2.1</v>
      </c>
    </row>
    <row r="175" spans="1:9" x14ac:dyDescent="0.35">
      <c r="A175" s="2">
        <v>34850</v>
      </c>
      <c r="B175" s="3" t="e">
        <v>#N/A</v>
      </c>
      <c r="C175" s="3" t="e">
        <v>#N/A</v>
      </c>
      <c r="E175" s="30">
        <v>703.45</v>
      </c>
      <c r="F175" s="30">
        <v>756.24</v>
      </c>
      <c r="H175" s="38">
        <v>41820</v>
      </c>
      <c r="I175">
        <v>2.1</v>
      </c>
    </row>
    <row r="176" spans="1:9" x14ac:dyDescent="0.35">
      <c r="A176" s="2">
        <v>34880</v>
      </c>
      <c r="B176" s="3" t="e">
        <v>#N/A</v>
      </c>
      <c r="C176" s="3" t="e">
        <v>#N/A</v>
      </c>
      <c r="E176" s="30">
        <v>708.11</v>
      </c>
      <c r="F176" s="30">
        <v>765.04</v>
      </c>
      <c r="H176" s="38">
        <v>41851</v>
      </c>
      <c r="I176">
        <v>2</v>
      </c>
    </row>
    <row r="177" spans="1:9" x14ac:dyDescent="0.35">
      <c r="A177" s="2">
        <v>34911</v>
      </c>
      <c r="B177" s="3" t="e">
        <v>#N/A</v>
      </c>
      <c r="C177" s="3" t="e">
        <v>#N/A</v>
      </c>
      <c r="E177" s="30">
        <v>708.42</v>
      </c>
      <c r="F177" s="30">
        <v>752.83</v>
      </c>
      <c r="H177" s="38">
        <v>41882</v>
      </c>
      <c r="I177">
        <v>1.7</v>
      </c>
    </row>
    <row r="178" spans="1:9" x14ac:dyDescent="0.35">
      <c r="A178" s="2">
        <v>34942</v>
      </c>
      <c r="B178" s="3" t="e">
        <v>#N/A</v>
      </c>
      <c r="C178" s="3" t="e">
        <v>#N/A</v>
      </c>
      <c r="E178" s="30">
        <v>714.12</v>
      </c>
      <c r="F178" s="30">
        <v>769.53</v>
      </c>
      <c r="H178" s="38">
        <v>41912</v>
      </c>
      <c r="I178">
        <v>1.7</v>
      </c>
    </row>
    <row r="179" spans="1:9" x14ac:dyDescent="0.35">
      <c r="A179" s="2">
        <v>34972</v>
      </c>
      <c r="B179" s="3" t="e">
        <v>#N/A</v>
      </c>
      <c r="C179" s="3" t="e">
        <v>#N/A</v>
      </c>
      <c r="E179" s="30">
        <v>718.87</v>
      </c>
      <c r="F179" s="30">
        <v>783.68</v>
      </c>
      <c r="H179" s="38">
        <v>41943</v>
      </c>
      <c r="I179">
        <v>1.7</v>
      </c>
    </row>
    <row r="180" spans="1:9" x14ac:dyDescent="0.35">
      <c r="A180" s="2">
        <v>35003</v>
      </c>
      <c r="B180" s="3" t="e">
        <v>#N/A</v>
      </c>
      <c r="C180" s="3" t="e">
        <v>#N/A</v>
      </c>
      <c r="E180" s="30">
        <v>726.89</v>
      </c>
      <c r="F180" s="30">
        <v>805.61</v>
      </c>
      <c r="H180" s="38">
        <v>41973</v>
      </c>
      <c r="I180">
        <v>1.3</v>
      </c>
    </row>
    <row r="181" spans="1:9" x14ac:dyDescent="0.35">
      <c r="A181" s="2">
        <v>35033</v>
      </c>
      <c r="B181" s="3" t="e">
        <v>#N/A</v>
      </c>
      <c r="C181" s="3" t="e">
        <v>#N/A</v>
      </c>
      <c r="E181" s="30">
        <v>735.77</v>
      </c>
      <c r="F181" s="30">
        <v>825.76</v>
      </c>
      <c r="H181" s="38">
        <v>42004</v>
      </c>
      <c r="I181">
        <v>0.8</v>
      </c>
    </row>
    <row r="182" spans="1:9" x14ac:dyDescent="0.35">
      <c r="A182" s="2">
        <v>35064</v>
      </c>
      <c r="B182" s="3" t="e">
        <v>#N/A</v>
      </c>
      <c r="C182" s="3" t="e">
        <v>#N/A</v>
      </c>
      <c r="E182" s="30">
        <v>743.15</v>
      </c>
      <c r="F182" s="30">
        <v>847.71</v>
      </c>
      <c r="H182" s="38">
        <v>42035</v>
      </c>
      <c r="I182">
        <v>-0.1</v>
      </c>
    </row>
    <row r="183" spans="1:9" x14ac:dyDescent="0.35">
      <c r="A183" s="2">
        <v>35095</v>
      </c>
      <c r="B183" s="3" t="e">
        <v>#N/A</v>
      </c>
      <c r="C183" s="3" t="e">
        <v>#N/A</v>
      </c>
      <c r="E183" s="30">
        <v>749.52</v>
      </c>
      <c r="F183" s="30">
        <v>847.74</v>
      </c>
      <c r="H183" s="38">
        <v>42063</v>
      </c>
      <c r="I183">
        <v>0</v>
      </c>
    </row>
    <row r="184" spans="1:9" x14ac:dyDescent="0.35">
      <c r="A184" s="2">
        <v>35124</v>
      </c>
      <c r="B184" s="3" t="e">
        <v>#N/A</v>
      </c>
      <c r="C184" s="3" t="e">
        <v>#N/A</v>
      </c>
      <c r="E184" s="30">
        <v>741.5</v>
      </c>
      <c r="F184" s="30">
        <v>806.76</v>
      </c>
      <c r="H184" s="38">
        <v>42094</v>
      </c>
      <c r="I184">
        <v>-0.1</v>
      </c>
    </row>
    <row r="185" spans="1:9" x14ac:dyDescent="0.35">
      <c r="A185" s="2">
        <v>35155</v>
      </c>
      <c r="B185" s="3" t="e">
        <v>#N/A</v>
      </c>
      <c r="C185" s="3" t="e">
        <v>#N/A</v>
      </c>
      <c r="E185" s="30">
        <v>737.87</v>
      </c>
      <c r="F185" s="30">
        <v>790.71</v>
      </c>
      <c r="H185" s="38">
        <v>42124</v>
      </c>
      <c r="I185">
        <v>-0.2</v>
      </c>
    </row>
    <row r="186" spans="1:9" x14ac:dyDescent="0.35">
      <c r="A186" s="2">
        <v>35185</v>
      </c>
      <c r="B186" s="3" t="e">
        <v>#N/A</v>
      </c>
      <c r="C186" s="3" t="e">
        <v>#N/A</v>
      </c>
      <c r="E186" s="30">
        <v>735.7</v>
      </c>
      <c r="F186" s="30">
        <v>777.48</v>
      </c>
      <c r="H186" s="38">
        <v>42155</v>
      </c>
      <c r="I186">
        <v>0</v>
      </c>
    </row>
    <row r="187" spans="1:9" x14ac:dyDescent="0.35">
      <c r="A187" s="2">
        <v>35216</v>
      </c>
      <c r="B187" s="3" t="e">
        <v>#N/A</v>
      </c>
      <c r="C187" s="3" t="e">
        <v>#N/A</v>
      </c>
      <c r="E187" s="30">
        <v>735.36</v>
      </c>
      <c r="F187" s="30">
        <v>773.45</v>
      </c>
      <c r="H187" s="38">
        <v>42185</v>
      </c>
      <c r="I187">
        <v>0.1</v>
      </c>
    </row>
    <row r="188" spans="1:9" x14ac:dyDescent="0.35">
      <c r="A188" s="2">
        <v>35246</v>
      </c>
      <c r="B188" s="3" t="e">
        <v>#N/A</v>
      </c>
      <c r="C188" s="3" t="e">
        <v>#N/A</v>
      </c>
      <c r="E188" s="30">
        <v>742.66</v>
      </c>
      <c r="F188" s="30">
        <v>789.91</v>
      </c>
      <c r="H188" s="38">
        <v>42216</v>
      </c>
      <c r="I188">
        <v>0.2</v>
      </c>
    </row>
    <row r="189" spans="1:9" x14ac:dyDescent="0.35">
      <c r="A189" s="2">
        <v>35277</v>
      </c>
      <c r="B189" s="3" t="e">
        <v>#N/A</v>
      </c>
      <c r="C189" s="3" t="e">
        <v>#N/A</v>
      </c>
      <c r="E189" s="30">
        <v>744.91</v>
      </c>
      <c r="F189" s="30">
        <v>790.2</v>
      </c>
      <c r="H189" s="38">
        <v>42247</v>
      </c>
      <c r="I189">
        <v>0.2</v>
      </c>
    </row>
    <row r="190" spans="1:9" x14ac:dyDescent="0.35">
      <c r="A190" s="2">
        <v>35308</v>
      </c>
      <c r="B190" s="3" t="e">
        <v>#N/A</v>
      </c>
      <c r="C190" s="3" t="e">
        <v>#N/A</v>
      </c>
      <c r="E190" s="30">
        <v>745.86</v>
      </c>
      <c r="F190" s="30">
        <v>780.36</v>
      </c>
      <c r="H190" s="38">
        <v>42277</v>
      </c>
      <c r="I190">
        <v>0</v>
      </c>
    </row>
    <row r="191" spans="1:9" x14ac:dyDescent="0.35">
      <c r="A191" s="2">
        <v>35338</v>
      </c>
      <c r="B191" s="3" t="e">
        <v>#N/A</v>
      </c>
      <c r="C191" s="3" t="e">
        <v>#N/A</v>
      </c>
      <c r="E191" s="30">
        <v>755.4</v>
      </c>
      <c r="F191" s="30">
        <v>801.87</v>
      </c>
      <c r="H191" s="38">
        <v>42308</v>
      </c>
      <c r="I191">
        <v>0.2</v>
      </c>
    </row>
    <row r="192" spans="1:9" x14ac:dyDescent="0.35">
      <c r="A192" s="2">
        <v>35369</v>
      </c>
      <c r="B192" s="3" t="e">
        <v>#N/A</v>
      </c>
      <c r="C192" s="3" t="e">
        <v>#N/A</v>
      </c>
      <c r="E192" s="30">
        <v>767.75</v>
      </c>
      <c r="F192" s="30">
        <v>833.41</v>
      </c>
      <c r="H192" s="38">
        <v>42338</v>
      </c>
      <c r="I192">
        <v>0.5</v>
      </c>
    </row>
    <row r="193" spans="1:9" x14ac:dyDescent="0.35">
      <c r="A193" s="2">
        <v>35399</v>
      </c>
      <c r="B193" s="3" t="e">
        <v>#N/A</v>
      </c>
      <c r="C193" s="3" t="e">
        <v>#N/A</v>
      </c>
      <c r="E193" s="30">
        <v>776.96</v>
      </c>
      <c r="F193" s="30">
        <v>861.22</v>
      </c>
      <c r="H193" s="38">
        <v>42369</v>
      </c>
      <c r="I193">
        <v>0.7</v>
      </c>
    </row>
    <row r="194" spans="1:9" x14ac:dyDescent="0.35">
      <c r="A194" s="2">
        <v>35430</v>
      </c>
      <c r="B194" s="3" t="e">
        <v>#N/A</v>
      </c>
      <c r="C194" s="3" t="e">
        <v>#N/A</v>
      </c>
      <c r="E194" s="30">
        <v>772.74</v>
      </c>
      <c r="F194" s="30">
        <v>840.32</v>
      </c>
      <c r="H194" s="38">
        <v>42400</v>
      </c>
      <c r="I194">
        <v>1.4</v>
      </c>
    </row>
    <row r="195" spans="1:9" x14ac:dyDescent="0.35">
      <c r="A195" s="2">
        <v>35461</v>
      </c>
      <c r="B195" s="3" t="e">
        <v>#N/A</v>
      </c>
      <c r="C195" s="3" t="e">
        <v>#N/A</v>
      </c>
      <c r="E195" s="30">
        <v>775.6</v>
      </c>
      <c r="F195" s="30">
        <v>834.35</v>
      </c>
      <c r="H195" s="38">
        <v>42429</v>
      </c>
      <c r="I195">
        <v>1</v>
      </c>
    </row>
    <row r="196" spans="1:9" x14ac:dyDescent="0.35">
      <c r="A196" s="2">
        <v>35489</v>
      </c>
      <c r="B196" s="3" t="e">
        <v>#N/A</v>
      </c>
      <c r="C196" s="3" t="e">
        <v>#N/A</v>
      </c>
      <c r="E196" s="30">
        <v>776.75</v>
      </c>
      <c r="F196" s="30">
        <v>834.71</v>
      </c>
      <c r="H196" s="38">
        <v>42460</v>
      </c>
      <c r="I196">
        <v>0.9</v>
      </c>
    </row>
    <row r="197" spans="1:9" x14ac:dyDescent="0.35">
      <c r="A197" s="2">
        <v>35520</v>
      </c>
      <c r="B197" s="3" t="e">
        <v>#N/A</v>
      </c>
      <c r="C197" s="3" t="e">
        <v>#N/A</v>
      </c>
      <c r="E197" s="30">
        <v>772.17</v>
      </c>
      <c r="F197" s="30">
        <v>813.35</v>
      </c>
      <c r="H197" s="38">
        <v>42490</v>
      </c>
      <c r="I197">
        <v>1.1000000000000001</v>
      </c>
    </row>
    <row r="198" spans="1:9" x14ac:dyDescent="0.35">
      <c r="A198" s="2">
        <v>35550</v>
      </c>
      <c r="B198" s="3" t="e">
        <v>#N/A</v>
      </c>
      <c r="C198" s="3" t="e">
        <v>#N/A</v>
      </c>
      <c r="E198" s="30">
        <v>780.82</v>
      </c>
      <c r="F198" s="30">
        <v>832.98</v>
      </c>
      <c r="H198" s="38">
        <v>42521</v>
      </c>
      <c r="I198">
        <v>1</v>
      </c>
    </row>
    <row r="199" spans="1:9" x14ac:dyDescent="0.35">
      <c r="A199" s="2">
        <v>35581</v>
      </c>
      <c r="B199" s="3" t="e">
        <v>#N/A</v>
      </c>
      <c r="C199" s="3" t="e">
        <v>#N/A</v>
      </c>
      <c r="E199" s="30">
        <v>786.91</v>
      </c>
      <c r="F199" s="30">
        <v>842.33</v>
      </c>
      <c r="H199" s="38">
        <v>42551</v>
      </c>
      <c r="I199">
        <v>1</v>
      </c>
    </row>
    <row r="200" spans="1:9" x14ac:dyDescent="0.35">
      <c r="A200" s="2">
        <v>35611</v>
      </c>
      <c r="B200" s="3" t="e">
        <v>#N/A</v>
      </c>
      <c r="C200" s="3" t="e">
        <v>#N/A</v>
      </c>
      <c r="E200" s="30">
        <v>793.57</v>
      </c>
      <c r="F200" s="30">
        <v>858.58</v>
      </c>
      <c r="H200" s="38">
        <v>42582</v>
      </c>
      <c r="I200">
        <v>0.8</v>
      </c>
    </row>
    <row r="201" spans="1:9" x14ac:dyDescent="0.35">
      <c r="A201" s="2">
        <v>35642</v>
      </c>
      <c r="B201" s="3" t="e">
        <v>#N/A</v>
      </c>
      <c r="C201" s="3" t="e">
        <v>#N/A</v>
      </c>
      <c r="E201" s="30">
        <v>808.44</v>
      </c>
      <c r="F201" s="30">
        <v>909.01</v>
      </c>
      <c r="H201" s="38">
        <v>42613</v>
      </c>
      <c r="I201">
        <v>1.1000000000000001</v>
      </c>
    </row>
    <row r="202" spans="1:9" x14ac:dyDescent="0.35">
      <c r="A202" s="2">
        <v>35673</v>
      </c>
      <c r="B202" s="3" t="e">
        <v>#N/A</v>
      </c>
      <c r="C202" s="3" t="e">
        <v>#N/A</v>
      </c>
      <c r="E202" s="30">
        <v>805.21</v>
      </c>
      <c r="F202" s="30">
        <v>883.7</v>
      </c>
      <c r="H202" s="38">
        <v>42643</v>
      </c>
      <c r="I202">
        <v>1.5</v>
      </c>
    </row>
    <row r="203" spans="1:9" x14ac:dyDescent="0.35">
      <c r="A203" s="2">
        <v>35703</v>
      </c>
      <c r="B203" s="3" t="e">
        <v>#N/A</v>
      </c>
      <c r="C203" s="3" t="e">
        <v>#N/A</v>
      </c>
      <c r="E203" s="30">
        <v>813.97</v>
      </c>
      <c r="F203" s="30">
        <v>908.04</v>
      </c>
      <c r="H203" s="38">
        <v>42674</v>
      </c>
      <c r="I203">
        <v>1.6</v>
      </c>
    </row>
    <row r="204" spans="1:9" x14ac:dyDescent="0.35">
      <c r="A204" s="2">
        <v>35734</v>
      </c>
      <c r="B204" s="3" t="e">
        <v>#N/A</v>
      </c>
      <c r="C204" s="3" t="e">
        <v>#N/A</v>
      </c>
      <c r="E204" s="30">
        <v>823.53</v>
      </c>
      <c r="F204" s="30">
        <v>938.63</v>
      </c>
      <c r="H204" s="38">
        <v>42704</v>
      </c>
      <c r="I204">
        <v>1.7</v>
      </c>
    </row>
    <row r="205" spans="1:9" x14ac:dyDescent="0.35">
      <c r="A205" s="2">
        <v>35764</v>
      </c>
      <c r="B205" s="3" t="e">
        <v>#N/A</v>
      </c>
      <c r="C205" s="3" t="e">
        <v>#N/A</v>
      </c>
      <c r="E205" s="30">
        <v>825.43</v>
      </c>
      <c r="F205" s="30">
        <v>951.09</v>
      </c>
      <c r="H205" s="38">
        <v>42735</v>
      </c>
      <c r="I205">
        <v>2.1</v>
      </c>
    </row>
    <row r="206" spans="1:9" x14ac:dyDescent="0.35">
      <c r="A206" s="2">
        <v>35795</v>
      </c>
      <c r="B206" s="3" t="e">
        <v>#N/A</v>
      </c>
      <c r="C206" s="3" t="e">
        <v>#N/A</v>
      </c>
      <c r="E206" s="30">
        <v>832.19</v>
      </c>
      <c r="F206" s="30">
        <v>967.04</v>
      </c>
      <c r="H206" s="38">
        <v>42766</v>
      </c>
      <c r="I206">
        <v>2.5</v>
      </c>
    </row>
    <row r="207" spans="1:9" x14ac:dyDescent="0.35">
      <c r="A207" s="2">
        <v>35826</v>
      </c>
      <c r="B207" s="3" t="e">
        <v>#N/A</v>
      </c>
      <c r="C207" s="3" t="e">
        <v>#N/A</v>
      </c>
      <c r="E207" s="30">
        <v>843.36</v>
      </c>
      <c r="F207" s="30">
        <v>986.72</v>
      </c>
      <c r="H207" s="38">
        <v>42794</v>
      </c>
      <c r="I207">
        <v>2.7</v>
      </c>
    </row>
    <row r="208" spans="1:9" x14ac:dyDescent="0.35">
      <c r="A208" s="2">
        <v>35854</v>
      </c>
      <c r="B208" s="3" t="e">
        <v>#N/A</v>
      </c>
      <c r="C208" s="3" t="e">
        <v>#N/A</v>
      </c>
      <c r="E208" s="30">
        <v>842.23</v>
      </c>
      <c r="F208" s="30">
        <v>979.63</v>
      </c>
      <c r="H208" s="38">
        <v>42825</v>
      </c>
      <c r="I208">
        <v>2.4</v>
      </c>
    </row>
    <row r="209" spans="1:9" x14ac:dyDescent="0.35">
      <c r="A209" s="2">
        <v>35885</v>
      </c>
      <c r="B209" s="3" t="e">
        <v>#N/A</v>
      </c>
      <c r="C209" s="3" t="e">
        <v>#N/A</v>
      </c>
      <c r="E209" s="30">
        <v>844.75</v>
      </c>
      <c r="F209" s="30">
        <v>981.66</v>
      </c>
      <c r="H209" s="38">
        <v>42855</v>
      </c>
      <c r="I209">
        <v>2.2000000000000002</v>
      </c>
    </row>
    <row r="210" spans="1:9" x14ac:dyDescent="0.35">
      <c r="A210" s="2">
        <v>35915</v>
      </c>
      <c r="B210" s="3" t="e">
        <v>#N/A</v>
      </c>
      <c r="C210" s="3" t="e">
        <v>#N/A</v>
      </c>
      <c r="E210" s="30">
        <v>848.75</v>
      </c>
      <c r="F210" s="30">
        <v>985.33</v>
      </c>
      <c r="H210" s="38">
        <v>42886</v>
      </c>
      <c r="I210">
        <v>1.9</v>
      </c>
    </row>
    <row r="211" spans="1:9" x14ac:dyDescent="0.35">
      <c r="A211" s="2">
        <v>35946</v>
      </c>
      <c r="B211" s="3" t="e">
        <v>#N/A</v>
      </c>
      <c r="C211" s="3" t="e">
        <v>#N/A</v>
      </c>
      <c r="E211" s="30">
        <v>854.64</v>
      </c>
      <c r="F211" s="30">
        <v>1004.15</v>
      </c>
      <c r="H211" s="38">
        <v>42916</v>
      </c>
      <c r="I211">
        <v>1.6</v>
      </c>
    </row>
    <row r="212" spans="1:9" x14ac:dyDescent="0.35">
      <c r="A212" s="2">
        <v>35976</v>
      </c>
      <c r="B212" s="3" t="e">
        <v>#N/A</v>
      </c>
      <c r="C212" s="3" t="e">
        <v>#N/A</v>
      </c>
      <c r="E212" s="30">
        <v>860.39</v>
      </c>
      <c r="F212" s="30">
        <v>1027.48</v>
      </c>
      <c r="H212" s="38">
        <v>42947</v>
      </c>
      <c r="I212">
        <v>1.7</v>
      </c>
    </row>
    <row r="213" spans="1:9" x14ac:dyDescent="0.35">
      <c r="A213" s="2">
        <v>36007</v>
      </c>
      <c r="B213" s="3" t="e">
        <v>#N/A</v>
      </c>
      <c r="C213" s="3" t="e">
        <v>#N/A</v>
      </c>
      <c r="E213" s="30">
        <v>863.76</v>
      </c>
      <c r="F213" s="30">
        <v>1023.18</v>
      </c>
      <c r="H213" s="38">
        <v>42978</v>
      </c>
      <c r="I213">
        <v>1.9</v>
      </c>
    </row>
    <row r="214" spans="1:9" x14ac:dyDescent="0.35">
      <c r="A214" s="2">
        <v>36038</v>
      </c>
      <c r="B214" s="3" t="e">
        <v>#N/A</v>
      </c>
      <c r="C214" s="3" t="e">
        <v>#N/A</v>
      </c>
      <c r="E214" s="30">
        <v>880.83</v>
      </c>
      <c r="F214" s="30">
        <v>1069.3599999999999</v>
      </c>
      <c r="H214" s="38">
        <v>43008</v>
      </c>
      <c r="I214">
        <v>2.2000000000000002</v>
      </c>
    </row>
    <row r="215" spans="1:9" x14ac:dyDescent="0.35">
      <c r="A215" s="2">
        <v>36068</v>
      </c>
      <c r="B215" s="3" t="e">
        <v>#N/A</v>
      </c>
      <c r="C215" s="3" t="e">
        <v>#N/A</v>
      </c>
      <c r="E215" s="30">
        <v>902.08</v>
      </c>
      <c r="F215" s="30">
        <v>1108.5</v>
      </c>
      <c r="H215" s="38">
        <v>43039</v>
      </c>
      <c r="I215">
        <v>2</v>
      </c>
    </row>
    <row r="216" spans="1:9" x14ac:dyDescent="0.35">
      <c r="A216" s="2">
        <v>36099</v>
      </c>
      <c r="B216" s="3" t="e">
        <v>#N/A</v>
      </c>
      <c r="C216" s="3" t="e">
        <v>#N/A</v>
      </c>
      <c r="E216" s="30">
        <v>903.89</v>
      </c>
      <c r="F216" s="30">
        <v>1091.74</v>
      </c>
      <c r="H216" s="38">
        <v>43069</v>
      </c>
      <c r="I216">
        <v>2.2000000000000002</v>
      </c>
    </row>
    <row r="217" spans="1:9" x14ac:dyDescent="0.35">
      <c r="A217" s="2">
        <v>36129</v>
      </c>
      <c r="B217" s="3" t="e">
        <v>#N/A</v>
      </c>
      <c r="C217" s="3" t="e">
        <v>#N/A</v>
      </c>
      <c r="E217" s="30">
        <v>900.53</v>
      </c>
      <c r="F217" s="30">
        <v>1100.1300000000001</v>
      </c>
      <c r="H217" s="38">
        <v>43100</v>
      </c>
      <c r="I217">
        <v>2.1</v>
      </c>
    </row>
    <row r="218" spans="1:9" x14ac:dyDescent="0.35">
      <c r="A218" s="2">
        <v>36160</v>
      </c>
      <c r="B218" s="3" t="e">
        <v>#N/A</v>
      </c>
      <c r="C218" s="3" t="e">
        <v>#N/A</v>
      </c>
      <c r="E218" s="30">
        <v>903.94</v>
      </c>
      <c r="F218" s="30">
        <v>1097.82</v>
      </c>
      <c r="H218" s="38">
        <v>43131</v>
      </c>
      <c r="I218">
        <v>2.1</v>
      </c>
    </row>
    <row r="219" spans="1:9" x14ac:dyDescent="0.35">
      <c r="A219" s="2">
        <v>36191</v>
      </c>
      <c r="B219" s="3" t="e">
        <v>#N/A</v>
      </c>
      <c r="C219" s="3" t="e">
        <v>#N/A</v>
      </c>
      <c r="E219" s="30">
        <v>907.88</v>
      </c>
      <c r="F219" s="30">
        <v>1107.71</v>
      </c>
      <c r="H219" s="38">
        <v>43159</v>
      </c>
      <c r="I219">
        <v>2.2000000000000002</v>
      </c>
    </row>
    <row r="220" spans="1:9" x14ac:dyDescent="0.35">
      <c r="A220" s="2">
        <v>36219</v>
      </c>
      <c r="B220" s="3" t="e">
        <v>#N/A</v>
      </c>
      <c r="C220" s="3" t="e">
        <v>#N/A</v>
      </c>
      <c r="E220" s="30">
        <v>894.65</v>
      </c>
      <c r="F220" s="30">
        <v>1053.24</v>
      </c>
      <c r="H220" s="38">
        <v>43190</v>
      </c>
      <c r="I220">
        <v>2.4</v>
      </c>
    </row>
    <row r="221" spans="1:9" x14ac:dyDescent="0.35">
      <c r="A221" s="2">
        <v>36250</v>
      </c>
      <c r="B221" s="3" t="e">
        <v>#N/A</v>
      </c>
      <c r="C221" s="3" t="e">
        <v>#N/A</v>
      </c>
      <c r="E221" s="30">
        <v>900.58</v>
      </c>
      <c r="F221" s="30">
        <v>1050.81</v>
      </c>
      <c r="H221" s="38">
        <v>43220</v>
      </c>
      <c r="I221">
        <v>2.5</v>
      </c>
    </row>
    <row r="222" spans="1:9" x14ac:dyDescent="0.35">
      <c r="A222" s="2">
        <v>36280</v>
      </c>
      <c r="B222" s="3" t="e">
        <v>#N/A</v>
      </c>
      <c r="C222" s="3" t="e">
        <v>#N/A</v>
      </c>
      <c r="E222" s="30">
        <v>903.11</v>
      </c>
      <c r="F222" s="30">
        <v>1052.3</v>
      </c>
      <c r="H222" s="38">
        <v>43251</v>
      </c>
      <c r="I222">
        <v>2.8</v>
      </c>
    </row>
    <row r="223" spans="1:9" x14ac:dyDescent="0.35">
      <c r="A223" s="2">
        <v>36311</v>
      </c>
      <c r="B223" s="3" t="e">
        <v>#N/A</v>
      </c>
      <c r="C223" s="3" t="e">
        <v>#N/A</v>
      </c>
      <c r="E223" s="30">
        <v>897.36</v>
      </c>
      <c r="F223" s="30">
        <v>1035.74</v>
      </c>
      <c r="H223" s="38">
        <v>43281</v>
      </c>
      <c r="I223">
        <v>2.9</v>
      </c>
    </row>
    <row r="224" spans="1:9" x14ac:dyDescent="0.35">
      <c r="A224" s="2">
        <v>36341</v>
      </c>
      <c r="B224" s="3" t="e">
        <v>#N/A</v>
      </c>
      <c r="C224" s="3" t="e">
        <v>#N/A</v>
      </c>
      <c r="E224" s="30">
        <v>899</v>
      </c>
      <c r="F224" s="30">
        <v>1024.78</v>
      </c>
      <c r="H224" s="38">
        <v>43312</v>
      </c>
      <c r="I224">
        <v>2.9</v>
      </c>
    </row>
    <row r="225" spans="1:9" x14ac:dyDescent="0.35">
      <c r="A225" s="2">
        <v>36372</v>
      </c>
      <c r="B225" s="3" t="e">
        <v>#N/A</v>
      </c>
      <c r="C225" s="3" t="e">
        <v>#N/A</v>
      </c>
      <c r="E225" s="30">
        <v>899.83</v>
      </c>
      <c r="F225" s="30">
        <v>1019.86</v>
      </c>
      <c r="H225" s="38">
        <v>43343</v>
      </c>
      <c r="I225">
        <v>2.7</v>
      </c>
    </row>
    <row r="226" spans="1:9" x14ac:dyDescent="0.35">
      <c r="A226" s="2">
        <v>36403</v>
      </c>
      <c r="B226" s="3" t="e">
        <v>#N/A</v>
      </c>
      <c r="C226" s="3" t="e">
        <v>#N/A</v>
      </c>
      <c r="E226" s="30">
        <v>901.66</v>
      </c>
      <c r="F226" s="30">
        <v>1015.88</v>
      </c>
      <c r="H226" s="38">
        <v>43373</v>
      </c>
      <c r="I226">
        <v>2.2999999999999998</v>
      </c>
    </row>
    <row r="227" spans="1:9" x14ac:dyDescent="0.35">
      <c r="A227" s="2">
        <v>36433</v>
      </c>
      <c r="B227" s="3" t="e">
        <v>#N/A</v>
      </c>
      <c r="C227" s="3" t="e">
        <v>#N/A</v>
      </c>
      <c r="E227" s="30">
        <v>908.67</v>
      </c>
      <c r="F227" s="30">
        <v>1023.38</v>
      </c>
      <c r="H227" s="38">
        <v>43404</v>
      </c>
      <c r="I227">
        <v>2.5</v>
      </c>
    </row>
    <row r="228" spans="1:9" x14ac:dyDescent="0.35">
      <c r="A228" s="2">
        <v>36464</v>
      </c>
      <c r="B228" s="3" t="e">
        <v>#N/A</v>
      </c>
      <c r="C228" s="3" t="e">
        <v>#N/A</v>
      </c>
      <c r="E228" s="30">
        <v>909.84</v>
      </c>
      <c r="F228" s="30">
        <v>1024.04</v>
      </c>
      <c r="H228" s="38">
        <v>43434</v>
      </c>
      <c r="I228">
        <v>2.2000000000000002</v>
      </c>
    </row>
    <row r="229" spans="1:9" x14ac:dyDescent="0.35">
      <c r="A229" s="2">
        <v>36494</v>
      </c>
      <c r="B229" s="3" t="e">
        <v>#N/A</v>
      </c>
      <c r="C229" s="3" t="e">
        <v>#N/A</v>
      </c>
      <c r="E229" s="30">
        <v>910.23</v>
      </c>
      <c r="F229" s="30">
        <v>1017.08</v>
      </c>
      <c r="H229" s="38">
        <v>43465</v>
      </c>
      <c r="I229">
        <v>1.9</v>
      </c>
    </row>
    <row r="230" spans="1:9" x14ac:dyDescent="0.35">
      <c r="A230" s="2">
        <v>36525</v>
      </c>
      <c r="B230" s="3">
        <v>6.5919999999999992E-2</v>
      </c>
      <c r="C230" s="3">
        <v>6.6220000000000001E-2</v>
      </c>
      <c r="E230" s="30">
        <v>907.67</v>
      </c>
      <c r="F230" s="30">
        <v>1001.88</v>
      </c>
      <c r="H230" s="38">
        <v>43496</v>
      </c>
      <c r="I230">
        <v>1.6</v>
      </c>
    </row>
    <row r="231" spans="1:9" x14ac:dyDescent="0.35">
      <c r="A231" s="2">
        <v>36556</v>
      </c>
      <c r="B231" s="3">
        <v>6.6650000000000001E-2</v>
      </c>
      <c r="C231" s="3">
        <v>6.4909999999999995E-2</v>
      </c>
      <c r="E231" s="30">
        <v>905.18</v>
      </c>
      <c r="F231" s="30">
        <v>1016.16</v>
      </c>
      <c r="H231" s="38">
        <v>43524</v>
      </c>
      <c r="I231">
        <v>1.5</v>
      </c>
    </row>
    <row r="232" spans="1:9" x14ac:dyDescent="0.35">
      <c r="A232" s="2">
        <v>36585</v>
      </c>
      <c r="B232" s="3">
        <v>6.4089999999999994E-2</v>
      </c>
      <c r="C232" s="3">
        <v>6.1399999999999996E-2</v>
      </c>
      <c r="E232" s="30">
        <v>912.26</v>
      </c>
      <c r="F232" s="30">
        <v>1046.82</v>
      </c>
      <c r="H232" s="38">
        <v>43555</v>
      </c>
      <c r="I232">
        <v>1.9</v>
      </c>
    </row>
    <row r="233" spans="1:9" x14ac:dyDescent="0.35">
      <c r="A233" s="2">
        <v>36616</v>
      </c>
      <c r="B233" s="3">
        <v>6.0039999999999996E-2</v>
      </c>
      <c r="C233" s="3">
        <v>5.8280000000000005E-2</v>
      </c>
      <c r="E233" s="30">
        <v>923.88</v>
      </c>
      <c r="F233" s="30">
        <v>1082.6300000000001</v>
      </c>
      <c r="H233" s="38">
        <v>43585</v>
      </c>
      <c r="I233">
        <v>2</v>
      </c>
    </row>
    <row r="234" spans="1:9" x14ac:dyDescent="0.35">
      <c r="A234" s="2">
        <v>36646</v>
      </c>
      <c r="B234" s="3">
        <v>6.2119999999999995E-2</v>
      </c>
      <c r="C234" s="3">
        <v>5.96E-2</v>
      </c>
      <c r="E234" s="30">
        <v>923.25</v>
      </c>
      <c r="F234" s="30">
        <v>1073.96</v>
      </c>
      <c r="H234" s="38">
        <v>43616</v>
      </c>
      <c r="I234">
        <v>1.8</v>
      </c>
    </row>
    <row r="235" spans="1:9" x14ac:dyDescent="0.35">
      <c r="A235" s="2">
        <v>36677</v>
      </c>
      <c r="B235" s="3">
        <v>6.2719999999999998E-2</v>
      </c>
      <c r="C235" s="3">
        <v>6.0080000000000001E-2</v>
      </c>
      <c r="E235" s="30">
        <v>927.11</v>
      </c>
      <c r="F235" s="30">
        <v>1070.07</v>
      </c>
      <c r="H235" s="38">
        <v>43646</v>
      </c>
      <c r="I235">
        <v>1.6</v>
      </c>
    </row>
    <row r="236" spans="1:9" x14ac:dyDescent="0.35">
      <c r="A236" s="2">
        <v>36707</v>
      </c>
      <c r="B236" s="3">
        <v>6.0309999999999996E-2</v>
      </c>
      <c r="C236" s="3">
        <v>5.8959999999999999E-2</v>
      </c>
      <c r="E236" s="30">
        <v>940.49</v>
      </c>
      <c r="F236" s="30">
        <v>1093.24</v>
      </c>
      <c r="H236" s="38">
        <v>43677</v>
      </c>
      <c r="I236">
        <v>1.8</v>
      </c>
    </row>
    <row r="237" spans="1:9" x14ac:dyDescent="0.35">
      <c r="A237" s="2">
        <v>36738</v>
      </c>
      <c r="B237" s="3">
        <v>6.0309999999999996E-2</v>
      </c>
      <c r="C237" s="3">
        <v>5.7820000000000003E-2</v>
      </c>
      <c r="E237" s="30">
        <v>946.84</v>
      </c>
      <c r="F237" s="30">
        <v>1112.06</v>
      </c>
      <c r="H237" s="38">
        <v>43708</v>
      </c>
      <c r="I237">
        <v>1.7</v>
      </c>
    </row>
    <row r="238" spans="1:9" x14ac:dyDescent="0.35">
      <c r="A238" s="2">
        <v>36769</v>
      </c>
      <c r="B238" s="3">
        <v>5.7249999999999995E-2</v>
      </c>
      <c r="C238" s="3">
        <v>5.6680000000000001E-2</v>
      </c>
      <c r="E238" s="30">
        <v>956.7</v>
      </c>
      <c r="F238" s="30">
        <v>1137.4100000000001</v>
      </c>
      <c r="H238" s="38">
        <v>43738</v>
      </c>
      <c r="I238">
        <v>1.7</v>
      </c>
    </row>
    <row r="239" spans="1:9" x14ac:dyDescent="0.35">
      <c r="A239" s="2">
        <v>36799</v>
      </c>
      <c r="B239" s="3">
        <v>5.8019999999999995E-2</v>
      </c>
      <c r="C239" s="3">
        <v>5.885E-2</v>
      </c>
      <c r="E239" s="30">
        <v>964.08</v>
      </c>
      <c r="F239" s="30">
        <v>1123.6199999999999</v>
      </c>
      <c r="H239" s="38">
        <v>43769</v>
      </c>
      <c r="I239">
        <v>1.8</v>
      </c>
    </row>
    <row r="240" spans="1:9" x14ac:dyDescent="0.35">
      <c r="A240" s="2">
        <v>36830</v>
      </c>
      <c r="B240" s="3">
        <v>5.7510000000000006E-2</v>
      </c>
      <c r="C240" s="3">
        <v>5.7880000000000001E-2</v>
      </c>
      <c r="E240" s="30">
        <v>970.42</v>
      </c>
      <c r="F240" s="30">
        <v>1141.2</v>
      </c>
      <c r="H240" s="38">
        <v>43799</v>
      </c>
      <c r="I240">
        <v>2.1</v>
      </c>
    </row>
    <row r="241" spans="1:9" x14ac:dyDescent="0.35">
      <c r="A241" s="2">
        <v>36860</v>
      </c>
      <c r="B241" s="3">
        <v>5.4679999999999999E-2</v>
      </c>
      <c r="C241" s="3">
        <v>5.6079999999999998E-2</v>
      </c>
      <c r="E241" s="30">
        <v>984.49</v>
      </c>
      <c r="F241" s="30">
        <v>1177.22</v>
      </c>
      <c r="H241" s="38">
        <v>43830</v>
      </c>
      <c r="I241">
        <v>2.2999999999999998</v>
      </c>
    </row>
    <row r="242" spans="1:9" x14ac:dyDescent="0.35">
      <c r="A242" s="2">
        <v>36891</v>
      </c>
      <c r="B242" s="3">
        <v>5.1119999999999999E-2</v>
      </c>
      <c r="C242" s="3">
        <v>5.457E-2</v>
      </c>
      <c r="E242" s="30">
        <v>1000.84</v>
      </c>
      <c r="F242" s="30">
        <v>1204.93</v>
      </c>
      <c r="H242" s="38">
        <v>43861</v>
      </c>
      <c r="I242">
        <v>2.5</v>
      </c>
    </row>
    <row r="243" spans="1:9" x14ac:dyDescent="0.35">
      <c r="A243" s="2">
        <v>36922</v>
      </c>
      <c r="B243" s="3">
        <v>5.1139999999999998E-2</v>
      </c>
      <c r="C243" s="3">
        <v>5.5010000000000003E-2</v>
      </c>
      <c r="E243" s="30">
        <v>1012.66</v>
      </c>
      <c r="F243" s="30">
        <v>1206.98</v>
      </c>
      <c r="H243" s="38">
        <v>43890</v>
      </c>
      <c r="I243">
        <v>2.2999999999999998</v>
      </c>
    </row>
    <row r="244" spans="1:9" x14ac:dyDescent="0.35">
      <c r="A244" s="2">
        <v>36950</v>
      </c>
      <c r="B244" s="3">
        <v>4.8959999999999997E-2</v>
      </c>
      <c r="C244" s="3">
        <v>5.314E-2</v>
      </c>
      <c r="E244" s="30">
        <v>1022.02</v>
      </c>
      <c r="F244" s="30">
        <v>1227.6199999999999</v>
      </c>
      <c r="H244" s="38">
        <v>43921</v>
      </c>
      <c r="I244">
        <v>1.5</v>
      </c>
    </row>
    <row r="245" spans="1:9" x14ac:dyDescent="0.35">
      <c r="A245" s="2">
        <v>36981</v>
      </c>
      <c r="B245" s="3">
        <v>4.9169999999999998E-2</v>
      </c>
      <c r="C245" s="3">
        <v>5.4440000000000002E-2</v>
      </c>
      <c r="E245" s="30">
        <v>1030.1099999999999</v>
      </c>
      <c r="F245" s="30">
        <v>1221.45</v>
      </c>
      <c r="H245" s="38">
        <v>43951</v>
      </c>
      <c r="I245">
        <v>0.3</v>
      </c>
    </row>
    <row r="246" spans="1:9" x14ac:dyDescent="0.35">
      <c r="A246" s="2">
        <v>37011</v>
      </c>
      <c r="B246" s="3">
        <v>5.3380000000000004E-2</v>
      </c>
      <c r="C246" s="3">
        <v>5.7880000000000001E-2</v>
      </c>
      <c r="E246" s="30">
        <v>1025.99</v>
      </c>
      <c r="F246" s="30">
        <v>1188.22</v>
      </c>
      <c r="H246" s="38">
        <v>43982</v>
      </c>
      <c r="I246">
        <v>0.1</v>
      </c>
    </row>
    <row r="247" spans="1:9" x14ac:dyDescent="0.35">
      <c r="A247" s="2">
        <v>37042</v>
      </c>
      <c r="B247" s="3">
        <v>5.3810000000000004E-2</v>
      </c>
      <c r="C247" s="3">
        <v>5.7529999999999998E-2</v>
      </c>
      <c r="E247" s="30">
        <v>1030.24</v>
      </c>
      <c r="F247" s="30">
        <v>1189.73</v>
      </c>
      <c r="H247" s="38">
        <v>44012</v>
      </c>
      <c r="I247">
        <v>0.6</v>
      </c>
    </row>
    <row r="248" spans="1:9" x14ac:dyDescent="0.35">
      <c r="A248" s="2">
        <v>37072</v>
      </c>
      <c r="B248" s="3">
        <v>5.4120000000000001E-2</v>
      </c>
      <c r="C248" s="3">
        <v>5.7590000000000002E-2</v>
      </c>
      <c r="E248" s="30">
        <v>1033.96</v>
      </c>
      <c r="F248" s="30">
        <v>1199.96</v>
      </c>
      <c r="H248" s="38">
        <v>44043</v>
      </c>
      <c r="I248">
        <v>1</v>
      </c>
    </row>
    <row r="249" spans="1:9" x14ac:dyDescent="0.35">
      <c r="A249" s="2">
        <v>37103</v>
      </c>
      <c r="B249" s="3">
        <v>5.0540000000000002E-2</v>
      </c>
      <c r="C249" s="3">
        <v>5.5220000000000005E-2</v>
      </c>
      <c r="E249" s="30">
        <v>1052.71</v>
      </c>
      <c r="F249" s="30">
        <v>1244.6400000000001</v>
      </c>
      <c r="H249" s="38">
        <v>44074</v>
      </c>
      <c r="I249">
        <v>1.3</v>
      </c>
    </row>
    <row r="250" spans="1:9" x14ac:dyDescent="0.35">
      <c r="A250" s="2">
        <v>37134</v>
      </c>
      <c r="B250" s="3">
        <v>4.8320000000000002E-2</v>
      </c>
      <c r="C250" s="3">
        <v>5.3680000000000005E-2</v>
      </c>
      <c r="E250" s="30">
        <v>1061.83</v>
      </c>
      <c r="F250" s="30">
        <v>1271.24</v>
      </c>
      <c r="H250" s="38">
        <v>44104</v>
      </c>
      <c r="I250">
        <v>1.4</v>
      </c>
    </row>
    <row r="251" spans="1:9" x14ac:dyDescent="0.35">
      <c r="A251" s="2">
        <v>37164</v>
      </c>
      <c r="B251" s="3">
        <v>4.5880000000000004E-2</v>
      </c>
      <c r="C251" s="3">
        <v>5.4210000000000001E-2</v>
      </c>
      <c r="E251" s="30">
        <v>1083.79</v>
      </c>
      <c r="F251" s="30">
        <v>1280.72</v>
      </c>
      <c r="H251" s="38">
        <v>44135</v>
      </c>
      <c r="I251">
        <v>1.2</v>
      </c>
    </row>
    <row r="252" spans="1:9" x14ac:dyDescent="0.35">
      <c r="A252" s="2">
        <v>37195</v>
      </c>
      <c r="B252" s="3">
        <v>4.2320000000000003E-2</v>
      </c>
      <c r="C252" s="3">
        <v>4.8739999999999999E-2</v>
      </c>
      <c r="E252" s="30">
        <v>1100.24</v>
      </c>
      <c r="F252" s="30">
        <v>1343.66</v>
      </c>
      <c r="H252" s="38">
        <v>44165</v>
      </c>
      <c r="I252">
        <v>1.2</v>
      </c>
    </row>
    <row r="253" spans="1:9" x14ac:dyDescent="0.35">
      <c r="A253" s="2">
        <v>37225</v>
      </c>
      <c r="B253" s="3">
        <v>4.752E-2</v>
      </c>
      <c r="C253" s="3">
        <v>5.2859999999999997E-2</v>
      </c>
      <c r="E253" s="30">
        <v>1087.76</v>
      </c>
      <c r="F253" s="30">
        <v>1279.79</v>
      </c>
      <c r="H253" s="38">
        <v>44196</v>
      </c>
      <c r="I253">
        <v>1.4</v>
      </c>
    </row>
    <row r="254" spans="1:9" x14ac:dyDescent="0.35">
      <c r="A254" s="2">
        <v>37256</v>
      </c>
      <c r="B254" s="3">
        <v>5.0509999999999999E-2</v>
      </c>
      <c r="C254" s="3">
        <v>5.466E-2</v>
      </c>
      <c r="E254" s="30">
        <v>1082.54</v>
      </c>
      <c r="F254" s="30">
        <v>1255.67</v>
      </c>
      <c r="H254" s="38">
        <v>44227</v>
      </c>
      <c r="I254">
        <v>1.4</v>
      </c>
    </row>
    <row r="255" spans="1:9" x14ac:dyDescent="0.35">
      <c r="A255" s="2">
        <v>37287</v>
      </c>
      <c r="B255" s="3">
        <v>5.0330000000000007E-2</v>
      </c>
      <c r="C255" s="3">
        <v>5.4309999999999997E-2</v>
      </c>
      <c r="E255" s="30">
        <v>1086.24</v>
      </c>
      <c r="F255" s="30">
        <v>1271.9000000000001</v>
      </c>
      <c r="H255" s="38">
        <v>44255</v>
      </c>
      <c r="I255">
        <v>1.7</v>
      </c>
    </row>
    <row r="256" spans="1:9" x14ac:dyDescent="0.35">
      <c r="A256" s="2">
        <v>37315</v>
      </c>
      <c r="B256" s="3">
        <v>4.8770000000000001E-2</v>
      </c>
      <c r="C256" s="3">
        <v>5.4169999999999996E-2</v>
      </c>
      <c r="E256" s="30">
        <v>1094.48</v>
      </c>
      <c r="F256" s="30">
        <v>1286.71</v>
      </c>
      <c r="H256" s="38">
        <v>44286</v>
      </c>
      <c r="I256">
        <v>2.6</v>
      </c>
    </row>
    <row r="257" spans="1:9" x14ac:dyDescent="0.35">
      <c r="A257" s="2">
        <v>37346</v>
      </c>
      <c r="B257" s="3">
        <v>5.4000000000000006E-2</v>
      </c>
      <c r="C257" s="3">
        <v>5.7990000000000007E-2</v>
      </c>
      <c r="E257" s="30">
        <v>1077.76</v>
      </c>
      <c r="F257" s="30">
        <v>1234.69</v>
      </c>
      <c r="H257" s="38">
        <v>44316</v>
      </c>
      <c r="I257">
        <v>4.2</v>
      </c>
    </row>
    <row r="258" spans="1:9" x14ac:dyDescent="0.35">
      <c r="A258" s="2">
        <v>37376</v>
      </c>
      <c r="B258" s="3">
        <v>5.0846999999999996E-2</v>
      </c>
      <c r="C258" s="3">
        <v>5.5918000000000002E-2</v>
      </c>
      <c r="E258" s="30">
        <v>1097</v>
      </c>
      <c r="F258" s="30">
        <v>1281.57</v>
      </c>
      <c r="H258" s="38">
        <v>44347</v>
      </c>
      <c r="I258">
        <v>5</v>
      </c>
    </row>
    <row r="259" spans="1:9" x14ac:dyDescent="0.35">
      <c r="A259" s="2">
        <v>37407</v>
      </c>
      <c r="B259" s="3">
        <v>5.0427E-2</v>
      </c>
      <c r="C259" s="3">
        <v>5.6147000000000002E-2</v>
      </c>
      <c r="E259" s="30">
        <v>1104.56</v>
      </c>
      <c r="F259" s="30">
        <v>1285.5999999999999</v>
      </c>
      <c r="H259" s="38">
        <v>44377</v>
      </c>
      <c r="I259">
        <v>5.4</v>
      </c>
    </row>
    <row r="260" spans="1:9" x14ac:dyDescent="0.35">
      <c r="A260" s="2">
        <v>37437</v>
      </c>
      <c r="B260" s="3">
        <v>4.7965000000000001E-2</v>
      </c>
      <c r="C260" s="3">
        <v>5.5076E-2</v>
      </c>
      <c r="E260" s="30">
        <v>1118.02</v>
      </c>
      <c r="F260" s="30">
        <v>1308.68</v>
      </c>
      <c r="H260" s="38">
        <v>44408</v>
      </c>
      <c r="I260">
        <v>5.4</v>
      </c>
    </row>
    <row r="261" spans="1:9" x14ac:dyDescent="0.35">
      <c r="A261" s="2">
        <v>37468</v>
      </c>
      <c r="B261" s="3">
        <v>4.4588000000000003E-2</v>
      </c>
      <c r="C261" s="3">
        <v>5.3011000000000003E-2</v>
      </c>
      <c r="E261" s="30">
        <v>1140.3399999999999</v>
      </c>
      <c r="F261" s="30">
        <v>1349.06</v>
      </c>
      <c r="H261" s="38">
        <v>44439</v>
      </c>
      <c r="I261">
        <v>5.3</v>
      </c>
    </row>
    <row r="262" spans="1:9" x14ac:dyDescent="0.35">
      <c r="A262" s="2">
        <v>37499</v>
      </c>
      <c r="B262" s="3">
        <v>4.1409000000000001E-2</v>
      </c>
      <c r="C262" s="3">
        <v>4.9250999999999996E-2</v>
      </c>
      <c r="E262" s="30">
        <v>1152.29</v>
      </c>
      <c r="F262" s="30">
        <v>1407.94</v>
      </c>
      <c r="H262" s="38">
        <v>44469</v>
      </c>
      <c r="I262">
        <v>5.4</v>
      </c>
    </row>
    <row r="263" spans="1:9" x14ac:dyDescent="0.35">
      <c r="A263" s="2">
        <v>37529</v>
      </c>
      <c r="B263" s="3">
        <v>3.5942000000000002E-2</v>
      </c>
      <c r="C263" s="3">
        <v>4.6681999999999994E-2</v>
      </c>
      <c r="E263" s="30">
        <v>1174.4100000000001</v>
      </c>
      <c r="F263" s="30">
        <v>1466.62</v>
      </c>
      <c r="H263" s="38">
        <v>44500</v>
      </c>
      <c r="I263">
        <v>6.2</v>
      </c>
    </row>
    <row r="264" spans="1:9" x14ac:dyDescent="0.35">
      <c r="A264" s="2">
        <v>37560</v>
      </c>
      <c r="B264" s="3">
        <v>3.8925000000000001E-2</v>
      </c>
      <c r="C264" s="3">
        <v>4.9858E-2</v>
      </c>
      <c r="E264" s="30">
        <v>1172.28</v>
      </c>
      <c r="F264" s="30">
        <v>1424.49</v>
      </c>
      <c r="H264" s="38">
        <v>44530</v>
      </c>
      <c r="I264">
        <v>6.8</v>
      </c>
    </row>
    <row r="265" spans="1:9" x14ac:dyDescent="0.35">
      <c r="A265" s="2">
        <v>37590</v>
      </c>
      <c r="B265" s="3">
        <v>4.2051999999999999E-2</v>
      </c>
      <c r="C265" s="3">
        <v>5.0353000000000002E-2</v>
      </c>
      <c r="E265" s="30">
        <v>1161.3499999999999</v>
      </c>
      <c r="F265" s="30">
        <v>1408.74</v>
      </c>
      <c r="H265" s="38">
        <v>44561</v>
      </c>
      <c r="I265">
        <v>7</v>
      </c>
    </row>
    <row r="266" spans="1:9" x14ac:dyDescent="0.35">
      <c r="A266" s="2">
        <v>37621</v>
      </c>
      <c r="B266" s="3">
        <v>3.8159999999999999E-2</v>
      </c>
      <c r="C266" s="3">
        <v>4.7779999999999996E-2</v>
      </c>
      <c r="E266" s="30">
        <v>1182.96</v>
      </c>
      <c r="F266" s="30">
        <v>1466.45</v>
      </c>
      <c r="H266" s="38">
        <v>44592</v>
      </c>
      <c r="I266">
        <v>7.5</v>
      </c>
    </row>
    <row r="267" spans="1:9" x14ac:dyDescent="0.35">
      <c r="A267" s="2">
        <v>37652</v>
      </c>
      <c r="B267" s="3">
        <v>3.9625E-2</v>
      </c>
      <c r="C267" s="3">
        <v>4.8411000000000003E-2</v>
      </c>
      <c r="E267" s="30">
        <v>1179.56</v>
      </c>
      <c r="F267" s="30">
        <v>1461.49</v>
      </c>
      <c r="H267" s="38">
        <v>44620</v>
      </c>
      <c r="I267">
        <v>7.9</v>
      </c>
    </row>
    <row r="268" spans="1:9" x14ac:dyDescent="0.35">
      <c r="A268" s="2">
        <v>37680</v>
      </c>
      <c r="B268" s="3">
        <v>3.6896999999999999E-2</v>
      </c>
      <c r="C268" s="3">
        <v>4.6691999999999997E-2</v>
      </c>
      <c r="E268" s="30">
        <v>1192.3</v>
      </c>
      <c r="F268" s="30">
        <v>1505.73</v>
      </c>
      <c r="H268" s="38">
        <v>44651</v>
      </c>
      <c r="I268">
        <v>8.5</v>
      </c>
    </row>
    <row r="269" spans="1:9" x14ac:dyDescent="0.35">
      <c r="A269" s="2">
        <v>37711</v>
      </c>
      <c r="B269" s="3">
        <v>3.7960000000000001E-2</v>
      </c>
      <c r="C269" s="3">
        <v>4.8154000000000002E-2</v>
      </c>
      <c r="E269" s="30">
        <v>1192.25</v>
      </c>
      <c r="F269" s="30">
        <v>1486.8</v>
      </c>
      <c r="H269" s="38">
        <v>44681</v>
      </c>
      <c r="I269">
        <v>8.3000000000000007</v>
      </c>
    </row>
    <row r="270" spans="1:9" x14ac:dyDescent="0.35">
      <c r="A270" s="2">
        <v>37741</v>
      </c>
      <c r="B270" s="3">
        <v>3.8359000000000004E-2</v>
      </c>
      <c r="C270" s="3">
        <v>4.7645E-2</v>
      </c>
      <c r="E270" s="30">
        <v>1194.6199999999999</v>
      </c>
      <c r="F270" s="30">
        <v>1501.89</v>
      </c>
      <c r="H270" s="38">
        <v>44712</v>
      </c>
      <c r="I270">
        <v>8.6</v>
      </c>
    </row>
    <row r="271" spans="1:9" x14ac:dyDescent="0.35">
      <c r="A271" s="2">
        <v>37772</v>
      </c>
      <c r="B271" s="3">
        <v>3.3699E-2</v>
      </c>
      <c r="C271" s="3">
        <v>4.3761999999999995E-2</v>
      </c>
      <c r="E271" s="30">
        <v>1213.1600000000001</v>
      </c>
      <c r="F271" s="30">
        <v>1586.34</v>
      </c>
      <c r="H271" s="38">
        <v>44742</v>
      </c>
      <c r="I271">
        <v>9.1</v>
      </c>
    </row>
    <row r="272" spans="1:9" x14ac:dyDescent="0.35">
      <c r="A272" s="2">
        <v>37802</v>
      </c>
      <c r="B272" s="3">
        <v>3.5132999999999998E-2</v>
      </c>
      <c r="C272" s="3">
        <v>4.5566000000000002E-2</v>
      </c>
      <c r="E272" s="30">
        <v>1211.22</v>
      </c>
      <c r="F272" s="30">
        <v>1562.14</v>
      </c>
      <c r="H272" s="38">
        <v>44773</v>
      </c>
      <c r="I272">
        <v>8.5</v>
      </c>
    </row>
    <row r="273" spans="1:9" x14ac:dyDescent="0.35">
      <c r="A273" s="2">
        <v>37833</v>
      </c>
      <c r="B273" s="3">
        <v>4.4054999999999997E-2</v>
      </c>
      <c r="C273" s="3">
        <v>5.3574000000000004E-2</v>
      </c>
      <c r="E273" s="30">
        <v>1184.71</v>
      </c>
      <c r="F273" s="30">
        <v>1422.43</v>
      </c>
      <c r="H273" s="38">
        <v>44804</v>
      </c>
      <c r="I273">
        <v>8.3000000000000007</v>
      </c>
    </row>
    <row r="274" spans="1:9" x14ac:dyDescent="0.35">
      <c r="A274" s="2">
        <v>37864</v>
      </c>
      <c r="B274" s="3">
        <v>4.4635999999999995E-2</v>
      </c>
      <c r="C274" s="3">
        <v>5.2228000000000004E-2</v>
      </c>
      <c r="E274" s="30">
        <v>1186.3800000000001</v>
      </c>
      <c r="F274" s="30">
        <v>1445.11</v>
      </c>
      <c r="H274" s="38">
        <v>44834</v>
      </c>
      <c r="I274">
        <v>8.1999999999999993</v>
      </c>
    </row>
    <row r="275" spans="1:9" x14ac:dyDescent="0.35">
      <c r="A275" s="2">
        <v>37894</v>
      </c>
      <c r="B275" s="3">
        <v>3.9376000000000001E-2</v>
      </c>
      <c r="C275" s="3">
        <v>4.8822999999999998E-2</v>
      </c>
      <c r="E275" s="30">
        <v>1210.95</v>
      </c>
      <c r="F275" s="30">
        <v>1520.35</v>
      </c>
      <c r="H275" s="38">
        <v>44865</v>
      </c>
      <c r="I275">
        <v>7.7</v>
      </c>
    </row>
    <row r="276" spans="1:9" x14ac:dyDescent="0.35">
      <c r="A276" s="2">
        <v>37925</v>
      </c>
      <c r="B276" s="3">
        <v>4.2927E-2</v>
      </c>
      <c r="C276" s="3">
        <v>5.1313999999999999E-2</v>
      </c>
      <c r="E276" s="30">
        <v>1199.0999999999999</v>
      </c>
      <c r="F276" s="30">
        <v>1478.05</v>
      </c>
      <c r="H276" s="38">
        <v>44895</v>
      </c>
      <c r="I276">
        <v>7.1</v>
      </c>
    </row>
    <row r="277" spans="1:9" x14ac:dyDescent="0.35">
      <c r="A277" s="2">
        <v>37955</v>
      </c>
      <c r="B277" s="3">
        <v>4.3316E-2</v>
      </c>
      <c r="C277" s="3">
        <v>5.1311000000000002E-2</v>
      </c>
      <c r="E277" s="30">
        <v>1198.78</v>
      </c>
      <c r="F277" s="30">
        <v>1485.2</v>
      </c>
      <c r="H277" s="38">
        <v>44926</v>
      </c>
      <c r="I277">
        <v>6.5</v>
      </c>
    </row>
    <row r="278" spans="1:9" x14ac:dyDescent="0.35">
      <c r="A278" s="2">
        <v>37986</v>
      </c>
      <c r="B278" s="3">
        <v>4.2455E-2</v>
      </c>
      <c r="C278" s="3">
        <v>5.0727000000000001E-2</v>
      </c>
      <c r="E278" s="30">
        <v>1207.8599999999999</v>
      </c>
      <c r="F278" s="30">
        <v>1502.86</v>
      </c>
      <c r="H278" s="38">
        <v>44957</v>
      </c>
      <c r="I278">
        <v>6.4</v>
      </c>
    </row>
    <row r="279" spans="1:9" x14ac:dyDescent="0.35">
      <c r="A279" s="2">
        <v>38017</v>
      </c>
      <c r="B279" s="3">
        <v>4.1319000000000002E-2</v>
      </c>
      <c r="C279" s="3">
        <v>4.9610000000000001E-2</v>
      </c>
      <c r="E279" s="30">
        <v>1213.83</v>
      </c>
      <c r="F279" s="30">
        <v>1528.64</v>
      </c>
      <c r="H279" s="38">
        <v>44985</v>
      </c>
      <c r="I279">
        <v>6</v>
      </c>
    </row>
    <row r="280" spans="1:9" x14ac:dyDescent="0.35">
      <c r="A280" s="2">
        <v>38046</v>
      </c>
      <c r="B280" s="3">
        <v>3.9710999999999996E-2</v>
      </c>
      <c r="C280" s="3">
        <v>4.8374E-2</v>
      </c>
      <c r="E280" s="30">
        <v>1225.08</v>
      </c>
      <c r="F280" s="30">
        <v>1559.1</v>
      </c>
      <c r="H280" s="38">
        <v>45016</v>
      </c>
      <c r="I280">
        <v>5</v>
      </c>
    </row>
    <row r="281" spans="1:9" x14ac:dyDescent="0.35">
      <c r="A281" s="2">
        <v>38077</v>
      </c>
      <c r="B281" s="3">
        <v>3.8348E-2</v>
      </c>
      <c r="C281" s="3">
        <v>4.7716000000000001E-2</v>
      </c>
      <c r="E281" s="30">
        <v>1233.72</v>
      </c>
      <c r="F281" s="30">
        <v>1582.77</v>
      </c>
      <c r="H281" s="38">
        <v>45046</v>
      </c>
      <c r="I281">
        <v>4.9000000000000004</v>
      </c>
    </row>
    <row r="282" spans="1:9" x14ac:dyDescent="0.35">
      <c r="A282" s="2">
        <v>38107</v>
      </c>
      <c r="B282" s="3">
        <v>4.5053000000000003E-2</v>
      </c>
      <c r="C282" s="3">
        <v>5.2843999999999995E-2</v>
      </c>
      <c r="E282" s="30">
        <v>1205.83</v>
      </c>
      <c r="F282" s="30">
        <v>1493.98</v>
      </c>
      <c r="H282" s="38">
        <v>45077</v>
      </c>
      <c r="I282">
        <v>4</v>
      </c>
    </row>
    <row r="283" spans="1:9" x14ac:dyDescent="0.35">
      <c r="A283" s="2">
        <v>38138</v>
      </c>
      <c r="B283" s="3">
        <v>4.6467999999999995E-2</v>
      </c>
      <c r="C283" s="3">
        <v>5.3444999999999999E-2</v>
      </c>
      <c r="E283" s="30">
        <v>1202.3699999999999</v>
      </c>
      <c r="F283" s="30">
        <v>1486.64</v>
      </c>
      <c r="H283" s="38">
        <v>45107</v>
      </c>
      <c r="I283">
        <v>3</v>
      </c>
    </row>
    <row r="284" spans="1:9" x14ac:dyDescent="0.35">
      <c r="A284" s="2">
        <v>38168</v>
      </c>
      <c r="B284" s="3">
        <v>4.5805999999999993E-2</v>
      </c>
      <c r="C284" s="3">
        <v>5.2876000000000006E-2</v>
      </c>
      <c r="E284" s="30">
        <v>1204.9100000000001</v>
      </c>
      <c r="F284" s="30">
        <v>1500.24</v>
      </c>
      <c r="H284" s="38">
        <v>45138</v>
      </c>
      <c r="I284">
        <v>3.2</v>
      </c>
    </row>
    <row r="285" spans="1:9" x14ac:dyDescent="0.35">
      <c r="A285" s="2">
        <v>38199</v>
      </c>
      <c r="B285" s="3">
        <v>4.4747000000000002E-2</v>
      </c>
      <c r="C285" s="3">
        <v>5.1969000000000001E-2</v>
      </c>
      <c r="E285" s="30">
        <v>1213.1099999999999</v>
      </c>
      <c r="F285" s="30">
        <v>1525.62</v>
      </c>
      <c r="H285" s="38">
        <v>45169</v>
      </c>
      <c r="I285">
        <v>3.7</v>
      </c>
    </row>
    <row r="286" spans="1:9" x14ac:dyDescent="0.35">
      <c r="A286" s="2">
        <v>38230</v>
      </c>
      <c r="B286" s="3">
        <v>4.1166999999999995E-2</v>
      </c>
      <c r="C286" s="3">
        <v>4.9272000000000003E-2</v>
      </c>
      <c r="E286" s="30">
        <v>1230.8699999999999</v>
      </c>
      <c r="F286" s="30">
        <v>1582.23</v>
      </c>
      <c r="H286" s="38">
        <v>45199</v>
      </c>
      <c r="I286">
        <v>3.7</v>
      </c>
    </row>
    <row r="287" spans="1:9" x14ac:dyDescent="0.35">
      <c r="A287" s="2">
        <v>38260</v>
      </c>
      <c r="B287" s="3">
        <v>4.1193999999999995E-2</v>
      </c>
      <c r="C287" s="3">
        <v>4.8918999999999997E-2</v>
      </c>
      <c r="E287" s="30">
        <v>1231.44</v>
      </c>
      <c r="F287" s="30">
        <v>1595.6</v>
      </c>
      <c r="H287" s="38">
        <v>45230</v>
      </c>
      <c r="I287">
        <v>3.2</v>
      </c>
    </row>
    <row r="288" spans="1:9" x14ac:dyDescent="0.35">
      <c r="A288" s="2">
        <v>38291</v>
      </c>
      <c r="B288" s="3">
        <v>4.0235E-2</v>
      </c>
      <c r="C288" s="3">
        <v>4.7889000000000001E-2</v>
      </c>
      <c r="E288" s="30">
        <v>1238.21</v>
      </c>
      <c r="F288" s="30">
        <v>1619.07</v>
      </c>
      <c r="H288" s="38">
        <v>45260</v>
      </c>
      <c r="I288">
        <v>3.1</v>
      </c>
    </row>
    <row r="289" spans="1:9" x14ac:dyDescent="0.35">
      <c r="A289" s="2">
        <v>38321</v>
      </c>
      <c r="B289" s="3">
        <v>4.3491999999999996E-2</v>
      </c>
      <c r="C289" s="3">
        <v>5.0019999999999995E-2</v>
      </c>
      <c r="E289" s="30">
        <v>1225.5</v>
      </c>
      <c r="F289" s="30">
        <v>1583.04</v>
      </c>
      <c r="H289" s="38">
        <v>45291</v>
      </c>
      <c r="I289">
        <v>3.4</v>
      </c>
    </row>
    <row r="290" spans="1:9" x14ac:dyDescent="0.35">
      <c r="A290" s="2">
        <v>38352</v>
      </c>
      <c r="B290" s="3">
        <v>4.2182000000000004E-2</v>
      </c>
      <c r="C290" s="3">
        <v>4.8261000000000005E-2</v>
      </c>
      <c r="E290" s="30">
        <v>1232.31</v>
      </c>
      <c r="F290" s="30">
        <v>1618.65</v>
      </c>
      <c r="H290" s="38">
        <v>45322</v>
      </c>
      <c r="I290">
        <v>3.1</v>
      </c>
    </row>
    <row r="291" spans="1:9" x14ac:dyDescent="0.35">
      <c r="A291" s="2">
        <v>38383</v>
      </c>
      <c r="B291" s="3">
        <v>4.1280000000000004E-2</v>
      </c>
      <c r="C291" s="3">
        <v>4.5849000000000001E-2</v>
      </c>
      <c r="E291" s="30">
        <v>1233.6500000000001</v>
      </c>
      <c r="F291" s="30">
        <v>1659.46</v>
      </c>
      <c r="H291" s="38">
        <v>45351</v>
      </c>
      <c r="I291">
        <v>3.2</v>
      </c>
    </row>
    <row r="292" spans="1:9" x14ac:dyDescent="0.35">
      <c r="A292" s="2">
        <v>38411</v>
      </c>
      <c r="B292" s="3">
        <v>4.3765999999999999E-2</v>
      </c>
      <c r="C292" s="3">
        <v>4.7195000000000001E-2</v>
      </c>
      <c r="E292" s="30">
        <v>1225.6400000000001</v>
      </c>
      <c r="F292" s="30">
        <v>1638.05</v>
      </c>
      <c r="H292" s="38">
        <v>45382</v>
      </c>
      <c r="I292">
        <v>3.5</v>
      </c>
    </row>
    <row r="293" spans="1:9" x14ac:dyDescent="0.35">
      <c r="A293" s="2">
        <v>38442</v>
      </c>
      <c r="B293" s="3">
        <v>4.4814999999999994E-2</v>
      </c>
      <c r="C293" s="3">
        <v>4.7548000000000007E-2</v>
      </c>
      <c r="E293" s="30">
        <v>1223.03</v>
      </c>
      <c r="F293" s="30">
        <v>1627.12</v>
      </c>
      <c r="H293" s="38">
        <v>45412</v>
      </c>
      <c r="I293">
        <v>3.4</v>
      </c>
    </row>
    <row r="294" spans="1:9" x14ac:dyDescent="0.35">
      <c r="A294" s="2">
        <v>38472</v>
      </c>
      <c r="B294" s="3">
        <v>4.1976000000000006E-2</v>
      </c>
      <c r="C294" s="3">
        <v>4.5133E-2</v>
      </c>
      <c r="E294" s="30">
        <v>1237.93</v>
      </c>
      <c r="F294" s="30">
        <v>1682.78</v>
      </c>
      <c r="H294" s="38">
        <v>45443</v>
      </c>
      <c r="I294">
        <v>3.3</v>
      </c>
    </row>
    <row r="295" spans="1:9" x14ac:dyDescent="0.35">
      <c r="A295" s="2">
        <v>38503</v>
      </c>
      <c r="B295" s="3">
        <v>3.9809999999999998E-2</v>
      </c>
      <c r="C295" s="3">
        <v>4.3205E-2</v>
      </c>
      <c r="E295" s="30">
        <v>1247.45</v>
      </c>
      <c r="F295" s="30">
        <v>1726.46</v>
      </c>
      <c r="H295" s="38">
        <v>45473</v>
      </c>
      <c r="I295">
        <v>3</v>
      </c>
    </row>
    <row r="296" spans="1:9" x14ac:dyDescent="0.35">
      <c r="A296" s="2">
        <v>38533</v>
      </c>
      <c r="B296" s="3">
        <v>3.9129999999999998E-2</v>
      </c>
      <c r="C296" s="3">
        <v>4.1910999999999997E-2</v>
      </c>
      <c r="E296" s="30">
        <v>1251.3800000000001</v>
      </c>
      <c r="F296" s="30">
        <v>1752.33</v>
      </c>
      <c r="H296" s="38">
        <v>45504</v>
      </c>
      <c r="I296">
        <v>2.9</v>
      </c>
    </row>
    <row r="297" spans="1:9" x14ac:dyDescent="0.35">
      <c r="A297" s="2">
        <v>38564</v>
      </c>
      <c r="B297" s="3">
        <v>4.2759999999999999E-2</v>
      </c>
      <c r="C297" s="3">
        <v>4.4706000000000003E-2</v>
      </c>
      <c r="E297" s="30">
        <v>1239.76</v>
      </c>
      <c r="F297" s="30">
        <v>1706.37</v>
      </c>
      <c r="H297" s="38">
        <v>45535</v>
      </c>
      <c r="I297">
        <v>2.5</v>
      </c>
    </row>
    <row r="298" spans="1:9" x14ac:dyDescent="0.35">
      <c r="A298" s="2">
        <v>38595</v>
      </c>
      <c r="B298" s="3">
        <v>4.0136999999999999E-2</v>
      </c>
      <c r="C298" s="3">
        <v>4.2537000000000005E-2</v>
      </c>
      <c r="E298" s="30">
        <v>1253.99</v>
      </c>
      <c r="F298" s="30">
        <v>1756.05</v>
      </c>
      <c r="H298" s="38">
        <v>45565</v>
      </c>
      <c r="I298">
        <v>2.4</v>
      </c>
    </row>
    <row r="299" spans="1:9" x14ac:dyDescent="0.35">
      <c r="A299" s="2">
        <v>38625</v>
      </c>
      <c r="B299" s="3">
        <v>4.3240000000000001E-2</v>
      </c>
      <c r="C299" s="3">
        <v>4.5668E-2</v>
      </c>
      <c r="E299" s="30">
        <v>1243.7</v>
      </c>
      <c r="F299" s="30">
        <v>1705.63</v>
      </c>
      <c r="H299" s="38">
        <v>45596</v>
      </c>
      <c r="I299">
        <v>2.6</v>
      </c>
    </row>
    <row r="300" spans="1:9" x14ac:dyDescent="0.35">
      <c r="A300" s="2">
        <v>38656</v>
      </c>
      <c r="B300" s="3">
        <v>4.5506000000000005E-2</v>
      </c>
      <c r="C300" s="3">
        <v>4.7537000000000003E-2</v>
      </c>
      <c r="E300" s="30">
        <v>1238.19</v>
      </c>
      <c r="F300" s="30">
        <v>1674.22</v>
      </c>
      <c r="H300" s="38">
        <v>45626</v>
      </c>
      <c r="I300">
        <v>2.7</v>
      </c>
    </row>
    <row r="301" spans="1:9" x14ac:dyDescent="0.35">
      <c r="A301" s="2">
        <v>38686</v>
      </c>
      <c r="B301" s="3">
        <v>4.4839999999999998E-2</v>
      </c>
      <c r="C301" s="3">
        <v>4.6927000000000003E-2</v>
      </c>
      <c r="E301" s="30">
        <v>1243.6400000000001</v>
      </c>
      <c r="F301" s="30">
        <v>1684.68</v>
      </c>
      <c r="H301" s="38">
        <v>45657</v>
      </c>
      <c r="I301">
        <v>2.9</v>
      </c>
    </row>
    <row r="302" spans="1:9" x14ac:dyDescent="0.35">
      <c r="A302" s="2">
        <v>38717</v>
      </c>
      <c r="B302" s="3">
        <v>4.3910999999999999E-2</v>
      </c>
      <c r="C302" s="3">
        <v>4.5347999999999999E-2</v>
      </c>
      <c r="E302" s="30">
        <v>1251.49</v>
      </c>
      <c r="F302" s="30">
        <v>1723.91</v>
      </c>
      <c r="H302" s="38">
        <v>45688</v>
      </c>
      <c r="I302">
        <v>3</v>
      </c>
    </row>
    <row r="303" spans="1:9" x14ac:dyDescent="0.35">
      <c r="A303" s="2">
        <v>38748</v>
      </c>
      <c r="B303" s="3">
        <v>4.5151999999999998E-2</v>
      </c>
      <c r="C303" s="3">
        <v>4.6768000000000004E-2</v>
      </c>
      <c r="E303" s="30">
        <v>1250.22</v>
      </c>
      <c r="F303" s="30">
        <v>1708.12</v>
      </c>
      <c r="H303" s="38">
        <v>45716</v>
      </c>
      <c r="I303">
        <v>2.8</v>
      </c>
    </row>
    <row r="304" spans="1:9" x14ac:dyDescent="0.35">
      <c r="A304" s="2">
        <v>38776</v>
      </c>
      <c r="B304" s="3">
        <v>4.5510000000000002E-2</v>
      </c>
      <c r="C304" s="3">
        <v>4.5075000000000004E-2</v>
      </c>
      <c r="E304" s="30">
        <v>1249.8399999999999</v>
      </c>
      <c r="F304" s="30">
        <v>1720.23</v>
      </c>
      <c r="H304" s="38">
        <v>45747</v>
      </c>
      <c r="I304">
        <v>2.4</v>
      </c>
    </row>
    <row r="305" spans="1:9" x14ac:dyDescent="0.35">
      <c r="A305" s="2">
        <v>38807</v>
      </c>
      <c r="B305" s="3">
        <v>4.8472000000000001E-2</v>
      </c>
      <c r="C305" s="3">
        <v>4.8898000000000004E-2</v>
      </c>
      <c r="E305" s="30">
        <v>1245.49</v>
      </c>
      <c r="F305" s="30">
        <v>1661.56</v>
      </c>
      <c r="H305" s="38">
        <v>45777</v>
      </c>
      <c r="I305">
        <v>2.2999999999999998</v>
      </c>
    </row>
    <row r="306" spans="1:9" x14ac:dyDescent="0.35">
      <c r="A306" s="2">
        <v>38837</v>
      </c>
      <c r="B306" s="3">
        <v>5.0505000000000001E-2</v>
      </c>
      <c r="C306" s="3">
        <v>5.1615000000000001E-2</v>
      </c>
      <c r="E306" s="30">
        <v>1246.0899999999999</v>
      </c>
      <c r="F306" s="30">
        <v>1629.2</v>
      </c>
      <c r="H306" s="38">
        <v>45808</v>
      </c>
      <c r="I306">
        <v>2.4</v>
      </c>
    </row>
    <row r="307" spans="1:9" x14ac:dyDescent="0.35">
      <c r="A307" s="2">
        <v>38868</v>
      </c>
      <c r="B307" s="3">
        <v>5.1185999999999995E-2</v>
      </c>
      <c r="C307" s="3">
        <v>5.2276999999999997E-2</v>
      </c>
      <c r="E307" s="30">
        <v>1246.5999999999999</v>
      </c>
      <c r="F307" s="30">
        <v>1629.31</v>
      </c>
    </row>
    <row r="308" spans="1:9" x14ac:dyDescent="0.35">
      <c r="A308" s="2">
        <v>38898</v>
      </c>
      <c r="B308" s="3">
        <v>5.1364E-2</v>
      </c>
      <c r="C308" s="3">
        <v>5.1859000000000002E-2</v>
      </c>
      <c r="E308" s="30">
        <v>1249.03</v>
      </c>
      <c r="F308" s="30">
        <v>1641.8</v>
      </c>
    </row>
    <row r="309" spans="1:9" x14ac:dyDescent="0.35">
      <c r="A309" s="2">
        <v>38929</v>
      </c>
      <c r="B309" s="3">
        <v>4.9793999999999998E-2</v>
      </c>
      <c r="C309" s="3">
        <v>5.0649E-2</v>
      </c>
      <c r="E309" s="30">
        <v>1262.17</v>
      </c>
      <c r="F309" s="30">
        <v>1673.27</v>
      </c>
    </row>
    <row r="310" spans="1:9" x14ac:dyDescent="0.35">
      <c r="A310" s="2">
        <v>38960</v>
      </c>
      <c r="B310" s="3">
        <v>4.7257999999999994E-2</v>
      </c>
      <c r="C310" s="3">
        <v>4.8768000000000006E-2</v>
      </c>
      <c r="E310" s="30">
        <v>1276.27</v>
      </c>
      <c r="F310" s="30">
        <v>1719.24</v>
      </c>
    </row>
    <row r="311" spans="1:9" x14ac:dyDescent="0.35">
      <c r="A311" s="2">
        <v>38990</v>
      </c>
      <c r="B311" s="3">
        <v>4.6276000000000005E-2</v>
      </c>
      <c r="C311" s="3">
        <v>4.7618999999999995E-2</v>
      </c>
      <c r="E311" s="30">
        <v>1285.56</v>
      </c>
      <c r="F311" s="30">
        <v>1747.34</v>
      </c>
    </row>
    <row r="312" spans="1:9" x14ac:dyDescent="0.35">
      <c r="A312" s="2">
        <v>39021</v>
      </c>
      <c r="B312" s="3">
        <v>4.5980999999999994E-2</v>
      </c>
      <c r="C312" s="3">
        <v>4.7153E-2</v>
      </c>
      <c r="E312" s="30">
        <v>1291.25</v>
      </c>
      <c r="F312" s="30">
        <v>1760.18</v>
      </c>
    </row>
    <row r="313" spans="1:9" x14ac:dyDescent="0.35">
      <c r="A313" s="2">
        <v>39051</v>
      </c>
      <c r="B313" s="3">
        <v>4.4581000000000003E-2</v>
      </c>
      <c r="C313" s="3">
        <v>4.5618999999999993E-2</v>
      </c>
      <c r="E313" s="30">
        <v>1301.3800000000001</v>
      </c>
      <c r="F313" s="30">
        <v>1794.73</v>
      </c>
    </row>
    <row r="314" spans="1:9" x14ac:dyDescent="0.35">
      <c r="A314" s="2">
        <v>39082</v>
      </c>
      <c r="B314" s="3">
        <v>4.7022000000000001E-2</v>
      </c>
      <c r="C314" s="3">
        <v>4.8094999999999999E-2</v>
      </c>
      <c r="E314" s="30">
        <v>1295.42</v>
      </c>
      <c r="F314" s="30">
        <v>1755.82</v>
      </c>
    </row>
    <row r="315" spans="1:9" x14ac:dyDescent="0.35">
      <c r="A315" s="2">
        <v>39113</v>
      </c>
      <c r="B315" s="3">
        <v>4.8079999999999998E-2</v>
      </c>
      <c r="C315" s="3">
        <v>4.9069000000000002E-2</v>
      </c>
      <c r="E315" s="30">
        <v>1295.43</v>
      </c>
      <c r="F315" s="30">
        <v>1742.34</v>
      </c>
    </row>
    <row r="316" spans="1:9" x14ac:dyDescent="0.35">
      <c r="A316" s="2">
        <v>39141</v>
      </c>
      <c r="B316" s="3">
        <v>4.5656999999999996E-2</v>
      </c>
      <c r="C316" s="3">
        <v>4.6806E-2</v>
      </c>
      <c r="E316" s="30">
        <v>1312.5</v>
      </c>
      <c r="F316" s="30">
        <v>1794.08</v>
      </c>
    </row>
    <row r="317" spans="1:9" x14ac:dyDescent="0.35">
      <c r="A317" s="2">
        <v>39172</v>
      </c>
      <c r="B317" s="3">
        <v>4.6443000000000005E-2</v>
      </c>
      <c r="C317" s="3">
        <v>4.8432000000000003E-2</v>
      </c>
      <c r="E317" s="30">
        <v>1315.59</v>
      </c>
      <c r="F317" s="30">
        <v>1774.31</v>
      </c>
    </row>
    <row r="318" spans="1:9" x14ac:dyDescent="0.35">
      <c r="A318" s="2">
        <v>39202</v>
      </c>
      <c r="B318" s="3">
        <v>4.6222000000000006E-2</v>
      </c>
      <c r="C318" s="3">
        <v>4.8131000000000007E-2</v>
      </c>
      <c r="E318" s="30">
        <v>1321.45</v>
      </c>
      <c r="F318" s="30">
        <v>1788.18</v>
      </c>
    </row>
    <row r="319" spans="1:9" x14ac:dyDescent="0.35">
      <c r="A319" s="2">
        <v>39233</v>
      </c>
      <c r="B319" s="3">
        <v>4.8878999999999999E-2</v>
      </c>
      <c r="C319" s="3">
        <v>5.0098000000000004E-2</v>
      </c>
      <c r="E319" s="30">
        <v>1312.95</v>
      </c>
      <c r="F319" s="30">
        <v>1754.79</v>
      </c>
    </row>
    <row r="320" spans="1:9" x14ac:dyDescent="0.35">
      <c r="A320" s="2">
        <v>39263</v>
      </c>
      <c r="B320" s="3">
        <v>5.0243999999999997E-2</v>
      </c>
      <c r="C320" s="3">
        <v>5.1239E-2</v>
      </c>
      <c r="E320" s="30">
        <v>1315.07</v>
      </c>
      <c r="F320" s="30">
        <v>1739.99</v>
      </c>
    </row>
    <row r="321" spans="1:6" x14ac:dyDescent="0.35">
      <c r="A321" s="2">
        <v>39294</v>
      </c>
      <c r="B321" s="3">
        <v>4.7388000000000007E-2</v>
      </c>
      <c r="C321" s="3">
        <v>4.9019000000000007E-2</v>
      </c>
      <c r="E321" s="30">
        <v>1333.52</v>
      </c>
      <c r="F321" s="30">
        <v>1786.55</v>
      </c>
    </row>
    <row r="322" spans="1:6" x14ac:dyDescent="0.35">
      <c r="A322" s="2">
        <v>39325</v>
      </c>
      <c r="B322" s="3">
        <v>4.5292000000000006E-2</v>
      </c>
      <c r="C322" s="3">
        <v>4.8224000000000003E-2</v>
      </c>
      <c r="E322" s="30">
        <v>1353.43</v>
      </c>
      <c r="F322" s="30">
        <v>1819.82</v>
      </c>
    </row>
    <row r="323" spans="1:6" x14ac:dyDescent="0.35">
      <c r="A323" s="2">
        <v>39355</v>
      </c>
      <c r="B323" s="3">
        <v>4.5865000000000003E-2</v>
      </c>
      <c r="C323" s="3">
        <v>4.836E-2</v>
      </c>
      <c r="E323" s="30">
        <v>1361.6</v>
      </c>
      <c r="F323" s="30">
        <v>1824.94</v>
      </c>
    </row>
    <row r="324" spans="1:6" x14ac:dyDescent="0.35">
      <c r="A324" s="2">
        <v>39386</v>
      </c>
      <c r="B324" s="3">
        <v>4.4707999999999998E-2</v>
      </c>
      <c r="C324" s="3">
        <v>4.7456999999999999E-2</v>
      </c>
      <c r="E324" s="30">
        <v>1370.18</v>
      </c>
      <c r="F324" s="30">
        <v>1850.71</v>
      </c>
    </row>
    <row r="325" spans="1:6" x14ac:dyDescent="0.35">
      <c r="A325" s="2">
        <v>39416</v>
      </c>
      <c r="B325" s="3">
        <v>3.9378999999999997E-2</v>
      </c>
      <c r="C325" s="3">
        <v>4.3789999999999996E-2</v>
      </c>
      <c r="E325" s="30">
        <v>1406.93</v>
      </c>
      <c r="F325" s="30">
        <v>1935.8</v>
      </c>
    </row>
    <row r="326" spans="1:6" x14ac:dyDescent="0.35">
      <c r="A326" s="2">
        <v>39447</v>
      </c>
      <c r="B326" s="3">
        <v>4.0232000000000004E-2</v>
      </c>
      <c r="C326" s="3">
        <v>4.4522000000000006E-2</v>
      </c>
      <c r="E326" s="30">
        <v>1409.85</v>
      </c>
      <c r="F326" s="30">
        <v>1928.04</v>
      </c>
    </row>
    <row r="327" spans="1:6" x14ac:dyDescent="0.35">
      <c r="A327" s="2">
        <v>39478</v>
      </c>
      <c r="B327" s="3">
        <v>3.5931000000000005E-2</v>
      </c>
      <c r="C327" s="3">
        <v>4.3225E-2</v>
      </c>
      <c r="E327" s="30">
        <v>1445.27</v>
      </c>
      <c r="F327" s="30">
        <v>1978.93</v>
      </c>
    </row>
    <row r="328" spans="1:6" x14ac:dyDescent="0.35">
      <c r="A328" s="2">
        <v>39507</v>
      </c>
      <c r="B328" s="3">
        <v>3.5091999999999998E-2</v>
      </c>
      <c r="C328" s="3">
        <v>4.4023000000000007E-2</v>
      </c>
      <c r="E328" s="30">
        <v>1464.46</v>
      </c>
      <c r="F328" s="30">
        <v>1987.37</v>
      </c>
    </row>
    <row r="329" spans="1:6" x14ac:dyDescent="0.35">
      <c r="A329" s="2">
        <v>39538</v>
      </c>
      <c r="B329" s="3">
        <v>3.4096000000000001E-2</v>
      </c>
      <c r="C329" s="3">
        <v>4.2916999999999997E-2</v>
      </c>
      <c r="E329" s="30">
        <v>1473.94</v>
      </c>
      <c r="F329" s="30">
        <v>2004.63</v>
      </c>
    </row>
    <row r="330" spans="1:6" x14ac:dyDescent="0.35">
      <c r="A330" s="2">
        <v>39568</v>
      </c>
      <c r="B330" s="3">
        <v>3.7279E-2</v>
      </c>
      <c r="C330" s="3">
        <v>4.4672000000000003E-2</v>
      </c>
      <c r="E330" s="30">
        <v>1449.39</v>
      </c>
      <c r="F330" s="30">
        <v>1966.16</v>
      </c>
    </row>
    <row r="331" spans="1:6" x14ac:dyDescent="0.35">
      <c r="A331" s="2">
        <v>39599</v>
      </c>
      <c r="B331" s="3">
        <v>4.0594999999999999E-2</v>
      </c>
      <c r="C331" s="3">
        <v>4.7146999999999994E-2</v>
      </c>
      <c r="E331" s="30">
        <v>1435.56</v>
      </c>
      <c r="F331" s="30">
        <v>1927.01</v>
      </c>
    </row>
    <row r="332" spans="1:6" x14ac:dyDescent="0.35">
      <c r="A332" s="2">
        <v>39629</v>
      </c>
      <c r="B332" s="3">
        <v>3.9689999999999996E-2</v>
      </c>
      <c r="C332" s="3">
        <v>4.5239000000000001E-2</v>
      </c>
      <c r="E332" s="30">
        <v>1443.44</v>
      </c>
      <c r="F332" s="30">
        <v>1960.05</v>
      </c>
    </row>
    <row r="333" spans="1:6" x14ac:dyDescent="0.35">
      <c r="A333" s="2">
        <v>39660</v>
      </c>
      <c r="B333" s="3">
        <v>3.9462000000000004E-2</v>
      </c>
      <c r="C333" s="3">
        <v>4.5727000000000004E-2</v>
      </c>
      <c r="E333" s="30">
        <v>1451.35</v>
      </c>
      <c r="F333" s="30">
        <v>1958.62</v>
      </c>
    </row>
    <row r="334" spans="1:6" x14ac:dyDescent="0.35">
      <c r="A334" s="2">
        <v>39691</v>
      </c>
      <c r="B334" s="3">
        <v>3.8115999999999997E-2</v>
      </c>
      <c r="C334" s="3">
        <v>4.4226999999999995E-2</v>
      </c>
      <c r="E334" s="30">
        <v>1465.04</v>
      </c>
      <c r="F334" s="30">
        <v>2007.25</v>
      </c>
    </row>
    <row r="335" spans="1:6" x14ac:dyDescent="0.35">
      <c r="A335" s="2">
        <v>39721</v>
      </c>
      <c r="B335" s="3">
        <v>3.8233999999999997E-2</v>
      </c>
      <c r="C335" s="3">
        <v>4.3110000000000002E-2</v>
      </c>
      <c r="E335" s="30">
        <v>1474.82</v>
      </c>
      <c r="F335" s="30">
        <v>2015.24</v>
      </c>
    </row>
    <row r="336" spans="1:6" x14ac:dyDescent="0.35">
      <c r="A336" s="2">
        <v>39752</v>
      </c>
      <c r="B336" s="3">
        <v>3.9529999999999996E-2</v>
      </c>
      <c r="C336" s="3">
        <v>4.3663999999999994E-2</v>
      </c>
      <c r="E336" s="30">
        <v>1484.67</v>
      </c>
      <c r="F336" s="30">
        <v>1949.44</v>
      </c>
    </row>
    <row r="337" spans="1:6" x14ac:dyDescent="0.35">
      <c r="A337" s="2">
        <v>39782</v>
      </c>
      <c r="B337" s="3">
        <v>2.92E-2</v>
      </c>
      <c r="C337" s="3">
        <v>3.4369000000000004E-2</v>
      </c>
      <c r="E337" s="30">
        <v>1539.56</v>
      </c>
      <c r="F337" s="30">
        <v>2189.27</v>
      </c>
    </row>
    <row r="338" spans="1:6" x14ac:dyDescent="0.35">
      <c r="A338" s="2">
        <v>39813</v>
      </c>
      <c r="B338" s="3">
        <v>2.2123E-2</v>
      </c>
      <c r="C338" s="3">
        <v>2.6758000000000001E-2</v>
      </c>
      <c r="E338" s="30">
        <v>1569.88</v>
      </c>
      <c r="F338" s="30">
        <v>2391.27</v>
      </c>
    </row>
    <row r="339" spans="1:6" x14ac:dyDescent="0.35">
      <c r="A339" s="2">
        <v>39844</v>
      </c>
      <c r="B339" s="3">
        <v>2.8403000000000001E-2</v>
      </c>
      <c r="C339" s="3">
        <v>3.603E-2</v>
      </c>
      <c r="E339" s="30">
        <v>1546.81</v>
      </c>
      <c r="F339" s="30">
        <v>2184.4299999999998</v>
      </c>
    </row>
    <row r="340" spans="1:6" x14ac:dyDescent="0.35">
      <c r="A340" s="2">
        <v>39872</v>
      </c>
      <c r="B340" s="3">
        <v>3.0131000000000002E-2</v>
      </c>
      <c r="C340" s="3">
        <v>3.7082999999999998E-2</v>
      </c>
      <c r="E340" s="30">
        <v>1540.37</v>
      </c>
      <c r="F340" s="30">
        <v>2162.33</v>
      </c>
    </row>
    <row r="341" spans="1:6" x14ac:dyDescent="0.35">
      <c r="A341" s="2">
        <v>39903</v>
      </c>
      <c r="B341" s="3">
        <v>2.6629E-2</v>
      </c>
      <c r="C341" s="3">
        <v>3.5339000000000002E-2</v>
      </c>
      <c r="E341" s="30">
        <v>1565.27</v>
      </c>
      <c r="F341" s="30">
        <v>2266.1999999999998</v>
      </c>
    </row>
    <row r="342" spans="1:6" x14ac:dyDescent="0.35">
      <c r="A342" s="2">
        <v>39933</v>
      </c>
      <c r="B342" s="3">
        <v>3.1186999999999999E-2</v>
      </c>
      <c r="C342" s="3">
        <v>4.0323999999999999E-2</v>
      </c>
      <c r="E342" s="30">
        <v>1548.02</v>
      </c>
      <c r="F342" s="30">
        <v>2149.1</v>
      </c>
    </row>
    <row r="343" spans="1:6" x14ac:dyDescent="0.35">
      <c r="A343" s="2">
        <v>39964</v>
      </c>
      <c r="B343" s="3">
        <v>3.4594E-2</v>
      </c>
      <c r="C343" s="3">
        <v>4.3361000000000004E-2</v>
      </c>
      <c r="E343" s="30">
        <v>1537.73</v>
      </c>
      <c r="F343" s="30">
        <v>2090.2199999999998</v>
      </c>
    </row>
    <row r="344" spans="1:6" x14ac:dyDescent="0.35">
      <c r="A344" s="2">
        <v>39994</v>
      </c>
      <c r="B344" s="3">
        <v>3.5325999999999996E-2</v>
      </c>
      <c r="C344" s="3">
        <v>4.3293999999999999E-2</v>
      </c>
      <c r="E344" s="30">
        <v>1531.83</v>
      </c>
      <c r="F344" s="30">
        <v>2104.3000000000002</v>
      </c>
    </row>
    <row r="345" spans="1:6" x14ac:dyDescent="0.35">
      <c r="A345" s="2">
        <v>40025</v>
      </c>
      <c r="B345" s="3">
        <v>3.4796000000000001E-2</v>
      </c>
      <c r="C345" s="3">
        <v>4.2983E-2</v>
      </c>
      <c r="E345" s="30">
        <v>1537.7</v>
      </c>
      <c r="F345" s="30">
        <v>2117.02</v>
      </c>
    </row>
    <row r="346" spans="1:6" x14ac:dyDescent="0.35">
      <c r="A346" s="2">
        <v>40056</v>
      </c>
      <c r="B346" s="3">
        <v>3.3974999999999998E-2</v>
      </c>
      <c r="C346" s="3">
        <v>4.1782000000000007E-2</v>
      </c>
      <c r="E346" s="30">
        <v>1548.5</v>
      </c>
      <c r="F346" s="30">
        <v>2156.92</v>
      </c>
    </row>
    <row r="347" spans="1:6" x14ac:dyDescent="0.35">
      <c r="A347" s="2">
        <v>40086</v>
      </c>
      <c r="B347" s="3">
        <v>3.3052999999999999E-2</v>
      </c>
      <c r="C347" s="3">
        <v>4.0500999999999995E-2</v>
      </c>
      <c r="E347" s="30">
        <v>1557.21</v>
      </c>
      <c r="F347" s="30">
        <v>2199.65</v>
      </c>
    </row>
    <row r="348" spans="1:6" x14ac:dyDescent="0.35">
      <c r="A348" s="2">
        <v>40117</v>
      </c>
      <c r="B348" s="3">
        <v>3.3827999999999997E-2</v>
      </c>
      <c r="C348" s="3">
        <v>4.2252999999999999E-2</v>
      </c>
      <c r="E348" s="30">
        <v>1560.2</v>
      </c>
      <c r="F348" s="30">
        <v>2168.77</v>
      </c>
    </row>
    <row r="349" spans="1:6" x14ac:dyDescent="0.35">
      <c r="A349" s="2">
        <v>40147</v>
      </c>
      <c r="B349" s="3">
        <v>3.1977999999999999E-2</v>
      </c>
      <c r="C349" s="3">
        <v>4.1917000000000003E-2</v>
      </c>
      <c r="E349" s="30">
        <v>1580.99</v>
      </c>
      <c r="F349" s="30">
        <v>2206.4899999999998</v>
      </c>
    </row>
    <row r="350" spans="1:6" x14ac:dyDescent="0.35">
      <c r="A350" s="2">
        <v>40178</v>
      </c>
      <c r="B350" s="3">
        <v>3.8367999999999999E-2</v>
      </c>
      <c r="C350" s="3">
        <v>4.6411000000000001E-2</v>
      </c>
      <c r="E350" s="30">
        <v>1547.74</v>
      </c>
      <c r="F350" s="30">
        <v>2082.3200000000002</v>
      </c>
    </row>
    <row r="351" spans="1:6" x14ac:dyDescent="0.35">
      <c r="A351" s="2">
        <v>40209</v>
      </c>
      <c r="B351" s="3">
        <v>3.5844000000000001E-2</v>
      </c>
      <c r="C351" s="3">
        <v>4.4884000000000007E-2</v>
      </c>
      <c r="E351" s="30">
        <v>1569.68</v>
      </c>
      <c r="F351" s="30">
        <v>2136.5100000000002</v>
      </c>
    </row>
    <row r="352" spans="1:6" x14ac:dyDescent="0.35">
      <c r="A352" s="2">
        <v>40237</v>
      </c>
      <c r="B352" s="3">
        <v>3.6116999999999996E-2</v>
      </c>
      <c r="C352" s="3">
        <v>4.5566000000000002E-2</v>
      </c>
      <c r="E352" s="30">
        <v>1576.2</v>
      </c>
      <c r="F352" s="30">
        <v>2142.2800000000002</v>
      </c>
    </row>
    <row r="353" spans="1:6" x14ac:dyDescent="0.35">
      <c r="A353" s="2">
        <v>40268</v>
      </c>
      <c r="B353" s="3">
        <v>3.8256999999999999E-2</v>
      </c>
      <c r="C353" s="3">
        <v>4.7129000000000004E-2</v>
      </c>
      <c r="E353" s="30">
        <v>1565.42</v>
      </c>
      <c r="F353" s="30">
        <v>2101.6</v>
      </c>
    </row>
    <row r="354" spans="1:6" x14ac:dyDescent="0.35">
      <c r="A354" s="2">
        <v>40298</v>
      </c>
      <c r="B354" s="3">
        <v>3.6532000000000002E-2</v>
      </c>
      <c r="C354" s="3">
        <v>4.5171999999999997E-2</v>
      </c>
      <c r="E354" s="30">
        <v>1577.67</v>
      </c>
      <c r="F354" s="30">
        <v>2160.31</v>
      </c>
    </row>
    <row r="355" spans="1:6" x14ac:dyDescent="0.35">
      <c r="A355" s="2">
        <v>40329</v>
      </c>
      <c r="B355" s="3">
        <v>3.2922E-2</v>
      </c>
      <c r="C355" s="3">
        <v>4.2088E-2</v>
      </c>
      <c r="E355" s="30">
        <v>1598.41</v>
      </c>
      <c r="F355" s="30">
        <v>2252.92</v>
      </c>
    </row>
    <row r="356" spans="1:6" x14ac:dyDescent="0.35">
      <c r="A356" s="2">
        <v>40359</v>
      </c>
      <c r="B356" s="3">
        <v>2.9310999999999997E-2</v>
      </c>
      <c r="C356" s="3">
        <v>3.8885000000000003E-2</v>
      </c>
      <c r="E356" s="30">
        <v>1621.24</v>
      </c>
      <c r="F356" s="30">
        <v>2357.2800000000002</v>
      </c>
    </row>
    <row r="357" spans="1:6" x14ac:dyDescent="0.35">
      <c r="A357" s="2">
        <v>40390</v>
      </c>
      <c r="B357" s="3">
        <v>2.9051999999999998E-2</v>
      </c>
      <c r="C357" s="3">
        <v>3.9881E-2</v>
      </c>
      <c r="E357" s="30">
        <v>1633.84</v>
      </c>
      <c r="F357" s="30">
        <v>2359.16</v>
      </c>
    </row>
    <row r="358" spans="1:6" x14ac:dyDescent="0.35">
      <c r="A358" s="2">
        <v>40421</v>
      </c>
      <c r="B358" s="3">
        <v>2.4683E-2</v>
      </c>
      <c r="C358" s="3">
        <v>3.5154999999999999E-2</v>
      </c>
      <c r="E358" s="30">
        <v>1654.36</v>
      </c>
      <c r="F358" s="30">
        <v>2519.56</v>
      </c>
    </row>
    <row r="359" spans="1:6" x14ac:dyDescent="0.35">
      <c r="A359" s="2">
        <v>40451</v>
      </c>
      <c r="B359" s="3">
        <v>2.5097999999999999E-2</v>
      </c>
      <c r="C359" s="3">
        <v>3.6849E-2</v>
      </c>
      <c r="E359" s="30">
        <v>1658.94</v>
      </c>
      <c r="F359" s="30">
        <v>2479.9899999999998</v>
      </c>
    </row>
    <row r="360" spans="1:6" x14ac:dyDescent="0.35">
      <c r="A360" s="2">
        <v>40482</v>
      </c>
      <c r="B360" s="3">
        <v>2.5992999999999999E-2</v>
      </c>
      <c r="C360" s="3">
        <v>3.9828000000000002E-2</v>
      </c>
      <c r="E360" s="30">
        <v>1664.56</v>
      </c>
      <c r="F360" s="30">
        <v>2397.86</v>
      </c>
    </row>
    <row r="361" spans="1:6" x14ac:dyDescent="0.35">
      <c r="A361" s="2">
        <v>40512</v>
      </c>
      <c r="B361" s="3">
        <v>2.7968000000000003E-2</v>
      </c>
      <c r="C361" s="3">
        <v>4.1104000000000002E-2</v>
      </c>
      <c r="E361" s="30">
        <v>1654.52</v>
      </c>
      <c r="F361" s="30">
        <v>2366.04</v>
      </c>
    </row>
    <row r="362" spans="1:6" x14ac:dyDescent="0.35">
      <c r="A362" s="2">
        <v>40543</v>
      </c>
      <c r="B362" s="3">
        <v>3.2934999999999999E-2</v>
      </c>
      <c r="C362" s="3">
        <v>4.3341000000000005E-2</v>
      </c>
      <c r="E362" s="30">
        <v>1629.61</v>
      </c>
      <c r="F362" s="30">
        <v>2277.56</v>
      </c>
    </row>
    <row r="363" spans="1:6" x14ac:dyDescent="0.35">
      <c r="A363" s="2">
        <v>40574</v>
      </c>
      <c r="B363" s="3">
        <v>3.3703999999999998E-2</v>
      </c>
      <c r="C363" s="3">
        <v>4.5711000000000002E-2</v>
      </c>
      <c r="E363" s="30">
        <v>1634.44</v>
      </c>
      <c r="F363" s="30">
        <v>2228.25</v>
      </c>
    </row>
    <row r="364" spans="1:6" x14ac:dyDescent="0.35">
      <c r="A364" s="2">
        <v>40602</v>
      </c>
      <c r="B364" s="3">
        <v>3.4271999999999997E-2</v>
      </c>
      <c r="C364" s="3">
        <v>4.5006999999999998E-2</v>
      </c>
      <c r="E364" s="30">
        <v>1630.2</v>
      </c>
      <c r="F364" s="30">
        <v>2254.2800000000002</v>
      </c>
    </row>
    <row r="365" spans="1:6" x14ac:dyDescent="0.35">
      <c r="A365" s="2">
        <v>40633</v>
      </c>
      <c r="B365" s="3">
        <v>3.4702999999999998E-2</v>
      </c>
      <c r="C365" s="3">
        <v>4.5075999999999998E-2</v>
      </c>
      <c r="E365" s="30">
        <v>1629.03</v>
      </c>
      <c r="F365" s="30">
        <v>2254.4899999999998</v>
      </c>
    </row>
    <row r="366" spans="1:6" x14ac:dyDescent="0.35">
      <c r="A366" s="2">
        <v>40663</v>
      </c>
      <c r="B366" s="3">
        <v>3.2863000000000003E-2</v>
      </c>
      <c r="C366" s="3">
        <v>4.3968E-2</v>
      </c>
      <c r="E366" s="30">
        <v>1646.04</v>
      </c>
      <c r="F366" s="30">
        <v>2296.64</v>
      </c>
    </row>
    <row r="367" spans="1:6" x14ac:dyDescent="0.35">
      <c r="A367" s="2">
        <v>40694</v>
      </c>
      <c r="B367" s="3">
        <v>3.0607000000000002E-2</v>
      </c>
      <c r="C367" s="3">
        <v>4.2241999999999995E-2</v>
      </c>
      <c r="E367" s="30">
        <v>1666.81</v>
      </c>
      <c r="F367" s="30">
        <v>2376.11</v>
      </c>
    </row>
    <row r="368" spans="1:6" x14ac:dyDescent="0.35">
      <c r="A368" s="2">
        <v>40724</v>
      </c>
      <c r="B368" s="3">
        <v>3.1600000000000003E-2</v>
      </c>
      <c r="C368" s="3">
        <v>4.3710000000000006E-2</v>
      </c>
      <c r="E368" s="30">
        <v>1665.44</v>
      </c>
      <c r="F368" s="30">
        <v>2330.3200000000002</v>
      </c>
    </row>
    <row r="369" spans="1:6" x14ac:dyDescent="0.35">
      <c r="A369" s="2">
        <v>40755</v>
      </c>
      <c r="B369" s="3">
        <v>2.7961E-2</v>
      </c>
      <c r="C369" s="3">
        <v>4.1184000000000005E-2</v>
      </c>
      <c r="E369" s="30">
        <v>1689.16</v>
      </c>
      <c r="F369" s="30">
        <v>2430.7800000000002</v>
      </c>
    </row>
    <row r="370" spans="1:6" x14ac:dyDescent="0.35">
      <c r="A370" s="2">
        <v>40786</v>
      </c>
      <c r="B370" s="3">
        <v>2.2233999999999997E-2</v>
      </c>
      <c r="C370" s="3">
        <v>3.6007999999999998E-2</v>
      </c>
      <c r="E370" s="30">
        <v>1718.99</v>
      </c>
      <c r="F370" s="30">
        <v>2645.04</v>
      </c>
    </row>
    <row r="371" spans="1:6" x14ac:dyDescent="0.35">
      <c r="A371" s="2">
        <v>40816</v>
      </c>
      <c r="B371" s="3">
        <v>1.9154000000000001E-2</v>
      </c>
      <c r="C371" s="3">
        <v>2.9134000000000004E-2</v>
      </c>
      <c r="E371" s="30">
        <v>1724.33</v>
      </c>
      <c r="F371" s="30">
        <v>2905.04</v>
      </c>
    </row>
    <row r="372" spans="1:6" x14ac:dyDescent="0.35">
      <c r="A372" s="2">
        <v>40847</v>
      </c>
      <c r="B372" s="3">
        <v>2.1133000000000002E-2</v>
      </c>
      <c r="C372" s="3">
        <v>3.1307000000000001E-2</v>
      </c>
      <c r="E372" s="30">
        <v>1720.39</v>
      </c>
      <c r="F372" s="30">
        <v>2794.08</v>
      </c>
    </row>
    <row r="373" spans="1:6" x14ac:dyDescent="0.35">
      <c r="A373" s="2">
        <v>40877</v>
      </c>
      <c r="B373" s="3">
        <v>2.068E-2</v>
      </c>
      <c r="C373" s="3">
        <v>3.0554000000000001E-2</v>
      </c>
      <c r="E373" s="30">
        <v>1726.81</v>
      </c>
      <c r="F373" s="30">
        <v>2870.07</v>
      </c>
    </row>
    <row r="374" spans="1:6" x14ac:dyDescent="0.35">
      <c r="A374" s="2">
        <v>40908</v>
      </c>
      <c r="B374" s="3">
        <v>1.8762000000000001E-2</v>
      </c>
      <c r="C374" s="3">
        <v>2.8940999999999998E-2</v>
      </c>
      <c r="E374" s="30">
        <v>1736.67</v>
      </c>
      <c r="F374" s="30">
        <v>2959.16</v>
      </c>
    </row>
    <row r="375" spans="1:6" x14ac:dyDescent="0.35">
      <c r="A375" s="2">
        <v>40939</v>
      </c>
      <c r="B375" s="3">
        <v>1.7971000000000001E-2</v>
      </c>
      <c r="C375" s="3">
        <v>2.9374999999999998E-2</v>
      </c>
      <c r="E375" s="30">
        <v>1745.54</v>
      </c>
      <c r="F375" s="30">
        <v>2957.76</v>
      </c>
    </row>
    <row r="376" spans="1:6" x14ac:dyDescent="0.35">
      <c r="A376" s="2">
        <v>40968</v>
      </c>
      <c r="B376" s="3">
        <v>1.9705E-2</v>
      </c>
      <c r="C376" s="3">
        <v>3.0848E-2</v>
      </c>
      <c r="E376" s="30">
        <v>1737.4</v>
      </c>
      <c r="F376" s="30">
        <v>2896.52</v>
      </c>
    </row>
    <row r="377" spans="1:6" x14ac:dyDescent="0.35">
      <c r="A377" s="2">
        <v>40999</v>
      </c>
      <c r="B377" s="3">
        <v>2.2088E-2</v>
      </c>
      <c r="C377" s="3">
        <v>3.3357999999999999E-2</v>
      </c>
      <c r="E377" s="30">
        <v>1728.36</v>
      </c>
      <c r="F377" s="30">
        <v>2787.61</v>
      </c>
    </row>
    <row r="378" spans="1:6" x14ac:dyDescent="0.35">
      <c r="A378" s="2">
        <v>41029</v>
      </c>
      <c r="B378" s="3">
        <v>1.9137000000000001E-2</v>
      </c>
      <c r="C378" s="3">
        <v>3.1111E-2</v>
      </c>
      <c r="E378" s="30">
        <v>1745.23</v>
      </c>
      <c r="F378" s="30">
        <v>2908.37</v>
      </c>
    </row>
    <row r="379" spans="1:6" x14ac:dyDescent="0.35">
      <c r="A379" s="2">
        <v>41060</v>
      </c>
      <c r="B379" s="3">
        <v>1.5578000000000002E-2</v>
      </c>
      <c r="C379" s="3">
        <v>2.6421E-2</v>
      </c>
      <c r="E379" s="30">
        <v>1758.34</v>
      </c>
      <c r="F379" s="30">
        <v>3124.67</v>
      </c>
    </row>
    <row r="380" spans="1:6" x14ac:dyDescent="0.35">
      <c r="A380" s="2">
        <v>41090</v>
      </c>
      <c r="B380" s="3">
        <v>1.6449000000000002E-2</v>
      </c>
      <c r="C380" s="3">
        <v>2.7532999999999998E-2</v>
      </c>
      <c r="E380" s="30">
        <v>1755.37</v>
      </c>
      <c r="F380" s="30">
        <v>3082.13</v>
      </c>
    </row>
    <row r="381" spans="1:6" x14ac:dyDescent="0.35">
      <c r="A381" s="2">
        <v>41121</v>
      </c>
      <c r="B381" s="3">
        <v>1.4678999999999999E-2</v>
      </c>
      <c r="C381" s="3">
        <v>2.5467E-2</v>
      </c>
      <c r="E381" s="30">
        <v>1766.15</v>
      </c>
      <c r="F381" s="30">
        <v>3183.85</v>
      </c>
    </row>
    <row r="382" spans="1:6" x14ac:dyDescent="0.35">
      <c r="A382" s="2">
        <v>41152</v>
      </c>
      <c r="B382" s="3">
        <v>1.5484E-2</v>
      </c>
      <c r="C382" s="3">
        <v>2.6723E-2</v>
      </c>
      <c r="E382" s="30">
        <v>1766.74</v>
      </c>
      <c r="F382" s="30">
        <v>3149.89</v>
      </c>
    </row>
    <row r="383" spans="1:6" x14ac:dyDescent="0.35">
      <c r="A383" s="2">
        <v>41182</v>
      </c>
      <c r="B383" s="3">
        <v>1.6334999999999999E-2</v>
      </c>
      <c r="C383" s="3">
        <v>2.8229999999999998E-2</v>
      </c>
      <c r="E383" s="30">
        <v>1766.17</v>
      </c>
      <c r="F383" s="30">
        <v>3088.22</v>
      </c>
    </row>
    <row r="384" spans="1:6" x14ac:dyDescent="0.35">
      <c r="A384" s="2">
        <v>41213</v>
      </c>
      <c r="B384" s="3">
        <v>1.6900999999999999E-2</v>
      </c>
      <c r="C384" s="3">
        <v>2.8579E-2</v>
      </c>
      <c r="E384" s="30">
        <v>1763.03</v>
      </c>
      <c r="F384" s="30">
        <v>3084.64</v>
      </c>
    </row>
    <row r="385" spans="1:6" x14ac:dyDescent="0.35">
      <c r="A385" s="2">
        <v>41243</v>
      </c>
      <c r="B385" s="3">
        <v>1.6156E-2</v>
      </c>
      <c r="C385" s="3">
        <v>2.8088999999999999E-2</v>
      </c>
      <c r="E385" s="30">
        <v>1769.95</v>
      </c>
      <c r="F385" s="30">
        <v>3125.79</v>
      </c>
    </row>
    <row r="386" spans="1:6" x14ac:dyDescent="0.35">
      <c r="A386" s="2">
        <v>41274</v>
      </c>
      <c r="B386" s="3">
        <v>1.7573999999999999E-2</v>
      </c>
      <c r="C386" s="3">
        <v>2.9499000000000001E-2</v>
      </c>
      <c r="E386" s="30">
        <v>1766.44</v>
      </c>
      <c r="F386" s="30">
        <v>3064.42</v>
      </c>
    </row>
    <row r="387" spans="1:6" x14ac:dyDescent="0.35">
      <c r="A387" s="2">
        <v>41305</v>
      </c>
      <c r="B387" s="3">
        <v>1.9849000000000002E-2</v>
      </c>
      <c r="C387" s="3">
        <v>3.1718999999999997E-2</v>
      </c>
      <c r="E387" s="30">
        <v>1759.28</v>
      </c>
      <c r="F387" s="30">
        <v>2957.12</v>
      </c>
    </row>
    <row r="388" spans="1:6" x14ac:dyDescent="0.35">
      <c r="A388" s="2">
        <v>41333</v>
      </c>
      <c r="B388" s="3">
        <v>1.8755999999999998E-2</v>
      </c>
      <c r="C388" s="3">
        <v>3.0855999999999998E-2</v>
      </c>
      <c r="E388" s="30">
        <v>1766.75</v>
      </c>
      <c r="F388" s="30">
        <v>2994.35</v>
      </c>
    </row>
    <row r="389" spans="1:6" x14ac:dyDescent="0.35">
      <c r="A389" s="2">
        <v>41364</v>
      </c>
      <c r="B389" s="3">
        <v>1.8487E-2</v>
      </c>
      <c r="C389" s="3">
        <v>3.1023000000000002E-2</v>
      </c>
      <c r="E389" s="30">
        <v>1768.96</v>
      </c>
      <c r="F389" s="30">
        <v>2991.47</v>
      </c>
    </row>
    <row r="390" spans="1:6" x14ac:dyDescent="0.35">
      <c r="A390" s="2">
        <v>41394</v>
      </c>
      <c r="B390" s="3">
        <v>1.6716999999999999E-2</v>
      </c>
      <c r="C390" s="3">
        <v>2.8761999999999999E-2</v>
      </c>
      <c r="E390" s="30">
        <v>1777.01</v>
      </c>
      <c r="F390" s="30">
        <v>3111.06</v>
      </c>
    </row>
    <row r="391" spans="1:6" x14ac:dyDescent="0.35">
      <c r="A391" s="2">
        <v>41425</v>
      </c>
      <c r="B391" s="3">
        <v>2.1282000000000002E-2</v>
      </c>
      <c r="C391" s="3">
        <v>3.2791000000000001E-2</v>
      </c>
      <c r="E391" s="30">
        <v>1758.26</v>
      </c>
      <c r="F391" s="30">
        <v>2917.01</v>
      </c>
    </row>
    <row r="392" spans="1:6" x14ac:dyDescent="0.35">
      <c r="A392" s="2">
        <v>41455</v>
      </c>
      <c r="B392" s="3">
        <v>2.4857000000000001E-2</v>
      </c>
      <c r="C392" s="3">
        <v>3.4993999999999997E-2</v>
      </c>
      <c r="E392" s="30">
        <v>1743.85</v>
      </c>
      <c r="F392" s="30">
        <v>2824.49</v>
      </c>
    </row>
    <row r="393" spans="1:6" x14ac:dyDescent="0.35">
      <c r="A393" s="2">
        <v>41486</v>
      </c>
      <c r="B393" s="3">
        <v>2.5762E-2</v>
      </c>
      <c r="C393" s="3">
        <v>3.6352999999999996E-2</v>
      </c>
      <c r="E393" s="30">
        <v>1745.97</v>
      </c>
      <c r="F393" s="30">
        <v>2772.08</v>
      </c>
    </row>
    <row r="394" spans="1:6" x14ac:dyDescent="0.35">
      <c r="A394" s="2">
        <v>41517</v>
      </c>
      <c r="B394" s="3">
        <v>2.7838999999999999E-2</v>
      </c>
      <c r="C394" s="3">
        <v>3.6995E-2</v>
      </c>
      <c r="E394" s="30">
        <v>1738.07</v>
      </c>
      <c r="F394" s="30">
        <v>2751.33</v>
      </c>
    </row>
    <row r="395" spans="1:6" x14ac:dyDescent="0.35">
      <c r="A395" s="2">
        <v>41547</v>
      </c>
      <c r="B395" s="3">
        <v>2.6099999999999998E-2</v>
      </c>
      <c r="C395" s="3">
        <v>3.6846999999999998E-2</v>
      </c>
      <c r="E395" s="30">
        <v>1750.94</v>
      </c>
      <c r="F395" s="30">
        <v>2761.52</v>
      </c>
    </row>
    <row r="396" spans="1:6" x14ac:dyDescent="0.35">
      <c r="A396" s="2">
        <v>41578</v>
      </c>
      <c r="B396" s="3">
        <v>2.5541999999999999E-2</v>
      </c>
      <c r="C396" s="3">
        <v>3.6386000000000002E-2</v>
      </c>
      <c r="E396" s="30">
        <v>1757.55</v>
      </c>
      <c r="F396" s="30">
        <v>2798.28</v>
      </c>
    </row>
    <row r="397" spans="1:6" x14ac:dyDescent="0.35">
      <c r="A397" s="2">
        <v>41608</v>
      </c>
      <c r="B397" s="3">
        <v>2.7445000000000001E-2</v>
      </c>
      <c r="C397" s="3">
        <v>3.8106000000000001E-2</v>
      </c>
      <c r="E397" s="30">
        <v>1756.5</v>
      </c>
      <c r="F397" s="30">
        <v>2729.28</v>
      </c>
    </row>
    <row r="398" spans="1:6" x14ac:dyDescent="0.35">
      <c r="A398" s="2">
        <v>41639</v>
      </c>
      <c r="B398" s="3">
        <v>3.0282E-2</v>
      </c>
      <c r="C398" s="3">
        <v>3.9678999999999999E-2</v>
      </c>
      <c r="E398" s="30">
        <v>1742.78</v>
      </c>
      <c r="F398" s="30">
        <v>2676.43</v>
      </c>
    </row>
    <row r="399" spans="1:6" x14ac:dyDescent="0.35">
      <c r="A399" s="2">
        <v>41670</v>
      </c>
      <c r="B399" s="3">
        <v>2.6440000000000002E-2</v>
      </c>
      <c r="C399" s="3">
        <v>3.5985000000000003E-2</v>
      </c>
      <c r="E399" s="30">
        <v>1757.63</v>
      </c>
      <c r="F399" s="30">
        <v>2824.42</v>
      </c>
    </row>
    <row r="400" spans="1:6" x14ac:dyDescent="0.35">
      <c r="A400" s="2">
        <v>41698</v>
      </c>
      <c r="B400" s="3">
        <v>2.6476000000000003E-2</v>
      </c>
      <c r="C400" s="3">
        <v>3.5822E-2</v>
      </c>
      <c r="E400" s="30">
        <v>1761.18</v>
      </c>
      <c r="F400" s="30">
        <v>2847.77</v>
      </c>
    </row>
    <row r="401" spans="1:9" x14ac:dyDescent="0.35">
      <c r="A401" s="2">
        <v>41729</v>
      </c>
      <c r="B401" s="3">
        <v>2.7179999999999999E-2</v>
      </c>
      <c r="C401" s="3">
        <v>3.5583000000000004E-2</v>
      </c>
      <c r="E401" s="30">
        <v>1754.03</v>
      </c>
      <c r="F401" s="30">
        <v>2866.52</v>
      </c>
    </row>
    <row r="402" spans="1:9" x14ac:dyDescent="0.35">
      <c r="A402" s="2">
        <v>41759</v>
      </c>
      <c r="B402" s="3">
        <v>2.6459E-2</v>
      </c>
      <c r="C402" s="3">
        <v>3.4592999999999999E-2</v>
      </c>
      <c r="E402" s="30">
        <v>1760.41</v>
      </c>
      <c r="F402" s="30">
        <v>2923.77</v>
      </c>
    </row>
    <row r="403" spans="1:9" x14ac:dyDescent="0.35">
      <c r="A403" s="2">
        <v>41790</v>
      </c>
      <c r="B403" s="3">
        <v>2.4759000000000003E-2</v>
      </c>
      <c r="C403" s="3">
        <v>3.3277000000000001E-2</v>
      </c>
      <c r="E403" s="30">
        <v>1772.49</v>
      </c>
      <c r="F403" s="30">
        <v>3007.86</v>
      </c>
    </row>
    <row r="404" spans="1:9" x14ac:dyDescent="0.35">
      <c r="A404" s="2">
        <v>41820</v>
      </c>
      <c r="B404" s="3">
        <v>2.5304000000000004E-2</v>
      </c>
      <c r="C404" s="3">
        <v>3.3599000000000004E-2</v>
      </c>
      <c r="E404" s="30">
        <v>1770.15</v>
      </c>
      <c r="F404" s="30">
        <v>3001.26</v>
      </c>
    </row>
    <row r="405" spans="1:9" x14ac:dyDescent="0.35">
      <c r="A405" s="2">
        <v>41851</v>
      </c>
      <c r="B405" s="3">
        <v>2.5578E-2</v>
      </c>
      <c r="C405" s="3">
        <v>3.3167000000000002E-2</v>
      </c>
      <c r="E405" s="30">
        <v>1765.53</v>
      </c>
      <c r="F405" s="30">
        <v>3017.8</v>
      </c>
    </row>
    <row r="406" spans="1:9" x14ac:dyDescent="0.35">
      <c r="A406" s="2">
        <v>41882</v>
      </c>
      <c r="B406" s="3">
        <v>2.3431E-2</v>
      </c>
      <c r="C406" s="3">
        <v>3.0792E-2</v>
      </c>
      <c r="E406" s="30">
        <v>1776.8</v>
      </c>
      <c r="F406" s="30">
        <v>3140.23</v>
      </c>
    </row>
    <row r="407" spans="1:9" x14ac:dyDescent="0.35">
      <c r="A407" s="2">
        <v>41912</v>
      </c>
      <c r="B407" s="3">
        <v>2.4888E-2</v>
      </c>
      <c r="C407" s="3">
        <v>3.1966999999999995E-2</v>
      </c>
      <c r="E407" s="30">
        <v>1770.45</v>
      </c>
      <c r="F407" s="30">
        <v>3081.9</v>
      </c>
    </row>
    <row r="408" spans="1:9" x14ac:dyDescent="0.35">
      <c r="A408" s="2">
        <v>41943</v>
      </c>
      <c r="B408" s="3">
        <v>2.3353000000000002E-2</v>
      </c>
      <c r="C408" s="3">
        <v>3.0661999999999998E-2</v>
      </c>
      <c r="E408" s="30">
        <v>1783.18</v>
      </c>
      <c r="F408" s="30">
        <v>3166.66</v>
      </c>
    </row>
    <row r="409" spans="1:9" x14ac:dyDescent="0.35">
      <c r="A409" s="2">
        <v>41973</v>
      </c>
      <c r="B409" s="3">
        <v>2.1640000000000003E-2</v>
      </c>
      <c r="C409" s="3">
        <v>2.8887999999999997E-2</v>
      </c>
      <c r="E409" s="30">
        <v>1792.43</v>
      </c>
      <c r="F409" s="30">
        <v>3254.29</v>
      </c>
    </row>
    <row r="410" spans="1:9" x14ac:dyDescent="0.35">
      <c r="A410" s="2">
        <v>42004</v>
      </c>
      <c r="B410" s="3">
        <v>2.1711999999999999E-2</v>
      </c>
      <c r="C410" s="3">
        <v>2.7517999999999997E-2</v>
      </c>
      <c r="E410" s="30">
        <v>1787.64</v>
      </c>
      <c r="F410" s="30">
        <v>3347.5</v>
      </c>
      <c r="I410">
        <f>(F410/F290)^(1/10)-1</f>
        <v>7.5367144467410885E-2</v>
      </c>
    </row>
    <row r="411" spans="1:9" x14ac:dyDescent="0.35">
      <c r="A411" s="2">
        <v>42035</v>
      </c>
      <c r="B411" s="3">
        <v>1.6407000000000001E-2</v>
      </c>
      <c r="C411" s="3">
        <v>2.2221999999999999E-2</v>
      </c>
      <c r="E411" s="30">
        <v>1817.14</v>
      </c>
      <c r="F411" s="30">
        <v>3634.01</v>
      </c>
    </row>
    <row r="412" spans="1:9" x14ac:dyDescent="0.35">
      <c r="A412" s="2">
        <v>42063</v>
      </c>
      <c r="B412" s="3">
        <v>1.993E-2</v>
      </c>
      <c r="C412" s="3">
        <v>2.5902999999999999E-2</v>
      </c>
      <c r="E412" s="30">
        <v>1800.77</v>
      </c>
      <c r="F412" s="30">
        <v>3439.67</v>
      </c>
    </row>
    <row r="413" spans="1:9" x14ac:dyDescent="0.35">
      <c r="A413" s="2">
        <v>42094</v>
      </c>
      <c r="B413" s="3">
        <v>1.9231000000000002E-2</v>
      </c>
      <c r="C413" s="3">
        <v>2.5359E-2</v>
      </c>
      <c r="E413" s="30">
        <v>1810.55</v>
      </c>
      <c r="F413" s="30">
        <v>3480.04</v>
      </c>
    </row>
    <row r="414" spans="1:9" x14ac:dyDescent="0.35">
      <c r="A414" s="2">
        <v>42124</v>
      </c>
      <c r="B414" s="3">
        <v>2.0316999999999998E-2</v>
      </c>
      <c r="C414" s="3">
        <v>2.7404000000000001E-2</v>
      </c>
      <c r="E414" s="30">
        <v>1808.7</v>
      </c>
      <c r="F414" s="30">
        <v>3371.88</v>
      </c>
    </row>
    <row r="415" spans="1:9" x14ac:dyDescent="0.35">
      <c r="A415" s="2">
        <v>42155</v>
      </c>
      <c r="B415" s="3">
        <v>2.1214E-2</v>
      </c>
      <c r="C415" s="3">
        <v>2.8818E-2</v>
      </c>
      <c r="E415" s="30">
        <v>1809.53</v>
      </c>
      <c r="F415" s="30">
        <v>3318.33</v>
      </c>
    </row>
    <row r="416" spans="1:9" x14ac:dyDescent="0.35">
      <c r="A416" s="2">
        <v>42185</v>
      </c>
      <c r="B416" s="3">
        <v>2.3531E-2</v>
      </c>
      <c r="C416" s="3">
        <v>3.1236E-2</v>
      </c>
      <c r="E416" s="30">
        <v>1802.11</v>
      </c>
      <c r="F416" s="30">
        <v>3191.14</v>
      </c>
    </row>
    <row r="417" spans="1:6" x14ac:dyDescent="0.35">
      <c r="A417" s="2">
        <v>42216</v>
      </c>
      <c r="B417" s="3">
        <v>2.1801000000000001E-2</v>
      </c>
      <c r="C417" s="3">
        <v>2.9061E-2</v>
      </c>
      <c r="E417" s="30">
        <v>1809.61</v>
      </c>
      <c r="F417" s="30">
        <v>3302.89</v>
      </c>
    </row>
    <row r="418" spans="1:6" x14ac:dyDescent="0.35">
      <c r="A418" s="2">
        <v>42247</v>
      </c>
      <c r="B418" s="3">
        <v>2.2179000000000001E-2</v>
      </c>
      <c r="C418" s="3">
        <v>2.9618999999999999E-2</v>
      </c>
      <c r="E418" s="30">
        <v>1810.59</v>
      </c>
      <c r="F418" s="30">
        <v>3302.25</v>
      </c>
    </row>
    <row r="419" spans="1:6" x14ac:dyDescent="0.35">
      <c r="A419" s="2">
        <v>42277</v>
      </c>
      <c r="B419" s="3">
        <v>2.0368000000000001E-2</v>
      </c>
      <c r="C419" s="3">
        <v>2.8538000000000001E-2</v>
      </c>
      <c r="E419" s="30">
        <v>1824.52</v>
      </c>
      <c r="F419" s="30">
        <v>3353.11</v>
      </c>
    </row>
    <row r="420" spans="1:6" x14ac:dyDescent="0.35">
      <c r="A420" s="2">
        <v>42308</v>
      </c>
      <c r="B420" s="3">
        <v>2.1421000000000003E-2</v>
      </c>
      <c r="C420" s="3">
        <v>2.9222000000000001E-2</v>
      </c>
      <c r="E420" s="30">
        <v>1818.38</v>
      </c>
      <c r="F420" s="30">
        <v>3334.81</v>
      </c>
    </row>
    <row r="421" spans="1:6" x14ac:dyDescent="0.35">
      <c r="A421" s="2">
        <v>42338</v>
      </c>
      <c r="B421" s="3">
        <v>2.206E-2</v>
      </c>
      <c r="C421" s="3">
        <v>2.9723000000000003E-2</v>
      </c>
      <c r="E421" s="30">
        <v>1812.21</v>
      </c>
      <c r="F421" s="30">
        <v>3307.46</v>
      </c>
    </row>
    <row r="422" spans="1:6" x14ac:dyDescent="0.35">
      <c r="A422" s="2">
        <v>42369</v>
      </c>
      <c r="B422" s="3">
        <v>2.2694000000000002E-2</v>
      </c>
      <c r="C422" s="3">
        <v>3.0158000000000001E-2</v>
      </c>
      <c r="E422" s="30">
        <v>1808.79</v>
      </c>
      <c r="F422" s="30">
        <v>3306.91</v>
      </c>
    </row>
    <row r="423" spans="1:6" x14ac:dyDescent="0.35">
      <c r="A423" s="2">
        <v>42400</v>
      </c>
      <c r="B423" s="3">
        <v>1.9209E-2</v>
      </c>
      <c r="C423" s="3">
        <v>2.7437999999999997E-2</v>
      </c>
      <c r="E423" s="30">
        <v>1838.28</v>
      </c>
      <c r="F423" s="30">
        <v>3473.05</v>
      </c>
    </row>
    <row r="424" spans="1:6" x14ac:dyDescent="0.35">
      <c r="A424" s="2">
        <v>42429</v>
      </c>
      <c r="B424" s="3">
        <v>1.7346999999999998E-2</v>
      </c>
      <c r="C424" s="3">
        <v>2.6156000000000002E-2</v>
      </c>
      <c r="E424" s="30">
        <v>1847.75</v>
      </c>
      <c r="F424" s="30">
        <v>3576.54</v>
      </c>
    </row>
    <row r="425" spans="1:6" x14ac:dyDescent="0.35">
      <c r="A425" s="2">
        <v>42460</v>
      </c>
      <c r="B425" s="3">
        <v>1.7686999999999998E-2</v>
      </c>
      <c r="C425" s="3">
        <v>2.6119E-2</v>
      </c>
      <c r="E425" s="30">
        <v>1851.2</v>
      </c>
      <c r="F425" s="30">
        <v>3576.53</v>
      </c>
    </row>
    <row r="426" spans="1:6" x14ac:dyDescent="0.35">
      <c r="A426" s="2">
        <v>42490</v>
      </c>
      <c r="B426" s="3">
        <v>1.8332999999999999E-2</v>
      </c>
      <c r="C426" s="3">
        <v>2.6781000000000003E-2</v>
      </c>
      <c r="E426" s="30">
        <v>1850.61</v>
      </c>
      <c r="F426" s="30">
        <v>3558.63</v>
      </c>
    </row>
    <row r="427" spans="1:6" x14ac:dyDescent="0.35">
      <c r="A427" s="2">
        <v>42521</v>
      </c>
      <c r="B427" s="3">
        <v>1.8458000000000002E-2</v>
      </c>
      <c r="C427" s="3">
        <v>2.6478999999999999E-2</v>
      </c>
      <c r="E427" s="30">
        <v>1847.83</v>
      </c>
      <c r="F427" s="30">
        <v>3586.85</v>
      </c>
    </row>
    <row r="428" spans="1:6" x14ac:dyDescent="0.35">
      <c r="A428" s="2">
        <v>42551</v>
      </c>
      <c r="B428" s="3">
        <v>1.4697E-2</v>
      </c>
      <c r="C428" s="3">
        <v>2.2846999999999999E-2</v>
      </c>
      <c r="E428" s="30">
        <v>1874.91</v>
      </c>
      <c r="F428" s="30">
        <v>3807.03</v>
      </c>
    </row>
    <row r="429" spans="1:6" x14ac:dyDescent="0.35">
      <c r="A429" s="2">
        <v>42582</v>
      </c>
      <c r="B429" s="3">
        <v>1.4531000000000001E-2</v>
      </c>
      <c r="C429" s="3">
        <v>2.1826999999999999E-2</v>
      </c>
      <c r="E429" s="30">
        <v>1875.65</v>
      </c>
      <c r="F429" s="30">
        <v>3892.41</v>
      </c>
    </row>
    <row r="430" spans="1:6" x14ac:dyDescent="0.35">
      <c r="A430" s="2">
        <v>42613</v>
      </c>
      <c r="B430" s="3">
        <v>1.5800000000000002E-2</v>
      </c>
      <c r="C430" s="3">
        <v>2.2320000000000003E-2</v>
      </c>
      <c r="E430" s="30">
        <v>1866.87</v>
      </c>
      <c r="F430" s="30">
        <v>3855.46</v>
      </c>
    </row>
    <row r="431" spans="1:6" x14ac:dyDescent="0.35">
      <c r="A431" s="2">
        <v>42643</v>
      </c>
      <c r="B431" s="3">
        <v>1.5944E-2</v>
      </c>
      <c r="C431" s="3">
        <v>2.3153999999999997E-2</v>
      </c>
      <c r="E431" s="30">
        <v>1870.04</v>
      </c>
      <c r="F431" s="30">
        <v>3793.4</v>
      </c>
    </row>
    <row r="432" spans="1:6" x14ac:dyDescent="0.35">
      <c r="A432" s="2">
        <v>42674</v>
      </c>
      <c r="B432" s="3">
        <v>1.8255E-2</v>
      </c>
      <c r="C432" s="3">
        <v>2.5798000000000001E-2</v>
      </c>
      <c r="E432" s="30">
        <v>1860.71</v>
      </c>
      <c r="F432" s="30">
        <v>3638.67</v>
      </c>
    </row>
    <row r="433" spans="1:6" x14ac:dyDescent="0.35">
      <c r="A433" s="2">
        <v>42704</v>
      </c>
      <c r="B433" s="3">
        <v>2.3809E-2</v>
      </c>
      <c r="C433" s="3">
        <v>3.0336999999999999E-2</v>
      </c>
      <c r="E433" s="30">
        <v>1828.4</v>
      </c>
      <c r="F433" s="30">
        <v>3368.72</v>
      </c>
    </row>
    <row r="434" spans="1:6" x14ac:dyDescent="0.35">
      <c r="A434" s="2">
        <v>42735</v>
      </c>
      <c r="B434" s="3">
        <v>2.4443000000000003E-2</v>
      </c>
      <c r="C434" s="3">
        <v>3.0651000000000001E-2</v>
      </c>
      <c r="E434" s="30">
        <v>1827.92</v>
      </c>
      <c r="F434" s="30">
        <v>3350.77</v>
      </c>
    </row>
    <row r="435" spans="1:6" x14ac:dyDescent="0.35">
      <c r="A435" s="2">
        <v>42766</v>
      </c>
      <c r="B435" s="3">
        <v>2.4531000000000001E-2</v>
      </c>
      <c r="C435" s="3">
        <v>3.0612E-2</v>
      </c>
      <c r="E435" s="30">
        <v>1831.49</v>
      </c>
      <c r="F435" s="30">
        <v>3363.95</v>
      </c>
    </row>
    <row r="436" spans="1:6" x14ac:dyDescent="0.35">
      <c r="A436" s="2">
        <v>42794</v>
      </c>
      <c r="B436" s="3">
        <v>2.3899E-2</v>
      </c>
      <c r="C436" s="3">
        <v>2.9951999999999999E-2</v>
      </c>
      <c r="E436" s="30">
        <v>1836.89</v>
      </c>
      <c r="F436" s="30">
        <v>3416.37</v>
      </c>
    </row>
    <row r="437" spans="1:6" x14ac:dyDescent="0.35">
      <c r="A437" s="2">
        <v>42825</v>
      </c>
      <c r="B437" s="3">
        <v>2.3873999999999999E-2</v>
      </c>
      <c r="C437" s="3">
        <v>3.0093999999999999E-2</v>
      </c>
      <c r="E437" s="30">
        <v>1837.81</v>
      </c>
      <c r="F437" s="30">
        <v>3397.53</v>
      </c>
    </row>
    <row r="438" spans="1:6" x14ac:dyDescent="0.35">
      <c r="A438" s="2">
        <v>42855</v>
      </c>
      <c r="B438" s="3">
        <v>2.2801999999999999E-2</v>
      </c>
      <c r="C438" s="3">
        <v>2.9508E-2</v>
      </c>
      <c r="E438" s="30">
        <v>1847.64</v>
      </c>
      <c r="F438" s="30">
        <v>3449.96</v>
      </c>
    </row>
    <row r="439" spans="1:6" x14ac:dyDescent="0.35">
      <c r="A439" s="2">
        <v>42886</v>
      </c>
      <c r="B439" s="3">
        <v>2.2027999999999999E-2</v>
      </c>
      <c r="C439" s="3">
        <v>2.8634E-2</v>
      </c>
      <c r="E439" s="30">
        <v>1855.03</v>
      </c>
      <c r="F439" s="30">
        <v>3518.19</v>
      </c>
    </row>
    <row r="440" spans="1:6" x14ac:dyDescent="0.35">
      <c r="A440" s="2">
        <v>42916</v>
      </c>
      <c r="B440" s="3">
        <v>2.3037000000000002E-2</v>
      </c>
      <c r="C440" s="3">
        <v>2.8347999999999998E-2</v>
      </c>
      <c r="E440" s="30">
        <v>1849.99</v>
      </c>
      <c r="F440" s="30">
        <v>3532.19</v>
      </c>
    </row>
    <row r="441" spans="1:6" x14ac:dyDescent="0.35">
      <c r="A441" s="2">
        <v>42947</v>
      </c>
      <c r="B441" s="3">
        <v>2.2942000000000001E-2</v>
      </c>
      <c r="C441" s="3">
        <v>2.8999E-2</v>
      </c>
      <c r="E441" s="30">
        <v>1855.94</v>
      </c>
      <c r="F441" s="30">
        <v>3510.36</v>
      </c>
    </row>
    <row r="442" spans="1:6" x14ac:dyDescent="0.35">
      <c r="A442" s="2">
        <v>42978</v>
      </c>
      <c r="B442" s="3">
        <v>2.1170000000000001E-2</v>
      </c>
      <c r="C442" s="3">
        <v>2.7261999999999998E-2</v>
      </c>
      <c r="E442" s="30">
        <v>1867.48</v>
      </c>
      <c r="F442" s="30">
        <v>3630.93</v>
      </c>
    </row>
    <row r="443" spans="1:6" x14ac:dyDescent="0.35">
      <c r="A443" s="2">
        <v>43008</v>
      </c>
      <c r="B443" s="3">
        <v>2.3336000000000003E-2</v>
      </c>
      <c r="C443" s="3">
        <v>2.8601000000000001E-2</v>
      </c>
      <c r="E443" s="30">
        <v>1856.36</v>
      </c>
      <c r="F443" s="30">
        <v>3552.51</v>
      </c>
    </row>
    <row r="444" spans="1:6" x14ac:dyDescent="0.35">
      <c r="A444" s="2">
        <v>43039</v>
      </c>
      <c r="B444" s="3">
        <v>2.3793000000000002E-2</v>
      </c>
      <c r="C444" s="3">
        <v>2.8794E-2</v>
      </c>
      <c r="E444" s="30">
        <v>1853.94</v>
      </c>
      <c r="F444" s="30">
        <v>3549.82</v>
      </c>
    </row>
    <row r="445" spans="1:6" x14ac:dyDescent="0.35">
      <c r="A445" s="2">
        <v>43069</v>
      </c>
      <c r="B445" s="3">
        <v>2.4097E-2</v>
      </c>
      <c r="C445" s="3">
        <v>2.8269000000000002E-2</v>
      </c>
      <c r="E445" s="30">
        <v>1848.23</v>
      </c>
      <c r="F445" s="30">
        <v>3575.27</v>
      </c>
    </row>
    <row r="446" spans="1:6" x14ac:dyDescent="0.35">
      <c r="A446" s="2">
        <v>43100</v>
      </c>
      <c r="B446" s="3">
        <v>2.4054000000000002E-2</v>
      </c>
      <c r="C446" s="3">
        <v>2.7399E-2</v>
      </c>
      <c r="E446" s="30">
        <v>1848.73</v>
      </c>
      <c r="F446" s="30">
        <v>3636.65</v>
      </c>
    </row>
    <row r="447" spans="1:6" x14ac:dyDescent="0.35">
      <c r="A447" s="2">
        <v>43131</v>
      </c>
      <c r="B447" s="3">
        <v>2.7050000000000001E-2</v>
      </c>
      <c r="C447" s="3">
        <v>2.9347999999999999E-2</v>
      </c>
      <c r="E447" s="30">
        <v>1830.69</v>
      </c>
      <c r="F447" s="30">
        <v>3519.21</v>
      </c>
    </row>
    <row r="448" spans="1:6" x14ac:dyDescent="0.35">
      <c r="A448" s="2">
        <v>43159</v>
      </c>
      <c r="B448" s="3">
        <v>2.8605999999999999E-2</v>
      </c>
      <c r="C448" s="3">
        <v>3.1242000000000002E-2</v>
      </c>
      <c r="E448" s="30">
        <v>1825.2</v>
      </c>
      <c r="F448" s="30">
        <v>3413.53</v>
      </c>
    </row>
    <row r="449" spans="1:6" x14ac:dyDescent="0.35">
      <c r="A449" s="2">
        <v>43190</v>
      </c>
      <c r="B449" s="3">
        <v>2.7389E-2</v>
      </c>
      <c r="C449" s="3">
        <v>2.9737E-2</v>
      </c>
      <c r="E449" s="30">
        <v>1834.91</v>
      </c>
      <c r="F449" s="30">
        <v>3516.87</v>
      </c>
    </row>
    <row r="450" spans="1:6" x14ac:dyDescent="0.35">
      <c r="A450" s="2">
        <v>43220</v>
      </c>
      <c r="B450" s="3">
        <v>2.9531000000000002E-2</v>
      </c>
      <c r="C450" s="3">
        <v>3.1237000000000001E-2</v>
      </c>
      <c r="E450" s="30">
        <v>1824.27</v>
      </c>
      <c r="F450" s="30">
        <v>3448.5</v>
      </c>
    </row>
    <row r="451" spans="1:6" x14ac:dyDescent="0.35">
      <c r="A451" s="2">
        <v>43251</v>
      </c>
      <c r="B451" s="3">
        <v>2.8586E-2</v>
      </c>
      <c r="C451" s="3">
        <v>3.0253000000000002E-2</v>
      </c>
      <c r="E451" s="30">
        <v>1836.19</v>
      </c>
      <c r="F451" s="30">
        <v>3521.46</v>
      </c>
    </row>
    <row r="452" spans="1:6" x14ac:dyDescent="0.35">
      <c r="A452" s="2">
        <v>43281</v>
      </c>
      <c r="B452" s="3">
        <v>2.8601000000000001E-2</v>
      </c>
      <c r="C452" s="3">
        <v>2.989E-2</v>
      </c>
      <c r="E452" s="30">
        <v>1835.98</v>
      </c>
      <c r="F452" s="30">
        <v>3527.72</v>
      </c>
    </row>
    <row r="453" spans="1:6" x14ac:dyDescent="0.35">
      <c r="A453" s="2">
        <v>43312</v>
      </c>
      <c r="B453" s="3">
        <v>2.9597999999999999E-2</v>
      </c>
      <c r="C453" s="3">
        <v>3.0821999999999999E-2</v>
      </c>
      <c r="E453" s="30">
        <v>1832.27</v>
      </c>
      <c r="F453" s="30">
        <v>3475.81</v>
      </c>
    </row>
    <row r="454" spans="1:6" x14ac:dyDescent="0.35">
      <c r="A454" s="2">
        <v>43343</v>
      </c>
      <c r="B454" s="3">
        <v>2.8603999999999997E-2</v>
      </c>
      <c r="C454" s="3">
        <v>3.0190999999999999E-2</v>
      </c>
      <c r="E454" s="30">
        <v>1843.26</v>
      </c>
      <c r="F454" s="30">
        <v>3530.61</v>
      </c>
    </row>
    <row r="455" spans="1:6" x14ac:dyDescent="0.35">
      <c r="A455" s="2">
        <v>43373</v>
      </c>
      <c r="B455" s="3">
        <v>3.0612E-2</v>
      </c>
      <c r="C455" s="3">
        <v>3.2057000000000002E-2</v>
      </c>
      <c r="E455" s="30">
        <v>1833.71</v>
      </c>
      <c r="F455" s="30">
        <v>3426.03</v>
      </c>
    </row>
    <row r="456" spans="1:6" x14ac:dyDescent="0.35">
      <c r="A456" s="2">
        <v>43404</v>
      </c>
      <c r="B456" s="3">
        <v>3.1434999999999998E-2</v>
      </c>
      <c r="C456" s="3">
        <v>3.3908999999999995E-2</v>
      </c>
      <c r="E456" s="30">
        <v>1834.38</v>
      </c>
      <c r="F456" s="30">
        <v>3321.66</v>
      </c>
    </row>
    <row r="457" spans="1:6" x14ac:dyDescent="0.35">
      <c r="A457" s="2">
        <v>43434</v>
      </c>
      <c r="B457" s="3">
        <v>2.9878999999999999E-2</v>
      </c>
      <c r="C457" s="3">
        <v>3.2899999999999999E-2</v>
      </c>
      <c r="E457" s="30">
        <v>1847.08</v>
      </c>
      <c r="F457" s="30">
        <v>3384.52</v>
      </c>
    </row>
    <row r="458" spans="1:6" x14ac:dyDescent="0.35">
      <c r="A458" s="2">
        <v>43465</v>
      </c>
      <c r="B458" s="3">
        <v>2.6842000000000001E-2</v>
      </c>
      <c r="C458" s="3">
        <v>3.0144999999999998E-2</v>
      </c>
      <c r="E458" s="30">
        <v>1874.81</v>
      </c>
      <c r="F458" s="30">
        <v>3569.7</v>
      </c>
    </row>
    <row r="459" spans="1:6" x14ac:dyDescent="0.35">
      <c r="A459" s="2">
        <v>43496</v>
      </c>
      <c r="B459" s="3">
        <v>2.6293E-2</v>
      </c>
      <c r="C459" s="3">
        <v>2.9956E-2</v>
      </c>
      <c r="E459" s="30">
        <v>1882.86</v>
      </c>
      <c r="F459" s="30">
        <v>3593.66</v>
      </c>
    </row>
    <row r="460" spans="1:6" x14ac:dyDescent="0.35">
      <c r="A460" s="2">
        <v>43524</v>
      </c>
      <c r="B460" s="3">
        <v>2.7149999999999997E-2</v>
      </c>
      <c r="C460" s="3">
        <v>3.0802E-2</v>
      </c>
      <c r="E460" s="30">
        <v>1881.44</v>
      </c>
      <c r="F460" s="30">
        <v>3549.74</v>
      </c>
    </row>
    <row r="461" spans="1:6" x14ac:dyDescent="0.35">
      <c r="A461" s="2">
        <v>43555</v>
      </c>
      <c r="B461" s="3">
        <v>2.4049999999999998E-2</v>
      </c>
      <c r="C461" s="3">
        <v>2.8142999999999998E-2</v>
      </c>
      <c r="E461" s="30">
        <v>1904.59</v>
      </c>
      <c r="F461" s="30">
        <v>3736.29</v>
      </c>
    </row>
    <row r="462" spans="1:6" x14ac:dyDescent="0.35">
      <c r="A462" s="2">
        <v>43585</v>
      </c>
      <c r="B462" s="3">
        <v>2.5017999999999999E-2</v>
      </c>
      <c r="C462" s="3">
        <v>2.9287999999999998E-2</v>
      </c>
      <c r="E462" s="30">
        <v>1905.4</v>
      </c>
      <c r="F462" s="30">
        <v>3669.4</v>
      </c>
    </row>
    <row r="463" spans="1:6" x14ac:dyDescent="0.35">
      <c r="A463" s="2">
        <v>43616</v>
      </c>
      <c r="B463" s="3">
        <v>2.1246000000000001E-2</v>
      </c>
      <c r="C463" s="3">
        <v>2.5684999999999999E-2</v>
      </c>
      <c r="E463" s="30">
        <v>1933.54</v>
      </c>
      <c r="F463" s="30">
        <v>3909.5</v>
      </c>
    </row>
    <row r="464" spans="1:6" x14ac:dyDescent="0.35">
      <c r="A464" s="2">
        <v>43646</v>
      </c>
      <c r="B464" s="3">
        <v>2.0050999999999999E-2</v>
      </c>
      <c r="C464" s="3">
        <v>2.5291000000000001E-2</v>
      </c>
      <c r="E464" s="30">
        <v>1949.63</v>
      </c>
      <c r="F464" s="30">
        <v>3961.7</v>
      </c>
    </row>
    <row r="465" spans="1:6" x14ac:dyDescent="0.35">
      <c r="A465" s="2">
        <v>43677</v>
      </c>
      <c r="B465" s="3">
        <v>2.0144000000000002E-2</v>
      </c>
      <c r="C465" s="3">
        <v>2.5249000000000001E-2</v>
      </c>
      <c r="E465" s="30">
        <v>1946.14</v>
      </c>
      <c r="F465" s="30">
        <v>3968.04</v>
      </c>
    </row>
    <row r="466" spans="1:6" x14ac:dyDescent="0.35">
      <c r="A466" s="2">
        <v>43708</v>
      </c>
      <c r="B466" s="3">
        <v>1.4961E-2</v>
      </c>
      <c r="C466" s="3">
        <v>1.9625999999999998E-2</v>
      </c>
      <c r="E466" s="30">
        <v>1981.49</v>
      </c>
      <c r="F466" s="30">
        <v>4384.67</v>
      </c>
    </row>
    <row r="467" spans="1:6" x14ac:dyDescent="0.35">
      <c r="A467" s="2">
        <v>43738</v>
      </c>
      <c r="B467" s="3">
        <v>1.6646000000000001E-2</v>
      </c>
      <c r="C467" s="3">
        <v>2.1104999999999999E-2</v>
      </c>
      <c r="E467" s="30">
        <v>1972.64</v>
      </c>
      <c r="F467" s="30">
        <v>4275.3</v>
      </c>
    </row>
    <row r="468" spans="1:6" x14ac:dyDescent="0.35">
      <c r="A468" s="2">
        <v>43769</v>
      </c>
      <c r="B468" s="3">
        <v>1.6910000000000001E-2</v>
      </c>
      <c r="C468" s="3">
        <v>2.1791000000000001E-2</v>
      </c>
      <c r="E468" s="30">
        <v>1978.34</v>
      </c>
      <c r="F468" s="30">
        <v>4238.57</v>
      </c>
    </row>
    <row r="469" spans="1:6" x14ac:dyDescent="0.35">
      <c r="A469" s="2">
        <v>43799</v>
      </c>
      <c r="B469" s="3">
        <v>1.7757999999999999E-2</v>
      </c>
      <c r="C469" s="3">
        <v>2.2054000000000001E-2</v>
      </c>
      <c r="E469" s="30">
        <v>1973.39</v>
      </c>
      <c r="F469" s="30">
        <v>4216.68</v>
      </c>
    </row>
    <row r="470" spans="1:6" x14ac:dyDescent="0.35">
      <c r="A470" s="2">
        <v>43830</v>
      </c>
      <c r="B470" s="3">
        <v>1.9175000000000001E-2</v>
      </c>
      <c r="C470" s="3">
        <v>2.3896000000000001E-2</v>
      </c>
      <c r="E470" s="30">
        <v>1972.74</v>
      </c>
      <c r="F470" s="30">
        <v>4098.99</v>
      </c>
    </row>
    <row r="471" spans="1:6" x14ac:dyDescent="0.35">
      <c r="A471" s="2">
        <v>43861</v>
      </c>
      <c r="B471" s="3">
        <v>1.5068E-2</v>
      </c>
      <c r="C471" s="3">
        <v>1.9996E-2</v>
      </c>
      <c r="E471" s="30">
        <v>2000.87</v>
      </c>
      <c r="F471" s="30">
        <v>4379.57</v>
      </c>
    </row>
    <row r="472" spans="1:6" x14ac:dyDescent="0.35">
      <c r="A472" s="2">
        <v>43890</v>
      </c>
      <c r="B472" s="3">
        <v>1.1486000000000001E-2</v>
      </c>
      <c r="C472" s="3">
        <v>1.6752E-2</v>
      </c>
      <c r="E472" s="30">
        <v>2034.1</v>
      </c>
      <c r="F472" s="30">
        <v>4673.03</v>
      </c>
    </row>
    <row r="473" spans="1:6" x14ac:dyDescent="0.35">
      <c r="A473" s="2">
        <v>43921</v>
      </c>
      <c r="B473" s="3">
        <v>6.6949999999999996E-3</v>
      </c>
      <c r="C473" s="3">
        <v>1.3213999999999998E-2</v>
      </c>
      <c r="E473" s="30">
        <v>2076.34</v>
      </c>
      <c r="F473" s="30">
        <v>4955.8599999999997</v>
      </c>
    </row>
    <row r="474" spans="1:6" x14ac:dyDescent="0.35">
      <c r="A474" s="2">
        <v>43951</v>
      </c>
      <c r="B474" s="3">
        <v>6.3929999999999994E-3</v>
      </c>
      <c r="C474" s="3">
        <v>1.2848E-2</v>
      </c>
      <c r="E474" s="30">
        <v>2082</v>
      </c>
      <c r="F474" s="30">
        <v>5056.12</v>
      </c>
    </row>
    <row r="475" spans="1:6" x14ac:dyDescent="0.35">
      <c r="A475" s="2">
        <v>43982</v>
      </c>
      <c r="B475" s="3">
        <v>6.5259999999999997E-3</v>
      </c>
      <c r="C475" s="3">
        <v>1.4064E-2</v>
      </c>
      <c r="E475" s="30">
        <v>2085.7399999999998</v>
      </c>
      <c r="F475" s="30">
        <v>4961.74</v>
      </c>
    </row>
    <row r="476" spans="1:6" x14ac:dyDescent="0.35">
      <c r="A476" s="2">
        <v>44012</v>
      </c>
      <c r="B476" s="3">
        <v>6.561E-3</v>
      </c>
      <c r="C476" s="3">
        <v>1.4107000000000001E-2</v>
      </c>
      <c r="E476" s="30">
        <v>2087.5</v>
      </c>
      <c r="F476" s="30">
        <v>4968.17</v>
      </c>
    </row>
    <row r="477" spans="1:6" x14ac:dyDescent="0.35">
      <c r="A477" s="2">
        <v>44043</v>
      </c>
      <c r="B477" s="3">
        <v>5.2820000000000002E-3</v>
      </c>
      <c r="C477" s="3">
        <v>1.1924999999999998E-2</v>
      </c>
      <c r="E477" s="30">
        <v>2094.27</v>
      </c>
      <c r="F477" s="30">
        <v>5178.1099999999997</v>
      </c>
    </row>
    <row r="478" spans="1:6" x14ac:dyDescent="0.35">
      <c r="A478" s="2">
        <v>44074</v>
      </c>
      <c r="B478" s="3">
        <v>7.0479999999999996E-3</v>
      </c>
      <c r="C478" s="3">
        <v>1.4747E-2</v>
      </c>
      <c r="E478" s="30">
        <v>2090.0300000000002</v>
      </c>
      <c r="F478" s="30">
        <v>4954.8599999999997</v>
      </c>
    </row>
    <row r="479" spans="1:6" x14ac:dyDescent="0.35">
      <c r="A479" s="2">
        <v>44104</v>
      </c>
      <c r="B479" s="3">
        <v>6.8400000000000006E-3</v>
      </c>
      <c r="C479" s="3">
        <v>1.4552000000000001E-2</v>
      </c>
      <c r="E479" s="30">
        <v>2091.5500000000002</v>
      </c>
      <c r="F479" s="30">
        <v>4973.92</v>
      </c>
    </row>
    <row r="480" spans="1:6" x14ac:dyDescent="0.35">
      <c r="A480" s="2">
        <v>44135</v>
      </c>
      <c r="B480" s="3">
        <v>8.737E-3</v>
      </c>
      <c r="C480" s="3">
        <v>1.6597999999999998E-2</v>
      </c>
      <c r="E480" s="30">
        <v>2083.59</v>
      </c>
      <c r="F480" s="30">
        <v>4824.24</v>
      </c>
    </row>
    <row r="481" spans="1:6" x14ac:dyDescent="0.35">
      <c r="A481" s="2">
        <v>44165</v>
      </c>
      <c r="B481" s="3">
        <v>8.3890000000000006E-3</v>
      </c>
      <c r="C481" s="3">
        <v>1.5672999999999999E-2</v>
      </c>
      <c r="E481" s="30">
        <v>2086.11</v>
      </c>
      <c r="F481" s="30">
        <v>4882.1499999999996</v>
      </c>
    </row>
    <row r="482" spans="1:6" x14ac:dyDescent="0.35">
      <c r="A482" s="2">
        <v>44196</v>
      </c>
      <c r="B482" s="3">
        <v>9.1319999999999995E-3</v>
      </c>
      <c r="C482" s="3">
        <v>1.6449000000000002E-2</v>
      </c>
      <c r="E482" s="30">
        <v>2086.67</v>
      </c>
      <c r="F482" s="30">
        <v>4824.63</v>
      </c>
    </row>
    <row r="483" spans="1:6" x14ac:dyDescent="0.35">
      <c r="A483" s="2">
        <v>44227</v>
      </c>
      <c r="B483" s="3">
        <v>1.0655E-2</v>
      </c>
      <c r="C483" s="3">
        <v>1.8290999999999998E-2</v>
      </c>
      <c r="E483" s="30">
        <v>2081.59</v>
      </c>
      <c r="F483" s="30">
        <v>4650.5600000000004</v>
      </c>
    </row>
    <row r="484" spans="1:6" x14ac:dyDescent="0.35">
      <c r="A484" s="2">
        <v>44255</v>
      </c>
      <c r="B484" s="3">
        <v>1.4049000000000001E-2</v>
      </c>
      <c r="C484" s="3">
        <v>2.1513000000000001E-2</v>
      </c>
      <c r="E484" s="30">
        <v>2064.19</v>
      </c>
      <c r="F484" s="30">
        <v>4391.6499999999996</v>
      </c>
    </row>
    <row r="485" spans="1:6" x14ac:dyDescent="0.35">
      <c r="A485" s="2">
        <v>44286</v>
      </c>
      <c r="B485" s="3">
        <v>1.7403999999999999E-2</v>
      </c>
      <c r="C485" s="3">
        <v>2.4106000000000002E-2</v>
      </c>
      <c r="E485" s="30">
        <v>2050.0300000000002</v>
      </c>
      <c r="F485" s="30">
        <v>4172.71</v>
      </c>
    </row>
    <row r="486" spans="1:6" x14ac:dyDescent="0.35">
      <c r="A486" s="2">
        <v>44316</v>
      </c>
      <c r="B486" s="3">
        <v>1.6258999999999999E-2</v>
      </c>
      <c r="C486" s="3">
        <v>2.2967000000000001E-2</v>
      </c>
      <c r="E486" s="30">
        <v>2057.73</v>
      </c>
      <c r="F486" s="30">
        <v>4269.82</v>
      </c>
    </row>
    <row r="487" spans="1:6" x14ac:dyDescent="0.35">
      <c r="A487" s="2">
        <v>44347</v>
      </c>
      <c r="B487" s="3">
        <v>1.5942999999999999E-2</v>
      </c>
      <c r="C487" s="3">
        <v>2.2824000000000001E-2</v>
      </c>
      <c r="E487" s="30">
        <v>2064.3000000000002</v>
      </c>
      <c r="F487" s="30">
        <v>4289.0600000000004</v>
      </c>
    </row>
    <row r="488" spans="1:6" x14ac:dyDescent="0.35">
      <c r="A488" s="2">
        <v>44377</v>
      </c>
      <c r="B488" s="3">
        <v>1.468E-2</v>
      </c>
      <c r="C488" s="3">
        <v>2.0857000000000001E-2</v>
      </c>
      <c r="E488" s="30">
        <v>2062.7800000000002</v>
      </c>
      <c r="F488" s="30">
        <v>4442.38</v>
      </c>
    </row>
    <row r="489" spans="1:6" x14ac:dyDescent="0.35">
      <c r="A489" s="2">
        <v>44408</v>
      </c>
      <c r="B489" s="3">
        <v>1.2222999999999999E-2</v>
      </c>
      <c r="C489" s="3">
        <v>1.8922000000000001E-2</v>
      </c>
      <c r="E489" s="30">
        <v>2078.84</v>
      </c>
      <c r="F489" s="30">
        <v>4604.42</v>
      </c>
    </row>
    <row r="490" spans="1:6" x14ac:dyDescent="0.35">
      <c r="A490" s="2">
        <v>44439</v>
      </c>
      <c r="B490" s="3">
        <v>1.3087999999999999E-2</v>
      </c>
      <c r="C490" s="3">
        <v>1.9323999999999997E-2</v>
      </c>
      <c r="E490" s="30">
        <v>2075.39</v>
      </c>
      <c r="F490" s="30">
        <v>4594.7299999999996</v>
      </c>
    </row>
    <row r="491" spans="1:6" x14ac:dyDescent="0.35">
      <c r="A491" s="2">
        <v>44469</v>
      </c>
      <c r="B491" s="3">
        <v>1.4873000000000001E-2</v>
      </c>
      <c r="C491" s="3">
        <v>2.0449000000000002E-2</v>
      </c>
      <c r="E491" s="30">
        <v>2062.67</v>
      </c>
      <c r="F491" s="30">
        <v>4463.1899999999996</v>
      </c>
    </row>
    <row r="492" spans="1:6" x14ac:dyDescent="0.35">
      <c r="A492" s="2">
        <v>44500</v>
      </c>
      <c r="B492" s="3">
        <v>1.5521E-2</v>
      </c>
      <c r="C492" s="3">
        <v>1.9328000000000001E-2</v>
      </c>
      <c r="E492" s="30">
        <v>2050.88</v>
      </c>
      <c r="F492" s="30">
        <v>4546.17</v>
      </c>
    </row>
    <row r="493" spans="1:6" x14ac:dyDescent="0.35">
      <c r="A493" s="2">
        <v>44530</v>
      </c>
      <c r="B493" s="3">
        <v>1.4442999999999999E-2</v>
      </c>
      <c r="C493" s="3">
        <v>1.7911E-2</v>
      </c>
      <c r="E493" s="30">
        <v>2056.2399999999998</v>
      </c>
      <c r="F493" s="30">
        <v>4666.83</v>
      </c>
    </row>
    <row r="494" spans="1:6" x14ac:dyDescent="0.35">
      <c r="A494" s="2">
        <v>44561</v>
      </c>
      <c r="B494" s="3">
        <v>1.5101E-2</v>
      </c>
      <c r="C494" s="3">
        <v>1.9032E-2</v>
      </c>
      <c r="E494" s="30">
        <v>2050.81</v>
      </c>
      <c r="F494" s="30">
        <v>4600.47</v>
      </c>
    </row>
    <row r="495" spans="1:6" x14ac:dyDescent="0.35">
      <c r="A495" s="2">
        <v>44592</v>
      </c>
      <c r="B495" s="3">
        <v>1.7766999999999998E-2</v>
      </c>
      <c r="C495" s="3">
        <v>2.1075E-2</v>
      </c>
      <c r="E495" s="30">
        <v>2024.47</v>
      </c>
      <c r="F495" s="30">
        <v>4410.07</v>
      </c>
    </row>
    <row r="496" spans="1:6" x14ac:dyDescent="0.35">
      <c r="A496" s="2">
        <v>44620</v>
      </c>
      <c r="B496" s="3">
        <v>1.8249999999999999E-2</v>
      </c>
      <c r="C496" s="3">
        <v>2.1610999999999998E-2</v>
      </c>
      <c r="E496" s="30">
        <v>2015.45</v>
      </c>
      <c r="F496" s="30">
        <v>4345.6099999999997</v>
      </c>
    </row>
    <row r="497" spans="1:6" x14ac:dyDescent="0.35">
      <c r="A497" s="2">
        <v>44651</v>
      </c>
      <c r="B497" s="3">
        <v>2.3380000000000001E-2</v>
      </c>
      <c r="C497" s="3">
        <v>2.4476000000000001E-2</v>
      </c>
      <c r="E497" s="30">
        <v>1964.54</v>
      </c>
      <c r="F497" s="30">
        <v>4113.6099999999997</v>
      </c>
    </row>
    <row r="498" spans="1:6" x14ac:dyDescent="0.35">
      <c r="A498" s="2">
        <v>44681</v>
      </c>
      <c r="B498" s="3">
        <v>2.9336000000000001E-2</v>
      </c>
      <c r="C498" s="3">
        <v>2.9971999999999999E-2</v>
      </c>
      <c r="E498" s="30">
        <v>1933.02</v>
      </c>
      <c r="F498" s="30">
        <v>3747.82</v>
      </c>
    </row>
    <row r="499" spans="1:6" x14ac:dyDescent="0.35">
      <c r="A499" s="2">
        <v>44712</v>
      </c>
      <c r="B499" s="3">
        <v>2.8441000000000001E-2</v>
      </c>
      <c r="C499" s="3">
        <v>3.0451000000000002E-2</v>
      </c>
      <c r="E499" s="30">
        <v>1946.18</v>
      </c>
      <c r="F499" s="30">
        <v>3676.9</v>
      </c>
    </row>
    <row r="500" spans="1:6" x14ac:dyDescent="0.35">
      <c r="A500" s="2">
        <v>44742</v>
      </c>
      <c r="B500" s="3">
        <v>3.0129000000000003E-2</v>
      </c>
      <c r="C500" s="3">
        <v>3.1827000000000001E-2</v>
      </c>
      <c r="E500" s="30">
        <v>1931.78</v>
      </c>
      <c r="F500" s="30">
        <v>3622.68</v>
      </c>
    </row>
    <row r="501" spans="1:6" x14ac:dyDescent="0.35">
      <c r="A501" s="2">
        <v>44773</v>
      </c>
      <c r="B501" s="3">
        <v>2.6486999999999997E-2</v>
      </c>
      <c r="C501" s="3">
        <v>3.0096999999999999E-2</v>
      </c>
      <c r="E501" s="30">
        <v>1957.68</v>
      </c>
      <c r="F501" s="30">
        <v>3719.33</v>
      </c>
    </row>
    <row r="502" spans="1:6" x14ac:dyDescent="0.35">
      <c r="A502" s="2">
        <v>44804</v>
      </c>
      <c r="B502" s="3">
        <v>3.1926000000000003E-2</v>
      </c>
      <c r="C502" s="3">
        <v>3.2926000000000004E-2</v>
      </c>
      <c r="E502" s="30">
        <v>1918.31</v>
      </c>
      <c r="F502" s="30">
        <v>3554.69</v>
      </c>
    </row>
    <row r="503" spans="1:6" x14ac:dyDescent="0.35">
      <c r="A503" s="2">
        <v>44834</v>
      </c>
      <c r="B503" s="3">
        <v>3.8286000000000001E-2</v>
      </c>
      <c r="C503" s="3">
        <v>3.7759000000000001E-2</v>
      </c>
      <c r="E503" s="30">
        <v>1872.35</v>
      </c>
      <c r="F503" s="30">
        <v>3273.88</v>
      </c>
    </row>
    <row r="504" spans="1:6" x14ac:dyDescent="0.35">
      <c r="A504" s="2">
        <v>44865</v>
      </c>
      <c r="B504" s="3">
        <v>4.0477999999999993E-2</v>
      </c>
      <c r="C504" s="3">
        <v>4.1639000000000002E-2</v>
      </c>
      <c r="E504" s="30">
        <v>1863.88</v>
      </c>
      <c r="F504" s="30">
        <v>3092.22</v>
      </c>
    </row>
    <row r="505" spans="1:6" x14ac:dyDescent="0.35">
      <c r="A505" s="2">
        <v>44895</v>
      </c>
      <c r="B505" s="3">
        <v>3.6054000000000003E-2</v>
      </c>
      <c r="C505" s="3">
        <v>3.7359000000000003E-2</v>
      </c>
      <c r="E505" s="30">
        <v>1896.03</v>
      </c>
      <c r="F505" s="30">
        <v>3310.9</v>
      </c>
    </row>
    <row r="506" spans="1:6" x14ac:dyDescent="0.35">
      <c r="A506" s="2">
        <v>44926</v>
      </c>
      <c r="B506" s="3">
        <v>3.8747999999999998E-2</v>
      </c>
      <c r="C506" s="3">
        <v>3.9629999999999999E-2</v>
      </c>
      <c r="E506" s="30">
        <v>1891.4</v>
      </c>
      <c r="F506" s="30">
        <v>3254.58</v>
      </c>
    </row>
    <row r="507" spans="1:6" x14ac:dyDescent="0.35">
      <c r="A507" s="2">
        <v>44957</v>
      </c>
      <c r="B507" s="3">
        <v>3.5068999999999996E-2</v>
      </c>
      <c r="C507" s="3">
        <v>3.6322E-2</v>
      </c>
      <c r="E507" s="30">
        <v>1921.74</v>
      </c>
      <c r="F507" s="30">
        <v>3463.2</v>
      </c>
    </row>
    <row r="508" spans="1:6" x14ac:dyDescent="0.35">
      <c r="A508" s="2">
        <v>44985</v>
      </c>
      <c r="B508" s="3">
        <v>3.9199999999999999E-2</v>
      </c>
      <c r="C508" s="3">
        <v>3.9161000000000001E-2</v>
      </c>
      <c r="E508" s="30">
        <v>1888.08</v>
      </c>
      <c r="F508" s="30">
        <v>3298.92</v>
      </c>
    </row>
    <row r="509" spans="1:6" x14ac:dyDescent="0.35">
      <c r="A509" s="2">
        <v>45016</v>
      </c>
      <c r="B509" s="3">
        <v>3.4675999999999998E-2</v>
      </c>
      <c r="C509" s="3">
        <v>3.6499000000000004E-2</v>
      </c>
      <c r="E509" s="30">
        <v>1934.36</v>
      </c>
      <c r="F509" s="30">
        <v>3455.29</v>
      </c>
    </row>
    <row r="510" spans="1:6" x14ac:dyDescent="0.35">
      <c r="A510" s="2">
        <v>45046</v>
      </c>
      <c r="B510" s="3">
        <v>3.422E-2</v>
      </c>
      <c r="C510" s="3">
        <v>3.6732999999999995E-2</v>
      </c>
      <c r="E510" s="30">
        <v>1944.79</v>
      </c>
      <c r="F510" s="30">
        <v>3473.29</v>
      </c>
    </row>
    <row r="511" spans="1:6" x14ac:dyDescent="0.35">
      <c r="A511" s="2">
        <v>45077</v>
      </c>
      <c r="B511" s="3">
        <v>3.6426E-2</v>
      </c>
      <c r="C511" s="3">
        <v>3.8610999999999999E-2</v>
      </c>
      <c r="E511" s="30">
        <v>1930.17</v>
      </c>
      <c r="F511" s="30">
        <v>3376.22</v>
      </c>
    </row>
    <row r="512" spans="1:6" x14ac:dyDescent="0.35">
      <c r="A512" s="2">
        <v>45107</v>
      </c>
      <c r="B512" s="3">
        <v>3.8366999999999998E-2</v>
      </c>
      <c r="C512" s="3">
        <v>3.8605E-2</v>
      </c>
      <c r="E512" s="30">
        <v>1912.16</v>
      </c>
      <c r="F512" s="30">
        <v>3375.66</v>
      </c>
    </row>
    <row r="513" spans="1:6" x14ac:dyDescent="0.35">
      <c r="A513" s="2">
        <v>45138</v>
      </c>
      <c r="B513" s="3">
        <v>3.9587999999999998E-2</v>
      </c>
      <c r="C513" s="3">
        <v>4.0096E-2</v>
      </c>
      <c r="E513" s="30">
        <v>1914.16</v>
      </c>
      <c r="F513" s="30">
        <v>3302.48</v>
      </c>
    </row>
    <row r="514" spans="1:6" x14ac:dyDescent="0.35">
      <c r="A514" s="2">
        <v>45169</v>
      </c>
      <c r="B514" s="3">
        <v>4.1081000000000006E-2</v>
      </c>
      <c r="C514" s="3">
        <v>4.2106999999999999E-2</v>
      </c>
      <c r="E514" s="30">
        <v>1915.07</v>
      </c>
      <c r="F514" s="30">
        <v>3210.4</v>
      </c>
    </row>
    <row r="515" spans="1:6" x14ac:dyDescent="0.35">
      <c r="A515" s="2">
        <v>45199</v>
      </c>
      <c r="B515" s="3">
        <v>4.5711000000000002E-2</v>
      </c>
      <c r="C515" s="3">
        <v>4.6992000000000006E-2</v>
      </c>
      <c r="E515" s="30">
        <v>1896.66</v>
      </c>
      <c r="F515" s="30">
        <v>2976.22</v>
      </c>
    </row>
    <row r="516" spans="1:6" x14ac:dyDescent="0.35">
      <c r="A516" s="2">
        <v>45230</v>
      </c>
      <c r="B516" s="3">
        <v>4.9306999999999997E-2</v>
      </c>
      <c r="C516" s="3">
        <v>5.0930999999999997E-2</v>
      </c>
      <c r="E516" s="30">
        <v>1890.14</v>
      </c>
      <c r="F516" s="30">
        <v>2829.35</v>
      </c>
    </row>
    <row r="517" spans="1:6" x14ac:dyDescent="0.35">
      <c r="A517" s="2">
        <v>45260</v>
      </c>
      <c r="B517" s="3">
        <v>4.3263999999999997E-2</v>
      </c>
      <c r="C517" s="3">
        <v>4.4932E-2</v>
      </c>
      <c r="E517" s="30">
        <v>1931.81</v>
      </c>
      <c r="F517" s="30">
        <v>3088.41</v>
      </c>
    </row>
    <row r="518" spans="1:6" x14ac:dyDescent="0.35">
      <c r="A518" s="2">
        <v>45291</v>
      </c>
      <c r="B518" s="3">
        <v>3.8790999999999999E-2</v>
      </c>
      <c r="C518" s="3">
        <v>4.0281999999999998E-2</v>
      </c>
      <c r="E518" s="30">
        <v>1972.4</v>
      </c>
      <c r="F518" s="30">
        <v>3354.28</v>
      </c>
    </row>
    <row r="519" spans="1:6" x14ac:dyDescent="0.35">
      <c r="A519" s="2">
        <v>45322</v>
      </c>
      <c r="B519" s="3">
        <v>3.9123999999999999E-2</v>
      </c>
      <c r="C519" s="3">
        <v>4.1660000000000003E-2</v>
      </c>
      <c r="E519" s="30">
        <v>1976.65</v>
      </c>
      <c r="F519" s="30">
        <v>3280.43</v>
      </c>
    </row>
    <row r="520" spans="1:6" x14ac:dyDescent="0.35">
      <c r="A520" s="2">
        <v>45351</v>
      </c>
      <c r="B520" s="3">
        <v>4.2502000000000005E-2</v>
      </c>
      <c r="C520" s="3">
        <v>4.3788999999999995E-2</v>
      </c>
      <c r="E520" s="30">
        <v>1955.58</v>
      </c>
      <c r="F520" s="30">
        <v>3205.55</v>
      </c>
    </row>
    <row r="521" spans="1:6" x14ac:dyDescent="0.35">
      <c r="A521" s="2">
        <v>45382</v>
      </c>
      <c r="B521" s="3">
        <v>4.2003000000000006E-2</v>
      </c>
      <c r="C521" s="3">
        <v>4.3427E-2</v>
      </c>
      <c r="E521" s="30">
        <v>1965.25</v>
      </c>
      <c r="F521" s="30">
        <v>3245.05</v>
      </c>
    </row>
    <row r="522" spans="1:6" x14ac:dyDescent="0.35">
      <c r="A522" s="2">
        <v>45412</v>
      </c>
      <c r="B522" s="3">
        <v>4.6797999999999999E-2</v>
      </c>
      <c r="C522" s="3">
        <v>4.7839E-2</v>
      </c>
      <c r="E522" s="30">
        <v>1938.32</v>
      </c>
      <c r="F522" s="30">
        <v>3047.36</v>
      </c>
    </row>
    <row r="523" spans="1:6" x14ac:dyDescent="0.35">
      <c r="A523" s="2">
        <v>45443</v>
      </c>
      <c r="B523" s="3">
        <v>4.4984999999999997E-2</v>
      </c>
      <c r="C523" s="3">
        <v>4.6471999999999999E-2</v>
      </c>
      <c r="E523" s="30">
        <v>1959.98</v>
      </c>
      <c r="F523" s="30">
        <v>3134.41</v>
      </c>
    </row>
    <row r="524" spans="1:6" x14ac:dyDescent="0.35">
      <c r="A524" s="2">
        <v>45473</v>
      </c>
      <c r="B524" s="3">
        <v>4.3961E-2</v>
      </c>
      <c r="C524" s="3">
        <v>4.5582999999999999E-2</v>
      </c>
      <c r="E524" s="30">
        <v>1976.63</v>
      </c>
      <c r="F524" s="30">
        <v>3186.15</v>
      </c>
    </row>
    <row r="525" spans="1:6" x14ac:dyDescent="0.35">
      <c r="A525" s="2">
        <v>45504</v>
      </c>
      <c r="B525" s="3">
        <v>4.0296000000000005E-2</v>
      </c>
      <c r="C525" s="3">
        <v>4.3028000000000004E-2</v>
      </c>
      <c r="E525" s="30">
        <v>2013.01</v>
      </c>
      <c r="F525" s="30">
        <v>3300.03</v>
      </c>
    </row>
    <row r="526" spans="1:6" x14ac:dyDescent="0.35">
      <c r="A526" s="2">
        <v>45535</v>
      </c>
      <c r="B526" s="3">
        <v>3.9033999999999999E-2</v>
      </c>
      <c r="C526" s="3">
        <v>4.1954999999999999E-2</v>
      </c>
      <c r="E526" s="30">
        <v>2034.89</v>
      </c>
      <c r="F526" s="30">
        <v>3367.24</v>
      </c>
    </row>
    <row r="527" spans="1:6" x14ac:dyDescent="0.35">
      <c r="A527" s="2">
        <v>45565</v>
      </c>
      <c r="B527" s="3">
        <v>3.7809000000000002E-2</v>
      </c>
      <c r="C527" s="3">
        <v>4.1191000000000005E-2</v>
      </c>
      <c r="E527" s="30">
        <v>2055.0500000000002</v>
      </c>
      <c r="F527" s="30">
        <v>3435.34</v>
      </c>
    </row>
    <row r="528" spans="1:6" x14ac:dyDescent="0.35">
      <c r="A528" s="2">
        <v>45596</v>
      </c>
      <c r="B528" s="3">
        <v>4.2844E-2</v>
      </c>
      <c r="C528" s="3">
        <v>4.4749999999999998E-2</v>
      </c>
      <c r="E528" s="30">
        <v>2021.28</v>
      </c>
      <c r="F528" s="30">
        <v>3256.51</v>
      </c>
    </row>
    <row r="529" spans="1:6" x14ac:dyDescent="0.35">
      <c r="A529" s="2">
        <v>45626</v>
      </c>
      <c r="B529" s="3">
        <v>4.1685E-2</v>
      </c>
      <c r="C529" s="3">
        <v>4.3598999999999999E-2</v>
      </c>
      <c r="E529" s="30">
        <v>2031.69</v>
      </c>
      <c r="F529" s="30">
        <v>3315.62</v>
      </c>
    </row>
    <row r="530" spans="1:6" x14ac:dyDescent="0.35">
      <c r="A530" s="2">
        <v>45657</v>
      </c>
      <c r="B530" s="3">
        <v>4.5690000000000001E-2</v>
      </c>
      <c r="C530" s="3">
        <v>4.7812E-2</v>
      </c>
      <c r="E530" s="30">
        <v>2020.13</v>
      </c>
      <c r="F530" s="30">
        <v>3139.22</v>
      </c>
    </row>
    <row r="531" spans="1:6" x14ac:dyDescent="0.35">
      <c r="A531" s="2">
        <v>45688</v>
      </c>
      <c r="B531" s="3">
        <v>4.5387000000000004E-2</v>
      </c>
      <c r="C531" s="3">
        <v>4.7867E-2</v>
      </c>
      <c r="E531" s="30">
        <v>2031.09</v>
      </c>
      <c r="F531" s="30">
        <v>3152.29</v>
      </c>
    </row>
    <row r="532" spans="1:6" x14ac:dyDescent="0.35">
      <c r="A532" s="2">
        <v>45716</v>
      </c>
      <c r="B532" s="3">
        <v>4.2081999999999994E-2</v>
      </c>
      <c r="C532" s="3">
        <v>4.4893999999999996E-2</v>
      </c>
      <c r="E532" s="30">
        <v>2059.6999999999998</v>
      </c>
      <c r="F532" s="30">
        <v>3315.47</v>
      </c>
    </row>
    <row r="533" spans="1:6" x14ac:dyDescent="0.35">
      <c r="A533" s="2">
        <v>45747</v>
      </c>
      <c r="B533" s="3">
        <v>4.2053E-2</v>
      </c>
      <c r="C533" s="3">
        <v>4.5707000000000005E-2</v>
      </c>
      <c r="E533" s="30">
        <v>2070.37</v>
      </c>
      <c r="F533" s="30">
        <v>3285.97</v>
      </c>
    </row>
    <row r="534" spans="1:6" x14ac:dyDescent="0.35">
      <c r="A534" s="2">
        <v>45777</v>
      </c>
      <c r="B534" s="3">
        <v>4.1619000000000003E-2</v>
      </c>
      <c r="C534" s="3">
        <v>4.6773999999999996E-2</v>
      </c>
      <c r="E534" s="30">
        <v>2092.6</v>
      </c>
      <c r="F534" s="30">
        <v>3250.21</v>
      </c>
    </row>
    <row r="535" spans="1:6" x14ac:dyDescent="0.35">
      <c r="A535" s="2">
        <v>45808</v>
      </c>
      <c r="B535" s="3">
        <v>4.4004000000000001E-2</v>
      </c>
      <c r="C535" s="3">
        <v>4.9305000000000002E-2</v>
      </c>
      <c r="E535" s="30">
        <v>2080.81</v>
      </c>
      <c r="F535" s="30">
        <v>3156.89</v>
      </c>
    </row>
    <row r="536" spans="1:6" x14ac:dyDescent="0.35">
      <c r="A536" s="2">
        <v>45838</v>
      </c>
      <c r="B536" s="3">
        <v>4.2769000000000001E-2</v>
      </c>
      <c r="C536" s="3">
        <v>4.8350999999999998E-2</v>
      </c>
      <c r="E536" s="30">
        <v>2100.5100000000002</v>
      </c>
      <c r="F536" s="30">
        <v>3235.79</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16909-7007-4757-BD08-5F40890918D3}">
  <sheetPr codeName="Sheet2"/>
  <dimension ref="A2:R113"/>
  <sheetViews>
    <sheetView zoomScale="70" zoomScaleNormal="70" workbookViewId="0">
      <selection activeCell="J15" sqref="J15"/>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v>
      </c>
      <c r="B2" s="27" t="str" cm="1">
        <f t="array" aca="1" ref="B2" ca="1">SUBSTITUTE(ADDRESS(1, COLUMN(INDIRECT(A2 &amp; "1")) + 11, 4), "1", "")</f>
        <v>L</v>
      </c>
      <c r="C2" s="1" t="s">
        <v>36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1330.6950000000002</v>
      </c>
      <c r="D5" s="10">
        <f ca="1">C5*VLOOKUP(B5,INDIRECT("fundamentals!"&amp;"$"&amp;$A$2&amp;":"&amp;"$"&amp;$B$2),9,1)/100</f>
        <v>20.956418314676103</v>
      </c>
      <c r="E5" s="10">
        <f ca="1">C5*INDEX(buyback_yield!$C$3:$Y$13,MATCH(ierp_communication!$C$2,buyback_yield!$B$3:$B$13,0),MATCH(ierp_communication!B5,buyback_yield!$C$2:$Y$2,0))</f>
        <v>0</v>
      </c>
      <c r="F5" s="10">
        <f ca="1">SUM(D5:E5)</f>
        <v>20.956418314676103</v>
      </c>
      <c r="G5" s="3">
        <f>INDEX(eps_5Y_est!$C$3:$M$25,MATCH(B5,eps_5Y_est!$B$3:$B$25,0),MATCH($C$2,eps_5Y_est!$C$2:$M$2,0))</f>
        <v>4.1816821257408016E-2</v>
      </c>
      <c r="H5" s="16">
        <f>VLOOKUP(B5,'riskfree_rate and infl.'!$A:$C,3,0)</f>
        <v>4.8261000000000005E-2</v>
      </c>
      <c r="I5" s="26">
        <f ca="1">F5*(1+$G5)</f>
        <v>21.832749113536384</v>
      </c>
      <c r="J5" s="7">
        <f ca="1">I5*(1+$G5)</f>
        <v>22.745725280774966</v>
      </c>
      <c r="K5" s="7">
        <f t="shared" ref="K5:M5" ca="1" si="1">J5*(1+$G5)</f>
        <v>23.696879209211239</v>
      </c>
      <c r="L5" s="7">
        <f t="shared" ca="1" si="1"/>
        <v>24.687807371461211</v>
      </c>
      <c r="M5" s="7">
        <f t="shared" ca="1" si="1"/>
        <v>25.720172999550922</v>
      </c>
      <c r="N5" s="7">
        <f t="shared" ref="N5" ca="1" si="2">M5*(1+$H5)</f>
        <v>26.961454268682253</v>
      </c>
      <c r="O5" s="7">
        <f ca="1">SUM(I5:N5)</f>
        <v>145.64478824321696</v>
      </c>
      <c r="P5" s="7"/>
      <c r="Q5" s="11">
        <v>6.3982169699132924E-2</v>
      </c>
      <c r="R5" s="8">
        <f>Q5-H5</f>
        <v>1.5721169699132918E-2</v>
      </c>
    </row>
    <row r="6" spans="1:18" x14ac:dyDescent="0.35">
      <c r="H6" s="6"/>
      <c r="I6" s="26">
        <f ca="1">I5/((1+$Q$5)^(I$3-0.5))</f>
        <v>21.166119763835834</v>
      </c>
      <c r="J6" s="7">
        <f ca="1">J5/((1+$Q$5)^(J$3-0.5))</f>
        <v>20.725177769612969</v>
      </c>
      <c r="K6" s="7">
        <f ca="1">K5/((1+$Q$5)^(K$3-0.5))</f>
        <v>20.293421674574216</v>
      </c>
      <c r="L6" s="7">
        <f ca="1">L5/((1+$Q$5)^(L$3-0.5))</f>
        <v>19.87066011399375</v>
      </c>
      <c r="M6" s="7">
        <f ca="1">M5/((1+$Q$5)^(M$3-0.5))</f>
        <v>19.456705709740618</v>
      </c>
      <c r="N6" s="7">
        <f ca="1">N5/(((1+Q5)^N$3)*(Q5-H5))</f>
        <v>1257.727937314864</v>
      </c>
      <c r="O6" s="7">
        <f ca="1">SUM(I6:N6)</f>
        <v>1359.2400223466213</v>
      </c>
      <c r="P6" s="7">
        <f ca="1">VLOOKUP(B5,INDIRECT("fundamentals!"&amp;$A$2&amp;":"&amp;B$2),2,1)</f>
        <v>1359.24</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1314.8</v>
      </c>
      <c r="D10" s="10">
        <f ca="1">C10*VLOOKUP(B10,INDIRECT("fundamentals!"&amp;"$"&amp;$A$2&amp;":"&amp;"$"&amp;$B$2),9,1)/100</f>
        <v>24.137835253479835</v>
      </c>
      <c r="E10" s="10">
        <f ca="1">C10*INDEX(buyback_yield!$C$3:$Y$13,MATCH(ierp_communication!$C$2,buyback_yield!$B$3:$B$13,0),MATCH(ierp_communication!B10,buyback_yield!$C$2:$Y$2,0))</f>
        <v>0</v>
      </c>
      <c r="F10" s="10">
        <f ca="1">SUM(D10:E10)</f>
        <v>24.137835253479835</v>
      </c>
      <c r="G10" s="3">
        <f>INDEX(eps_5Y_est!$C$3:$M$25,MATCH(B10,eps_5Y_est!$B$3:$B$25,0),MATCH($C$2,eps_5Y_est!$C$2:$M$2,0))</f>
        <v>6.3541203477615993E-2</v>
      </c>
      <c r="H10" s="16">
        <f>VLOOKUP(B10,'riskfree_rate and infl.'!$A:$C,3,0)</f>
        <v>4.5347999999999999E-2</v>
      </c>
      <c r="I10" s="26">
        <f ca="1">F10*(1+$G10)</f>
        <v>25.67158235483037</v>
      </c>
      <c r="J10" s="7">
        <f ca="1">I10*(1+$G10)</f>
        <v>27.302785592831022</v>
      </c>
      <c r="K10" s="7">
        <f t="shared" ref="K10:M10" ca="1" si="4">J10*(1+$G10)</f>
        <v>29.03763744769082</v>
      </c>
      <c r="L10" s="7">
        <f t="shared" ca="1" si="4"/>
        <v>30.882723877263782</v>
      </c>
      <c r="M10" s="7">
        <f t="shared" ca="1" si="4"/>
        <v>32.845049319092027</v>
      </c>
      <c r="N10" s="7">
        <f t="shared" ref="N10" ca="1" si="5">M10*(1+$H10)</f>
        <v>34.33450661561421</v>
      </c>
      <c r="O10" s="7">
        <f ca="1">SUM(I10:N10)</f>
        <v>180.07428520732225</v>
      </c>
      <c r="P10" s="7"/>
      <c r="Q10" s="11">
        <v>6.7009816542471082E-2</v>
      </c>
      <c r="R10" s="8">
        <f>Q10-H10</f>
        <v>2.1661816542471082E-2</v>
      </c>
    </row>
    <row r="11" spans="1:18" x14ac:dyDescent="0.35">
      <c r="H11" s="6"/>
      <c r="I11" s="26">
        <f ca="1">I10/((1+$Q$5)^(I$3-0.5))</f>
        <v>24.887740147786722</v>
      </c>
      <c r="J11" s="7">
        <f t="shared" ref="J11" ca="1" si="6">J10/((1+$Q$5)^(J$3-0.5))</f>
        <v>24.877425451687845</v>
      </c>
      <c r="K11" s="7">
        <f t="shared" ref="K11" ca="1" si="7">K10/((1+$Q$5)^(K$3-0.5))</f>
        <v>24.86711503050325</v>
      </c>
      <c r="L11" s="7">
        <f t="shared" ref="L11" ca="1" si="8">L10/((1+$Q$5)^(L$3-0.5))</f>
        <v>24.856808882461188</v>
      </c>
      <c r="M11" s="7">
        <f t="shared" ref="M11" ca="1" si="9">M10/((1+$Q$5)^(M$3-0.5))</f>
        <v>24.84650700579067</v>
      </c>
      <c r="N11" s="7">
        <f ca="1">N10/(((1+Q10)^N$3)*(Q10-H10))</f>
        <v>1146.024395870232</v>
      </c>
      <c r="O11" s="7">
        <f ca="1">SUM(I11:N11)</f>
        <v>1270.3599923884617</v>
      </c>
      <c r="P11" s="7">
        <f ca="1">VLOOKUP(B10,INDIRECT("fundamentals!"&amp;$A$2&amp;":"&amp;B$2),2,1)</f>
        <v>1270.3599999999999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1436.2349999999999</v>
      </c>
      <c r="D15" s="10">
        <f ca="1">C15*VLOOKUP(B15,INDIRECT("fundamentals!"&amp;"$"&amp;$A$2&amp;":"&amp;"$"&amp;$B$2),9,1)/100</f>
        <v>27.992696289751464</v>
      </c>
      <c r="E15" s="10">
        <f ca="1">C15*INDEX(buyback_yield!$C$3:$Y$13,MATCH(ierp_communication!$C$2,buyback_yield!$B$3:$B$13,0),MATCH(ierp_communication!B15,buyback_yield!$C$2:$Y$2,0))</f>
        <v>0</v>
      </c>
      <c r="F15" s="10">
        <f ca="1">SUM(D15:E15)</f>
        <v>27.992696289751464</v>
      </c>
      <c r="G15" s="3">
        <f>INDEX(eps_5Y_est!$C$3:$M$25,MATCH(B15,eps_5Y_est!$B$3:$B$25,0),MATCH($C$2,eps_5Y_est!$C$2:$M$2,0))</f>
        <v>8.0889871120582019E-2</v>
      </c>
      <c r="H15" s="16">
        <f>VLOOKUP(B15,'riskfree_rate and infl.'!$A:$C,3,0)</f>
        <v>4.8094999999999999E-2</v>
      </c>
      <c r="I15" s="26">
        <f ca="1">F15*(1+$G15)</f>
        <v>30.257021884947058</v>
      </c>
      <c r="J15" s="7">
        <f ca="1">I15*(1+$G15)</f>
        <v>32.704508485713056</v>
      </c>
      <c r="K15" s="7">
        <f t="shared" ref="K15:M15" ca="1" si="11">J15*(1+$G15)</f>
        <v>35.34997196218437</v>
      </c>
      <c r="L15" s="7">
        <f t="shared" ca="1" si="11"/>
        <v>38.209426638321652</v>
      </c>
      <c r="M15" s="7">
        <f t="shared" ca="1" si="11"/>
        <v>41.300182234686829</v>
      </c>
      <c r="N15" s="7">
        <f t="shared" ref="N15" ca="1" si="12">M15*(1+$H15)</f>
        <v>43.286514499264094</v>
      </c>
      <c r="O15" s="7">
        <f ca="1">SUM(I15:N15)</f>
        <v>221.10762570511704</v>
      </c>
      <c r="P15" s="7"/>
      <c r="Q15" s="11">
        <v>6.9426341924616372E-2</v>
      </c>
      <c r="R15" s="8">
        <f>Q15-H15</f>
        <v>2.1331341924616373E-2</v>
      </c>
    </row>
    <row r="16" spans="1:18" x14ac:dyDescent="0.35">
      <c r="H16" s="6"/>
      <c r="I16" s="26">
        <f ca="1">I15/((1+$Q$5)^(I$3-0.5))</f>
        <v>29.333170348058747</v>
      </c>
      <c r="J16" s="7">
        <f t="shared" ref="J16" ca="1" si="13">J15/((1+$Q$5)^(J$3-0.5))</f>
        <v>29.799302676319211</v>
      </c>
      <c r="K16" s="7">
        <f t="shared" ref="K16" ca="1" si="14">K15/((1+$Q$5)^(K$3-0.5))</f>
        <v>30.272842296218172</v>
      </c>
      <c r="L16" s="7">
        <f t="shared" ref="L16" ca="1" si="15">L15/((1+$Q$5)^(L$3-0.5))</f>
        <v>30.753906916753881</v>
      </c>
      <c r="M16" s="7">
        <f t="shared" ref="M16" ca="1" si="16">M15/((1+$Q$5)^(M$3-0.5))</f>
        <v>31.242616117433958</v>
      </c>
      <c r="N16" s="7">
        <f ca="1">N15/(((1+Q15)^N$3)*(Q15-H15))</f>
        <v>1450.7081575079626</v>
      </c>
      <c r="O16" s="7">
        <f ca="1">SUM(I16:N16)</f>
        <v>1602.1099958627465</v>
      </c>
      <c r="P16" s="7">
        <f ca="1">VLOOKUP(B15,INDIRECT("fundamentals!"&amp;$A$2&amp;":"&amp;B$2),2,1)</f>
        <v>1602.11</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1645.76</v>
      </c>
      <c r="D20" s="10">
        <f ca="1">C20*VLOOKUP(B20,INDIRECT("fundamentals!"&amp;"$"&amp;$A$2&amp;":"&amp;"$"&amp;$B$2),9,1)/100</f>
        <v>26.440700245671795</v>
      </c>
      <c r="E20" s="10">
        <f ca="1">C20*INDEX(buyback_yield!$C$3:$Y$13,MATCH(ierp_communication!$C$2,buyback_yield!$B$3:$B$13,0),MATCH(ierp_communication!B20,buyback_yield!$C$2:$Y$2,0))</f>
        <v>0</v>
      </c>
      <c r="F20" s="10">
        <f ca="1">SUM(D20:E20)</f>
        <v>26.440700245671795</v>
      </c>
      <c r="G20" s="3">
        <f>INDEX(eps_5Y_est!$C$3:$M$25,MATCH(B20,eps_5Y_est!$B$3:$B$25,0),MATCH($C$2,eps_5Y_est!$C$2:$M$2,0))</f>
        <v>0.11303575702430299</v>
      </c>
      <c r="H20" s="16">
        <f>VLOOKUP(B20,'riskfree_rate and infl.'!$A:$C,3,0)</f>
        <v>4.4522000000000006E-2</v>
      </c>
      <c r="I20" s="26">
        <f ca="1">F20*(1+$G20)</f>
        <v>29.429444814193982</v>
      </c>
      <c r="J20" s="7">
        <f ca="1">I20*(1+$G20)</f>
        <v>32.756024387571344</v>
      </c>
      <c r="K20" s="7">
        <f t="shared" ref="K20:M20" ca="1" si="18">J20*(1+$G20)</f>
        <v>36.458626401327002</v>
      </c>
      <c r="L20" s="7">
        <f t="shared" ca="1" si="18"/>
        <v>40.579754836667242</v>
      </c>
      <c r="M20" s="7">
        <f t="shared" ca="1" si="18"/>
        <v>45.166718144490545</v>
      </c>
      <c r="N20" s="7">
        <f t="shared" ref="N20" ca="1" si="19">M20*(1+$H20)</f>
        <v>47.177630769719549</v>
      </c>
      <c r="O20" s="7">
        <f ca="1">SUM(I20:N20)</f>
        <v>231.56819935396965</v>
      </c>
      <c r="P20" s="7"/>
      <c r="Q20" s="11">
        <v>6.6795728578755514E-2</v>
      </c>
      <c r="R20" s="8">
        <f>Q20-H20</f>
        <v>2.2273728578755508E-2</v>
      </c>
    </row>
    <row r="21" spans="1:18" x14ac:dyDescent="0.35">
      <c r="H21" s="6"/>
      <c r="I21" s="26">
        <f ca="1">I20/((1+$Q$5)^(I$3-0.5))</f>
        <v>28.530862067856702</v>
      </c>
      <c r="J21" s="7">
        <f t="shared" ref="J21" ca="1" si="20">J20/((1+$Q$5)^(J$3-0.5))</f>
        <v>29.846242319298078</v>
      </c>
      <c r="K21" s="7">
        <f t="shared" ref="K21" ca="1" si="21">K20/((1+$Q$5)^(K$3-0.5))</f>
        <v>31.222266556952249</v>
      </c>
      <c r="L21" s="7">
        <f t="shared" ref="L21" ca="1" si="22">L20/((1+$Q$5)^(L$3-0.5))</f>
        <v>32.661730697102527</v>
      </c>
      <c r="M21" s="7">
        <f t="shared" ref="M21" ca="1" si="23">M20/((1+$Q$5)^(M$3-0.5))</f>
        <v>34.167559558308504</v>
      </c>
      <c r="N21" s="7">
        <f ca="1">N20/(((1+Q20)^N$3)*(Q20-H20))</f>
        <v>1532.9813218224003</v>
      </c>
      <c r="O21" s="7">
        <f ca="1">SUM(I21:N21)</f>
        <v>1689.4099830219184</v>
      </c>
      <c r="P21" s="7">
        <f ca="1">VLOOKUP(B20,INDIRECT("fundamentals!"&amp;$A$2&amp;":"&amp;B$2),2,1)</f>
        <v>1689.41</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1358.0149999999999</v>
      </c>
      <c r="D25" s="10">
        <f ca="1">C25*VLOOKUP(B25,INDIRECT("fundamentals!"&amp;"$"&amp;$A$2&amp;":"&amp;"$"&amp;$B$2),9,1)/100</f>
        <v>32.192041182970719</v>
      </c>
      <c r="E25" s="10">
        <f ca="1">C25*INDEX(buyback_yield!$C$3:$Y$13,MATCH(ierp_communication!$C$2,buyback_yield!$B$3:$B$13,0),MATCH(ierp_communication!B25,buyback_yield!$C$2:$Y$2,0))</f>
        <v>0</v>
      </c>
      <c r="F25" s="10">
        <f ca="1">SUM(D25:E25)</f>
        <v>32.192041182970719</v>
      </c>
      <c r="G25" s="3">
        <f>INDEX(eps_5Y_est!$C$3:$M$25,MATCH(B25,eps_5Y_est!$B$3:$B$25,0),MATCH($C$2,eps_5Y_est!$C$2:$M$2,0))</f>
        <v>8.8919058797244988E-2</v>
      </c>
      <c r="H25" s="16">
        <f>VLOOKUP(B25,'riskfree_rate and infl.'!$A:$C,3,0)</f>
        <v>2.6758000000000001E-2</v>
      </c>
      <c r="I25" s="26">
        <f ca="1">F25*(1+$G25)</f>
        <v>35.054527185722627</v>
      </c>
      <c r="J25" s="7">
        <f ca="1">I25*(1+$G25)</f>
        <v>38.171542749659523</v>
      </c>
      <c r="K25" s="7">
        <f t="shared" ref="K25:M25" ca="1" si="25">J25*(1+$G25)</f>
        <v>41.565720403798053</v>
      </c>
      <c r="L25" s="7">
        <f t="shared" ca="1" si="25"/>
        <v>45.26170514033322</v>
      </c>
      <c r="M25" s="7">
        <f t="shared" ca="1" si="25"/>
        <v>49.286333360970076</v>
      </c>
      <c r="N25" s="7">
        <f t="shared" ref="N25" ca="1" si="26">M25*(1+$H25)</f>
        <v>50.605137069042918</v>
      </c>
      <c r="O25" s="7">
        <f ca="1">SUM(I25:N25)</f>
        <v>259.94496590952645</v>
      </c>
      <c r="P25" s="7"/>
      <c r="Q25" s="11">
        <v>6.9398450213710702E-2</v>
      </c>
      <c r="R25" s="8">
        <f>Q25-H25</f>
        <v>4.2640450213710698E-2</v>
      </c>
    </row>
    <row r="26" spans="1:18" x14ac:dyDescent="0.35">
      <c r="H26" s="6"/>
      <c r="I26" s="26">
        <f ca="1">I25/((1+$Q$5)^(I$3-0.5))</f>
        <v>33.984191217478021</v>
      </c>
      <c r="J26" s="7">
        <f t="shared" ref="J26" ca="1" si="27">J25/((1+$Q$5)^(J$3-0.5))</f>
        <v>34.780689534474185</v>
      </c>
      <c r="K26" s="7">
        <f t="shared" ref="K26" ca="1" si="28">K25/((1+$Q$5)^(K$3-0.5))</f>
        <v>35.595855636291766</v>
      </c>
      <c r="L26" s="7">
        <f t="shared" ref="L26" ca="1" si="29">L25/((1+$Q$5)^(L$3-0.5))</f>
        <v>36.430127045751213</v>
      </c>
      <c r="M26" s="7">
        <f t="shared" ref="M26" ca="1" si="30">M25/((1+$Q$5)^(M$3-0.5))</f>
        <v>37.283951540034721</v>
      </c>
      <c r="N26" s="7">
        <f ca="1">N25/(((1+Q25)^N$3)*(Q25-H25))</f>
        <v>848.54537786063156</v>
      </c>
      <c r="O26" s="7">
        <f ca="1">SUM(I26:N26)</f>
        <v>1026.6201928346613</v>
      </c>
      <c r="P26" s="7">
        <f ca="1">VLOOKUP(B25,INDIRECT("fundamentals!"&amp;$A$2&amp;":"&amp;B$2),2,1)</f>
        <v>1026.6199999999999</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1216.3499999999999</v>
      </c>
      <c r="D30" s="10">
        <f ca="1">C30*VLOOKUP(B30,INDIRECT("fundamentals!"&amp;"$"&amp;$A$2&amp;":"&amp;"$"&amp;$B$2),9,1)/100</f>
        <v>55.520545926145807</v>
      </c>
      <c r="E30" s="10">
        <f ca="1">C30*INDEX(buyback_yield!$C$3:$Y$13,MATCH(ierp_communication!$C$2,buyback_yield!$B$3:$B$13,0),MATCH(ierp_communication!B30,buyback_yield!$C$2:$Y$2,0))</f>
        <v>0</v>
      </c>
      <c r="F30" s="10">
        <f ca="1">SUM(D30:E30)</f>
        <v>55.520545926145807</v>
      </c>
      <c r="G30" s="3">
        <f>INDEX(eps_5Y_est!$C$3:$M$25,MATCH(B30,eps_5Y_est!$B$3:$B$25,0),MATCH($C$2,eps_5Y_est!$C$2:$M$2,0))</f>
        <v>9.229976003322099E-2</v>
      </c>
      <c r="H30" s="16">
        <f>VLOOKUP(B30,'riskfree_rate and infl.'!$A:$C,3,0)</f>
        <v>4.6411000000000001E-2</v>
      </c>
      <c r="I30" s="26">
        <f ca="1">F30*(1+$G30)</f>
        <v>60.645078992042485</v>
      </c>
      <c r="J30" s="7">
        <f ca="1">I30*(1+$G30)</f>
        <v>66.242605230203736</v>
      </c>
      <c r="K30" s="7">
        <f t="shared" ref="K30:M30" ca="1" si="32">J30*(1+$G30)</f>
        <v>72.356781796926924</v>
      </c>
      <c r="L30" s="7">
        <f t="shared" ca="1" si="32"/>
        <v>79.035295393559409</v>
      </c>
      <c r="M30" s="7">
        <f t="shared" ca="1" si="32"/>
        <v>86.330234192539677</v>
      </c>
      <c r="N30" s="7">
        <f t="shared" ref="N30" ca="1" si="33">M30*(1+$H30)</f>
        <v>90.336906691649631</v>
      </c>
      <c r="O30" s="7">
        <f ca="1">SUM(I30:N30)</f>
        <v>454.94690229692191</v>
      </c>
      <c r="P30" s="7"/>
      <c r="Q30" s="11">
        <v>9.8045096764671658E-2</v>
      </c>
      <c r="R30" s="8">
        <f>Q30-H30</f>
        <v>5.1634096764671657E-2</v>
      </c>
    </row>
    <row r="31" spans="1:18" x14ac:dyDescent="0.35">
      <c r="H31" s="6"/>
      <c r="I31" s="26">
        <f ca="1">I30/((1+$Q$5)^(I$3-0.5))</f>
        <v>58.79337495968413</v>
      </c>
      <c r="J31" s="7">
        <f t="shared" ref="J31" ca="1" si="34">J30/((1+$Q$5)^(J$3-0.5))</f>
        <v>60.358144326954204</v>
      </c>
      <c r="K31" s="7">
        <f t="shared" ref="K31" ca="1" si="35">K30/((1+$Q$5)^(K$3-0.5))</f>
        <v>61.964559596920402</v>
      </c>
      <c r="L31" s="7">
        <f t="shared" ref="L31" ca="1" si="36">L30/((1+$Q$5)^(L$3-0.5))</f>
        <v>63.613729163731797</v>
      </c>
      <c r="M31" s="7">
        <f t="shared" ref="M31" ca="1" si="37">M30/((1+$Q$5)^(M$3-0.5))</f>
        <v>65.306790921140362</v>
      </c>
      <c r="N31" s="7">
        <f ca="1">N30/(((1+Q30)^N$3)*(Q30-H30))</f>
        <v>1096.0433873423217</v>
      </c>
      <c r="O31" s="7">
        <f ca="1">SUM(I31:N31)</f>
        <v>1406.0799863107527</v>
      </c>
      <c r="P31" s="7">
        <f ca="1">VLOOKUP(B30,INDIRECT("fundamentals!"&amp;$A$2&amp;":"&amp;B$2),2,1)</f>
        <v>1406.08</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1533.34</v>
      </c>
      <c r="D35" s="10">
        <f ca="1">C35*VLOOKUP(B35,INDIRECT("fundamentals!"&amp;"$"&amp;$A$2&amp;":"&amp;"$"&amp;$B$2),9,1)/100</f>
        <v>43.509046314635796</v>
      </c>
      <c r="E35" s="10">
        <f ca="1">C35*INDEX(buyback_yield!$C$3:$Y$13,MATCH(ierp_communication!$C$2,buyback_yield!$B$3:$B$13,0),MATCH(ierp_communication!B35,buyback_yield!$C$2:$Y$2,0))</f>
        <v>0</v>
      </c>
      <c r="F35" s="10">
        <f ca="1">SUM(D35:E35)</f>
        <v>43.509046314635796</v>
      </c>
      <c r="G35" s="3">
        <f>INDEX(eps_5Y_est!$C$3:$M$25,MATCH(B35,eps_5Y_est!$B$3:$B$25,0),MATCH($C$2,eps_5Y_est!$C$2:$M$2,0))</f>
        <v>8.8582693206669991E-2</v>
      </c>
      <c r="H35" s="16">
        <f>VLOOKUP(B35,'riskfree_rate and infl.'!$A:$C,3,0)</f>
        <v>4.3341000000000005E-2</v>
      </c>
      <c r="I35" s="26">
        <f ca="1">F35*(1+$G35)</f>
        <v>47.363194816039972</v>
      </c>
      <c r="J35" s="7">
        <f ca="1">I35*(1+$G35)</f>
        <v>51.558754171716984</v>
      </c>
      <c r="K35" s="7">
        <f t="shared" ref="K35:M35" ca="1" si="39">J35*(1+$G35)</f>
        <v>56.125967474628304</v>
      </c>
      <c r="L35" s="7">
        <f t="shared" ca="1" si="39"/>
        <v>61.097756832360844</v>
      </c>
      <c r="M35" s="7">
        <f t="shared" ca="1" si="39"/>
        <v>66.509960681457585</v>
      </c>
      <c r="N35" s="7">
        <f t="shared" ref="N35" ca="1" si="40">M35*(1+$H35)</f>
        <v>69.392568887352638</v>
      </c>
      <c r="O35" s="7">
        <f ca="1">SUM(I35:N35)</f>
        <v>352.04820286355636</v>
      </c>
      <c r="P35" s="7"/>
      <c r="Q35" s="11">
        <v>7.7053597380694824E-2</v>
      </c>
      <c r="R35" s="8">
        <f>Q35-H35</f>
        <v>3.371259738069482E-2</v>
      </c>
    </row>
    <row r="36" spans="1:18" x14ac:dyDescent="0.35">
      <c r="H36" s="6"/>
      <c r="I36" s="26">
        <f ca="1">I35/((1+$Q$5)^(I$3-0.5))</f>
        <v>45.917032649481605</v>
      </c>
      <c r="J36" s="7">
        <f t="shared" ref="J36" ca="1" si="41">J35/((1+$Q$5)^(J$3-0.5))</f>
        <v>46.978688637015047</v>
      </c>
      <c r="K36" s="7">
        <f t="shared" ref="K36" ca="1" si="42">K35/((1+$Q$5)^(K$3-0.5))</f>
        <v>48.064891363978944</v>
      </c>
      <c r="L36" s="7">
        <f t="shared" ref="L36" ca="1" si="43">L35/((1+$Q$5)^(L$3-0.5))</f>
        <v>49.176208379959704</v>
      </c>
      <c r="M36" s="7">
        <f t="shared" ref="M36" ca="1" si="44">M35/((1+$Q$5)^(M$3-0.5))</f>
        <v>50.313220356960059</v>
      </c>
      <c r="N36" s="7">
        <f ca="1">N35/(((1+Q35)^N$3)*(Q35-H35))</f>
        <v>1420.1498529831117</v>
      </c>
      <c r="O36" s="7">
        <f ca="1">SUM(I36:N36)</f>
        <v>1660.5998943705072</v>
      </c>
      <c r="P36" s="7">
        <f ca="1">VLOOKUP(B35,INDIRECT("fundamentals!"&amp;$A$2&amp;":"&amp;B$2),2,1)</f>
        <v>1660.6</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1711.9549999999999</v>
      </c>
      <c r="D40" s="10">
        <f ca="1">C40*VLOOKUP(B40,INDIRECT("fundamentals!"&amp;"$"&amp;$A$2&amp;":"&amp;"$"&amp;$B$2),9,1)/100</f>
        <v>47.21233836193089</v>
      </c>
      <c r="E40" s="10">
        <f ca="1">C40*INDEX(buyback_yield!$C$3:$Y$13,MATCH(ierp_communication!$C$2,buyback_yield!$B$3:$B$13,0),MATCH(ierp_communication!B40,buyback_yield!$C$2:$Y$2,0))</f>
        <v>0</v>
      </c>
      <c r="F40" s="10">
        <f ca="1">SUM(D40:E40)</f>
        <v>47.21233836193089</v>
      </c>
      <c r="G40" s="3">
        <f>INDEX(eps_5Y_est!$C$3:$M$25,MATCH(B40,eps_5Y_est!$B$3:$B$25,0),MATCH($C$2,eps_5Y_est!$C$2:$M$2,0))</f>
        <v>9.3036975275557016E-2</v>
      </c>
      <c r="H40" s="16">
        <f>VLOOKUP(B40,'riskfree_rate and infl.'!$A:$C,3,0)</f>
        <v>2.8940999999999998E-2</v>
      </c>
      <c r="I40" s="26">
        <f ca="1">F40*(1+$G40)</f>
        <v>51.604831518811089</v>
      </c>
      <c r="J40" s="7">
        <f ca="1">I40*(1+$G40)</f>
        <v>56.405988952926009</v>
      </c>
      <c r="K40" s="7">
        <f t="shared" ref="K40:M40" ca="1" si="46">J40*(1+$G40)</f>
        <v>61.653831552532736</v>
      </c>
      <c r="L40" s="7">
        <f t="shared" ca="1" si="46"/>
        <v>67.389917554329088</v>
      </c>
      <c r="M40" s="7">
        <f t="shared" ca="1" si="46"/>
        <v>73.659671647653042</v>
      </c>
      <c r="N40" s="7">
        <f t="shared" ref="N40" ca="1" si="47">M40*(1+$H40)</f>
        <v>75.791456204807773</v>
      </c>
      <c r="O40" s="7">
        <f ca="1">SUM(I40:N40)</f>
        <v>386.50569743105979</v>
      </c>
      <c r="P40" s="7"/>
      <c r="Q40" s="11">
        <v>6.5717625567365101E-2</v>
      </c>
      <c r="R40" s="8">
        <f>Q40-H40</f>
        <v>3.6776625567365107E-2</v>
      </c>
    </row>
    <row r="41" spans="1:18" x14ac:dyDescent="0.35">
      <c r="H41" s="6"/>
      <c r="I41" s="26">
        <f ca="1">I40/((1+$Q$5)^(I$3-0.5))</f>
        <v>50.029157511937512</v>
      </c>
      <c r="J41" s="7">
        <f t="shared" ref="J41" ca="1" si="48">J40/((1+$Q$5)^(J$3-0.5))</f>
        <v>51.395334019456129</v>
      </c>
      <c r="K41" s="7">
        <f t="shared" ref="K41" ca="1" si="49">K40/((1+$Q$5)^(K$3-0.5))</f>
        <v>52.798817536377236</v>
      </c>
      <c r="L41" s="7">
        <f t="shared" ref="L41" ca="1" si="50">L40/((1+$Q$5)^(L$3-0.5))</f>
        <v>54.240626827803915</v>
      </c>
      <c r="M41" s="7">
        <f t="shared" ref="M41" ca="1" si="51">M40/((1+$Q$5)^(M$3-0.5))</f>
        <v>55.721808478875069</v>
      </c>
      <c r="N41" s="7">
        <f ca="1">N40/(((1+Q40)^N$3)*(Q40-H40))</f>
        <v>1499.1242547167251</v>
      </c>
      <c r="O41" s="7">
        <f ca="1">SUM(I41:N41)</f>
        <v>1763.3099990911751</v>
      </c>
      <c r="P41" s="7">
        <f ca="1">VLOOKUP(B40,INDIRECT("fundamentals!"&amp;$A$2&amp;":"&amp;B$2),2,1)</f>
        <v>1763.31</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1981.37</v>
      </c>
      <c r="D45" s="10">
        <f ca="1">C45*VLOOKUP(B45,INDIRECT("fundamentals!"&amp;"$"&amp;$A$2&amp;":"&amp;"$"&amp;$B$2),9,1)/100</f>
        <v>47.190433762821712</v>
      </c>
      <c r="E45" s="10">
        <f ca="1">C45*INDEX(buyback_yield!$C$3:$Y$13,MATCH(ierp_communication!$C$2,buyback_yield!$B$3:$B$13,0),MATCH(ierp_communication!B45,buyback_yield!$C$2:$Y$2,0))</f>
        <v>0</v>
      </c>
      <c r="F45" s="10">
        <f ca="1">SUM(D45:E45)</f>
        <v>47.190433762821712</v>
      </c>
      <c r="G45" s="3">
        <f>INDEX(eps_5Y_est!$C$3:$M$25,MATCH(B45,eps_5Y_est!$B$3:$B$25,0),MATCH($C$2,eps_5Y_est!$C$2:$M$2,0))</f>
        <v>8.4152939362292983E-2</v>
      </c>
      <c r="H45" s="16">
        <f>VLOOKUP(B45,'riskfree_rate and infl.'!$A:$C,3,0)</f>
        <v>2.9499000000000001E-2</v>
      </c>
      <c r="I45" s="26">
        <f ca="1">F45*(1+$G45)</f>
        <v>51.161647473744758</v>
      </c>
      <c r="J45" s="7">
        <f ca="1">I45*(1+$G45)</f>
        <v>55.467050491277817</v>
      </c>
      <c r="K45" s="7">
        <f t="shared" ref="K45:M45" ca="1" si="53">J45*(1+$G45)</f>
        <v>60.134765827875569</v>
      </c>
      <c r="L45" s="7">
        <f t="shared" ca="1" si="53"/>
        <v>65.195283130154479</v>
      </c>
      <c r="M45" s="7">
        <f t="shared" ca="1" si="53"/>
        <v>70.681657838113892</v>
      </c>
      <c r="N45" s="7">
        <f t="shared" ref="N45" ca="1" si="54">M45*(1+$H45)</f>
        <v>72.76669606268041</v>
      </c>
      <c r="O45" s="7">
        <f ca="1">SUM(I45:N45)</f>
        <v>375.40710082384697</v>
      </c>
      <c r="P45" s="7"/>
      <c r="Q45" s="11">
        <v>5.7794107768987281E-2</v>
      </c>
      <c r="R45" s="8">
        <f>Q45-H45</f>
        <v>2.829510776898728E-2</v>
      </c>
    </row>
    <row r="46" spans="1:18" x14ac:dyDescent="0.35">
      <c r="H46" s="6"/>
      <c r="I46" s="26">
        <f ca="1">I45/((1+$Q$5)^(I$3-0.5))</f>
        <v>49.599505408736306</v>
      </c>
      <c r="J46" s="7">
        <f t="shared" ref="J46" ca="1" si="55">J45/((1+$Q$5)^(J$3-0.5))</f>
        <v>50.53980330798511</v>
      </c>
      <c r="K46" s="7">
        <f t="shared" ref="K46" ca="1" si="56">K45/((1+$Q$5)^(K$3-0.5))</f>
        <v>51.497927194248227</v>
      </c>
      <c r="L46" s="7">
        <f t="shared" ref="L46" ca="1" si="57">L45/((1+$Q$5)^(L$3-0.5))</f>
        <v>52.474215009164432</v>
      </c>
      <c r="M46" s="7">
        <f t="shared" ref="M46" ca="1" si="58">M45/((1+$Q$5)^(M$3-0.5))</f>
        <v>53.469011101005236</v>
      </c>
      <c r="N46" s="7">
        <f ca="1">N45/(((1+Q45)^N$3)*(Q45-H45))</f>
        <v>1941.8495839807742</v>
      </c>
      <c r="O46" s="7">
        <f ca="1">SUM(I46:N46)</f>
        <v>2199.4300460019135</v>
      </c>
      <c r="P46" s="7">
        <f ca="1">VLOOKUP(B45,INDIRECT("fundamentals!"&amp;$A$2&amp;":"&amp;B$2),2,1)</f>
        <v>2199.4299999999998</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2699.55</v>
      </c>
      <c r="D50" s="10">
        <f ca="1">C50*VLOOKUP(B50,INDIRECT("fundamentals!"&amp;"$"&amp;$A$2&amp;":"&amp;"$"&amp;$B$2),9,1)/100</f>
        <v>51.730329747118994</v>
      </c>
      <c r="E50" s="10">
        <f ca="1">C50*INDEX(buyback_yield!$C$3:$Y$13,MATCH(ierp_communication!$C$2,buyback_yield!$B$3:$B$13,0),MATCH(ierp_communication!B50,buyback_yield!$C$2:$Y$2,0))</f>
        <v>9.065697141194681</v>
      </c>
      <c r="F50" s="10">
        <f ca="1">SUM(D50:E50)</f>
        <v>60.796026888313676</v>
      </c>
      <c r="G50" s="3">
        <f>INDEX(eps_5Y_est!$C$3:$M$25,MATCH(B50,eps_5Y_est!$B$3:$B$25,0),MATCH($C$2,eps_5Y_est!$C$2:$M$2,0))</f>
        <v>0.117474057130701</v>
      </c>
      <c r="H50" s="16">
        <f>VLOOKUP(B50,'riskfree_rate and infl.'!$A:$C,3,0)</f>
        <v>3.9678999999999999E-2</v>
      </c>
      <c r="I50" s="26">
        <f ca="1">F50*(1+$G50)</f>
        <v>67.937982824311064</v>
      </c>
      <c r="J50" s="7">
        <f ca="1">I50*(1+$G50)</f>
        <v>75.918933299958752</v>
      </c>
      <c r="K50" s="7">
        <f t="shared" ref="K50:M50" ca="1" si="60">J50*(1+$G50)</f>
        <v>84.837438407739981</v>
      </c>
      <c r="L50" s="7">
        <f t="shared" ca="1" si="60"/>
        <v>94.803636494073146</v>
      </c>
      <c r="M50" s="7">
        <f t="shared" ca="1" si="60"/>
        <v>105.9406043037761</v>
      </c>
      <c r="N50" s="7">
        <f t="shared" ref="N50" ca="1" si="61">M50*(1+$H50)</f>
        <v>110.14422154194563</v>
      </c>
      <c r="O50" s="7">
        <f ca="1">SUM(I50:N50)</f>
        <v>539.58281687180465</v>
      </c>
      <c r="P50" s="7"/>
      <c r="Q50" s="11">
        <v>6.7677038535497294E-2</v>
      </c>
      <c r="R50" s="8">
        <f>Q50-H50</f>
        <v>2.7998038535497295E-2</v>
      </c>
    </row>
    <row r="51" spans="1:18" x14ac:dyDescent="0.35">
      <c r="H51" s="6"/>
      <c r="I51" s="26">
        <f ca="1">I50/((1+$Q$5)^(I$3-0.5))</f>
        <v>65.863601211870971</v>
      </c>
      <c r="J51" s="7">
        <f t="shared" ref="J51" ca="1" si="62">J50/((1+$Q$5)^(J$3-0.5))</f>
        <v>69.174905143645816</v>
      </c>
      <c r="K51" s="7">
        <f t="shared" ref="K51" ca="1" si="63">K50/((1+$Q$5)^(K$3-0.5))</f>
        <v>72.652685452764771</v>
      </c>
      <c r="L51" s="7">
        <f t="shared" ref="L51" ca="1" si="64">L50/((1+$Q$5)^(L$3-0.5))</f>
        <v>76.305311767864922</v>
      </c>
      <c r="M51" s="7">
        <f t="shared" ref="M51" ca="1" si="65">M50/((1+$Q$5)^(M$3-0.5))</f>
        <v>80.141574502109364</v>
      </c>
      <c r="N51" s="7">
        <f ca="1">N50/(((1+Q50)^N$3)*(Q50-H50))</f>
        <v>2835.5322849741015</v>
      </c>
      <c r="O51" s="7">
        <f ca="1">SUM(I51:N51)</f>
        <v>3199.6703630523571</v>
      </c>
      <c r="P51" s="7">
        <f ca="1">VLOOKUP(B50,INDIRECT("fundamentals!"&amp;$A$2&amp;":"&amp;B$2),2,1)</f>
        <v>3199.67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3305.7449999999999</v>
      </c>
      <c r="D55" s="10">
        <f ca="1">C55*VLOOKUP(B55,INDIRECT("fundamentals!"&amp;"$"&amp;$A$2&amp;":"&amp;"$"&amp;$B$2),9,1)/100</f>
        <v>53.041323987046773</v>
      </c>
      <c r="E55" s="10">
        <f ca="1">C55*INDEX(buyback_yield!$C$3:$Y$13,MATCH(ierp_communication!$C$2,buyback_yield!$B$3:$B$13,0),MATCH(ierp_communication!B55,buyback_yield!$C$2:$Y$2,0))</f>
        <v>12.523538059560533</v>
      </c>
      <c r="F55" s="10">
        <f ca="1">SUM(D55:E55)</f>
        <v>65.564862046607303</v>
      </c>
      <c r="G55" s="3">
        <f>INDEX(eps_5Y_est!$C$3:$M$25,MATCH(B55,eps_5Y_est!$B$3:$B$25,0),MATCH($C$2,eps_5Y_est!$C$2:$M$2,0))</f>
        <v>0.11861934389097199</v>
      </c>
      <c r="H55" s="16">
        <f>VLOOKUP(B55,'riskfree_rate and infl.'!$A:$C,3,0)</f>
        <v>2.7517999999999997E-2</v>
      </c>
      <c r="I55" s="26">
        <f ca="1">F55*(1+$G55)</f>
        <v>73.342122964877944</v>
      </c>
      <c r="J55" s="7">
        <f ca="1">I55*(1+$G55)</f>
        <v>82.041917470542757</v>
      </c>
      <c r="K55" s="7">
        <f t="shared" ref="K55:M55" ca="1" si="67">J55*(1+$G55)</f>
        <v>91.773675892455813</v>
      </c>
      <c r="L55" s="7">
        <f t="shared" ca="1" si="67"/>
        <v>102.65980911328163</v>
      </c>
      <c r="M55" s="7">
        <f t="shared" ca="1" si="67"/>
        <v>114.83724831427152</v>
      </c>
      <c r="N55" s="7">
        <f t="shared" ref="N55" ca="1" si="68">M55*(1+$H55)</f>
        <v>117.99733971338364</v>
      </c>
      <c r="O55" s="7">
        <f ca="1">SUM(I55:N55)</f>
        <v>582.65211346881335</v>
      </c>
      <c r="P55" s="7"/>
      <c r="Q55" s="11">
        <v>5.7133702286973551E-2</v>
      </c>
      <c r="R55" s="8">
        <f>Q55-H55</f>
        <v>2.9615702286973553E-2</v>
      </c>
    </row>
    <row r="56" spans="1:18" x14ac:dyDescent="0.35">
      <c r="H56" s="6"/>
      <c r="I56" s="26">
        <f ca="1">I55/((1+$Q$5)^(I$3-0.5))</f>
        <v>71.102734261078794</v>
      </c>
      <c r="J56" s="7">
        <f t="shared" ref="J56" ca="1" si="69">J55/((1+$Q$5)^(J$3-0.5))</f>
        <v>74.753972588161972</v>
      </c>
      <c r="K56" s="7">
        <f t="shared" ref="K56" ca="1" si="70">K55/((1+$Q$5)^(K$3-0.5))</f>
        <v>78.592707802104826</v>
      </c>
      <c r="L56" s="7">
        <f t="shared" ref="L56" ca="1" si="71">L55/((1+$Q$5)^(L$3-0.5))</f>
        <v>82.628568165823282</v>
      </c>
      <c r="M56" s="7">
        <f t="shared" ref="M56" ca="1" si="72">M55/((1+$Q$5)^(M$3-0.5))</f>
        <v>86.871676368825362</v>
      </c>
      <c r="N56" s="7">
        <f ca="1">N55/(((1+Q55)^N$3)*(Q55-H55))</f>
        <v>3017.8704102536335</v>
      </c>
      <c r="O56" s="7">
        <f ca="1">SUM(I56:N56)</f>
        <v>3411.8200694396278</v>
      </c>
      <c r="P56" s="7">
        <f ca="1">VLOOKUP(B55,INDIRECT("fundamentals!"&amp;$A$2&amp;":"&amp;B$2),2,1)</f>
        <v>3411.82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3637.9</v>
      </c>
      <c r="D60" s="10">
        <f ca="1">C60*VLOOKUP(B60,INDIRECT("fundamentals!"&amp;"$"&amp;$A$2&amp;":"&amp;"$"&amp;$B$2),9,1)/100</f>
        <v>62.134286774962511</v>
      </c>
      <c r="E60" s="10">
        <f ca="1">C60*INDEX(buyback_yield!$C$3:$Y$13,MATCH(ierp_communication!$C$2,buyback_yield!$B$3:$B$13,0),MATCH(ierp_communication!B60,buyback_yield!$C$2:$Y$2,0))</f>
        <v>0</v>
      </c>
      <c r="F60" s="10">
        <f ca="1">SUM(D60:E60)</f>
        <v>62.134286774962511</v>
      </c>
      <c r="G60" s="3">
        <f>INDEX(eps_5Y_est!$C$3:$M$25,MATCH(B60,eps_5Y_est!$B$3:$B$25,0),MATCH($C$2,eps_5Y_est!$C$2:$M$2,0))</f>
        <v>0.13211972437671102</v>
      </c>
      <c r="H60" s="16">
        <f>VLOOKUP(B60,'riskfree_rate and infl.'!$A:$C,3,0)</f>
        <v>3.0158000000000001E-2</v>
      </c>
      <c r="I60" s="26">
        <f ca="1">F60*(1+$G60)</f>
        <v>70.343451618014072</v>
      </c>
      <c r="J60" s="7">
        <f ca="1">I60*(1+$G60)</f>
        <v>79.637209057492598</v>
      </c>
      <c r="K60" s="7">
        <f t="shared" ref="K60:M60" ca="1" si="74">J60*(1+$G60)</f>
        <v>90.158855168299027</v>
      </c>
      <c r="L60" s="7">
        <f t="shared" ca="1" si="74"/>
        <v>102.07061826325449</v>
      </c>
      <c r="M60" s="7">
        <f t="shared" ca="1" si="74"/>
        <v>115.55616021515615</v>
      </c>
      <c r="N60" s="7">
        <f t="shared" ref="N60" ca="1" si="75">M60*(1+$H60)</f>
        <v>119.04110289492482</v>
      </c>
      <c r="O60" s="7">
        <f ca="1">SUM(I60:N60)</f>
        <v>576.80739721714122</v>
      </c>
      <c r="P60" s="7"/>
      <c r="Q60" s="11">
        <v>5.6208372980277407E-2</v>
      </c>
      <c r="R60" s="8">
        <f>Q60-H60</f>
        <v>2.6050372980277407E-2</v>
      </c>
    </row>
    <row r="61" spans="1:18" x14ac:dyDescent="0.35">
      <c r="H61" s="6"/>
      <c r="I61" s="26">
        <f ca="1">I60/((1+$Q$5)^(I$3-0.5))</f>
        <v>68.195622722809347</v>
      </c>
      <c r="J61" s="7">
        <f t="shared" ref="J61" ca="1" si="76">J60/((1+$Q$5)^(J$3-0.5))</f>
        <v>72.562879152830973</v>
      </c>
      <c r="K61" s="7">
        <f t="shared" ref="K61" ca="1" si="77">K60/((1+$Q$5)^(K$3-0.5))</f>
        <v>77.20981524503695</v>
      </c>
      <c r="L61" s="7">
        <f t="shared" ref="L61" ca="1" si="78">L60/((1+$Q$5)^(L$3-0.5))</f>
        <v>82.154341720881959</v>
      </c>
      <c r="M61" s="7">
        <f t="shared" ref="M61" ca="1" si="79">M60/((1+$Q$5)^(M$3-0.5))</f>
        <v>87.415516306721059</v>
      </c>
      <c r="N61" s="7">
        <f ca="1">N60/(((1+Q60)^N$3)*(Q60-H60))</f>
        <v>3476.4418242321926</v>
      </c>
      <c r="O61" s="7">
        <f ca="1">SUM(I61:N61)</f>
        <v>3863.9799993804727</v>
      </c>
      <c r="P61" s="7">
        <f ca="1">VLOOKUP(B60,INDIRECT("fundamentals!"&amp;$A$2&amp;":"&amp;B$2),2,1)</f>
        <v>3863.98</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4119.67</v>
      </c>
      <c r="D65" s="10">
        <f ca="1">C65*VLOOKUP(B65,INDIRECT("fundamentals!"&amp;"$"&amp;$A$2&amp;":"&amp;"$"&amp;$B$2),9,1)/100</f>
        <v>62.857551013051086</v>
      </c>
      <c r="E65" s="10">
        <f ca="1">C65*INDEX(buyback_yield!$C$3:$Y$13,MATCH(ierp_communication!$C$2,buyback_yield!$B$3:$B$13,0),MATCH(ierp_communication!B65,buyback_yield!$C$2:$Y$2,0))</f>
        <v>64.489392760210407</v>
      </c>
      <c r="F65" s="10">
        <f ca="1">SUM(D65:E65)</f>
        <v>127.3469437732615</v>
      </c>
      <c r="G65" s="3">
        <f>INDEX(eps_5Y_est!$C$3:$M$25,MATCH(B65,eps_5Y_est!$B$3:$B$25,0),MATCH($C$2,eps_5Y_est!$C$2:$M$2,0))</f>
        <v>0.13898357215999702</v>
      </c>
      <c r="H65" s="16">
        <f>VLOOKUP(B65,'riskfree_rate and infl.'!$A:$C,3,0)</f>
        <v>3.0651000000000001E-2</v>
      </c>
      <c r="I65" s="26">
        <f ca="1">F65*(1+$G65)</f>
        <v>145.04607692252767</v>
      </c>
      <c r="J65" s="7">
        <f ca="1">I65*(1+$G65)</f>
        <v>165.20509882101427</v>
      </c>
      <c r="K65" s="7">
        <f t="shared" ref="K65:M65" ca="1" si="81">J65*(1+$G65)</f>
        <v>188.16589359420416</v>
      </c>
      <c r="L65" s="7">
        <f t="shared" ca="1" si="81"/>
        <v>214.31786164460456</v>
      </c>
      <c r="M65" s="7">
        <f t="shared" ca="1" si="81"/>
        <v>244.10452363366372</v>
      </c>
      <c r="N65" s="7">
        <f t="shared" ref="N65" ca="1" si="82">M65*(1+$H65)</f>
        <v>251.58657138755913</v>
      </c>
      <c r="O65" s="7">
        <f ca="1">SUM(I65:N65)</f>
        <v>1208.4260260035735</v>
      </c>
      <c r="P65" s="7"/>
      <c r="Q65" s="11">
        <v>7.8911114817623987E-2</v>
      </c>
      <c r="R65" s="8">
        <f>Q65-H65</f>
        <v>4.8260114817623989E-2</v>
      </c>
    </row>
    <row r="66" spans="1:18" x14ac:dyDescent="0.35">
      <c r="H66" s="6"/>
      <c r="I66" s="26">
        <f ca="1">I65/((1+$Q$5)^(I$3-0.5))</f>
        <v>140.61731848113052</v>
      </c>
      <c r="J66" s="7">
        <f t="shared" ref="J66" ca="1" si="83">J65/((1+$Q$5)^(J$3-0.5))</f>
        <v>150.52960498058664</v>
      </c>
      <c r="K66" s="7">
        <f t="shared" ref="K66" ca="1" si="84">K65/((1+$Q$5)^(K$3-0.5))</f>
        <v>161.14062066012235</v>
      </c>
      <c r="L66" s="7">
        <f t="shared" ref="L66" ca="1" si="85">L65/((1+$Q$5)^(L$3-0.5))</f>
        <v>172.49961979291871</v>
      </c>
      <c r="M66" s="7">
        <f t="shared" ref="M66" ca="1" si="86">M65/((1+$Q$5)^(M$3-0.5))</f>
        <v>184.65932864602215</v>
      </c>
      <c r="N66" s="7">
        <f ca="1">N65/(((1+Q65)^N$3)*(Q65-H65))</f>
        <v>3565.9132195695038</v>
      </c>
      <c r="O66" s="7">
        <f ca="1">SUM(I66:N66)</f>
        <v>4375.3597121302846</v>
      </c>
      <c r="P66" s="7">
        <f ca="1">VLOOKUP(B65,INDIRECT("fundamentals!"&amp;$A$2&amp;":"&amp;B$2),2,1)</f>
        <v>4375.3599999999997</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4833.3999999999996</v>
      </c>
      <c r="D70" s="10">
        <f ca="1">C70*VLOOKUP(B70,INDIRECT("fundamentals!"&amp;"$"&amp;$A$2&amp;":"&amp;"$"&amp;$B$2),9,1)/100</f>
        <v>67.38760746407857</v>
      </c>
      <c r="E70" s="10">
        <f ca="1">C70*INDEX(buyback_yield!$C$3:$Y$13,MATCH(ierp_communication!$C$2,buyback_yield!$B$3:$B$13,0),MATCH(ierp_communication!B70,buyback_yield!$C$2:$Y$2,0))</f>
        <v>69.2264108968036</v>
      </c>
      <c r="F70" s="10">
        <f ca="1">SUM(D70:E70)</f>
        <v>136.61401836088217</v>
      </c>
      <c r="G70" s="3">
        <f>INDEX(eps_5Y_est!$C$3:$M$25,MATCH(B70,eps_5Y_est!$B$3:$B$25,0),MATCH($C$2,eps_5Y_est!$C$2:$M$2,0))</f>
        <v>0.14701511393969699</v>
      </c>
      <c r="H70" s="16">
        <f>VLOOKUP(B70,'riskfree_rate and infl.'!$A:$C,3,0)</f>
        <v>2.7399E-2</v>
      </c>
      <c r="I70" s="26">
        <f ca="1">F70*(1+$G70)</f>
        <v>156.69834383596711</v>
      </c>
      <c r="J70" s="7">
        <f ca="1">I70*(1+$G70)</f>
        <v>179.73536870917363</v>
      </c>
      <c r="K70" s="7">
        <f t="shared" ref="K70:M70" ca="1" si="88">J70*(1+$G70)</f>
        <v>206.15918441894621</v>
      </c>
      <c r="L70" s="7">
        <f t="shared" ca="1" si="88"/>
        <v>236.46770040601257</v>
      </c>
      <c r="M70" s="7">
        <f t="shared" ca="1" si="88"/>
        <v>271.23202632426063</v>
      </c>
      <c r="N70" s="7">
        <f t="shared" ref="N70" ca="1" si="89">M70*(1+$H70)</f>
        <v>278.66351261351906</v>
      </c>
      <c r="O70" s="7">
        <f ca="1">SUM(I70:N70)</f>
        <v>1328.9561363078792</v>
      </c>
      <c r="P70" s="7"/>
      <c r="Q70" s="11">
        <v>7.208031080811271E-2</v>
      </c>
      <c r="R70" s="8">
        <f>Q70-H70</f>
        <v>4.4681310808112711E-2</v>
      </c>
    </row>
    <row r="71" spans="1:18" x14ac:dyDescent="0.35">
      <c r="H71" s="6"/>
      <c r="I71" s="26">
        <f ca="1">I70/((1+$Q$5)^(I$3-0.5))</f>
        <v>151.9138013806261</v>
      </c>
      <c r="J71" s="7">
        <f t="shared" ref="J71" ca="1" si="90">J70/((1+$Q$5)^(J$3-0.5))</f>
        <v>163.76912241760974</v>
      </c>
      <c r="K71" s="7">
        <f t="shared" ref="K71" ca="1" si="91">K70/((1+$Q$5)^(K$3-0.5))</f>
        <v>176.54963020927013</v>
      </c>
      <c r="L71" s="7">
        <f t="shared" ref="L71" ca="1" si="92">L70/((1+$Q$5)^(L$3-0.5))</f>
        <v>190.32752613491689</v>
      </c>
      <c r="M71" s="7">
        <f t="shared" ref="M71" ca="1" si="93">M70/((1+$Q$5)^(M$3-0.5))</f>
        <v>205.18064615428136</v>
      </c>
      <c r="N71" s="7">
        <f ca="1">N70/(((1+Q70)^N$3)*(Q70-H70))</f>
        <v>4403.6987434568682</v>
      </c>
      <c r="O71" s="7">
        <f ca="1">SUM(I71:N71)</f>
        <v>5291.4394697535727</v>
      </c>
      <c r="P71" s="7">
        <f ca="1">VLOOKUP(B70,INDIRECT("fundamentals!"&amp;$A$2&amp;":"&amp;B$2),2,1)</f>
        <v>5291.44</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5122.2950000000001</v>
      </c>
      <c r="D75" s="10">
        <f ca="1">C75*VLOOKUP(B75,INDIRECT("fundamentals!"&amp;"$"&amp;$A$2&amp;":"&amp;"$"&amp;$B$2),9,1)/100</f>
        <v>71.244919474332775</v>
      </c>
      <c r="E75" s="10">
        <f ca="1">C75*INDEX(buyback_yield!$C$3:$Y$13,MATCH(ierp_communication!$C$2,buyback_yield!$B$3:$B$13,0),MATCH(ierp_communication!B75,buyback_yield!$C$2:$Y$2,0))</f>
        <v>82.644777996319206</v>
      </c>
      <c r="F75" s="10">
        <f ca="1">SUM(D75:E75)</f>
        <v>153.88969747065198</v>
      </c>
      <c r="G75" s="3">
        <f>INDEX(eps_5Y_est!$C$3:$M$25,MATCH(B75,eps_5Y_est!$B$3:$B$25,0),MATCH($C$2,eps_5Y_est!$C$2:$M$2,0))</f>
        <v>0.12891991196142899</v>
      </c>
      <c r="H75" s="16">
        <f>VLOOKUP(B75,'riskfree_rate and infl.'!$A:$C,3,0)</f>
        <v>3.0144999999999998E-2</v>
      </c>
      <c r="I75" s="26">
        <f ca="1">F75*(1+$G75)</f>
        <v>173.72914372033938</v>
      </c>
      <c r="J75" s="7">
        <f ca="1">I75*(1+$G75)</f>
        <v>196.12628963389997</v>
      </c>
      <c r="K75" s="7">
        <f t="shared" ref="K75:M75" ca="1" si="95">J75*(1+$G75)</f>
        <v>221.4108736268241</v>
      </c>
      <c r="L75" s="7">
        <f t="shared" ca="1" si="95"/>
        <v>249.95514396209737</v>
      </c>
      <c r="M75" s="7">
        <f t="shared" ca="1" si="95"/>
        <v>282.17933911599727</v>
      </c>
      <c r="N75" s="7">
        <f t="shared" ref="N75" ca="1" si="96">M75*(1+$H75)</f>
        <v>290.68563529364906</v>
      </c>
      <c r="O75" s="7">
        <f ca="1">SUM(I75:N75)</f>
        <v>1414.0864253528073</v>
      </c>
      <c r="P75" s="7"/>
      <c r="Q75" s="11">
        <v>7.9660011692974847E-2</v>
      </c>
      <c r="R75" s="8">
        <f>Q75-H75</f>
        <v>4.9515011692974849E-2</v>
      </c>
    </row>
    <row r="76" spans="1:18" x14ac:dyDescent="0.35">
      <c r="H76" s="6"/>
      <c r="I76" s="26">
        <f ca="1">I75/((1+$Q$5)^(I$3-0.5))</f>
        <v>168.42459203515932</v>
      </c>
      <c r="J76" s="7">
        <f t="shared" ref="J76" ca="1" si="97">J75/((1+$Q$5)^(J$3-0.5))</f>
        <v>178.70400560024211</v>
      </c>
      <c r="K76" s="7">
        <f t="shared" ref="K76" ca="1" si="98">K75/((1+$Q$5)^(K$3-0.5))</f>
        <v>189.61079989378746</v>
      </c>
      <c r="L76" s="7">
        <f t="shared" ref="L76" ca="1" si="99">L75/((1+$Q$5)^(L$3-0.5))</f>
        <v>201.18326567780744</v>
      </c>
      <c r="M76" s="7">
        <f t="shared" ref="M76" ca="1" si="100">M75/((1+$Q$5)^(M$3-0.5))</f>
        <v>213.46203070426157</v>
      </c>
      <c r="N76" s="7">
        <f ca="1">N75/(((1+Q75)^N$3)*(Q75-H75))</f>
        <v>4001.7652012624567</v>
      </c>
      <c r="O76" s="7">
        <f ca="1">SUM(I76:N76)</f>
        <v>4953.1498951737149</v>
      </c>
      <c r="P76" s="7">
        <f ca="1">VLOOKUP(B75,INDIRECT("fundamentals!"&amp;$A$2&amp;":"&amp;B$2),2,1)</f>
        <v>4953.1499999999996</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5743.5649999999996</v>
      </c>
      <c r="D80" s="10">
        <f ca="1">C80*VLOOKUP(B80,INDIRECT("fundamentals!"&amp;"$"&amp;$A$2&amp;":"&amp;"$"&amp;$B$2),9,1)/100</f>
        <v>72.600100704629824</v>
      </c>
      <c r="E80" s="10">
        <f ca="1">C80*INDEX(buyback_yield!$C$3:$Y$13,MATCH(ierp_communication!$C$2,buyback_yield!$B$3:$B$13,0),MATCH(ierp_communication!B80,buyback_yield!$C$2:$Y$2,0))</f>
        <v>91.366514772980693</v>
      </c>
      <c r="F80" s="10">
        <f ca="1">SUM(D80:E80)</f>
        <v>163.9666154776105</v>
      </c>
      <c r="G80" s="3">
        <f>INDEX(eps_5Y_est!$C$3:$M$25,MATCH(B80,eps_5Y_est!$B$3:$B$25,0),MATCH($C$2,eps_5Y_est!$C$2:$M$2,0))</f>
        <v>0.14465229594309001</v>
      </c>
      <c r="H80" s="16">
        <f>VLOOKUP(B80,'riskfree_rate and infl.'!$A:$C,3,0)</f>
        <v>2.3896000000000001E-2</v>
      </c>
      <c r="I80" s="26">
        <f ca="1">F80*(1+$G80)</f>
        <v>187.68476286446466</v>
      </c>
      <c r="J80" s="7">
        <f ca="1">I80*(1+$G80)</f>
        <v>214.83379472634388</v>
      </c>
      <c r="K80" s="7">
        <f t="shared" ref="K80:M80" ca="1" si="102">J80*(1+$G80)</f>
        <v>245.90999637967604</v>
      </c>
      <c r="L80" s="7">
        <f t="shared" ca="1" si="102"/>
        <v>281.48144195135313</v>
      </c>
      <c r="M80" s="7">
        <f t="shared" ca="1" si="102"/>
        <v>322.198378794988</v>
      </c>
      <c r="N80" s="7">
        <f t="shared" ref="N80" ca="1" si="103">M80*(1+$H80)</f>
        <v>329.897631254673</v>
      </c>
      <c r="O80" s="7">
        <f ca="1">SUM(I80:N80)</f>
        <v>1582.0060059714988</v>
      </c>
      <c r="P80" s="7"/>
      <c r="Q80" s="11">
        <v>6.7383263312522521E-2</v>
      </c>
      <c r="R80" s="8">
        <f>Q80-H80</f>
        <v>4.348726331252252E-2</v>
      </c>
    </row>
    <row r="81" spans="1:18" x14ac:dyDescent="0.35">
      <c r="H81" s="6"/>
      <c r="I81" s="26">
        <f ca="1">I80/((1+$Q$5)^(I$3-0.5))</f>
        <v>181.9540978544652</v>
      </c>
      <c r="J81" s="7">
        <f t="shared" ref="J81" ca="1" si="104">J80/((1+$Q$5)^(J$3-0.5))</f>
        <v>195.74968622290152</v>
      </c>
      <c r="K81" s="7">
        <f t="shared" ref="K81" ca="1" si="105">K80/((1+$Q$5)^(K$3-0.5))</f>
        <v>210.59124311128608</v>
      </c>
      <c r="L81" s="7">
        <f t="shared" ref="L81" ca="1" si="106">L80/((1+$Q$5)^(L$3-0.5))</f>
        <v>226.55807286790048</v>
      </c>
      <c r="M81" s="7">
        <f t="shared" ref="M81" ca="1" si="107">M80/((1+$Q$5)^(M$3-0.5))</f>
        <v>243.73549262203912</v>
      </c>
      <c r="N81" s="7">
        <f ca="1">N80/(((1+Q80)^N$3)*(Q80-H80))</f>
        <v>5475.3914757041175</v>
      </c>
      <c r="O81" s="7">
        <f ca="1">SUM(I81:N81)</f>
        <v>6533.9800683827098</v>
      </c>
      <c r="P81" s="7">
        <f ca="1">VLOOKUP(B80,INDIRECT("fundamentals!"&amp;$A$2&amp;":"&amp;B$2),2,1)</f>
        <v>6533.98</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7420.7449999999999</v>
      </c>
      <c r="D85" s="10">
        <f ca="1">C85*VLOOKUP(B85,INDIRECT("fundamentals!"&amp;"$"&amp;$A$2&amp;":"&amp;"$"&amp;$B$2),9,1)/100</f>
        <v>73.442049673733365</v>
      </c>
      <c r="E85" s="10">
        <f ca="1">C85*INDEX(buyback_yield!$C$3:$Y$13,MATCH(ierp_communication!$C$2,buyback_yield!$B$3:$B$13,0),MATCH(ierp_communication!B85,buyback_yield!$C$2:$Y$2,0))</f>
        <v>189.81220040487614</v>
      </c>
      <c r="F85" s="10">
        <f ca="1">SUM(D85:E85)</f>
        <v>263.25425007860952</v>
      </c>
      <c r="G85" s="3">
        <f>INDEX(eps_5Y_est!$C$3:$M$25,MATCH(B85,eps_5Y_est!$B$3:$B$25,0),MATCH($C$2,eps_5Y_est!$C$2:$M$2,0))</f>
        <v>0.15256030026312198</v>
      </c>
      <c r="H85" s="16">
        <f>VLOOKUP(B85,'riskfree_rate and infl.'!$A:$C,3,0)</f>
        <v>1.6449000000000002E-2</v>
      </c>
      <c r="I85" s="26">
        <f ca="1">F85*(1+$G85)</f>
        <v>303.4163975161452</v>
      </c>
      <c r="J85" s="7">
        <f ca="1">I85*(1+$G85)</f>
        <v>349.7056942259631</v>
      </c>
      <c r="K85" s="7">
        <f t="shared" ref="K85:M85" ca="1" si="109">J85*(1+$G85)</f>
        <v>403.05689994079955</v>
      </c>
      <c r="L85" s="7">
        <f t="shared" ca="1" si="109"/>
        <v>464.54738161889105</v>
      </c>
      <c r="M85" s="7">
        <f t="shared" ca="1" si="109"/>
        <v>535.41886964511616</v>
      </c>
      <c r="N85" s="7">
        <f t="shared" ref="N85" ca="1" si="110">M85*(1+$H85)</f>
        <v>544.22597463190868</v>
      </c>
      <c r="O85" s="7">
        <f ca="1">SUM(I85:N85)</f>
        <v>2600.3712175788237</v>
      </c>
      <c r="P85" s="7"/>
      <c r="Q85" s="11">
        <v>7.4324622435812435E-2</v>
      </c>
      <c r="R85" s="8">
        <f>Q85-H85</f>
        <v>5.7875622435812429E-2</v>
      </c>
    </row>
    <row r="86" spans="1:18" x14ac:dyDescent="0.35">
      <c r="H86" s="6"/>
      <c r="I86" s="26">
        <f ca="1">I85/((1+$Q$5)^(I$3-0.5))</f>
        <v>294.15204538564484</v>
      </c>
      <c r="J86" s="7">
        <f t="shared" ref="J86" ca="1" si="111">J85/((1+$Q$5)^(J$3-0.5))</f>
        <v>318.64064963471964</v>
      </c>
      <c r="K86" s="7">
        <f t="shared" ref="K86" ca="1" si="112">K85/((1+$Q$5)^(K$3-0.5))</f>
        <v>345.16796735689513</v>
      </c>
      <c r="L86" s="7">
        <f t="shared" ref="L86" ca="1" si="113">L85/((1+$Q$5)^(L$3-0.5))</f>
        <v>373.90372454321283</v>
      </c>
      <c r="M86" s="7">
        <f t="shared" ref="M86" ca="1" si="114">M85/((1+$Q$5)^(M$3-0.5))</f>
        <v>405.03177713108266</v>
      </c>
      <c r="N86" s="7">
        <f ca="1">N85/(((1+Q85)^N$3)*(Q85-H85))</f>
        <v>6570.6138358801491</v>
      </c>
      <c r="O86" s="7">
        <f ca="1">SUM(I86:N86)</f>
        <v>8307.5099999317044</v>
      </c>
      <c r="P86" s="7">
        <f ca="1">VLOOKUP(B85,INDIRECT("fundamentals!"&amp;$A$2&amp;":"&amp;B$2),2,1)</f>
        <v>8307.51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9008.4449999999997</v>
      </c>
      <c r="D90" s="10">
        <f ca="1">C90*VLOOKUP(B90,INDIRECT("fundamentals!"&amp;"$"&amp;$A$2&amp;":"&amp;"$"&amp;$B$2),9,1)/100</f>
        <v>63.422956673741581</v>
      </c>
      <c r="E90" s="10">
        <f ca="1">C90*INDEX(buyback_yield!$C$3:$Y$13,MATCH(ierp_communication!$C$2,buyback_yield!$B$3:$B$13,0),MATCH(ierp_communication!B90,buyback_yield!$C$2:$Y$2,0))</f>
        <v>227.90660421440572</v>
      </c>
      <c r="F90" s="10">
        <f ca="1">SUM(D90:E90)</f>
        <v>291.32956088814728</v>
      </c>
      <c r="G90" s="3">
        <f>INDEX(eps_5Y_est!$C$3:$M$25,MATCH(B90,eps_5Y_est!$B$3:$B$25,0),MATCH($C$2,eps_5Y_est!$C$2:$M$2,0))</f>
        <v>0.19475387353898999</v>
      </c>
      <c r="H90" s="16">
        <f>VLOOKUP(B90,'riskfree_rate and infl.'!$A:$C,3,0)</f>
        <v>1.9032E-2</v>
      </c>
      <c r="I90" s="26">
        <f ca="1">F90*(1+$G90)</f>
        <v>348.06712134752701</v>
      </c>
      <c r="J90" s="7">
        <f ca="1">I90*(1+$G90)</f>
        <v>415.85454148152354</v>
      </c>
      <c r="K90" s="7">
        <f t="shared" ref="K90:M90" ca="1" si="116">J90*(1+$G90)</f>
        <v>496.84382426383087</v>
      </c>
      <c r="L90" s="7">
        <f t="shared" ca="1" si="116"/>
        <v>593.60608358313709</v>
      </c>
      <c r="M90" s="7">
        <f t="shared" ca="1" si="116"/>
        <v>709.21316771726254</v>
      </c>
      <c r="N90" s="7">
        <f t="shared" ref="N90" ca="1" si="117">M90*(1+$H90)</f>
        <v>722.71091272525746</v>
      </c>
      <c r="O90" s="7">
        <f ca="1">SUM(I90:N90)</f>
        <v>3286.2956511185384</v>
      </c>
      <c r="P90" s="7"/>
      <c r="Q90" s="11">
        <v>8.3196405368913942E-2</v>
      </c>
      <c r="R90" s="8">
        <f>Q90-H90</f>
        <v>6.4164405368913935E-2</v>
      </c>
    </row>
    <row r="91" spans="1:18" x14ac:dyDescent="0.35">
      <c r="H91" s="6"/>
      <c r="I91" s="26">
        <f ca="1">I90/((1+$Q$5)^(I$3-0.5))</f>
        <v>337.43942817204032</v>
      </c>
      <c r="J91" s="7">
        <f t="shared" ref="J91" ca="1" si="118">J90/((1+$Q$5)^(J$3-0.5))</f>
        <v>378.91336469231379</v>
      </c>
      <c r="K91" s="7">
        <f t="shared" ref="K91" ca="1" si="119">K90/((1+$Q$5)^(K$3-0.5))</f>
        <v>425.48477135650529</v>
      </c>
      <c r="L91" s="7">
        <f t="shared" ref="L91" ca="1" si="120">L90/((1+$Q$5)^(L$3-0.5))</f>
        <v>477.78016698699412</v>
      </c>
      <c r="M91" s="7">
        <f t="shared" ref="M91" ca="1" si="121">M90/((1+$Q$5)^(M$3-0.5))</f>
        <v>536.50307445399471</v>
      </c>
      <c r="N91" s="7">
        <f ca="1">N90/(((1+Q90)^N$3)*(Q90-H90))</f>
        <v>7553.2591942696445</v>
      </c>
      <c r="O91" s="7">
        <f ca="1">SUM(I91:N91)</f>
        <v>9709.3799999314924</v>
      </c>
      <c r="P91" s="7">
        <f ca="1">VLOOKUP(B90,INDIRECT("fundamentals!"&amp;$A$2&amp;":"&amp;B$2),2,1)</f>
        <v>9709.3799999999992</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7709.8549999999996</v>
      </c>
      <c r="D95" s="10">
        <f ca="1">C95*VLOOKUP(B95,INDIRECT("fundamentals!"&amp;"$"&amp;$A$2&amp;":"&amp;"$"&amp;$B$2),9,1)/100</f>
        <v>65.67509597113289</v>
      </c>
      <c r="E95" s="10">
        <f ca="1">C95*INDEX(buyback_yield!$C$3:$Y$13,MATCH(ierp_communication!$C$2,buyback_yield!$B$3:$B$13,0),MATCH(ierp_communication!B95,buyback_yield!$C$2:$Y$2,0))</f>
        <v>274.28022620752012</v>
      </c>
      <c r="F95" s="10">
        <f ca="1">SUM(D95:E95)</f>
        <v>339.95532217865298</v>
      </c>
      <c r="G95" s="3">
        <f>INDEX(eps_5Y_est!$C$3:$M$25,MATCH(B95,eps_5Y_est!$B$3:$B$25,0),MATCH($C$2,eps_5Y_est!$C$2:$M$2,0))</f>
        <v>0.14104401537265499</v>
      </c>
      <c r="H95" s="16">
        <f>VLOOKUP(B95,'riskfree_rate and infl.'!$A:$C,3,0)</f>
        <v>3.9629999999999999E-2</v>
      </c>
      <c r="I95" s="26">
        <f ca="1">F95*(1+$G95)</f>
        <v>387.90398586603482</v>
      </c>
      <c r="J95" s="7">
        <f ca="1">I95*(1+$G95)</f>
        <v>442.61552161163803</v>
      </c>
      <c r="K95" s="7">
        <f t="shared" ref="K95:M95" ca="1" si="123">J95*(1+$G95)</f>
        <v>505.04379204600565</v>
      </c>
      <c r="L95" s="7">
        <f t="shared" ca="1" si="123"/>
        <v>576.2771964152065</v>
      </c>
      <c r="M95" s="7">
        <f t="shared" ca="1" si="123"/>
        <v>657.55764616530348</v>
      </c>
      <c r="N95" s="7">
        <f t="shared" ref="N95" ca="1" si="124">M95*(1+$H95)</f>
        <v>683.61665568283445</v>
      </c>
      <c r="O95" s="7">
        <f ca="1">SUM(I95:N95)</f>
        <v>3253.0147977870229</v>
      </c>
      <c r="P95" s="7"/>
      <c r="Q95" s="11">
        <v>0.14000385762535</v>
      </c>
      <c r="R95" s="8">
        <f>Q95-H95</f>
        <v>0.10037385762535</v>
      </c>
    </row>
    <row r="96" spans="1:18" x14ac:dyDescent="0.35">
      <c r="H96" s="6"/>
      <c r="I96" s="26">
        <f ca="1">I95/((1+$Q$5)^(I$3-0.5))</f>
        <v>376.05993542147581</v>
      </c>
      <c r="J96" s="7">
        <f t="shared" ref="J96" ca="1" si="125">J95/((1+$Q$5)^(J$3-0.5))</f>
        <v>403.29711432611782</v>
      </c>
      <c r="K96" s="7">
        <f t="shared" ref="K96" ca="1" si="126">K95/((1+$Q$5)^(K$3-0.5))</f>
        <v>432.5070210988643</v>
      </c>
      <c r="L96" s="7">
        <f t="shared" ref="L96" ca="1" si="127">L95/((1+$Q$5)^(L$3-0.5))</f>
        <v>463.83253600111141</v>
      </c>
      <c r="M96" s="7">
        <f t="shared" ref="M96" ca="1" si="128">M95/((1+$Q$5)^(M$3-0.5))</f>
        <v>497.4268877915963</v>
      </c>
      <c r="N96" s="7">
        <f ca="1">N95/(((1+Q95)^N$3)*(Q95-H95))</f>
        <v>3537.2065061177777</v>
      </c>
      <c r="O96" s="7">
        <f ca="1">SUM(I96:N96)</f>
        <v>5710.3300007569433</v>
      </c>
      <c r="P96" s="7">
        <f ca="1">VLOOKUP(B95,INDIRECT("fundamentals!"&amp;$A$2&amp;":"&amp;B$2),2,1)</f>
        <v>5710.33</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7382.8050000000003</v>
      </c>
      <c r="D100" s="10">
        <f ca="1">C100*VLOOKUP(B100,INDIRECT("fundamentals!"&amp;"$"&amp;$A$2&amp;":"&amp;"$"&amp;$B$2),9,1)/100</f>
        <v>54.417417404072786</v>
      </c>
      <c r="E100" s="10">
        <f ca="1">C100*INDEX(buyback_yield!$C$3:$Y$13,MATCH(ierp_communication!$C$2,buyback_yield!$B$3:$B$13,0),MATCH(ierp_communication!B100,buyback_yield!$C$2:$Y$2,0))</f>
        <v>317.95099120350369</v>
      </c>
      <c r="F100" s="10">
        <f ca="1">SUM(D100:E100)</f>
        <v>372.3684086075765</v>
      </c>
      <c r="G100" s="3">
        <f>INDEX(eps_5Y_est!$C$3:$M$25,MATCH(B100,eps_5Y_est!$B$3:$B$25,0),MATCH($C$2,eps_5Y_est!$C$2:$M$2,0))</f>
        <v>0.21594419489219102</v>
      </c>
      <c r="H100" s="16">
        <f>VLOOKUP(B100,'riskfree_rate and infl.'!$A:$C,3,0)</f>
        <v>4.0281999999999998E-2</v>
      </c>
      <c r="I100" s="26">
        <f ca="1">F100*(1+$G100)</f>
        <v>452.779204807626</v>
      </c>
      <c r="J100" s="7">
        <f ca="1">I100*(1+$G100)</f>
        <v>550.55424565373528</v>
      </c>
      <c r="K100" s="7">
        <f t="shared" ref="K100:M100" ca="1" si="130">J100*(1+$G100)</f>
        <v>669.44323897590868</v>
      </c>
      <c r="L100" s="7">
        <f t="shared" ca="1" si="130"/>
        <v>814.00562024258193</v>
      </c>
      <c r="M100" s="7">
        <f t="shared" ca="1" si="130"/>
        <v>989.78540854358482</v>
      </c>
      <c r="N100" s="7">
        <f t="shared" ref="N100" ca="1" si="131">M100*(1+$H100)</f>
        <v>1029.6559443705373</v>
      </c>
      <c r="O100" s="7">
        <f ca="1">SUM(I100:N100)</f>
        <v>4506.223662593974</v>
      </c>
      <c r="P100" s="7"/>
      <c r="Q100" s="11">
        <v>0.13095483009168102</v>
      </c>
      <c r="R100" s="8">
        <f>Q100-H100</f>
        <v>9.067283009168102E-2</v>
      </c>
    </row>
    <row r="101" spans="1:18" x14ac:dyDescent="0.35">
      <c r="H101" s="6"/>
      <c r="I101" s="26">
        <f ca="1">I100/((1+$Q$5)^(I$3-0.5))</f>
        <v>438.95428952603646</v>
      </c>
      <c r="J101" s="7">
        <f t="shared" ref="J101" ca="1" si="132">J100/((1+$Q$5)^(J$3-0.5))</f>
        <v>501.64742922631802</v>
      </c>
      <c r="K101" s="7">
        <f t="shared" ref="K101" ca="1" si="133">K100/((1+$Q$5)^(K$3-0.5))</f>
        <v>573.29464423526781</v>
      </c>
      <c r="L101" s="7">
        <f t="shared" ref="L101" ca="1" si="134">L100/((1+$Q$5)^(L$3-0.5))</f>
        <v>655.17479002282357</v>
      </c>
      <c r="M101" s="7">
        <f t="shared" ref="M101" ca="1" si="135">M100/((1+$Q$5)^(M$3-0.5))</f>
        <v>748.74937311518727</v>
      </c>
      <c r="N101" s="7">
        <f ca="1">N100/(((1+Q100)^N$3)*(Q100-H100))</f>
        <v>6137.4598111150681</v>
      </c>
      <c r="O101" s="7">
        <f ca="1">SUM(I101:N101)</f>
        <v>9055.2803372407016</v>
      </c>
      <c r="P101" s="7">
        <f ca="1">VLOOKUP(B100,INDIRECT("fundamentals!"&amp;$A$2&amp;":"&amp;B$2),2,1)</f>
        <v>9055.2800000000007</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10844.645</v>
      </c>
      <c r="D105" s="10">
        <f ca="1">C105*VLOOKUP(B105,INDIRECT("fundamentals!"&amp;"$"&amp;$A$2&amp;":"&amp;"$"&amp;$B$2),9,1)/100</f>
        <v>90.629974247497387</v>
      </c>
      <c r="E105" s="10">
        <f ca="1">C105*INDEX(buyback_yield!$C$3:$Y$13,MATCH(ierp_communication!$C$2,buyback_yield!$B$3:$B$13,0),MATCH(ierp_communication!B105,buyback_yield!$C$2:$Y$2,0))</f>
        <v>269.66327044441175</v>
      </c>
      <c r="F105" s="10">
        <f ca="1">SUM(D105:E105)</f>
        <v>360.29324469190914</v>
      </c>
      <c r="G105" s="3">
        <f>INDEX(eps_5Y_est!$C$3:$M$25,MATCH(B105,eps_5Y_est!$B$3:$B$25,0),MATCH($C$2,eps_5Y_est!$C$2:$M$2,0))</f>
        <v>0.16888427809161699</v>
      </c>
      <c r="H105" s="16">
        <f>VLOOKUP(B105,'riskfree_rate and infl.'!$A:$C,3,0)</f>
        <v>4.7812E-2</v>
      </c>
      <c r="I105" s="26">
        <f ca="1">F105*(1+$G105)</f>
        <v>421.14110922298858</v>
      </c>
      <c r="J105" s="7">
        <f ca="1">I105*(1+$G105)</f>
        <v>492.26522142881589</v>
      </c>
      <c r="K105" s="7">
        <f t="shared" ref="K105:M105" ca="1" si="137">J105*(1+$G105)</f>
        <v>575.40107797943153</v>
      </c>
      <c r="L105" s="7">
        <f t="shared" ca="1" si="137"/>
        <v>672.57727364712616</v>
      </c>
      <c r="M105" s="7">
        <f t="shared" ca="1" si="137"/>
        <v>786.1650009678491</v>
      </c>
      <c r="N105" s="7">
        <f t="shared" ref="N105" ca="1" si="138">M105*(1+$H105)</f>
        <v>823.75312199412383</v>
      </c>
      <c r="O105" s="7">
        <f ca="1">SUM(I105:N105)</f>
        <v>3771.3028052403351</v>
      </c>
      <c r="P105" s="7"/>
      <c r="Q105" s="11">
        <v>9.8546972377868206E-2</v>
      </c>
      <c r="R105" s="8">
        <f>Q105-H105</f>
        <v>5.0734972377868205E-2</v>
      </c>
    </row>
    <row r="106" spans="1:18" x14ac:dyDescent="0.35">
      <c r="H106" s="6"/>
      <c r="I106" s="26">
        <f ca="1">I105/((1+$Q$5)^(I$3-0.5))</f>
        <v>408.28221443545925</v>
      </c>
      <c r="J106" s="7">
        <f t="shared" ref="J106" ca="1" si="139">J105/((1+$Q$5)^(J$3-0.5))</f>
        <v>448.53633366148267</v>
      </c>
      <c r="K106" s="7">
        <f t="shared" ref="K106" ca="1" si="140">K105/((1+$Q$5)^(K$3-0.5))</f>
        <v>492.75926185682039</v>
      </c>
      <c r="L106" s="7">
        <f t="shared" ref="L106" ca="1" si="141">L105/((1+$Q$5)^(L$3-0.5))</f>
        <v>541.34229921478823</v>
      </c>
      <c r="M106" s="7">
        <f t="shared" ref="M106" ca="1" si="142">M105/((1+$Q$5)^(M$3-0.5))</f>
        <v>594.71532572492663</v>
      </c>
      <c r="N106" s="7">
        <f ca="1">N105/(((1+Q105)^N$3)*(Q105-H105))</f>
        <v>10148.37455700749</v>
      </c>
      <c r="O106" s="7">
        <f ca="1">SUM(I106:N106)</f>
        <v>12634.009991900966</v>
      </c>
      <c r="P106" s="7">
        <f ca="1">VLOOKUP(B105,INDIRECT("fundamentals!"&amp;$A$2&amp;":"&amp;B$2),2,1)</f>
        <v>12634.01</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12800.64</v>
      </c>
      <c r="D110" s="10">
        <f ca="1">C110*VLOOKUP(B110,INDIRECT("fundamentals!"&amp;"$"&amp;$A$2&amp;":"&amp;"$"&amp;$B$2),9,1)/100</f>
        <v>101.87550272106513</v>
      </c>
      <c r="E110" s="10">
        <f ca="1">C110*INDEX(buyback_yield!$C$3:$Y$13,MATCH(ierp_communication!$C$2,buyback_yield!$B$3:$B$13,0),MATCH(ierp_communication!B110,buyback_yield!$C$2:$Y$2,0))</f>
        <v>402.22192737946483</v>
      </c>
      <c r="F110" s="10">
        <f ca="1">SUM(D110:E110)</f>
        <v>504.09743010052995</v>
      </c>
      <c r="G110" s="3">
        <f>INDEX(eps_5Y_est!$C$3:$M$25,MATCH(B110,eps_5Y_est!$B$3:$B$25,0),MATCH($C$2,eps_5Y_est!$C$2:$M$2,0))</f>
        <v>0.15720214885904502</v>
      </c>
      <c r="H110" s="16">
        <f>VLOOKUP(B110,'riskfree_rate and infl.'!$A:$C,3,0)</f>
        <v>4.8350999999999998E-2</v>
      </c>
      <c r="I110" s="26">
        <f ca="1">F110*(1+$G110)</f>
        <v>583.34262934665549</v>
      </c>
      <c r="J110" s="7">
        <f ca="1">I110*(1+$G110)</f>
        <v>675.04534420103505</v>
      </c>
      <c r="K110" s="7">
        <f t="shared" ref="K110:M110" ca="1" si="144">J110*(1+$G110)</f>
        <v>781.16392288673137</v>
      </c>
      <c r="L110" s="7">
        <f t="shared" ca="1" si="144"/>
        <v>903.96457017568684</v>
      </c>
      <c r="M110" s="7">
        <f t="shared" ca="1" si="144"/>
        <v>1046.0697430997477</v>
      </c>
      <c r="N110" s="7">
        <f t="shared" ref="N110" ca="1" si="145">M110*(1+$H110)</f>
        <v>1096.6482612483637</v>
      </c>
      <c r="O110" s="7">
        <f ca="1">SUM(I110:N110)</f>
        <v>5086.2344709582194</v>
      </c>
      <c r="P110" s="7"/>
      <c r="Q110" s="11">
        <v>0.10844304222079842</v>
      </c>
      <c r="R110" s="8">
        <f>Q110-H110</f>
        <v>6.0092042220798426E-2</v>
      </c>
    </row>
    <row r="111" spans="1:18" x14ac:dyDescent="0.35">
      <c r="H111" s="6"/>
      <c r="I111" s="26">
        <f ca="1">I110/((1+$Q$5)^(I$3-0.5))</f>
        <v>565.53116109628911</v>
      </c>
      <c r="J111" s="7">
        <f t="shared" ref="J111" ca="1" si="146">J110/((1+$Q$5)^(J$3-0.5))</f>
        <v>615.07973865053918</v>
      </c>
      <c r="K111" s="7">
        <f t="shared" ref="K111" ca="1" si="147">K110/((1+$Q$5)^(K$3-0.5))</f>
        <v>668.96947670404541</v>
      </c>
      <c r="L111" s="7">
        <f t="shared" ref="L111" ca="1" si="148">L110/((1+$Q$5)^(L$3-0.5))</f>
        <v>727.58072269381842</v>
      </c>
      <c r="M111" s="7">
        <f t="shared" ref="M111" ca="1" si="149">M110/((1+$Q$5)^(M$3-0.5))</f>
        <v>791.32714790492003</v>
      </c>
      <c r="N111" s="7">
        <f ca="1">N110/(((1+Q110)^N$3)*(Q110-H110))</f>
        <v>10906.451753010448</v>
      </c>
      <c r="O111" s="7">
        <f ca="1">SUM(I111:N111)</f>
        <v>14274.94000006006</v>
      </c>
      <c r="P111" s="7">
        <f ca="1">VLOOKUP(B110,INDIRECT("fundamentals!"&amp;$A$2&amp;":"&amp;B$2),2,1)</f>
        <v>14274.94</v>
      </c>
      <c r="Q111" s="13"/>
    </row>
    <row r="113" spans="8:17" x14ac:dyDescent="0.35">
      <c r="H113" s="6"/>
      <c r="I113" s="26"/>
      <c r="J113" s="7"/>
      <c r="K113" s="7"/>
      <c r="L113" s="7"/>
      <c r="M113" s="7"/>
      <c r="N113" s="7"/>
      <c r="O113" s="7"/>
      <c r="P113" s="7"/>
      <c r="Q113" s="1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9C54-52A8-4D28-BDB7-A216DCD57351}">
  <sheetPr codeName="Sheet7"/>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N</v>
      </c>
      <c r="B2" s="27" t="str" cm="1">
        <f t="array" aca="1" ref="B2" ca="1">SUBSTITUTE(ADDRESS(1, COLUMN(INDIRECT(A2 &amp; "1")) + 11, 4), "1", "")</f>
        <v>Y</v>
      </c>
      <c r="C2" s="1" t="s">
        <v>16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1570.03</v>
      </c>
      <c r="D5" s="10">
        <f ca="1">C5*VLOOKUP(B5,INDIRECT("fundamentals!"&amp;"$"&amp;$A$2&amp;":"&amp;"$"&amp;$B$2),9,1)/100</f>
        <v>18.837238568233001</v>
      </c>
      <c r="E5" s="10">
        <f ca="1">C5*INDEX(buyback_yield!$C$3:$Y$13,MATCH(ierp_consumer_discretionary!$C$2,buyback_yield!$B$3:$B$13,0),MATCH(ierp_consumer_discretionary!B5,buyback_yield!$C$2:$Y$2,0))</f>
        <v>1.3434280415372384</v>
      </c>
      <c r="F5" s="10">
        <f ca="1">SUM(D5:E5)</f>
        <v>20.180666609770238</v>
      </c>
      <c r="G5" s="3">
        <f>INDEX(eps_5Y_est!$C$3:$M$25,MATCH(B5,eps_5Y_est!$B$3:$B$25,0),MATCH($C$2,eps_5Y_est!$C$2:$M$2,0))</f>
        <v>0.11411794448517901</v>
      </c>
      <c r="H5" s="16">
        <f>VLOOKUP(B5,'riskfree_rate and infl.'!$A:$C,3,0)</f>
        <v>4.8261000000000005E-2</v>
      </c>
      <c r="I5" s="26">
        <f ca="1">F5*(1+$G5)</f>
        <v>22.483642801617904</v>
      </c>
      <c r="J5" s="7">
        <f ca="1">I5*(1+$G5)</f>
        <v>25.049429902677531</v>
      </c>
      <c r="K5" s="7">
        <f t="shared" ref="K5:M5" ca="1" si="1">J5*(1+$G5)</f>
        <v>27.908019353696666</v>
      </c>
      <c r="L5" s="7">
        <f t="shared" ca="1" si="1"/>
        <v>31.092825156993122</v>
      </c>
      <c r="M5" s="7">
        <f t="shared" ca="1" si="1"/>
        <v>34.641074452146242</v>
      </c>
      <c r="N5" s="7">
        <f t="shared" ref="N5" ca="1" si="2">M5*(1+$H5)</f>
        <v>36.312887346281272</v>
      </c>
      <c r="O5" s="7">
        <f ca="1">SUM(I5:N5)</f>
        <v>177.48787901341274</v>
      </c>
      <c r="P5" s="7"/>
      <c r="Q5" s="11">
        <v>6.5012119433724813E-2</v>
      </c>
      <c r="R5" s="8">
        <f>Q5-H5</f>
        <v>1.6751119433724808E-2</v>
      </c>
    </row>
    <row r="6" spans="1:18" x14ac:dyDescent="0.35">
      <c r="H6" s="6"/>
      <c r="I6" s="26">
        <f ca="1">I5/((1+$Q$5)^(I$3-0.5))</f>
        <v>21.786597100333871</v>
      </c>
      <c r="J6" s="7">
        <f ca="1">J5/((1+$Q$5)^(J$3-0.5))</f>
        <v>22.791138556861487</v>
      </c>
      <c r="K6" s="7">
        <f ca="1">K5/((1+$Q$5)^(K$3-0.5))</f>
        <v>23.841997643133453</v>
      </c>
      <c r="L6" s="7">
        <f ca="1">L5/((1+$Q$5)^(L$3-0.5))</f>
        <v>24.941309983131433</v>
      </c>
      <c r="M6" s="7">
        <f ca="1">M5/((1+$Q$5)^(M$3-0.5))</f>
        <v>26.091309670681429</v>
      </c>
      <c r="N6" s="7">
        <f ca="1">N5/(((1+Q5)^N$3)*(Q5-H5))</f>
        <v>1582.1374028214193</v>
      </c>
      <c r="O6" s="7">
        <f ca="1">SUM(I6:N6)</f>
        <v>1701.5897557755609</v>
      </c>
      <c r="P6" s="7">
        <f ca="1">VLOOKUP(B5,INDIRECT("fundamentals!"&amp;$A$2&amp;":"&amp;B$2),2,1)</f>
        <v>1701.59</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1667.54</v>
      </c>
      <c r="D10" s="10">
        <f ca="1">C10*VLOOKUP(B10,INDIRECT("fundamentals!"&amp;"$"&amp;$A$2&amp;":"&amp;"$"&amp;$B$2),9,1)/100</f>
        <v>19.782432476979537</v>
      </c>
      <c r="E10" s="10">
        <f ca="1">C10*INDEX(buyback_yield!$C$3:$Y$13,MATCH(ierp_consumer_discretionary!$C$2,buyback_yield!$B$3:$B$13,0),MATCH(ierp_consumer_discretionary!B10,buyback_yield!$C$2:$Y$2,0))</f>
        <v>0</v>
      </c>
      <c r="F10" s="10">
        <f ca="1">SUM(D10:E10)</f>
        <v>19.782432476979537</v>
      </c>
      <c r="G10" s="3">
        <f>INDEX(eps_5Y_est!$C$3:$M$25,MATCH(B10,eps_5Y_est!$B$3:$B$25,0),MATCH($C$2,eps_5Y_est!$C$2:$M$2,0))</f>
        <v>0.11492794259807099</v>
      </c>
      <c r="H10" s="16">
        <f>VLOOKUP(B10,'riskfree_rate and infl.'!$A:$C,3,0)</f>
        <v>4.5347999999999999E-2</v>
      </c>
      <c r="I10" s="26">
        <f ca="1">F10*(1+$G10)</f>
        <v>22.055986741144054</v>
      </c>
      <c r="J10" s="7">
        <f ca="1">I10*(1+$G10)</f>
        <v>24.59083591927407</v>
      </c>
      <c r="K10" s="7">
        <f t="shared" ref="K10:M10" ca="1" si="4">J10*(1+$G10)</f>
        <v>27.417010098242983</v>
      </c>
      <c r="L10" s="7">
        <f t="shared" ca="1" si="4"/>
        <v>30.567990661024584</v>
      </c>
      <c r="M10" s="7">
        <f t="shared" ca="1" si="4"/>
        <v>34.081106937053185</v>
      </c>
      <c r="N10" s="7">
        <f t="shared" ref="N10" ca="1" si="5">M10*(1+$H10)</f>
        <v>35.626616974434668</v>
      </c>
      <c r="O10" s="7">
        <f ca="1">SUM(I10:N10)</f>
        <v>174.33954733117355</v>
      </c>
      <c r="P10" s="7"/>
      <c r="Q10" s="11">
        <v>6.2686510514402355E-2</v>
      </c>
      <c r="R10" s="8">
        <f>Q10-H10</f>
        <v>1.7338510514402355E-2</v>
      </c>
    </row>
    <row r="11" spans="1:18" x14ac:dyDescent="0.35">
      <c r="H11" s="6"/>
      <c r="I11" s="26">
        <f ca="1">I10/((1+$Q$5)^(I$3-0.5))</f>
        <v>21.372199381544753</v>
      </c>
      <c r="J11" s="7">
        <f t="shared" ref="J11" ca="1" si="6">J10/((1+$Q$5)^(J$3-0.5))</f>
        <v>22.37388838160005</v>
      </c>
      <c r="K11" s="7">
        <f t="shared" ref="K11" ca="1" si="7">K10/((1+$Q$5)^(K$3-0.5))</f>
        <v>23.422525327204564</v>
      </c>
      <c r="L11" s="7">
        <f t="shared" ref="L11" ca="1" si="8">L10/((1+$Q$5)^(L$3-0.5))</f>
        <v>24.520310611485471</v>
      </c>
      <c r="M11" s="7">
        <f t="shared" ref="M11" ca="1" si="9">M10/((1+$Q$5)^(M$3-0.5))</f>
        <v>25.669547757320519</v>
      </c>
      <c r="N11" s="7">
        <f ca="1">N10/(((1+Q10)^N$3)*(Q10-H10))</f>
        <v>1516.1318092874569</v>
      </c>
      <c r="O11" s="7">
        <f ca="1">SUM(I11:N11)</f>
        <v>1633.4902807466124</v>
      </c>
      <c r="P11" s="7">
        <f ca="1">VLOOKUP(B10,INDIRECT("fundamentals!"&amp;$A$2&amp;":"&amp;B$2),2,1)</f>
        <v>1633.49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1716.335</v>
      </c>
      <c r="D15" s="10">
        <f ca="1">C15*VLOOKUP(B15,INDIRECT("fundamentals!"&amp;"$"&amp;$A$2&amp;":"&amp;"$"&amp;$B$2),9,1)/100</f>
        <v>22.802507607734647</v>
      </c>
      <c r="E15" s="10">
        <f ca="1">C15*INDEX(buyback_yield!$C$3:$Y$13,MATCH(ierp_consumer_discretionary!$C$2,buyback_yield!$B$3:$B$13,0),MATCH(ierp_consumer_discretionary!B15,buyback_yield!$C$2:$Y$2,0))</f>
        <v>0</v>
      </c>
      <c r="F15" s="10">
        <f ca="1">SUM(D15:E15)</f>
        <v>22.802507607734647</v>
      </c>
      <c r="G15" s="3">
        <f>INDEX(eps_5Y_est!$C$3:$M$25,MATCH(B15,eps_5Y_est!$B$3:$B$25,0),MATCH($C$2,eps_5Y_est!$C$2:$M$2,0))</f>
        <v>0.11292437637297903</v>
      </c>
      <c r="H15" s="16">
        <f>VLOOKUP(B15,'riskfree_rate and infl.'!$A:$C,3,0)</f>
        <v>4.8094999999999999E-2</v>
      </c>
      <c r="I15" s="26">
        <f ca="1">F15*(1+$G15)</f>
        <v>25.377466559078194</v>
      </c>
      <c r="J15" s="7">
        <f ca="1">I15*(1+$G15)</f>
        <v>28.24320114418823</v>
      </c>
      <c r="K15" s="7">
        <f t="shared" ref="K15:M15" ca="1" si="11">J15*(1+$G15)</f>
        <v>31.432547020172294</v>
      </c>
      <c r="L15" s="7">
        <f t="shared" ca="1" si="11"/>
        <v>34.982047790239591</v>
      </c>
      <c r="M15" s="7">
        <f t="shared" ca="1" si="11"/>
        <v>38.932373721202147</v>
      </c>
      <c r="N15" s="7">
        <f t="shared" ref="N15" ca="1" si="12">M15*(1+$H15)</f>
        <v>40.804826235323361</v>
      </c>
      <c r="O15" s="7">
        <f ca="1">SUM(I15:N15)</f>
        <v>199.77246247020381</v>
      </c>
      <c r="P15" s="7"/>
      <c r="Q15" s="11">
        <v>6.5909956512333792E-2</v>
      </c>
      <c r="R15" s="8">
        <f>Q15-H15</f>
        <v>1.7814956512333793E-2</v>
      </c>
    </row>
    <row r="16" spans="1:18" x14ac:dyDescent="0.35">
      <c r="H16" s="6"/>
      <c r="I16" s="26">
        <f ca="1">I15/((1+$Q$5)^(I$3-0.5))</f>
        <v>24.590705528823264</v>
      </c>
      <c r="J16" s="7">
        <f t="shared" ref="J16" ca="1" si="13">J15/((1+$Q$5)^(J$3-0.5))</f>
        <v>25.696980452944295</v>
      </c>
      <c r="K16" s="7">
        <f t="shared" ref="K16" ca="1" si="14">K15/((1+$Q$5)^(K$3-0.5))</f>
        <v>26.853023945368687</v>
      </c>
      <c r="L16" s="7">
        <f t="shared" ref="L16" ca="1" si="15">L15/((1+$Q$5)^(L$3-0.5))</f>
        <v>28.061074970694612</v>
      </c>
      <c r="M16" s="7">
        <f t="shared" ref="M16" ca="1" si="16">M15/((1+$Q$5)^(M$3-0.5))</f>
        <v>29.32347321899104</v>
      </c>
      <c r="N16" s="7">
        <f ca="1">N15/(((1+Q15)^N$3)*(Q15-H15))</f>
        <v>1664.6547397965037</v>
      </c>
      <c r="O16" s="7">
        <f ca="1">SUM(I16:N16)</f>
        <v>1799.1799979133257</v>
      </c>
      <c r="P16" s="7">
        <f ca="1">VLOOKUP(B15,INDIRECT("fundamentals!"&amp;$A$2&amp;":"&amp;B$2),2,1)</f>
        <v>1799.18</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1690.3150000000001</v>
      </c>
      <c r="D20" s="10">
        <f ca="1">C20*VLOOKUP(B20,INDIRECT("fundamentals!"&amp;"$"&amp;$A$2&amp;":"&amp;"$"&amp;$B$2),9,1)/100</f>
        <v>22.814430207587375</v>
      </c>
      <c r="E20" s="10">
        <f ca="1">C20*INDEX(buyback_yield!$C$3:$Y$13,MATCH(ierp_consumer_discretionary!$C$2,buyback_yield!$B$3:$B$13,0),MATCH(ierp_consumer_discretionary!B20,buyback_yield!$C$2:$Y$2,0))</f>
        <v>0</v>
      </c>
      <c r="F20" s="10">
        <f ca="1">SUM(D20:E20)</f>
        <v>22.814430207587375</v>
      </c>
      <c r="G20" s="3">
        <f>INDEX(eps_5Y_est!$C$3:$M$25,MATCH(B20,eps_5Y_est!$B$3:$B$25,0),MATCH($C$2,eps_5Y_est!$C$2:$M$2,0))</f>
        <v>0.10877143180462197</v>
      </c>
      <c r="H20" s="16">
        <f>VLOOKUP(B20,'riskfree_rate and infl.'!$A:$C,3,0)</f>
        <v>4.4522000000000006E-2</v>
      </c>
      <c r="I20" s="26">
        <f ca="1">F20*(1+$G20)</f>
        <v>25.295988447073274</v>
      </c>
      <c r="J20" s="7">
        <f ca="1">I20*(1+$G20)</f>
        <v>28.047469329374611</v>
      </c>
      <c r="K20" s="7">
        <f t="shared" ref="K20:M20" ca="1" si="18">J20*(1+$G20)</f>
        <v>31.098232726826907</v>
      </c>
      <c r="L20" s="7">
        <f t="shared" ca="1" si="18"/>
        <v>34.480832027117224</v>
      </c>
      <c r="M20" s="7">
        <f t="shared" ca="1" si="18"/>
        <v>38.23136149652143</v>
      </c>
      <c r="N20" s="7">
        <f t="shared" ref="N20" ca="1" si="19">M20*(1+$H20)</f>
        <v>39.933498173069552</v>
      </c>
      <c r="O20" s="7">
        <f ca="1">SUM(I20:N20)</f>
        <v>197.08738219998301</v>
      </c>
      <c r="P20" s="7"/>
      <c r="Q20" s="11">
        <v>6.4676044017103307E-2</v>
      </c>
      <c r="R20" s="8">
        <f>Q20-H20</f>
        <v>2.0154044017103301E-2</v>
      </c>
    </row>
    <row r="21" spans="1:18" x14ac:dyDescent="0.35">
      <c r="H21" s="6"/>
      <c r="I21" s="26">
        <f ca="1">I20/((1+$Q$5)^(I$3-0.5))</f>
        <v>24.511753429538921</v>
      </c>
      <c r="J21" s="7">
        <f t="shared" ref="J21" ca="1" si="20">J20/((1+$Q$5)^(J$3-0.5))</f>
        <v>25.518894527287109</v>
      </c>
      <c r="K21" s="7">
        <f t="shared" ref="K21" ca="1" si="21">K20/((1+$Q$5)^(K$3-0.5))</f>
        <v>26.567417127737226</v>
      </c>
      <c r="L21" s="7">
        <f t="shared" ref="L21" ca="1" si="22">L20/((1+$Q$5)^(L$3-0.5))</f>
        <v>27.659021517740527</v>
      </c>
      <c r="M21" s="7">
        <f t="shared" ref="M21" ca="1" si="23">M20/((1+$Q$5)^(M$3-0.5))</f>
        <v>28.795477845685156</v>
      </c>
      <c r="N21" s="7">
        <f ca="1">N20/(((1+Q20)^N$3)*(Q20-H20))</f>
        <v>1448.3974185797244</v>
      </c>
      <c r="O21" s="7">
        <f ca="1">SUM(I21:N21)</f>
        <v>1581.4499830277134</v>
      </c>
      <c r="P21" s="7">
        <f ca="1">VLOOKUP(B20,INDIRECT("fundamentals!"&amp;$A$2&amp;":"&amp;B$2),2,1)</f>
        <v>1581.45</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1287.8600000000001</v>
      </c>
      <c r="D25" s="10">
        <f ca="1">C25*VLOOKUP(B25,INDIRECT("fundamentals!"&amp;"$"&amp;$A$2&amp;":"&amp;"$"&amp;$B$2),9,1)/100</f>
        <v>23.789563951331598</v>
      </c>
      <c r="E25" s="10">
        <f ca="1">C25*INDEX(buyback_yield!$C$3:$Y$13,MATCH(ierp_consumer_discretionary!$C$2,buyback_yield!$B$3:$B$13,0),MATCH(ierp_consumer_discretionary!B25,buyback_yield!$C$2:$Y$2,0))</f>
        <v>4.4639994723426373</v>
      </c>
      <c r="F25" s="10">
        <f ca="1">SUM(D25:E25)</f>
        <v>28.253563423674237</v>
      </c>
      <c r="G25" s="3">
        <f>INDEX(eps_5Y_est!$C$3:$M$25,MATCH(B25,eps_5Y_est!$B$3:$B$25,0),MATCH($C$2,eps_5Y_est!$C$2:$M$2,0))</f>
        <v>9.8108257008474989E-2</v>
      </c>
      <c r="H25" s="16">
        <f>VLOOKUP(B25,'riskfree_rate and infl.'!$A:$C,3,0)</f>
        <v>2.6758000000000001E-2</v>
      </c>
      <c r="I25" s="26">
        <f ca="1">F25*(1+$G25)</f>
        <v>31.025471285449317</v>
      </c>
      <c r="J25" s="7">
        <f ca="1">I25*(1+$G25)</f>
        <v>34.069326196131243</v>
      </c>
      <c r="K25" s="7">
        <f t="shared" ref="K25:M25" ca="1" si="25">J25*(1+$G25)</f>
        <v>37.411808406686859</v>
      </c>
      <c r="L25" s="7">
        <f t="shared" ca="1" si="25"/>
        <v>41.082215721001923</v>
      </c>
      <c r="M25" s="7">
        <f t="shared" ca="1" si="25"/>
        <v>45.112720299435594</v>
      </c>
      <c r="N25" s="7">
        <f t="shared" ref="N25" ca="1" si="26">M25*(1+$H25)</f>
        <v>46.319846469207896</v>
      </c>
      <c r="O25" s="7">
        <f ca="1">SUM(I25:N25)</f>
        <v>235.02138837791284</v>
      </c>
      <c r="P25" s="7"/>
      <c r="Q25" s="11">
        <v>6.691709169962097E-2</v>
      </c>
      <c r="R25" s="8">
        <f>Q25-H25</f>
        <v>4.0159091699620966E-2</v>
      </c>
    </row>
    <row r="26" spans="1:18" x14ac:dyDescent="0.35">
      <c r="H26" s="6"/>
      <c r="I26" s="26">
        <f ca="1">I25/((1+$Q$5)^(I$3-0.5))</f>
        <v>30.063608851472317</v>
      </c>
      <c r="J26" s="7">
        <f t="shared" ref="J26" ca="1" si="27">J25/((1+$Q$5)^(J$3-0.5))</f>
        <v>30.99786050587683</v>
      </c>
      <c r="K26" s="7">
        <f t="shared" ref="K26" ca="1" si="28">K25/((1+$Q$5)^(K$3-0.5))</f>
        <v>31.961144807628163</v>
      </c>
      <c r="L26" s="7">
        <f t="shared" ref="L26" ca="1" si="29">L25/((1+$Q$5)^(L$3-0.5))</f>
        <v>32.954363970394319</v>
      </c>
      <c r="M26" s="7">
        <f t="shared" ref="M26" ca="1" si="30">M25/((1+$Q$5)^(M$3-0.5))</f>
        <v>33.978448244883587</v>
      </c>
      <c r="N26" s="7">
        <f ca="1">N25/(((1+Q25)^N$3)*(Q25-H25))</f>
        <v>834.3146457844681</v>
      </c>
      <c r="O26" s="7">
        <f ca="1">SUM(I26:N26)</f>
        <v>994.27007216472339</v>
      </c>
      <c r="P26" s="7">
        <f ca="1">VLOOKUP(B25,INDIRECT("fundamentals!"&amp;$A$2&amp;":"&amp;B$2),2,1)</f>
        <v>994.27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1148.54</v>
      </c>
      <c r="D30" s="10">
        <f ca="1">C30*VLOOKUP(B30,INDIRECT("fundamentals!"&amp;"$"&amp;$A$2&amp;":"&amp;"$"&amp;$B$2),9,1)/100</f>
        <v>21.624076073208379</v>
      </c>
      <c r="E30" s="10">
        <f ca="1">C30*INDEX(buyback_yield!$C$3:$Y$13,MATCH(ierp_consumer_discretionary!$C$2,buyback_yield!$B$3:$B$13,0),MATCH(ierp_consumer_discretionary!B30,buyback_yield!$C$2:$Y$2,0))</f>
        <v>1.127257246732525</v>
      </c>
      <c r="F30" s="10">
        <f ca="1">SUM(D30:E30)</f>
        <v>22.751333319940905</v>
      </c>
      <c r="G30" s="3">
        <f>INDEX(eps_5Y_est!$C$3:$M$25,MATCH(B30,eps_5Y_est!$B$3:$B$25,0),MATCH($C$2,eps_5Y_est!$C$2:$M$2,0))</f>
        <v>0.10243076284958701</v>
      </c>
      <c r="H30" s="16">
        <f>VLOOKUP(B30,'riskfree_rate and infl.'!$A:$C,3,0)</f>
        <v>4.6411000000000001E-2</v>
      </c>
      <c r="I30" s="26">
        <f ca="1">F30*(1+$G30)</f>
        <v>25.081769747747678</v>
      </c>
      <c r="J30" s="7">
        <f ca="1">I30*(1+$G30)</f>
        <v>27.650914556627168</v>
      </c>
      <c r="K30" s="7">
        <f t="shared" ref="K30:M30" ca="1" si="32">J30*(1+$G30)</f>
        <v>30.483218828151241</v>
      </c>
      <c r="L30" s="7">
        <f t="shared" ca="1" si="32"/>
        <v>33.605638186829665</v>
      </c>
      <c r="M30" s="7">
        <f t="shared" ca="1" si="32"/>
        <v>37.047889342353841</v>
      </c>
      <c r="N30" s="7">
        <f t="shared" ref="N30" ca="1" si="33">M30*(1+$H30)</f>
        <v>38.767318934621827</v>
      </c>
      <c r="O30" s="7">
        <f ca="1">SUM(I30:N30)</f>
        <v>192.63674959633141</v>
      </c>
      <c r="P30" s="7"/>
      <c r="Q30" s="11">
        <v>6.998752929119581E-2</v>
      </c>
      <c r="R30" s="8">
        <f>Q30-H30</f>
        <v>2.3576529291195809E-2</v>
      </c>
    </row>
    <row r="31" spans="1:18" x14ac:dyDescent="0.35">
      <c r="H31" s="6"/>
      <c r="I31" s="26">
        <f ca="1">I30/((1+$Q$5)^(I$3-0.5))</f>
        <v>24.304176012714432</v>
      </c>
      <c r="J31" s="7">
        <f t="shared" ref="J31" ca="1" si="34">J30/((1+$Q$5)^(J$3-0.5))</f>
        <v>25.158090516729342</v>
      </c>
      <c r="K31" s="7">
        <f t="shared" ref="K31" ca="1" si="35">K30/((1+$Q$5)^(K$3-0.5))</f>
        <v>26.042006859925536</v>
      </c>
      <c r="L31" s="7">
        <f t="shared" ref="L31" ca="1" si="36">L30/((1+$Q$5)^(L$3-0.5))</f>
        <v>26.956979141220433</v>
      </c>
      <c r="M31" s="7">
        <f t="shared" ref="M31" ca="1" si="37">M30/((1+$Q$5)^(M$3-0.5))</f>
        <v>27.904098494745252</v>
      </c>
      <c r="N31" s="7">
        <f ca="1">N30/(((1+Q30)^N$3)*(Q30-H30))</f>
        <v>1172.4445556205326</v>
      </c>
      <c r="O31" s="7">
        <f ca="1">SUM(I31:N31)</f>
        <v>1302.8099066458676</v>
      </c>
      <c r="P31" s="7">
        <f ca="1">VLOOKUP(B30,INDIRECT("fundamentals!"&amp;$A$2&amp;":"&amp;B$2),2,1)</f>
        <v>1302.81</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1490.4749999999999</v>
      </c>
      <c r="D35" s="10">
        <f ca="1">C35*VLOOKUP(B35,INDIRECT("fundamentals!"&amp;"$"&amp;$A$2&amp;":"&amp;"$"&amp;$B$2),9,1)/100</f>
        <v>26.740390866107791</v>
      </c>
      <c r="E35" s="10">
        <f ca="1">C35*INDEX(buyback_yield!$C$3:$Y$13,MATCH(ierp_consumer_discretionary!$C$2,buyback_yield!$B$3:$B$13,0),MATCH(ierp_consumer_discretionary!B35,buyback_yield!$C$2:$Y$2,0))</f>
        <v>3.1261154041878565</v>
      </c>
      <c r="F35" s="10">
        <f ca="1">SUM(D35:E35)</f>
        <v>29.866506270295648</v>
      </c>
      <c r="G35" s="3">
        <f>INDEX(eps_5Y_est!$C$3:$M$25,MATCH(B35,eps_5Y_est!$B$3:$B$25,0),MATCH($C$2,eps_5Y_est!$C$2:$M$2,0))</f>
        <v>0.13236473185245207</v>
      </c>
      <c r="H35" s="16">
        <f>VLOOKUP(B35,'riskfree_rate and infl.'!$A:$C,3,0)</f>
        <v>4.3341000000000005E-2</v>
      </c>
      <c r="I35" s="26">
        <f ca="1">F35*(1+$G35)</f>
        <v>33.819778364132915</v>
      </c>
      <c r="J35" s="7">
        <f ca="1">I35*(1+$G35)</f>
        <v>38.296324258610731</v>
      </c>
      <c r="K35" s="7">
        <f t="shared" ref="K35:M35" ca="1" si="39">J35*(1+$G35)</f>
        <v>43.365406950036295</v>
      </c>
      <c r="L35" s="7">
        <f t="shared" ca="1" si="39"/>
        <v>49.10545741265031</v>
      </c>
      <c r="M35" s="7">
        <f t="shared" ca="1" si="39"/>
        <v>55.605288115567774</v>
      </c>
      <c r="N35" s="7">
        <f t="shared" ref="N35" ca="1" si="40">M35*(1+$H35)</f>
        <v>58.015276907784603</v>
      </c>
      <c r="O35" s="7">
        <f ca="1">SUM(I35:N35)</f>
        <v>278.20753200878261</v>
      </c>
      <c r="P35" s="7"/>
      <c r="Q35" s="11">
        <v>7.0939707193884483E-2</v>
      </c>
      <c r="R35" s="8">
        <f>Q35-H35</f>
        <v>2.7598707193884478E-2</v>
      </c>
    </row>
    <row r="36" spans="1:18" x14ac:dyDescent="0.35">
      <c r="H36" s="6"/>
      <c r="I36" s="26">
        <f ca="1">I35/((1+$Q$5)^(I$3-0.5))</f>
        <v>32.771285851816309</v>
      </c>
      <c r="J36" s="7">
        <f t="shared" ref="J36" ca="1" si="41">J35/((1+$Q$5)^(J$3-0.5))</f>
        <v>34.843780309075925</v>
      </c>
      <c r="K36" s="7">
        <f t="shared" ref="K36" ca="1" si="42">K35/((1+$Q$5)^(K$3-0.5))</f>
        <v>37.047341740478508</v>
      </c>
      <c r="L36" s="7">
        <f t="shared" ref="L36" ca="1" si="43">L35/((1+$Q$5)^(L$3-0.5))</f>
        <v>39.390258974807558</v>
      </c>
      <c r="M36" s="7">
        <f t="shared" ref="M36" ca="1" si="44">M35/((1+$Q$5)^(M$3-0.5))</f>
        <v>41.881345036076183</v>
      </c>
      <c r="N36" s="7">
        <f ca="1">N35/(((1+Q35)^N$3)*(Q35-H35))</f>
        <v>1492.205116107883</v>
      </c>
      <c r="O36" s="7">
        <f ca="1">SUM(I36:N36)</f>
        <v>1678.1391280201374</v>
      </c>
      <c r="P36" s="7">
        <f ca="1">VLOOKUP(B35,INDIRECT("fundamentals!"&amp;$A$2&amp;":"&amp;B$2),2,1)</f>
        <v>1678.14</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1703.4250000000002</v>
      </c>
      <c r="D40" s="10">
        <f ca="1">C40*VLOOKUP(B40,INDIRECT("fundamentals!"&amp;"$"&amp;$A$2&amp;":"&amp;"$"&amp;$B$2),9,1)/100</f>
        <v>25.665205917714161</v>
      </c>
      <c r="E40" s="10">
        <f ca="1">C40*INDEX(buyback_yield!$C$3:$Y$13,MATCH(ierp_consumer_discretionary!$C$2,buyback_yield!$B$3:$B$13,0),MATCH(ierp_consumer_discretionary!B40,buyback_yield!$C$2:$Y$2,0))</f>
        <v>0.84220643107871618</v>
      </c>
      <c r="F40" s="10">
        <f ca="1">SUM(D40:E40)</f>
        <v>26.507412348792876</v>
      </c>
      <c r="G40" s="3">
        <f>INDEX(eps_5Y_est!$C$3:$M$25,MATCH(B40,eps_5Y_est!$B$3:$B$25,0),MATCH($C$2,eps_5Y_est!$C$2:$M$2,0))</f>
        <v>0.14171230979378299</v>
      </c>
      <c r="H40" s="16">
        <f>VLOOKUP(B40,'riskfree_rate and infl.'!$A:$C,3,0)</f>
        <v>2.8940999999999998E-2</v>
      </c>
      <c r="I40" s="26">
        <f ca="1">F40*(1+$G40)</f>
        <v>30.26383897939656</v>
      </c>
      <c r="J40" s="7">
        <f ca="1">I40*(1+$G40)</f>
        <v>34.552597504393965</v>
      </c>
      <c r="K40" s="7">
        <f t="shared" ref="K40:M40" ca="1" si="46">J40*(1+$G40)</f>
        <v>39.449125906116535</v>
      </c>
      <c r="L40" s="7">
        <f t="shared" ca="1" si="46"/>
        <v>45.039552657618067</v>
      </c>
      <c r="M40" s="7">
        <f t="shared" ca="1" si="46"/>
        <v>51.422211696807835</v>
      </c>
      <c r="N40" s="7">
        <f t="shared" ref="N40" ca="1" si="47">M40*(1+$H40)</f>
        <v>52.910421925525156</v>
      </c>
      <c r="O40" s="7">
        <f ca="1">SUM(I40:N40)</f>
        <v>253.63774866985813</v>
      </c>
      <c r="P40" s="7"/>
      <c r="Q40" s="11">
        <v>5.4912947185550065E-2</v>
      </c>
      <c r="R40" s="8">
        <f>Q40-H40</f>
        <v>2.5971947185550067E-2</v>
      </c>
    </row>
    <row r="41" spans="1:18" x14ac:dyDescent="0.35">
      <c r="H41" s="6"/>
      <c r="I41" s="26">
        <f ca="1">I40/((1+$Q$5)^(I$3-0.5))</f>
        <v>29.325588934638574</v>
      </c>
      <c r="J41" s="7">
        <f t="shared" ref="J41" ca="1" si="48">J40/((1+$Q$5)^(J$3-0.5))</f>
        <v>31.437563261187602</v>
      </c>
      <c r="K41" s="7">
        <f t="shared" ref="K41" ca="1" si="49">K40/((1+$Q$5)^(K$3-0.5))</f>
        <v>33.701638047370842</v>
      </c>
      <c r="L41" s="7">
        <f t="shared" ref="L41" ca="1" si="50">L40/((1+$Q$5)^(L$3-0.5))</f>
        <v>36.128767285161622</v>
      </c>
      <c r="M41" s="7">
        <f t="shared" ref="M41" ca="1" si="51">M40/((1+$Q$5)^(M$3-0.5))</f>
        <v>38.730693852644762</v>
      </c>
      <c r="N41" s="7">
        <f ca="1">N40/(((1+Q40)^N$3)*(Q40-H40))</f>
        <v>1559.3858925225329</v>
      </c>
      <c r="O41" s="7">
        <f ca="1">SUM(I41:N41)</f>
        <v>1728.7101439035364</v>
      </c>
      <c r="P41" s="7">
        <f ca="1">VLOOKUP(B40,INDIRECT("fundamentals!"&amp;$A$2&amp;":"&amp;B$2),2,1)</f>
        <v>1728.71</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1886.33</v>
      </c>
      <c r="D45" s="10">
        <f ca="1">C45*VLOOKUP(B45,INDIRECT("fundamentals!"&amp;"$"&amp;$A$2&amp;":"&amp;"$"&amp;$B$2),9,1)/100</f>
        <v>34.39912992627859</v>
      </c>
      <c r="E45" s="10">
        <f ca="1">C45*INDEX(buyback_yield!$C$3:$Y$13,MATCH(ierp_consumer_discretionary!$C$2,buyback_yield!$B$3:$B$13,0),MATCH(ierp_consumer_discretionary!B45,buyback_yield!$C$2:$Y$2,0))</f>
        <v>1.7163067646093004</v>
      </c>
      <c r="F45" s="10">
        <f ca="1">SUM(D45:E45)</f>
        <v>36.11543669088789</v>
      </c>
      <c r="G45" s="3">
        <f>INDEX(eps_5Y_est!$C$3:$M$25,MATCH(B45,eps_5Y_est!$B$3:$B$25,0),MATCH($C$2,eps_5Y_est!$C$2:$M$2,0))</f>
        <v>0.14268752498910903</v>
      </c>
      <c r="H45" s="16">
        <f>VLOOKUP(B45,'riskfree_rate and infl.'!$A:$C,3,0)</f>
        <v>2.9499000000000001E-2</v>
      </c>
      <c r="I45" s="26">
        <f ca="1">F45*(1+$G45)</f>
        <v>41.26865896621154</v>
      </c>
      <c r="J45" s="7">
        <f ca="1">I45*(1+$G45)</f>
        <v>47.15718177371987</v>
      </c>
      <c r="K45" s="7">
        <f t="shared" ref="K45:M45" ca="1" si="53">J45*(1+$G45)</f>
        <v>53.885923326473481</v>
      </c>
      <c r="L45" s="7">
        <f t="shared" ca="1" si="53"/>
        <v>61.574772357680885</v>
      </c>
      <c r="M45" s="7">
        <f t="shared" ca="1" si="53"/>
        <v>70.360724227166173</v>
      </c>
      <c r="N45" s="7">
        <f t="shared" ref="N45" ca="1" si="54">M45*(1+$H45)</f>
        <v>72.436295231143347</v>
      </c>
      <c r="O45" s="7">
        <f ca="1">SUM(I45:N45)</f>
        <v>346.6835558823953</v>
      </c>
      <c r="P45" s="7"/>
      <c r="Q45" s="11">
        <v>5.9439915885570294E-2</v>
      </c>
      <c r="R45" s="8">
        <f>Q45-H45</f>
        <v>2.9940915885570293E-2</v>
      </c>
    </row>
    <row r="46" spans="1:18" x14ac:dyDescent="0.35">
      <c r="H46" s="6"/>
      <c r="I46" s="26">
        <f ca="1">I45/((1+$Q$5)^(I$3-0.5))</f>
        <v>39.989233670943797</v>
      </c>
      <c r="J46" s="7">
        <f t="shared" ref="J46" ca="1" si="55">J45/((1+$Q$5)^(J$3-0.5))</f>
        <v>42.905801366803608</v>
      </c>
      <c r="K46" s="7">
        <f t="shared" ref="K46" ca="1" si="56">K45/((1+$Q$5)^(K$3-0.5))</f>
        <v>46.035085495154441</v>
      </c>
      <c r="L46" s="7">
        <f t="shared" ref="L46" ca="1" si="57">L45/((1+$Q$5)^(L$3-0.5))</f>
        <v>49.39260027866149</v>
      </c>
      <c r="M46" s="7">
        <f t="shared" ref="M46" ca="1" si="58">M45/((1+$Q$5)^(M$3-0.5))</f>
        <v>52.994991451561908</v>
      </c>
      <c r="N46" s="7">
        <f ca="1">N45/(((1+Q45)^N$3)*(Q45-H45))</f>
        <v>1812.6313674102971</v>
      </c>
      <c r="O46" s="7">
        <f ca="1">SUM(I46:N46)</f>
        <v>2043.9490796734224</v>
      </c>
      <c r="P46" s="7">
        <f ca="1">VLOOKUP(B45,INDIRECT("fundamentals!"&amp;$A$2&amp;":"&amp;B$2),2,1)</f>
        <v>2043.95</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2409.145</v>
      </c>
      <c r="D50" s="10">
        <f ca="1">C50*VLOOKUP(B50,INDIRECT("fundamentals!"&amp;"$"&amp;$A$2&amp;":"&amp;"$"&amp;$B$2),9,1)/100</f>
        <v>35.202133302581103</v>
      </c>
      <c r="E50" s="10">
        <f ca="1">C50*INDEX(buyback_yield!$C$3:$Y$13,MATCH(ierp_consumer_discretionary!$C$2,buyback_yield!$B$3:$B$13,0),MATCH(ierp_consumer_discretionary!B50,buyback_yield!$C$2:$Y$2,0))</f>
        <v>4.4100135006360404</v>
      </c>
      <c r="F50" s="10">
        <f ca="1">SUM(D50:E50)</f>
        <v>39.612146803217144</v>
      </c>
      <c r="G50" s="3">
        <f>INDEX(eps_5Y_est!$C$3:$M$25,MATCH(B50,eps_5Y_est!$B$3:$B$25,0),MATCH($C$2,eps_5Y_est!$C$2:$M$2,0))</f>
        <v>0.16915430492580391</v>
      </c>
      <c r="H50" s="16">
        <f>VLOOKUP(B50,'riskfree_rate and infl.'!$A:$C,3,0)</f>
        <v>3.9678999999999999E-2</v>
      </c>
      <c r="I50" s="26">
        <f ca="1">F50*(1+$G50)</f>
        <v>46.312711962334248</v>
      </c>
      <c r="J50" s="7">
        <f ca="1">I50*(1+$G50)</f>
        <v>54.146706563551867</v>
      </c>
      <c r="K50" s="7">
        <f t="shared" ref="K50:M50" ca="1" si="60">J50*(1+$G50)</f>
        <v>63.30585507633095</v>
      </c>
      <c r="L50" s="7">
        <f t="shared" ca="1" si="60"/>
        <v>74.014312989501391</v>
      </c>
      <c r="M50" s="7">
        <f t="shared" ca="1" si="60"/>
        <v>86.5341526578014</v>
      </c>
      <c r="N50" s="7">
        <f t="shared" ref="N50" ca="1" si="61">M50*(1+$H50)</f>
        <v>89.967741301110308</v>
      </c>
      <c r="O50" s="7">
        <f ca="1">SUM(I50:N50)</f>
        <v>414.28148055063014</v>
      </c>
      <c r="P50" s="7"/>
      <c r="Q50" s="11">
        <v>6.5827135428496192E-2</v>
      </c>
      <c r="R50" s="8">
        <f>Q50-H50</f>
        <v>2.6148135428496193E-2</v>
      </c>
    </row>
    <row r="51" spans="1:18" x14ac:dyDescent="0.35">
      <c r="H51" s="6"/>
      <c r="I51" s="26">
        <f ca="1">I50/((1+$Q$5)^(I$3-0.5))</f>
        <v>44.87690918459986</v>
      </c>
      <c r="J51" s="7">
        <f t="shared" ref="J51" ca="1" si="62">J50/((1+$Q$5)^(J$3-0.5))</f>
        <v>49.26519671235004</v>
      </c>
      <c r="K51" s="7">
        <f t="shared" ref="K51" ca="1" si="63">K50/((1+$Q$5)^(K$3-0.5))</f>
        <v>54.082592834611361</v>
      </c>
      <c r="L51" s="7">
        <f t="shared" ref="L51" ca="1" si="64">L50/((1+$Q$5)^(L$3-0.5))</f>
        <v>59.371057925383674</v>
      </c>
      <c r="M51" s="7">
        <f t="shared" ref="M51" ca="1" si="65">M50/((1+$Q$5)^(M$3-0.5))</f>
        <v>65.176655452868957</v>
      </c>
      <c r="N51" s="7">
        <f ca="1">N50/(((1+Q50)^N$3)*(Q50-H50))</f>
        <v>2501.5675053061163</v>
      </c>
      <c r="O51" s="7">
        <f ca="1">SUM(I51:N51)</f>
        <v>2774.3399174159304</v>
      </c>
      <c r="P51" s="7">
        <f ca="1">VLOOKUP(B50,INDIRECT("fundamentals!"&amp;$A$2&amp;":"&amp;B$2),2,1)</f>
        <v>2774.34</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2852.2150000000001</v>
      </c>
      <c r="D55" s="10">
        <f ca="1">C55*VLOOKUP(B55,INDIRECT("fundamentals!"&amp;"$"&amp;$A$2&amp;":"&amp;"$"&amp;$B$2),9,1)/100</f>
        <v>46.045619308647389</v>
      </c>
      <c r="E55" s="10">
        <f ca="1">C55*INDEX(buyback_yield!$C$3:$Y$13,MATCH(ierp_consumer_discretionary!$C$2,buyback_yield!$B$3:$B$13,0),MATCH(ierp_consumer_discretionary!B55,buyback_yield!$C$2:$Y$2,0))</f>
        <v>5.9189699504423094</v>
      </c>
      <c r="F55" s="10">
        <f ca="1">SUM(D55:E55)</f>
        <v>51.964589259089699</v>
      </c>
      <c r="G55" s="3">
        <f>INDEX(eps_5Y_est!$C$3:$M$25,MATCH(B55,eps_5Y_est!$B$3:$B$25,0),MATCH($C$2,eps_5Y_est!$C$2:$M$2,0))</f>
        <v>0.15992047210915197</v>
      </c>
      <c r="H55" s="16">
        <f>VLOOKUP(B55,'riskfree_rate and infl.'!$A:$C,3,0)</f>
        <v>2.7517999999999997E-2</v>
      </c>
      <c r="I55" s="26">
        <f ca="1">F55*(1+$G55)</f>
        <v>60.274790906361496</v>
      </c>
      <c r="J55" s="7">
        <f ca="1">I55*(1+$G55)</f>
        <v>69.913963924387247</v>
      </c>
      <c r="K55" s="7">
        <f t="shared" ref="K55:M55" ca="1" si="67">J55*(1+$G55)</f>
        <v>81.094638042197474</v>
      </c>
      <c r="L55" s="7">
        <f t="shared" ca="1" si="67"/>
        <v>94.063330843426499</v>
      </c>
      <c r="M55" s="7">
        <f t="shared" ca="1" si="67"/>
        <v>109.10598312006663</v>
      </c>
      <c r="N55" s="7">
        <f t="shared" ref="N55" ca="1" si="68">M55*(1+$H55)</f>
        <v>112.10836156356461</v>
      </c>
      <c r="O55" s="7">
        <f ca="1">SUM(I55:N55)</f>
        <v>526.56106840000393</v>
      </c>
      <c r="P55" s="7"/>
      <c r="Q55" s="11">
        <v>5.9977348960747155E-2</v>
      </c>
      <c r="R55" s="8">
        <f>Q55-H55</f>
        <v>3.2459348960747161E-2</v>
      </c>
    </row>
    <row r="56" spans="1:18" x14ac:dyDescent="0.35">
      <c r="H56" s="6"/>
      <c r="I56" s="26">
        <f ca="1">I55/((1+$Q$5)^(I$3-0.5))</f>
        <v>58.406130909056706</v>
      </c>
      <c r="J56" s="7">
        <f t="shared" ref="J56" ca="1" si="69">J55/((1+$Q$5)^(J$3-0.5))</f>
        <v>63.610982168093372</v>
      </c>
      <c r="K56" s="7">
        <f t="shared" ref="K56" ca="1" si="70">K55/((1+$Q$5)^(K$3-0.5))</f>
        <v>69.27966275817883</v>
      </c>
      <c r="L56" s="7">
        <f t="shared" ref="L56" ca="1" si="71">L55/((1+$Q$5)^(L$3-0.5))</f>
        <v>75.453506742023805</v>
      </c>
      <c r="M56" s="7">
        <f t="shared" ref="M56" ca="1" si="72">M55/((1+$Q$5)^(M$3-0.5))</f>
        <v>82.177531659484259</v>
      </c>
      <c r="N56" s="7">
        <f ca="1">N55/(((1+Q55)^N$3)*(Q55-H55))</f>
        <v>2581.1620831198043</v>
      </c>
      <c r="O56" s="7">
        <f ca="1">SUM(I56:N56)</f>
        <v>2930.0898973566414</v>
      </c>
      <c r="P56" s="7">
        <f ca="1">VLOOKUP(B55,INDIRECT("fundamentals!"&amp;$A$2&amp;":"&amp;B$2),2,1)</f>
        <v>2930.09</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3110.19</v>
      </c>
      <c r="D60" s="10">
        <f ca="1">C60*VLOOKUP(B60,INDIRECT("fundamentals!"&amp;"$"&amp;$A$2&amp;":"&amp;"$"&amp;$B$2),9,1)/100</f>
        <v>50.529619904373163</v>
      </c>
      <c r="E60" s="10">
        <f ca="1">C60*INDEX(buyback_yield!$C$3:$Y$13,MATCH(ierp_consumer_discretionary!$C$2,buyback_yield!$B$3:$B$13,0),MATCH(ierp_consumer_discretionary!B60,buyback_yield!$C$2:$Y$2,0))</f>
        <v>8.1107112139903403</v>
      </c>
      <c r="F60" s="10">
        <f ca="1">SUM(D60:E60)</f>
        <v>58.640331118363505</v>
      </c>
      <c r="G60" s="3">
        <f>INDEX(eps_5Y_est!$C$3:$M$25,MATCH(B60,eps_5Y_est!$B$3:$B$25,0),MATCH($C$2,eps_5Y_est!$C$2:$M$2,0))</f>
        <v>0.21945441267668103</v>
      </c>
      <c r="H60" s="16">
        <f>VLOOKUP(B60,'riskfree_rate and infl.'!$A:$C,3,0)</f>
        <v>3.0158000000000001E-2</v>
      </c>
      <c r="I60" s="26">
        <f ca="1">F60*(1+$G60)</f>
        <v>71.509210543110072</v>
      </c>
      <c r="J60" s="7">
        <f ca="1">I60*(1+$G60)</f>
        <v>87.202222343821418</v>
      </c>
      <c r="K60" s="7">
        <f t="shared" ref="K60:M60" ca="1" si="74">J60*(1+$G60)</f>
        <v>106.33913483238611</v>
      </c>
      <c r="L60" s="7">
        <f t="shared" ca="1" si="74"/>
        <v>129.67572721157381</v>
      </c>
      <c r="M60" s="7">
        <f t="shared" ca="1" si="74"/>
        <v>158.13363776521126</v>
      </c>
      <c r="N60" s="7">
        <f t="shared" ref="N60" ca="1" si="75">M60*(1+$H60)</f>
        <v>162.90263201293448</v>
      </c>
      <c r="O60" s="7">
        <f ca="1">SUM(I60:N60)</f>
        <v>715.76256470903718</v>
      </c>
      <c r="P60" s="7"/>
      <c r="Q60" s="11">
        <v>7.103496854661738E-2</v>
      </c>
      <c r="R60" s="8">
        <f>Q60-H60</f>
        <v>4.0876968546617376E-2</v>
      </c>
    </row>
    <row r="61" spans="1:18" x14ac:dyDescent="0.35">
      <c r="H61" s="6"/>
      <c r="I61" s="26">
        <f ca="1">I60/((1+$Q$5)^(I$3-0.5))</f>
        <v>69.292257167222829</v>
      </c>
      <c r="J61" s="7">
        <f t="shared" ref="J61" ca="1" si="76">J60/((1+$Q$5)^(J$3-0.5))</f>
        <v>79.340645261225674</v>
      </c>
      <c r="K61" s="7">
        <f t="shared" ref="K61" ca="1" si="77">K60/((1+$Q$5)^(K$3-0.5))</f>
        <v>90.846196210293655</v>
      </c>
      <c r="L61" s="7">
        <f t="shared" ref="L61" ca="1" si="78">L60/((1+$Q$5)^(L$3-0.5))</f>
        <v>104.02021988485753</v>
      </c>
      <c r="M61" s="7">
        <f t="shared" ref="M61" ca="1" si="79">M60/((1+$Q$5)^(M$3-0.5))</f>
        <v>119.10466916905526</v>
      </c>
      <c r="N61" s="7">
        <f ca="1">N60/(((1+Q60)^N$3)*(Q60-H60))</f>
        <v>2827.6859113133014</v>
      </c>
      <c r="O61" s="7">
        <f ca="1">SUM(I61:N61)</f>
        <v>3290.2898990059566</v>
      </c>
      <c r="P61" s="7">
        <f ca="1">VLOOKUP(B60,INDIRECT("fundamentals!"&amp;$A$2&amp;":"&amp;B$2),2,1)</f>
        <v>3290.29</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3314.145</v>
      </c>
      <c r="D65" s="10">
        <f ca="1">C65*VLOOKUP(B65,INDIRECT("fundamentals!"&amp;"$"&amp;$A$2&amp;":"&amp;"$"&amp;$B$2),9,1)/100</f>
        <v>55.535530703540282</v>
      </c>
      <c r="E65" s="10">
        <f ca="1">C65*INDEX(buyback_yield!$C$3:$Y$13,MATCH(ierp_consumer_discretionary!$C$2,buyback_yield!$B$3:$B$13,0),MATCH(ierp_consumer_discretionary!B65,buyback_yield!$C$2:$Y$2,0))</f>
        <v>67.419162509549849</v>
      </c>
      <c r="F65" s="10">
        <f ca="1">SUM(D65:E65)</f>
        <v>122.95469321309014</v>
      </c>
      <c r="G65" s="3">
        <f>INDEX(eps_5Y_est!$C$3:$M$25,MATCH(B65,eps_5Y_est!$B$3:$B$25,0),MATCH($C$2,eps_5Y_est!$C$2:$M$2,0))</f>
        <v>0.21557946352582794</v>
      </c>
      <c r="H65" s="16">
        <f>VLOOKUP(B65,'riskfree_rate and infl.'!$A:$C,3,0)</f>
        <v>3.0651000000000001E-2</v>
      </c>
      <c r="I65" s="26">
        <f ca="1">F65*(1+$G65)</f>
        <v>149.46120001395087</v>
      </c>
      <c r="J65" s="7">
        <f ca="1">I65*(1+$G65)</f>
        <v>181.68196533088485</v>
      </c>
      <c r="K65" s="7">
        <f t="shared" ref="K65:M65" ca="1" si="81">J65*(1+$G65)</f>
        <v>220.84886594923506</v>
      </c>
      <c r="L65" s="7">
        <f t="shared" ca="1" si="81"/>
        <v>268.45934599085865</v>
      </c>
      <c r="M65" s="7">
        <f t="shared" ca="1" si="81"/>
        <v>326.33366777806259</v>
      </c>
      <c r="N65" s="7">
        <f t="shared" ref="N65" ca="1" si="82">M65*(1+$H65)</f>
        <v>336.33612102912798</v>
      </c>
      <c r="O65" s="7">
        <f ca="1">SUM(I65:N65)</f>
        <v>1483.1211660921201</v>
      </c>
      <c r="P65" s="7"/>
      <c r="Q65" s="11">
        <v>0.11333500049159916</v>
      </c>
      <c r="R65" s="8">
        <f>Q65-H65</f>
        <v>8.2684000491599158E-2</v>
      </c>
    </row>
    <row r="66" spans="1:18" x14ac:dyDescent="0.35">
      <c r="H66" s="6"/>
      <c r="I66" s="26">
        <f ca="1">I65/((1+$Q$5)^(I$3-0.5))</f>
        <v>144.82755199268891</v>
      </c>
      <c r="J66" s="7">
        <f t="shared" ref="J66" ca="1" si="83">J65/((1+$Q$5)^(J$3-0.5))</f>
        <v>165.30271791520886</v>
      </c>
      <c r="K66" s="7">
        <f t="shared" ref="K66" ca="1" si="84">K65/((1+$Q$5)^(K$3-0.5))</f>
        <v>188.67258456135832</v>
      </c>
      <c r="L66" s="7">
        <f t="shared" ref="L66" ca="1" si="85">L65/((1+$Q$5)^(L$3-0.5))</f>
        <v>215.34639365894978</v>
      </c>
      <c r="M66" s="7">
        <f t="shared" ref="M66" ca="1" si="86">M65/((1+$Q$5)^(M$3-0.5))</f>
        <v>245.7912439675836</v>
      </c>
      <c r="N66" s="7">
        <f ca="1">N65/(((1+Q65)^N$3)*(Q65-H65))</f>
        <v>2378.0595081885022</v>
      </c>
      <c r="O66" s="7">
        <f ca="1">SUM(I66:N66)</f>
        <v>3338.0000002842917</v>
      </c>
      <c r="P66" s="7">
        <f ca="1">VLOOKUP(B65,INDIRECT("fundamentals!"&amp;$A$2&amp;":"&amp;B$2),2,1)</f>
        <v>3338</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3810.0549999999998</v>
      </c>
      <c r="D70" s="10">
        <f ca="1">C70*VLOOKUP(B70,INDIRECT("fundamentals!"&amp;"$"&amp;$A$2&amp;":"&amp;"$"&amp;$B$2),9,1)/100</f>
        <v>55.15426914072652</v>
      </c>
      <c r="E70" s="10">
        <f ca="1">C70*INDEX(buyback_yield!$C$3:$Y$13,MATCH(ierp_consumer_discretionary!$C$2,buyback_yield!$B$3:$B$13,0),MATCH(ierp_consumer_discretionary!B70,buyback_yield!$C$2:$Y$2,0))</f>
        <v>59.988368539241471</v>
      </c>
      <c r="F70" s="10">
        <f ca="1">SUM(D70:E70)</f>
        <v>115.14263767996799</v>
      </c>
      <c r="G70" s="3">
        <f>INDEX(eps_5Y_est!$C$3:$M$25,MATCH(B70,eps_5Y_est!$B$3:$B$25,0),MATCH($C$2,eps_5Y_est!$C$2:$M$2,0))</f>
        <v>0.19237355129706299</v>
      </c>
      <c r="H70" s="16">
        <f>VLOOKUP(B70,'riskfree_rate and infl.'!$A:$C,3,0)</f>
        <v>2.7399E-2</v>
      </c>
      <c r="I70" s="26">
        <f ca="1">F70*(1+$G70)</f>
        <v>137.29303579617445</v>
      </c>
      <c r="J70" s="7">
        <f ca="1">I70*(1+$G70)</f>
        <v>163.70458466063931</v>
      </c>
      <c r="K70" s="7">
        <f t="shared" ref="K70:M70" ca="1" si="88">J70*(1+$G70)</f>
        <v>195.1970169754172</v>
      </c>
      <c r="L70" s="7">
        <f t="shared" ca="1" si="88"/>
        <v>232.74776033357131</v>
      </c>
      <c r="M70" s="7">
        <f t="shared" ca="1" si="88"/>
        <v>277.52227354537814</v>
      </c>
      <c r="N70" s="7">
        <f t="shared" ref="N70" ca="1" si="89">M70*(1+$H70)</f>
        <v>285.12610631824793</v>
      </c>
      <c r="O70" s="7">
        <f ca="1">SUM(I70:N70)</f>
        <v>1291.5907776294284</v>
      </c>
      <c r="P70" s="7"/>
      <c r="Q70" s="11">
        <v>8.3056199853140181E-2</v>
      </c>
      <c r="R70" s="8">
        <f>Q70-H70</f>
        <v>5.5657199853140181E-2</v>
      </c>
    </row>
    <row r="71" spans="1:18" x14ac:dyDescent="0.35">
      <c r="H71" s="6"/>
      <c r="I71" s="26">
        <f ca="1">I70/((1+$Q$5)^(I$3-0.5))</f>
        <v>133.03662942722644</v>
      </c>
      <c r="J71" s="7">
        <f t="shared" ref="J71" ca="1" si="90">J70/((1+$Q$5)^(J$3-0.5))</f>
        <v>148.94605928717303</v>
      </c>
      <c r="K71" s="7">
        <f t="shared" ref="K71" ca="1" si="91">K70/((1+$Q$5)^(K$3-0.5))</f>
        <v>166.75804755947789</v>
      </c>
      <c r="L71" s="7">
        <f t="shared" ref="L71" ca="1" si="92">L70/((1+$Q$5)^(L$3-0.5))</f>
        <v>186.70011518890772</v>
      </c>
      <c r="M71" s="7">
        <f t="shared" ref="M71" ca="1" si="93">M70/((1+$Q$5)^(M$3-0.5))</f>
        <v>209.02699163060743</v>
      </c>
      <c r="N71" s="7">
        <f ca="1">N70/(((1+Q70)^N$3)*(Q70-H70))</f>
        <v>3437.6421566889699</v>
      </c>
      <c r="O71" s="7">
        <f ca="1">SUM(I71:N71)</f>
        <v>4282.1099997823621</v>
      </c>
      <c r="P71" s="7">
        <f ca="1">VLOOKUP(B70,INDIRECT("fundamentals!"&amp;$A$2&amp;":"&amp;B$2),2,1)</f>
        <v>4282.1099999999997</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4292.6499999999996</v>
      </c>
      <c r="D75" s="10">
        <f ca="1">C75*VLOOKUP(B75,INDIRECT("fundamentals!"&amp;"$"&amp;$A$2&amp;":"&amp;"$"&amp;$B$2),9,1)/100</f>
        <v>54.742431617786018</v>
      </c>
      <c r="E75" s="10">
        <f ca="1">C75*INDEX(buyback_yield!$C$3:$Y$13,MATCH(ierp_consumer_discretionary!$C$2,buyback_yield!$B$3:$B$13,0),MATCH(ierp_consumer_discretionary!B75,buyback_yield!$C$2:$Y$2,0))</f>
        <v>72.47881219567941</v>
      </c>
      <c r="F75" s="10">
        <f ca="1">SUM(D75:E75)</f>
        <v>127.22124381346543</v>
      </c>
      <c r="G75" s="3">
        <f>INDEX(eps_5Y_est!$C$3:$M$25,MATCH(B75,eps_5Y_est!$B$3:$B$25,0),MATCH($C$2,eps_5Y_est!$C$2:$M$2,0))</f>
        <v>0.252625233794816</v>
      </c>
      <c r="H75" s="16">
        <f>VLOOKUP(B75,'riskfree_rate and infl.'!$A:$C,3,0)</f>
        <v>3.0144999999999998E-2</v>
      </c>
      <c r="I75" s="26">
        <f ca="1">F75*(1+$G75)</f>
        <v>159.36054027550944</v>
      </c>
      <c r="J75" s="7">
        <f ca="1">I75*(1+$G75)</f>
        <v>199.61903402027821</v>
      </c>
      <c r="K75" s="7">
        <f t="shared" ref="K75:M75" ca="1" si="95">J75*(1+$G75)</f>
        <v>250.04783915954633</v>
      </c>
      <c r="L75" s="7">
        <f t="shared" ca="1" si="95"/>
        <v>313.21623298711529</v>
      </c>
      <c r="M75" s="7">
        <f t="shared" ca="1" si="95"/>
        <v>392.34255707381686</v>
      </c>
      <c r="N75" s="7">
        <f t="shared" ref="N75" ca="1" si="96">M75*(1+$H75)</f>
        <v>404.16972345680711</v>
      </c>
      <c r="O75" s="7">
        <f ca="1">SUM(I75:N75)</f>
        <v>1718.7559269730732</v>
      </c>
      <c r="P75" s="7"/>
      <c r="Q75" s="11">
        <v>0.10622600557055642</v>
      </c>
      <c r="R75" s="8">
        <f>Q75-H75</f>
        <v>7.6081005570556415E-2</v>
      </c>
    </row>
    <row r="76" spans="1:18" x14ac:dyDescent="0.35">
      <c r="H76" s="6"/>
      <c r="I76" s="26">
        <f ca="1">I75/((1+$Q$5)^(I$3-0.5))</f>
        <v>154.41998947004336</v>
      </c>
      <c r="J76" s="7">
        <f t="shared" ref="J76" ca="1" si="97">J75/((1+$Q$5)^(J$3-0.5))</f>
        <v>181.62269882464301</v>
      </c>
      <c r="K76" s="7">
        <f t="shared" ref="K76" ca="1" si="98">K75/((1+$Q$5)^(K$3-0.5))</f>
        <v>213.61745225831817</v>
      </c>
      <c r="L76" s="7">
        <f t="shared" ref="L76" ca="1" si="99">L75/((1+$Q$5)^(L$3-0.5))</f>
        <v>251.24841886306842</v>
      </c>
      <c r="M76" s="7">
        <f t="shared" ref="M76" ca="1" si="100">M75/((1+$Q$5)^(M$3-0.5))</f>
        <v>295.50847701739588</v>
      </c>
      <c r="N76" s="7">
        <f ca="1">N75/(((1+Q75)^N$3)*(Q75-H75))</f>
        <v>3206.7729686072939</v>
      </c>
      <c r="O76" s="7">
        <f ca="1">SUM(I76:N76)</f>
        <v>4303.190005040763</v>
      </c>
      <c r="P76" s="7">
        <f ca="1">VLOOKUP(B75,INDIRECT("fundamentals!"&amp;$A$2&amp;":"&amp;B$2),2,1)</f>
        <v>4303.1899999999996</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4888.9799999999996</v>
      </c>
      <c r="D80" s="10">
        <f ca="1">C80*VLOOKUP(B80,INDIRECT("fundamentals!"&amp;"$"&amp;$A$2&amp;":"&amp;"$"&amp;$B$2),9,1)/100</f>
        <v>61.028602629522439</v>
      </c>
      <c r="E80" s="10">
        <f ca="1">C80*INDEX(buyback_yield!$C$3:$Y$13,MATCH(ierp_consumer_discretionary!$C$2,buyback_yield!$B$3:$B$13,0),MATCH(ierp_consumer_discretionary!B80,buyback_yield!$C$2:$Y$2,0))</f>
        <v>71.58942134191156</v>
      </c>
      <c r="F80" s="10">
        <f ca="1">SUM(D80:E80)</f>
        <v>132.61802397143401</v>
      </c>
      <c r="G80" s="3">
        <f>INDEX(eps_5Y_est!$C$3:$M$25,MATCH(B80,eps_5Y_est!$B$3:$B$25,0),MATCH($C$2,eps_5Y_est!$C$2:$M$2,0))</f>
        <v>0.19710380691033702</v>
      </c>
      <c r="H80" s="16">
        <f>VLOOKUP(B80,'riskfree_rate and infl.'!$A:$C,3,0)</f>
        <v>2.3896000000000001E-2</v>
      </c>
      <c r="I80" s="26">
        <f ca="1">F80*(1+$G80)</f>
        <v>158.75754136113</v>
      </c>
      <c r="J80" s="7">
        <f ca="1">I80*(1+$G80)</f>
        <v>190.049257139134</v>
      </c>
      <c r="K80" s="7">
        <f t="shared" ref="K80:M80" ca="1" si="102">J80*(1+$G80)</f>
        <v>227.50868922173885</v>
      </c>
      <c r="L80" s="7">
        <f t="shared" ca="1" si="102"/>
        <v>272.35151797252433</v>
      </c>
      <c r="M80" s="7">
        <f t="shared" ca="1" si="102"/>
        <v>326.03303898271793</v>
      </c>
      <c r="N80" s="7">
        <f t="shared" ref="N80" ca="1" si="103">M80*(1+$H80)</f>
        <v>333.82392448224891</v>
      </c>
      <c r="O80" s="7">
        <f ca="1">SUM(I80:N80)</f>
        <v>1508.5239691594941</v>
      </c>
      <c r="P80" s="7"/>
      <c r="Q80" s="11">
        <v>7.555485160866178E-2</v>
      </c>
      <c r="R80" s="8">
        <f>Q80-H80</f>
        <v>5.1658851608661779E-2</v>
      </c>
    </row>
    <row r="81" spans="1:18" x14ac:dyDescent="0.35">
      <c r="H81" s="6"/>
      <c r="I81" s="26">
        <f ca="1">I80/((1+$Q$5)^(I$3-0.5))</f>
        <v>153.83568493739094</v>
      </c>
      <c r="J81" s="7">
        <f t="shared" ref="J81" ca="1" si="104">J80/((1+$Q$5)^(J$3-0.5))</f>
        <v>172.91566989409262</v>
      </c>
      <c r="K81" s="7">
        <f t="shared" ref="K81" ca="1" si="105">K80/((1+$Q$5)^(K$3-0.5))</f>
        <v>194.36211375203118</v>
      </c>
      <c r="L81" s="7">
        <f t="shared" ref="L81" ca="1" si="106">L80/((1+$Q$5)^(L$3-0.5))</f>
        <v>218.46852448534557</v>
      </c>
      <c r="M81" s="7">
        <f t="shared" ref="M81" ca="1" si="107">M80/((1+$Q$5)^(M$3-0.5))</f>
        <v>245.56481337559671</v>
      </c>
      <c r="N81" s="7">
        <f ca="1">N80/(((1+Q80)^N$3)*(Q80-H80))</f>
        <v>4489.6231930405602</v>
      </c>
      <c r="O81" s="7">
        <f ca="1">SUM(I81:N81)</f>
        <v>5474.7699994850173</v>
      </c>
      <c r="P81" s="7">
        <f ca="1">VLOOKUP(B80,INDIRECT("fundamentals!"&amp;$A$2&amp;":"&amp;B$2),2,1)</f>
        <v>5474.77</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6943.8249999999998</v>
      </c>
      <c r="D85" s="10">
        <f ca="1">C85*VLOOKUP(B85,INDIRECT("fundamentals!"&amp;"$"&amp;$A$2&amp;":"&amp;"$"&amp;$B$2),9,1)/100</f>
        <v>54.774592263373741</v>
      </c>
      <c r="E85" s="10">
        <f ca="1">C85*INDEX(buyback_yield!$C$3:$Y$13,MATCH(ierp_consumer_discretionary!$C$2,buyback_yield!$B$3:$B$13,0),MATCH(ierp_consumer_discretionary!B85,buyback_yield!$C$2:$Y$2,0))</f>
        <v>40.706654813402523</v>
      </c>
      <c r="F85" s="10">
        <f ca="1">SUM(D85:E85)</f>
        <v>95.48124707677627</v>
      </c>
      <c r="G85" s="3">
        <f>INDEX(eps_5Y_est!$C$3:$M$25,MATCH(B85,eps_5Y_est!$B$3:$B$25,0),MATCH($C$2,eps_5Y_est!$C$2:$M$2,0))</f>
        <v>0.38936102245324405</v>
      </c>
      <c r="H85" s="16">
        <f>VLOOKUP(B85,'riskfree_rate and infl.'!$A:$C,3,0)</f>
        <v>1.6449000000000002E-2</v>
      </c>
      <c r="I85" s="26">
        <f ca="1">F85*(1+$G85)</f>
        <v>132.65792306370071</v>
      </c>
      <c r="J85" s="7">
        <f ca="1">I85*(1+$G85)</f>
        <v>184.30974762430699</v>
      </c>
      <c r="K85" s="7">
        <f t="shared" ref="K85:M85" ca="1" si="109">J85*(1+$G85)</f>
        <v>256.07277940740653</v>
      </c>
      <c r="L85" s="7">
        <f t="shared" ca="1" si="109"/>
        <v>355.77753861991835</v>
      </c>
      <c r="M85" s="7">
        <f t="shared" ca="1" si="109"/>
        <v>494.30344482286824</v>
      </c>
      <c r="N85" s="7">
        <f t="shared" ref="N85" ca="1" si="110">M85*(1+$H85)</f>
        <v>502.43424218675955</v>
      </c>
      <c r="O85" s="7">
        <f ca="1">SUM(I85:N85)</f>
        <v>1925.5556757249603</v>
      </c>
      <c r="P85" s="7"/>
      <c r="Q85" s="11">
        <v>6.6697517755596625E-2</v>
      </c>
      <c r="R85" s="8">
        <f>Q85-H85</f>
        <v>5.0248517755596619E-2</v>
      </c>
    </row>
    <row r="86" spans="1:18" x14ac:dyDescent="0.35">
      <c r="H86" s="6"/>
      <c r="I86" s="26">
        <f ca="1">I85/((1+$Q$5)^(I$3-0.5))</f>
        <v>128.5452160691666</v>
      </c>
      <c r="J86" s="7">
        <f t="shared" ref="J86" ca="1" si="111">J85/((1+$Q$5)^(J$3-0.5))</f>
        <v>167.6935966928632</v>
      </c>
      <c r="K86" s="7">
        <f t="shared" ref="K86" ca="1" si="112">K85/((1+$Q$5)^(K$3-0.5))</f>
        <v>218.7645968610567</v>
      </c>
      <c r="L86" s="7">
        <f t="shared" ref="L86" ca="1" si="113">L85/((1+$Q$5)^(L$3-0.5))</f>
        <v>285.38924433372489</v>
      </c>
      <c r="M86" s="7">
        <f t="shared" ref="M86" ca="1" si="114">M85/((1+$Q$5)^(M$3-0.5))</f>
        <v>372.30439454105874</v>
      </c>
      <c r="N86" s="7">
        <f ca="1">N85/(((1+Q85)^N$3)*(Q85-H85))</f>
        <v>7240.1831487857135</v>
      </c>
      <c r="O86" s="7">
        <f ca="1">SUM(I86:N86)</f>
        <v>8412.8801972835827</v>
      </c>
      <c r="P86" s="7">
        <f ca="1">VLOOKUP(B85,INDIRECT("fundamentals!"&amp;$A$2&amp;":"&amp;B$2),2,1)</f>
        <v>8412.8799999999992</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9343.68</v>
      </c>
      <c r="D90" s="10">
        <f ca="1">C90*VLOOKUP(B90,INDIRECT("fundamentals!"&amp;"$"&amp;$A$2&amp;":"&amp;"$"&amp;$B$2),9,1)/100</f>
        <v>63.368130155949686</v>
      </c>
      <c r="E90" s="10">
        <f ca="1">C90*INDEX(buyback_yield!$C$3:$Y$13,MATCH(ierp_consumer_discretionary!$C$2,buyback_yield!$B$3:$B$13,0),MATCH(ierp_consumer_discretionary!B90,buyback_yield!$C$2:$Y$2,0))</f>
        <v>53.319643716879547</v>
      </c>
      <c r="F90" s="10">
        <f ca="1">SUM(D90:E90)</f>
        <v>116.68777387282924</v>
      </c>
      <c r="G90" s="3">
        <f>INDEX(eps_5Y_est!$C$3:$M$25,MATCH(B90,eps_5Y_est!$B$3:$B$25,0),MATCH($C$2,eps_5Y_est!$C$2:$M$2,0))</f>
        <v>0.2936487738357641</v>
      </c>
      <c r="H90" s="16">
        <f>VLOOKUP(B90,'riskfree_rate and infl.'!$A:$C,3,0)</f>
        <v>1.9032E-2</v>
      </c>
      <c r="I90" s="26">
        <f ca="1">F90*(1+$G90)</f>
        <v>150.95299559221044</v>
      </c>
      <c r="J90" s="7">
        <f ca="1">I90*(1+$G90)</f>
        <v>195.28015765469854</v>
      </c>
      <c r="K90" s="7">
        <f t="shared" ref="K90:M90" ca="1" si="116">J90*(1+$G90)</f>
        <v>252.62393650445546</v>
      </c>
      <c r="L90" s="7">
        <f t="shared" ca="1" si="116"/>
        <v>326.80664570055274</v>
      </c>
      <c r="M90" s="7">
        <f t="shared" ca="1" si="116"/>
        <v>422.773016491899</v>
      </c>
      <c r="N90" s="7">
        <f t="shared" ref="N90" ca="1" si="117">M90*(1+$H90)</f>
        <v>430.81923254177281</v>
      </c>
      <c r="O90" s="7">
        <f ca="1">SUM(I90:N90)</f>
        <v>1779.2559844855889</v>
      </c>
      <c r="P90" s="7"/>
      <c r="Q90" s="11">
        <v>5.5035335014126635E-2</v>
      </c>
      <c r="R90" s="8">
        <f>Q90-H90</f>
        <v>3.6003335014126635E-2</v>
      </c>
    </row>
    <row r="91" spans="1:18" x14ac:dyDescent="0.35">
      <c r="H91" s="6"/>
      <c r="I91" s="26">
        <f ca="1">I90/((1+$Q$5)^(I$3-0.5))</f>
        <v>146.27309840642496</v>
      </c>
      <c r="J91" s="7">
        <f t="shared" ref="J91" ca="1" si="118">J90/((1+$Q$5)^(J$3-0.5))</f>
        <v>177.67498692807615</v>
      </c>
      <c r="K91" s="7">
        <f t="shared" ref="K91" ca="1" si="119">K90/((1+$Q$5)^(K$3-0.5))</f>
        <v>215.81822853152474</v>
      </c>
      <c r="L91" s="7">
        <f t="shared" ref="L91" ca="1" si="120">L90/((1+$Q$5)^(L$3-0.5))</f>
        <v>262.15005596336573</v>
      </c>
      <c r="M91" s="7">
        <f t="shared" ref="M91" ca="1" si="121">M90/((1+$Q$5)^(M$3-0.5))</f>
        <v>318.42839369593571</v>
      </c>
      <c r="N91" s="7">
        <f ca="1">N90/(((1+Q90)^N$3)*(Q90-H90))</f>
        <v>9154.1352608058969</v>
      </c>
      <c r="O91" s="7">
        <f ca="1">SUM(I91:N91)</f>
        <v>10274.480024331224</v>
      </c>
      <c r="P91" s="7">
        <f ca="1">VLOOKUP(B90,INDIRECT("fundamentals!"&amp;$A$2&amp;":"&amp;B$2),2,1)</f>
        <v>10274.48</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8250.74</v>
      </c>
      <c r="D95" s="10">
        <f ca="1">C95*VLOOKUP(B95,INDIRECT("fundamentals!"&amp;"$"&amp;$A$2&amp;":"&amp;"$"&amp;$B$2),9,1)/100</f>
        <v>64.418841821459168</v>
      </c>
      <c r="E95" s="10">
        <f ca="1">C95*INDEX(buyback_yield!$C$3:$Y$13,MATCH(ierp_consumer_discretionary!$C$2,buyback_yield!$B$3:$B$13,0),MATCH(ierp_consumer_discretionary!B95,buyback_yield!$C$2:$Y$2,0))</f>
        <v>167.98859580214062</v>
      </c>
      <c r="F95" s="10">
        <f ca="1">SUM(D95:E95)</f>
        <v>232.40743762359978</v>
      </c>
      <c r="G95" s="3">
        <f>INDEX(eps_5Y_est!$C$3:$M$25,MATCH(B95,eps_5Y_est!$B$3:$B$25,0),MATCH($C$2,eps_5Y_est!$C$2:$M$2,0))</f>
        <v>0.19914248597165704</v>
      </c>
      <c r="H95" s="16">
        <f>VLOOKUP(B95,'riskfree_rate and infl.'!$A:$C,3,0)</f>
        <v>3.9629999999999999E-2</v>
      </c>
      <c r="I95" s="26">
        <f ca="1">F95*(1+$G95)</f>
        <v>278.68963251026628</v>
      </c>
      <c r="J95" s="7">
        <f ca="1">I95*(1+$G95)</f>
        <v>334.18857874288824</v>
      </c>
      <c r="K95" s="7">
        <f t="shared" ref="K95:M95" ca="1" si="123">J95*(1+$G95)</f>
        <v>400.73972309708188</v>
      </c>
      <c r="L95" s="7">
        <f t="shared" ca="1" si="123"/>
        <v>480.54402778222823</v>
      </c>
      <c r="M95" s="7">
        <f t="shared" ca="1" si="123"/>
        <v>576.2407600936142</v>
      </c>
      <c r="N95" s="7">
        <f t="shared" ref="N95" ca="1" si="124">M95*(1+$H95)</f>
        <v>599.07718141612418</v>
      </c>
      <c r="O95" s="7">
        <f ca="1">SUM(I95:N95)</f>
        <v>2669.4799036422028</v>
      </c>
      <c r="P95" s="7"/>
      <c r="Q95" s="11">
        <v>0.11651116754910162</v>
      </c>
      <c r="R95" s="8">
        <f>Q95-H95</f>
        <v>7.6881167549101626E-2</v>
      </c>
    </row>
    <row r="96" spans="1:18" x14ac:dyDescent="0.35">
      <c r="H96" s="6"/>
      <c r="I96" s="26">
        <f ca="1">I95/((1+$Q$5)^(I$3-0.5))</f>
        <v>270.04959975188564</v>
      </c>
      <c r="J96" s="7">
        <f t="shared" ref="J96" ca="1" si="125">J95/((1+$Q$5)^(J$3-0.5))</f>
        <v>304.06034116711174</v>
      </c>
      <c r="K96" s="7">
        <f t="shared" ref="K96" ca="1" si="126">K95/((1+$Q$5)^(K$3-0.5))</f>
        <v>342.35448286390158</v>
      </c>
      <c r="L96" s="7">
        <f t="shared" ref="L96" ca="1" si="127">L95/((1+$Q$5)^(L$3-0.5))</f>
        <v>385.4714872946638</v>
      </c>
      <c r="M96" s="7">
        <f t="shared" ref="M96" ca="1" si="128">M95/((1+$Q$5)^(M$3-0.5))</f>
        <v>434.01875820107028</v>
      </c>
      <c r="N96" s="7">
        <f ca="1">N95/(((1+Q95)^N$3)*(Q95-H95))</f>
        <v>4491.0454595162219</v>
      </c>
      <c r="O96" s="7">
        <f ca="1">SUM(I96:N96)</f>
        <v>6227.0001287948544</v>
      </c>
      <c r="P96" s="7">
        <f ca="1">VLOOKUP(B95,INDIRECT("fundamentals!"&amp;$A$2&amp;":"&amp;B$2),2,1)</f>
        <v>6227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7561.32</v>
      </c>
      <c r="D100" s="10">
        <f ca="1">C100*VLOOKUP(B100,INDIRECT("fundamentals!"&amp;"$"&amp;$A$2&amp;":"&amp;"$"&amp;$B$2),9,1)/100</f>
        <v>73.009354060697262</v>
      </c>
      <c r="E100" s="10">
        <f ca="1">C100*INDEX(buyback_yield!$C$3:$Y$13,MATCH(ierp_consumer_discretionary!$C$2,buyback_yield!$B$3:$B$13,0),MATCH(ierp_consumer_discretionary!B100,buyback_yield!$C$2:$Y$2,0))</f>
        <v>127.1772280395905</v>
      </c>
      <c r="F100" s="10">
        <f ca="1">SUM(D100:E100)</f>
        <v>200.18658210028775</v>
      </c>
      <c r="G100" s="3">
        <f>INDEX(eps_5Y_est!$C$3:$M$25,MATCH(B100,eps_5Y_est!$B$3:$B$25,0),MATCH($C$2,eps_5Y_est!$C$2:$M$2,0))</f>
        <v>0.17410788066874397</v>
      </c>
      <c r="H100" s="16">
        <f>VLOOKUP(B100,'riskfree_rate and infl.'!$A:$C,3,0)</f>
        <v>4.0281999999999998E-2</v>
      </c>
      <c r="I100" s="26">
        <f ca="1">F100*(1+$G100)</f>
        <v>235.04064364808835</v>
      </c>
      <c r="J100" s="7">
        <f ca="1">I100*(1+$G100)</f>
        <v>275.96307198467446</v>
      </c>
      <c r="K100" s="7">
        <f t="shared" ref="K100:M100" ca="1" si="130">J100*(1+$G100)</f>
        <v>324.01041759076213</v>
      </c>
      <c r="L100" s="7">
        <f t="shared" ca="1" si="130"/>
        <v>380.42318471208443</v>
      </c>
      <c r="M100" s="7">
        <f t="shared" ca="1" si="130"/>
        <v>446.65785915955956</v>
      </c>
      <c r="N100" s="7">
        <f t="shared" ref="N100" ca="1" si="131">M100*(1+$H100)</f>
        <v>464.65013104222493</v>
      </c>
      <c r="O100" s="7">
        <f ca="1">SUM(I100:N100)</f>
        <v>2126.7453081373937</v>
      </c>
      <c r="P100" s="7"/>
      <c r="Q100" s="11">
        <v>8.2056121571037186E-2</v>
      </c>
      <c r="R100" s="8">
        <f>Q100-H100</f>
        <v>4.1774121571037187E-2</v>
      </c>
    </row>
    <row r="101" spans="1:18" x14ac:dyDescent="0.35">
      <c r="H101" s="6"/>
      <c r="I101" s="26">
        <f ca="1">I100/((1+$Q$5)^(I$3-0.5))</f>
        <v>227.75383199894833</v>
      </c>
      <c r="J101" s="7">
        <f t="shared" ref="J101" ca="1" si="132">J100/((1+$Q$5)^(J$3-0.5))</f>
        <v>251.08406197729758</v>
      </c>
      <c r="K101" s="7">
        <f t="shared" ref="K101" ca="1" si="133">K100/((1+$Q$5)^(K$3-0.5))</f>
        <v>276.80415133173483</v>
      </c>
      <c r="L101" s="7">
        <f t="shared" ref="L101" ca="1" si="134">L100/((1+$Q$5)^(L$3-0.5))</f>
        <v>305.15890810070539</v>
      </c>
      <c r="M101" s="7">
        <f t="shared" ref="M101" ca="1" si="135">M100/((1+$Q$5)^(M$3-0.5))</f>
        <v>336.41821752020297</v>
      </c>
      <c r="N101" s="7">
        <f ca="1">N100/(((1+Q100)^N$3)*(Q100-H100))</f>
        <v>7498.4207534871448</v>
      </c>
      <c r="O101" s="7">
        <f ca="1">SUM(I101:N101)</f>
        <v>8895.6399244160348</v>
      </c>
      <c r="P101" s="7">
        <f ca="1">VLOOKUP(B100,INDIRECT("fundamentals!"&amp;$A$2&amp;":"&amp;B$2),2,1)</f>
        <v>8895.64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10148.58</v>
      </c>
      <c r="D105" s="10">
        <f ca="1">C105*VLOOKUP(B105,INDIRECT("fundamentals!"&amp;"$"&amp;$A$2&amp;":"&amp;"$"&amp;$B$2),9,1)/100</f>
        <v>79.290472897336087</v>
      </c>
      <c r="E105" s="10">
        <f ca="1">C105*INDEX(buyback_yield!$C$3:$Y$13,MATCH(ierp_consumer_discretionary!$C$2,buyback_yield!$B$3:$B$13,0),MATCH(ierp_consumer_discretionary!B105,buyback_yield!$C$2:$Y$2,0))</f>
        <v>78.702395173385611</v>
      </c>
      <c r="F105" s="10">
        <f ca="1">SUM(D105:E105)</f>
        <v>157.9928680707217</v>
      </c>
      <c r="G105" s="3">
        <f>INDEX(eps_5Y_est!$C$3:$M$25,MATCH(B105,eps_5Y_est!$B$3:$B$25,0),MATCH($C$2,eps_5Y_est!$C$2:$M$2,0))</f>
        <v>0.132043375502362</v>
      </c>
      <c r="H105" s="16">
        <f>VLOOKUP(B105,'riskfree_rate and infl.'!$A:$C,3,0)</f>
        <v>4.7812E-2</v>
      </c>
      <c r="I105" s="26">
        <f ca="1">F105*(1+$G105)</f>
        <v>178.85477967607915</v>
      </c>
      <c r="J105" s="7">
        <f ca="1">I105*(1+$G105)</f>
        <v>202.47136850923988</v>
      </c>
      <c r="K105" s="7">
        <f t="shared" ref="K105:M105" ca="1" si="137">J105*(1+$G105)</f>
        <v>229.20637144978255</v>
      </c>
      <c r="L105" s="7">
        <f t="shared" ca="1" si="137"/>
        <v>259.47155442266006</v>
      </c>
      <c r="M105" s="7">
        <f t="shared" ca="1" si="137"/>
        <v>293.73305431547294</v>
      </c>
      <c r="N105" s="7">
        <f t="shared" ref="N105" ca="1" si="138">M105*(1+$H105)</f>
        <v>307.77701910840432</v>
      </c>
      <c r="O105" s="7">
        <f ca="1">SUM(I105:N105)</f>
        <v>1471.5141474816389</v>
      </c>
      <c r="P105" s="7"/>
      <c r="Q105" s="11">
        <v>6.8975144290581103E-2</v>
      </c>
      <c r="R105" s="8">
        <f>Q105-H105</f>
        <v>2.1163144290581103E-2</v>
      </c>
    </row>
    <row r="106" spans="1:18" x14ac:dyDescent="0.35">
      <c r="H106" s="6"/>
      <c r="I106" s="26">
        <f ca="1">I105/((1+$Q$5)^(I$3-0.5))</f>
        <v>173.30986169159922</v>
      </c>
      <c r="J106" s="7">
        <f t="shared" ref="J106" ca="1" si="139">J105/((1+$Q$5)^(J$3-0.5))</f>
        <v>184.2178856532858</v>
      </c>
      <c r="K106" s="7">
        <f t="shared" ref="K106" ca="1" si="140">K105/((1+$Q$5)^(K$3-0.5))</f>
        <v>195.81245442891071</v>
      </c>
      <c r="L106" s="7">
        <f t="shared" ref="L106" ca="1" si="141">L105/((1+$Q$5)^(L$3-0.5))</f>
        <v>208.13677875794428</v>
      </c>
      <c r="M106" s="7">
        <f t="shared" ref="M106" ca="1" si="142">M105/((1+$Q$5)^(M$3-0.5))</f>
        <v>221.2367890391825</v>
      </c>
      <c r="N106" s="7">
        <f ca="1">N105/(((1+Q105)^N$3)*(Q105-H105))</f>
        <v>10418.806213304035</v>
      </c>
      <c r="O106" s="7">
        <f ca="1">SUM(I106:N106)</f>
        <v>11401.519982874957</v>
      </c>
      <c r="P106" s="7">
        <f ca="1">VLOOKUP(B105,INDIRECT("fundamentals!"&amp;$A$2&amp;":"&amp;B$2),2,1)</f>
        <v>11401.52</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10082.285</v>
      </c>
      <c r="D110" s="10">
        <f ca="1">C110*VLOOKUP(B110,INDIRECT("fundamentals!"&amp;"$"&amp;$A$2&amp;":"&amp;"$"&amp;$B$2),9,1)/100</f>
        <v>71.408623786198547</v>
      </c>
      <c r="E110" s="10">
        <f ca="1">C110*INDEX(buyback_yield!$C$3:$Y$13,MATCH(ierp_consumer_discretionary!$C$2,buyback_yield!$B$3:$B$13,0),MATCH(ierp_consumer_discretionary!B110,buyback_yield!$C$2:$Y$2,0))</f>
        <v>155.64640263649594</v>
      </c>
      <c r="F110" s="10">
        <f ca="1">SUM(D110:E110)</f>
        <v>227.05502642269448</v>
      </c>
      <c r="G110" s="3">
        <f>INDEX(eps_5Y_est!$C$3:$M$25,MATCH(B110,eps_5Y_est!$B$3:$B$25,0),MATCH($C$2,eps_5Y_est!$C$2:$M$2,0))</f>
        <v>0.13475909518922999</v>
      </c>
      <c r="H110" s="16">
        <f>VLOOKUP(B110,'riskfree_rate and infl.'!$A:$C,3,0)</f>
        <v>4.8350999999999998E-2</v>
      </c>
      <c r="I110" s="26">
        <f ca="1">F110*(1+$G110)</f>
        <v>257.65275634158348</v>
      </c>
      <c r="J110" s="7">
        <f ca="1">I110*(1+$G110)</f>
        <v>292.37380865918641</v>
      </c>
      <c r="K110" s="7">
        <f t="shared" ref="K110:M110" ca="1" si="144">J110*(1+$G110)</f>
        <v>331.77383857112738</v>
      </c>
      <c r="L110" s="7">
        <f t="shared" ca="1" si="144"/>
        <v>376.48338086443016</v>
      </c>
      <c r="M110" s="7">
        <f t="shared" ca="1" si="144"/>
        <v>427.21794062350301</v>
      </c>
      <c r="N110" s="7">
        <f t="shared" ref="N110" ca="1" si="145">M110*(1+$H110)</f>
        <v>447.87435527059</v>
      </c>
      <c r="O110" s="7">
        <f ca="1">SUM(I110:N110)</f>
        <v>2133.3760803304203</v>
      </c>
      <c r="P110" s="7"/>
      <c r="Q110" s="11">
        <v>8.0598107953093842E-2</v>
      </c>
      <c r="R110" s="8">
        <f>Q110-H110</f>
        <v>3.2247107953093844E-2</v>
      </c>
    </row>
    <row r="111" spans="1:18" x14ac:dyDescent="0.35">
      <c r="H111" s="6"/>
      <c r="I111" s="26">
        <f ca="1">I110/((1+$Q$5)^(I$3-0.5))</f>
        <v>249.66491612296198</v>
      </c>
      <c r="J111" s="7">
        <f t="shared" ref="J111" ca="1" si="146">J110/((1+$Q$5)^(J$3-0.5))</f>
        <v>266.01531489690956</v>
      </c>
      <c r="K111" s="7">
        <f t="shared" ref="K111" ca="1" si="147">K110/((1+$Q$5)^(K$3-0.5))</f>
        <v>283.4364910320441</v>
      </c>
      <c r="L111" s="7">
        <f t="shared" ref="L111" ca="1" si="148">L110/((1+$Q$5)^(L$3-0.5))</f>
        <v>301.99856906618766</v>
      </c>
      <c r="M111" s="7">
        <f t="shared" ref="M111" ca="1" si="149">M110/((1+$Q$5)^(M$3-0.5))</f>
        <v>321.77626594916421</v>
      </c>
      <c r="N111" s="7">
        <f ca="1">N110/(((1+Q110)^N$3)*(Q110-H110))</f>
        <v>9426.3684386835921</v>
      </c>
      <c r="O111" s="7">
        <f ca="1">SUM(I111:N111)</f>
        <v>10849.259995750859</v>
      </c>
      <c r="P111" s="7">
        <f ca="1">VLOOKUP(B110,INDIRECT("fundamentals!"&amp;$A$2&amp;":"&amp;B$2),2,1)</f>
        <v>10849.26</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5972-EAF0-4FB2-A852-20427F22CBFE}">
  <sheetPr codeName="Sheet8"/>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AA</v>
      </c>
      <c r="B2" s="27" t="str" cm="1">
        <f t="array" aca="1" ref="B2" ca="1">SUBSTITUTE(ADDRESS(1, COLUMN(INDIRECT(A2 &amp; "1")) + 11, 4), "1", "")</f>
        <v>AL</v>
      </c>
      <c r="C2" s="1" t="s">
        <v>18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1261.135</v>
      </c>
      <c r="D5" s="10">
        <f ca="1">C5*VLOOKUP(B5,INDIRECT("fundamentals!"&amp;"$"&amp;$A$2&amp;":"&amp;"$"&amp;$B$2),9,1)/100</f>
        <v>25.447162165049441</v>
      </c>
      <c r="E5" s="10">
        <f ca="1">C5*INDEX(buyback_yield!$C$3:$Y$13,MATCH(ierp_consumer_staples!$C$2,buyback_yield!$B$3:$B$13,0),MATCH(ierp_consumer_staples!B5,buyback_yield!$C$2:$Y$2,0))</f>
        <v>0</v>
      </c>
      <c r="F5" s="10">
        <f ca="1">SUM(D5:E5)</f>
        <v>25.447162165049441</v>
      </c>
      <c r="G5" s="3">
        <f>INDEX(eps_5Y_est!$C$3:$M$25,MATCH(B5,eps_5Y_est!$B$3:$B$25,0),MATCH($C$2,eps_5Y_est!$C$2:$M$2,0))</f>
        <v>8.8430339731103008E-2</v>
      </c>
      <c r="H5" s="16">
        <f>VLOOKUP(B5,'riskfree_rate and infl.'!$A:$C,3,0)</f>
        <v>4.8261000000000005E-2</v>
      </c>
      <c r="I5" s="26">
        <f ca="1">F5*(1+$G5)</f>
        <v>27.697463360497235</v>
      </c>
      <c r="J5" s="7">
        <f ca="1">I5*(1+$G5)</f>
        <v>30.146759455155784</v>
      </c>
      <c r="K5" s="7">
        <f t="shared" ref="K5:M5" ca="1" si="1">J5*(1+$G5)</f>
        <v>32.812647635567053</v>
      </c>
      <c r="L5" s="7">
        <f t="shared" ca="1" si="1"/>
        <v>35.71428121345722</v>
      </c>
      <c r="M5" s="7">
        <f t="shared" ca="1" si="1"/>
        <v>38.872507234415394</v>
      </c>
      <c r="N5" s="7">
        <f t="shared" ref="N5" ca="1" si="2">M5*(1+$H5)</f>
        <v>40.748533306055521</v>
      </c>
      <c r="O5" s="7">
        <f ca="1">SUM(I5:N5)</f>
        <v>205.9921922051482</v>
      </c>
      <c r="P5" s="7"/>
      <c r="Q5" s="11">
        <v>7.2800316764135467E-2</v>
      </c>
      <c r="R5" s="8">
        <f>Q5-H5</f>
        <v>2.4539316764135462E-2</v>
      </c>
    </row>
    <row r="6" spans="1:18" x14ac:dyDescent="0.35">
      <c r="H6" s="6"/>
      <c r="I6" s="26">
        <f ca="1">I5/((1+$Q$5)^(I$3-0.5))</f>
        <v>26.741178932849877</v>
      </c>
      <c r="J6" s="7">
        <f ca="1">J5/((1+$Q$5)^(J$3-0.5))</f>
        <v>27.130781018487706</v>
      </c>
      <c r="K6" s="7">
        <f ca="1">K5/((1+$Q$5)^(K$3-0.5))</f>
        <v>27.526059360416046</v>
      </c>
      <c r="L6" s="7">
        <f ca="1">L5/((1+$Q$5)^(L$3-0.5))</f>
        <v>27.927096658103572</v>
      </c>
      <c r="M6" s="7">
        <f ca="1">M5/((1+$Q$5)^(M$3-0.5))</f>
        <v>28.33397681589798</v>
      </c>
      <c r="N6" s="7">
        <f ca="1">N5/(((1+Q5)^N$3)*(Q5-H5))</f>
        <v>1168.5708519377658</v>
      </c>
      <c r="O6" s="7">
        <f ca="1">SUM(I6:N6)</f>
        <v>1306.2299447235209</v>
      </c>
      <c r="P6" s="7">
        <f ca="1">VLOOKUP(B5,INDIRECT("fundamentals!"&amp;$A$2&amp;":"&amp;B$2),2,1)</f>
        <v>1306.23</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1314.7150000000001</v>
      </c>
      <c r="D10" s="10">
        <f ca="1">C10*VLOOKUP(B10,INDIRECT("fundamentals!"&amp;"$"&amp;$A$2&amp;":"&amp;"$"&amp;$B$2),9,1)/100</f>
        <v>28.839590708147821</v>
      </c>
      <c r="E10" s="10">
        <f ca="1">C10*INDEX(buyback_yield!$C$3:$Y$13,MATCH(ierp_consumer_staples!$C$2,buyback_yield!$B$3:$B$13,0),MATCH(ierp_consumer_staples!B10,buyback_yield!$C$2:$Y$2,0))</f>
        <v>0</v>
      </c>
      <c r="F10" s="10">
        <f ca="1">SUM(D10:E10)</f>
        <v>28.839590708147821</v>
      </c>
      <c r="G10" s="3">
        <f>INDEX(eps_5Y_est!$C$3:$M$25,MATCH(B10,eps_5Y_est!$B$3:$B$25,0),MATCH($C$2,eps_5Y_est!$C$2:$M$2,0))</f>
        <v>9.3305808326097001E-2</v>
      </c>
      <c r="H10" s="16">
        <f>VLOOKUP(B10,'riskfree_rate and infl.'!$A:$C,3,0)</f>
        <v>4.5347999999999999E-2</v>
      </c>
      <c r="I10" s="26">
        <f ca="1">F10*(1+$G10)</f>
        <v>31.530492030965348</v>
      </c>
      <c r="J10" s="7">
        <f ca="1">I10*(1+$G10)</f>
        <v>34.472470076834128</v>
      </c>
      <c r="K10" s="7">
        <f t="shared" ref="K10:M10" ca="1" si="4">J10*(1+$G10)</f>
        <v>37.688951762350321</v>
      </c>
      <c r="L10" s="7">
        <f t="shared" ca="1" si="4"/>
        <v>41.205549871499692</v>
      </c>
      <c r="M10" s="7">
        <f t="shared" ca="1" si="4"/>
        <v>45.050267009781273</v>
      </c>
      <c r="N10" s="7">
        <f t="shared" ref="N10" ca="1" si="5">M10*(1+$H10)</f>
        <v>47.093206518140832</v>
      </c>
      <c r="O10" s="7">
        <f ca="1">SUM(I10:N10)</f>
        <v>237.0409372695716</v>
      </c>
      <c r="P10" s="7"/>
      <c r="Q10" s="11">
        <v>7.3677610574084618E-2</v>
      </c>
      <c r="R10" s="8">
        <f>Q10-H10</f>
        <v>2.8329610574084618E-2</v>
      </c>
    </row>
    <row r="11" spans="1:18" x14ac:dyDescent="0.35">
      <c r="H11" s="6"/>
      <c r="I11" s="26">
        <f ca="1">I10/((1+$Q$5)^(I$3-0.5))</f>
        <v>30.441868205280471</v>
      </c>
      <c r="J11" s="7">
        <f t="shared" ref="J11" ca="1" si="6">J10/((1+$Q$5)^(J$3-0.5))</f>
        <v>31.023733685611941</v>
      </c>
      <c r="K11" s="7">
        <f t="shared" ref="K11" ca="1" si="7">K10/((1+$Q$5)^(K$3-0.5))</f>
        <v>31.616720935307832</v>
      </c>
      <c r="L11" s="7">
        <f t="shared" ref="L11" ca="1" si="8">L10/((1+$Q$5)^(L$3-0.5))</f>
        <v>32.221042535725836</v>
      </c>
      <c r="M11" s="7">
        <f t="shared" ref="M11" ca="1" si="9">M10/((1+$Q$5)^(M$3-0.5))</f>
        <v>32.83691513150098</v>
      </c>
      <c r="N11" s="7">
        <f ca="1">N10/(((1+Q10)^N$3)*(Q10-H10))</f>
        <v>1165.0596814251282</v>
      </c>
      <c r="O11" s="7">
        <f ca="1">SUM(I11:N11)</f>
        <v>1323.1999619185553</v>
      </c>
      <c r="P11" s="7">
        <f ca="1">VLOOKUP(B10,INDIRECT("fundamentals!"&amp;$A$2&amp;":"&amp;B$2),2,1)</f>
        <v>1323.2</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1403.575</v>
      </c>
      <c r="D15" s="10">
        <f ca="1">C15*VLOOKUP(B15,INDIRECT("fundamentals!"&amp;"$"&amp;$A$2&amp;":"&amp;"$"&amp;$B$2),9,1)/100</f>
        <v>31.819973437654095</v>
      </c>
      <c r="E15" s="10">
        <f ca="1">C15*INDEX(buyback_yield!$C$3:$Y$13,MATCH(ierp_consumer_staples!$C$2,buyback_yield!$B$3:$B$13,0),MATCH(ierp_consumer_staples!B15,buyback_yield!$C$2:$Y$2,0))</f>
        <v>0</v>
      </c>
      <c r="F15" s="10">
        <f ca="1">SUM(D15:E15)</f>
        <v>31.819973437654095</v>
      </c>
      <c r="G15" s="3">
        <f>INDEX(eps_5Y_est!$C$3:$M$25,MATCH(B15,eps_5Y_est!$B$3:$B$25,0),MATCH($C$2,eps_5Y_est!$C$2:$M$2,0))</f>
        <v>9.1429199532474997E-2</v>
      </c>
      <c r="H15" s="16">
        <f>VLOOKUP(B15,'riskfree_rate and infl.'!$A:$C,3,0)</f>
        <v>4.8094999999999999E-2</v>
      </c>
      <c r="I15" s="26">
        <f ca="1">F15*(1+$G15)</f>
        <v>34.729248138203424</v>
      </c>
      <c r="J15" s="7">
        <f ca="1">I15*(1+$G15)</f>
        <v>37.904515495844059</v>
      </c>
      <c r="K15" s="7">
        <f t="shared" ref="K15:M15" ca="1" si="11">J15*(1+$G15)</f>
        <v>41.370095006295372</v>
      </c>
      <c r="L15" s="7">
        <f t="shared" ca="1" si="11"/>
        <v>45.152529677303399</v>
      </c>
      <c r="M15" s="7">
        <f t="shared" ca="1" si="11"/>
        <v>49.280789322565568</v>
      </c>
      <c r="N15" s="7">
        <f t="shared" ref="N15" ca="1" si="12">M15*(1+$H15)</f>
        <v>51.65094888503436</v>
      </c>
      <c r="O15" s="7">
        <f ca="1">SUM(I15:N15)</f>
        <v>260.0881265252462</v>
      </c>
      <c r="P15" s="7"/>
      <c r="Q15" s="11">
        <v>7.5488868898527781E-2</v>
      </c>
      <c r="R15" s="8">
        <f>Q15-H15</f>
        <v>2.7393868898527782E-2</v>
      </c>
    </row>
    <row r="16" spans="1:18" x14ac:dyDescent="0.35">
      <c r="H16" s="6"/>
      <c r="I16" s="26">
        <f ca="1">I15/((1+$Q$5)^(I$3-0.5))</f>
        <v>33.530183850394629</v>
      </c>
      <c r="J16" s="7">
        <f t="shared" ref="J16" ca="1" si="13">J15/((1+$Q$5)^(J$3-0.5))</f>
        <v>34.112426281151848</v>
      </c>
      <c r="K16" s="7">
        <f t="shared" ref="K16" ca="1" si="14">K15/((1+$Q$5)^(K$3-0.5))</f>
        <v>34.704779191758703</v>
      </c>
      <c r="L16" s="7">
        <f t="shared" ref="L16" ca="1" si="15">L15/((1+$Q$5)^(L$3-0.5))</f>
        <v>35.307418147920124</v>
      </c>
      <c r="M16" s="7">
        <f t="shared" ref="M16" ca="1" si="16">M15/((1+$Q$5)^(M$3-0.5))</f>
        <v>35.920521763991253</v>
      </c>
      <c r="N16" s="7">
        <f ca="1">N15/(((1+Q15)^N$3)*(Q15-H15))</f>
        <v>1310.3741949804073</v>
      </c>
      <c r="O16" s="7">
        <f ca="1">SUM(I16:N16)</f>
        <v>1483.9495242156238</v>
      </c>
      <c r="P16" s="7">
        <f ca="1">VLOOKUP(B15,INDIRECT("fundamentals!"&amp;$A$2&amp;":"&amp;B$2),2,1)</f>
        <v>1483.95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1567.44</v>
      </c>
      <c r="D20" s="10">
        <f ca="1">C20*VLOOKUP(B20,INDIRECT("fundamentals!"&amp;"$"&amp;$A$2&amp;":"&amp;"$"&amp;$B$2),9,1)/100</f>
        <v>35.534682231860522</v>
      </c>
      <c r="E20" s="10">
        <f ca="1">C20*INDEX(buyback_yield!$C$3:$Y$13,MATCH(ierp_consumer_staples!$C$2,buyback_yield!$B$3:$B$13,0),MATCH(ierp_consumer_staples!B20,buyback_yield!$C$2:$Y$2,0))</f>
        <v>0</v>
      </c>
      <c r="F20" s="10">
        <f ca="1">SUM(D20:E20)</f>
        <v>35.534682231860522</v>
      </c>
      <c r="G20" s="3">
        <f>INDEX(eps_5Y_est!$C$3:$M$25,MATCH(B20,eps_5Y_est!$B$3:$B$25,0),MATCH($C$2,eps_5Y_est!$C$2:$M$2,0))</f>
        <v>9.5337501494750995E-2</v>
      </c>
      <c r="H20" s="16">
        <f>VLOOKUP(B20,'riskfree_rate and infl.'!$A:$C,3,0)</f>
        <v>4.4522000000000006E-2</v>
      </c>
      <c r="I20" s="26">
        <f ca="1">F20*(1+$G20)</f>
        <v>38.922470052256031</v>
      </c>
      <c r="J20" s="7">
        <f ca="1">I20*(1+$G20)</f>
        <v>42.633241099042394</v>
      </c>
      <c r="K20" s="7">
        <f t="shared" ref="K20:M20" ca="1" si="18">J20*(1+$G20)</f>
        <v>46.69778778604843</v>
      </c>
      <c r="L20" s="7">
        <f t="shared" ca="1" si="18"/>
        <v>51.149838198902387</v>
      </c>
      <c r="M20" s="7">
        <f t="shared" ca="1" si="18"/>
        <v>56.026335974646521</v>
      </c>
      <c r="N20" s="7">
        <f t="shared" ref="N20" ca="1" si="19">M20*(1+$H20)</f>
        <v>58.520740504909732</v>
      </c>
      <c r="O20" s="7">
        <f ca="1">SUM(I20:N20)</f>
        <v>293.95041361580547</v>
      </c>
      <c r="P20" s="7"/>
      <c r="Q20" s="11">
        <v>7.2823701428089208E-2</v>
      </c>
      <c r="R20" s="8">
        <f>Q20-H20</f>
        <v>2.8301701428089202E-2</v>
      </c>
    </row>
    <row r="21" spans="1:18" x14ac:dyDescent="0.35">
      <c r="H21" s="6"/>
      <c r="I21" s="26">
        <f ca="1">I20/((1+$Q$5)^(I$3-0.5))</f>
        <v>37.578630310973857</v>
      </c>
      <c r="J21" s="7">
        <f t="shared" ref="J21" ca="1" si="20">J20/((1+$Q$5)^(J$3-0.5))</f>
        <v>38.368075019376313</v>
      </c>
      <c r="K21" s="7">
        <f t="shared" ref="K21" ca="1" si="21">K20/((1+$Q$5)^(K$3-0.5))</f>
        <v>39.174104231856404</v>
      </c>
      <c r="L21" s="7">
        <f t="shared" ref="L21" ca="1" si="22">L20/((1+$Q$5)^(L$3-0.5))</f>
        <v>39.997066352517152</v>
      </c>
      <c r="M21" s="7">
        <f t="shared" ref="M21" ca="1" si="23">M20/((1+$Q$5)^(M$3-0.5))</f>
        <v>40.837317104668593</v>
      </c>
      <c r="N21" s="7">
        <f ca="1">N20/(((1+Q20)^N$3)*(Q20-H20))</f>
        <v>1454.9747943435259</v>
      </c>
      <c r="O21" s="7">
        <f ca="1">SUM(I21:N21)</f>
        <v>1650.9299873629182</v>
      </c>
      <c r="P21" s="7">
        <f ca="1">VLOOKUP(B20,INDIRECT("fundamentals!"&amp;$A$2&amp;":"&amp;B$2),2,1)</f>
        <v>1650.93</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1508.0650000000001</v>
      </c>
      <c r="D25" s="10">
        <f ca="1">C25*VLOOKUP(B25,INDIRECT("fundamentals!"&amp;"$"&amp;$A$2&amp;":"&amp;"$"&amp;$B$2),9,1)/100</f>
        <v>38.393296830148941</v>
      </c>
      <c r="E25" s="10">
        <f ca="1">C25*INDEX(buyback_yield!$C$3:$Y$13,MATCH(ierp_consumer_staples!$C$2,buyback_yield!$B$3:$B$13,0),MATCH(ierp_consumer_staples!B25,buyback_yield!$C$2:$Y$2,0))</f>
        <v>3.9343565111565559</v>
      </c>
      <c r="F25" s="10">
        <f ca="1">SUM(D25:E25)</f>
        <v>42.327653341305499</v>
      </c>
      <c r="G25" s="3">
        <f>INDEX(eps_5Y_est!$C$3:$M$25,MATCH(B25,eps_5Y_est!$B$3:$B$25,0),MATCH($C$2,eps_5Y_est!$C$2:$M$2,0))</f>
        <v>9.8999744874903983E-2</v>
      </c>
      <c r="H25" s="16">
        <f>VLOOKUP(B25,'riskfree_rate and infl.'!$A:$C,3,0)</f>
        <v>2.6758000000000001E-2</v>
      </c>
      <c r="I25" s="26">
        <f ca="1">F25*(1+$G25)</f>
        <v>46.51808022324812</v>
      </c>
      <c r="J25" s="7">
        <f ca="1">I25*(1+$G25)</f>
        <v>51.123358297420005</v>
      </c>
      <c r="K25" s="7">
        <f t="shared" ref="K25:M25" ca="1" si="25">J25*(1+$G25)</f>
        <v>56.184557726012891</v>
      </c>
      <c r="L25" s="7">
        <f t="shared" ca="1" si="25"/>
        <v>61.746814606797486</v>
      </c>
      <c r="M25" s="7">
        <f t="shared" ca="1" si="25"/>
        <v>67.85973349970844</v>
      </c>
      <c r="N25" s="7">
        <f t="shared" ref="N25" ca="1" si="26">M25*(1+$H25)</f>
        <v>69.675524248693648</v>
      </c>
      <c r="O25" s="7">
        <f ca="1">SUM(I25:N25)</f>
        <v>353.10806860188057</v>
      </c>
      <c r="P25" s="7"/>
      <c r="Q25" s="11">
        <v>7.0617234692915143E-2</v>
      </c>
      <c r="R25" s="8">
        <f>Q25-H25</f>
        <v>4.3859234692915139E-2</v>
      </c>
    </row>
    <row r="26" spans="1:18" x14ac:dyDescent="0.35">
      <c r="H26" s="6"/>
      <c r="I26" s="26">
        <f ca="1">I25/((1+$Q$5)^(I$3-0.5))</f>
        <v>44.911993949478102</v>
      </c>
      <c r="J26" s="7">
        <f t="shared" ref="J26" ca="1" si="27">J25/((1+$Q$5)^(J$3-0.5))</f>
        <v>46.008813682287069</v>
      </c>
      <c r="K26" s="7">
        <f t="shared" ref="K26" ca="1" si="28">K25/((1+$Q$5)^(K$3-0.5))</f>
        <v>47.132419434163289</v>
      </c>
      <c r="L26" s="7">
        <f t="shared" ref="L26" ca="1" si="29">L25/((1+$Q$5)^(L$3-0.5))</f>
        <v>48.283465360749688</v>
      </c>
      <c r="M26" s="7">
        <f t="shared" ref="M26" ca="1" si="30">M25/((1+$Q$5)^(M$3-0.5))</f>
        <v>49.462621593172635</v>
      </c>
      <c r="N26" s="7">
        <f ca="1">N25/(((1+Q25)^N$3)*(Q25-H25))</f>
        <v>1129.4006779308736</v>
      </c>
      <c r="O26" s="7">
        <f ca="1">SUM(I26:N26)</f>
        <v>1365.1999919507243</v>
      </c>
      <c r="P26" s="7">
        <f ca="1">VLOOKUP(B25,INDIRECT("fundamentals!"&amp;$A$2&amp;":"&amp;B$2),2,1)</f>
        <v>1365.2</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1439.5900000000001</v>
      </c>
      <c r="D30" s="10">
        <f ca="1">C30*VLOOKUP(B30,INDIRECT("fundamentals!"&amp;"$"&amp;$A$2&amp;":"&amp;"$"&amp;$B$2),9,1)/100</f>
        <v>43.55771520130677</v>
      </c>
      <c r="E30" s="10">
        <f ca="1">C30*INDEX(buyback_yield!$C$3:$Y$13,MATCH(ierp_consumer_staples!$C$2,buyback_yield!$B$3:$B$13,0),MATCH(ierp_consumer_staples!B30,buyback_yield!$C$2:$Y$2,0))</f>
        <v>0.71431569780091331</v>
      </c>
      <c r="F30" s="10">
        <f ca="1">SUM(D30:E30)</f>
        <v>44.272030899107683</v>
      </c>
      <c r="G30" s="3">
        <f>INDEX(eps_5Y_est!$C$3:$M$25,MATCH(B30,eps_5Y_est!$B$3:$B$25,0),MATCH($C$2,eps_5Y_est!$C$2:$M$2,0))</f>
        <v>9.2607185514436988E-2</v>
      </c>
      <c r="H30" s="16">
        <f>VLOOKUP(B30,'riskfree_rate and infl.'!$A:$C,3,0)</f>
        <v>4.6411000000000001E-2</v>
      </c>
      <c r="I30" s="26">
        <f ca="1">F30*(1+$G30)</f>
        <v>48.371939077682235</v>
      </c>
      <c r="J30" s="7">
        <f ca="1">I30*(1+$G30)</f>
        <v>52.851528213542203</v>
      </c>
      <c r="K30" s="7">
        <f t="shared" ref="K30:M30" ca="1" si="32">J30*(1+$G30)</f>
        <v>57.74595949153521</v>
      </c>
      <c r="L30" s="7">
        <f t="shared" ca="1" si="32"/>
        <v>63.093650274876978</v>
      </c>
      <c r="M30" s="7">
        <f t="shared" ca="1" si="32"/>
        <v>68.936575650665517</v>
      </c>
      <c r="N30" s="7">
        <f t="shared" ref="N30" ca="1" si="33">M30*(1+$H30)</f>
        <v>72.135991063188555</v>
      </c>
      <c r="O30" s="7">
        <f ca="1">SUM(I30:N30)</f>
        <v>363.13564377149072</v>
      </c>
      <c r="P30" s="7"/>
      <c r="Q30" s="11">
        <v>8.426370725020646E-2</v>
      </c>
      <c r="R30" s="8">
        <f>Q30-H30</f>
        <v>3.7852707250206459E-2</v>
      </c>
    </row>
    <row r="31" spans="1:18" x14ac:dyDescent="0.35">
      <c r="H31" s="6"/>
      <c r="I31" s="26">
        <f ca="1">I30/((1+$Q$5)^(I$3-0.5))</f>
        <v>46.701846352112739</v>
      </c>
      <c r="J31" s="7">
        <f t="shared" ref="J31" ca="1" si="34">J30/((1+$Q$5)^(J$3-0.5))</f>
        <v>47.564091941192302</v>
      </c>
      <c r="K31" s="7">
        <f t="shared" ref="K31" ca="1" si="35">K30/((1+$Q$5)^(K$3-0.5))</f>
        <v>48.442256974875448</v>
      </c>
      <c r="L31" s="7">
        <f t="shared" ref="L31" ca="1" si="36">L30/((1+$Q$5)^(L$3-0.5))</f>
        <v>49.336635370254591</v>
      </c>
      <c r="M31" s="7">
        <f t="shared" ref="M31" ca="1" si="37">M30/((1+$Q$5)^(M$3-0.5))</f>
        <v>50.247526470946681</v>
      </c>
      <c r="N31" s="7">
        <f ca="1">N30/(((1+Q30)^N$3)*(Q30-H30))</f>
        <v>1271.6876418844165</v>
      </c>
      <c r="O31" s="7">
        <f ca="1">SUM(I31:N31)</f>
        <v>1513.9799989937983</v>
      </c>
      <c r="P31" s="7">
        <f ca="1">VLOOKUP(B30,INDIRECT("fundamentals!"&amp;$A$2&amp;":"&amp;B$2),2,1)</f>
        <v>1513.98</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1583.9099999999999</v>
      </c>
      <c r="D35" s="10">
        <f ca="1">C35*VLOOKUP(B35,INDIRECT("fundamentals!"&amp;"$"&amp;$A$2&amp;":"&amp;"$"&amp;$B$2),9,1)/100</f>
        <v>48.588628236676435</v>
      </c>
      <c r="E35" s="10">
        <f ca="1">C35*INDEX(buyback_yield!$C$3:$Y$13,MATCH(ierp_consumer_staples!$C$2,buyback_yield!$B$3:$B$13,0),MATCH(ierp_consumer_staples!B35,buyback_yield!$C$2:$Y$2,0))</f>
        <v>11.632284203909219</v>
      </c>
      <c r="F35" s="10">
        <f ca="1">SUM(D35:E35)</f>
        <v>60.22091244058565</v>
      </c>
      <c r="G35" s="3">
        <f>INDEX(eps_5Y_est!$C$3:$M$25,MATCH(B35,eps_5Y_est!$B$3:$B$25,0),MATCH($C$2,eps_5Y_est!$C$2:$M$2,0))</f>
        <v>9.3875892918217019E-2</v>
      </c>
      <c r="H35" s="16">
        <f>VLOOKUP(B35,'riskfree_rate and infl.'!$A:$C,3,0)</f>
        <v>4.3341000000000005E-2</v>
      </c>
      <c r="I35" s="26">
        <f ca="1">F35*(1+$G35)</f>
        <v>65.874204368295395</v>
      </c>
      <c r="J35" s="7">
        <f ca="1">I35*(1+$G35)</f>
        <v>72.058204123646235</v>
      </c>
      <c r="K35" s="7">
        <f t="shared" ref="K35:M35" ca="1" si="39">J35*(1+$G35)</f>
        <v>78.822732377836672</v>
      </c>
      <c r="L35" s="7">
        <f t="shared" ca="1" si="39"/>
        <v>86.222286762059753</v>
      </c>
      <c r="M35" s="7">
        <f t="shared" ca="1" si="39"/>
        <v>94.316480921298677</v>
      </c>
      <c r="N35" s="7">
        <f t="shared" ref="N35" ca="1" si="40">M35*(1+$H35)</f>
        <v>98.404251520908687</v>
      </c>
      <c r="O35" s="7">
        <f ca="1">SUM(I35:N35)</f>
        <v>495.6981600740454</v>
      </c>
      <c r="P35" s="7"/>
      <c r="Q35" s="11">
        <v>9.1375263608491214E-2</v>
      </c>
      <c r="R35" s="8">
        <f>Q35-H35</f>
        <v>4.8034263608491209E-2</v>
      </c>
    </row>
    <row r="36" spans="1:18" x14ac:dyDescent="0.35">
      <c r="H36" s="6"/>
      <c r="I36" s="26">
        <f ca="1">I35/((1+$Q$5)^(I$3-0.5))</f>
        <v>63.599827289024496</v>
      </c>
      <c r="J36" s="7">
        <f t="shared" ref="J36" ca="1" si="41">J35/((1+$Q$5)^(J$3-0.5))</f>
        <v>64.849270435591876</v>
      </c>
      <c r="K36" s="7">
        <f t="shared" ref="K36" ca="1" si="42">K35/((1+$Q$5)^(K$3-0.5))</f>
        <v>66.123259374861007</v>
      </c>
      <c r="L36" s="7">
        <f t="shared" ref="L36" ca="1" si="43">L35/((1+$Q$5)^(L$3-0.5))</f>
        <v>67.422276318400336</v>
      </c>
      <c r="M36" s="7">
        <f t="shared" ref="M36" ca="1" si="44">M35/((1+$Q$5)^(M$3-0.5))</f>
        <v>68.746812951010583</v>
      </c>
      <c r="N36" s="7">
        <f ca="1">N35/(((1+Q35)^N$3)*(Q35-H35))</f>
        <v>1323.0985534625725</v>
      </c>
      <c r="O36" s="7">
        <f ca="1">SUM(I36:N36)</f>
        <v>1653.8399998314608</v>
      </c>
      <c r="P36" s="7">
        <f ca="1">VLOOKUP(B35,INDIRECT("fundamentals!"&amp;$A$2&amp;":"&amp;B$2),2,1)</f>
        <v>1653.84</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1738.12</v>
      </c>
      <c r="D40" s="10">
        <f ca="1">C40*VLOOKUP(B40,INDIRECT("fundamentals!"&amp;"$"&amp;$A$2&amp;":"&amp;"$"&amp;$B$2),9,1)/100</f>
        <v>51.991897162116786</v>
      </c>
      <c r="E40" s="10">
        <f ca="1">C40*INDEX(buyback_yield!$C$3:$Y$13,MATCH(ierp_consumer_staples!$C$2,buyback_yield!$B$3:$B$13,0),MATCH(ierp_consumer_staples!B40,buyback_yield!$C$2:$Y$2,0))</f>
        <v>0</v>
      </c>
      <c r="F40" s="10">
        <f ca="1">SUM(D40:E40)</f>
        <v>51.991897162116786</v>
      </c>
      <c r="G40" s="3">
        <f>INDEX(eps_5Y_est!$C$3:$M$25,MATCH(B40,eps_5Y_est!$B$3:$B$25,0),MATCH($C$2,eps_5Y_est!$C$2:$M$2,0))</f>
        <v>8.7760510460371005E-2</v>
      </c>
      <c r="H40" s="16">
        <f>VLOOKUP(B40,'riskfree_rate and infl.'!$A:$C,3,0)</f>
        <v>2.8940999999999998E-2</v>
      </c>
      <c r="I40" s="26">
        <f ca="1">F40*(1+$G40)</f>
        <v>56.554732596867268</v>
      </c>
      <c r="J40" s="7">
        <f ca="1">I40*(1+$G40)</f>
        <v>61.51800479851812</v>
      </c>
      <c r="K40" s="7">
        <f t="shared" ref="K40:M40" ca="1" si="46">J40*(1+$G40)</f>
        <v>66.916856302139621</v>
      </c>
      <c r="L40" s="7">
        <f t="shared" ca="1" si="46"/>
        <v>72.789513769618679</v>
      </c>
      <c r="M40" s="7">
        <f t="shared" ca="1" si="46"/>
        <v>79.177558654202613</v>
      </c>
      <c r="N40" s="7">
        <f t="shared" ref="N40" ca="1" si="47">M40*(1+$H40)</f>
        <v>81.469036379213904</v>
      </c>
      <c r="O40" s="7">
        <f ca="1">SUM(I40:N40)</f>
        <v>418.42570250056019</v>
      </c>
      <c r="P40" s="7"/>
      <c r="Q40" s="11">
        <v>6.7128261943433701E-2</v>
      </c>
      <c r="R40" s="8">
        <f>Q40-H40</f>
        <v>3.8187261943433706E-2</v>
      </c>
    </row>
    <row r="41" spans="1:18" x14ac:dyDescent="0.35">
      <c r="H41" s="6"/>
      <c r="I41" s="26">
        <f ca="1">I40/((1+$Q$5)^(I$3-0.5))</f>
        <v>54.60212020820795</v>
      </c>
      <c r="J41" s="7">
        <f t="shared" ref="J41" ca="1" si="48">J40/((1+$Q$5)^(J$3-0.5))</f>
        <v>55.363546432431846</v>
      </c>
      <c r="K41" s="7">
        <f t="shared" ref="K41" ca="1" si="49">K40/((1+$Q$5)^(K$3-0.5))</f>
        <v>56.135590740582245</v>
      </c>
      <c r="L41" s="7">
        <f t="shared" ref="L41" ca="1" si="50">L40/((1+$Q$5)^(L$3-0.5))</f>
        <v>56.918401201772987</v>
      </c>
      <c r="M41" s="7">
        <f t="shared" ref="M41" ca="1" si="51">M40/((1+$Q$5)^(M$3-0.5))</f>
        <v>57.712127949940765</v>
      </c>
      <c r="N41" s="7">
        <f ca="1">N40/(((1+Q40)^N$3)*(Q40-H40))</f>
        <v>1541.6683247276617</v>
      </c>
      <c r="O41" s="7">
        <f ca="1">SUM(I41:N41)</f>
        <v>1822.4001112605974</v>
      </c>
      <c r="P41" s="7">
        <f ca="1">VLOOKUP(B40,INDIRECT("fundamentals!"&amp;$A$2&amp;":"&amp;B$2),2,1)</f>
        <v>1822.4</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1895.7650000000001</v>
      </c>
      <c r="D45" s="10">
        <f ca="1">C45*VLOOKUP(B45,INDIRECT("fundamentals!"&amp;"$"&amp;$A$2&amp;":"&amp;"$"&amp;$B$2),9,1)/100</f>
        <v>59.70034013136965</v>
      </c>
      <c r="E45" s="10">
        <f ca="1">C45*INDEX(buyback_yield!$C$3:$Y$13,MATCH(ierp_consumer_staples!$C$2,buyback_yield!$B$3:$B$13,0),MATCH(ierp_consumer_staples!B45,buyback_yield!$C$2:$Y$2,0))</f>
        <v>0</v>
      </c>
      <c r="F45" s="10">
        <f ca="1">SUM(D45:E45)</f>
        <v>59.70034013136965</v>
      </c>
      <c r="G45" s="3">
        <f>INDEX(eps_5Y_est!$C$3:$M$25,MATCH(B45,eps_5Y_est!$B$3:$B$25,0),MATCH($C$2,eps_5Y_est!$C$2:$M$2,0))</f>
        <v>8.5750897315805985E-2</v>
      </c>
      <c r="H45" s="16">
        <f>VLOOKUP(B45,'riskfree_rate and infl.'!$A:$C,3,0)</f>
        <v>2.9499000000000001E-2</v>
      </c>
      <c r="I45" s="26">
        <f ca="1">F45*(1+$G45)</f>
        <v>64.819697867693421</v>
      </c>
      <c r="J45" s="7">
        <f ca="1">I45*(1+$G45)</f>
        <v>70.378045123587569</v>
      </c>
      <c r="K45" s="7">
        <f t="shared" ref="K45:M45" ca="1" si="53">J45*(1+$G45)</f>
        <v>76.413025644267492</v>
      </c>
      <c r="L45" s="7">
        <f t="shared" ca="1" si="53"/>
        <v>82.965511159879128</v>
      </c>
      <c r="M45" s="7">
        <f t="shared" ca="1" si="53"/>
        <v>90.079878188103294</v>
      </c>
      <c r="N45" s="7">
        <f t="shared" ref="N45" ca="1" si="54">M45*(1+$H45)</f>
        <v>92.737144514774144</v>
      </c>
      <c r="O45" s="7">
        <f ca="1">SUM(I45:N45)</f>
        <v>477.39330249830505</v>
      </c>
      <c r="P45" s="7"/>
      <c r="Q45" s="11">
        <v>6.9668700758526395E-2</v>
      </c>
      <c r="R45" s="8">
        <f>Q45-H45</f>
        <v>4.0169700758526397E-2</v>
      </c>
    </row>
    <row r="46" spans="1:18" x14ac:dyDescent="0.35">
      <c r="H46" s="6"/>
      <c r="I46" s="26">
        <f ca="1">I45/((1+$Q$5)^(I$3-0.5))</f>
        <v>62.581728748684213</v>
      </c>
      <c r="J46" s="7">
        <f t="shared" ref="J46" ca="1" si="55">J45/((1+$Q$5)^(J$3-0.5))</f>
        <v>63.337199926831531</v>
      </c>
      <c r="K46" s="7">
        <f t="shared" ref="K46" ca="1" si="56">K45/((1+$Q$5)^(K$3-0.5))</f>
        <v>64.101790966517086</v>
      </c>
      <c r="L46" s="7">
        <f t="shared" ref="L46" ca="1" si="57">L45/((1+$Q$5)^(L$3-0.5))</f>
        <v>64.875611960457704</v>
      </c>
      <c r="M46" s="7">
        <f t="shared" ref="M46" ca="1" si="58">M45/((1+$Q$5)^(M$3-0.5))</f>
        <v>65.658774330382272</v>
      </c>
      <c r="N46" s="7">
        <f ca="1">N45/(((1+Q45)^N$3)*(Q45-H45))</f>
        <v>1648.5748937446342</v>
      </c>
      <c r="O46" s="7">
        <f ca="1">SUM(I46:N46)</f>
        <v>1969.1299996775069</v>
      </c>
      <c r="P46" s="7">
        <f ca="1">VLOOKUP(B45,INDIRECT("fundamentals!"&amp;$A$2&amp;":"&amp;B$2),2,1)</f>
        <v>1969.13</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2177.5349999999999</v>
      </c>
      <c r="D50" s="10">
        <f ca="1">C50*VLOOKUP(B50,INDIRECT("fundamentals!"&amp;"$"&amp;$A$2&amp;":"&amp;"$"&amp;$B$2),9,1)/100</f>
        <v>58.811654159008548</v>
      </c>
      <c r="E50" s="10">
        <f ca="1">C50*INDEX(buyback_yield!$C$3:$Y$13,MATCH(ierp_consumer_staples!$C$2,buyback_yield!$B$3:$B$13,0),MATCH(ierp_consumer_staples!B50,buyback_yield!$C$2:$Y$2,0))</f>
        <v>6.3013587166808867</v>
      </c>
      <c r="F50" s="10">
        <f ca="1">SUM(D50:E50)</f>
        <v>65.113012875689435</v>
      </c>
      <c r="G50" s="3">
        <f>INDEX(eps_5Y_est!$C$3:$M$25,MATCH(B50,eps_5Y_est!$B$3:$B$25,0),MATCH($C$2,eps_5Y_est!$C$2:$M$2,0))</f>
        <v>8.3833402636908E-2</v>
      </c>
      <c r="H50" s="16">
        <f>VLOOKUP(B50,'riskfree_rate and infl.'!$A:$C,3,0)</f>
        <v>3.9678999999999999E-2</v>
      </c>
      <c r="I50" s="26">
        <f ca="1">F50*(1+$G50)</f>
        <v>70.571658300999289</v>
      </c>
      <c r="J50" s="7">
        <f ca="1">I50*(1+$G50)</f>
        <v>76.487920546101265</v>
      </c>
      <c r="K50" s="7">
        <f t="shared" ref="K50:M50" ca="1" si="60">J50*(1+$G50)</f>
        <v>82.900163186102404</v>
      </c>
      <c r="L50" s="7">
        <f t="shared" ca="1" si="60"/>
        <v>89.849965945148313</v>
      </c>
      <c r="M50" s="7">
        <f t="shared" ca="1" si="60"/>
        <v>97.38239431714041</v>
      </c>
      <c r="N50" s="7">
        <f t="shared" ref="N50" ca="1" si="61">M50*(1+$H50)</f>
        <v>101.24643034125023</v>
      </c>
      <c r="O50" s="7">
        <f ca="1">SUM(I50:N50)</f>
        <v>518.43853263674191</v>
      </c>
      <c r="P50" s="7"/>
      <c r="Q50" s="11">
        <v>7.4380316204354105E-2</v>
      </c>
      <c r="R50" s="8">
        <f>Q50-H50</f>
        <v>3.4701316204354106E-2</v>
      </c>
    </row>
    <row r="51" spans="1:18" x14ac:dyDescent="0.35">
      <c r="H51" s="6"/>
      <c r="I51" s="26">
        <f ca="1">I50/((1+$Q$5)^(I$3-0.5))</f>
        <v>68.135096620670581</v>
      </c>
      <c r="J51" s="7">
        <f t="shared" ref="J51" ca="1" si="62">J50/((1+$Q$5)^(J$3-0.5))</f>
        <v>68.835823829843079</v>
      </c>
      <c r="K51" s="7">
        <f t="shared" ref="K51" ca="1" si="63">K50/((1+$Q$5)^(K$3-0.5))</f>
        <v>69.543757583748445</v>
      </c>
      <c r="L51" s="7">
        <f t="shared" ref="L51" ca="1" si="64">L50/((1+$Q$5)^(L$3-0.5))</f>
        <v>70.258971997229523</v>
      </c>
      <c r="M51" s="7">
        <f t="shared" ref="M51" ca="1" si="65">M50/((1+$Q$5)^(M$3-0.5))</f>
        <v>70.981541947354344</v>
      </c>
      <c r="N51" s="7">
        <f ca="1">N50/(((1+Q50)^N$3)*(Q50-H50))</f>
        <v>2038.1847955725141</v>
      </c>
      <c r="O51" s="7">
        <f ca="1">SUM(I51:N51)</f>
        <v>2385.93998755136</v>
      </c>
      <c r="P51" s="7">
        <f ca="1">VLOOKUP(B50,INDIRECT("fundamentals!"&amp;$A$2&amp;":"&amp;B$2),2,1)</f>
        <v>2385.94</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2537.23</v>
      </c>
      <c r="D55" s="10">
        <f ca="1">C55*VLOOKUP(B55,INDIRECT("fundamentals!"&amp;"$"&amp;$A$2&amp;":"&amp;"$"&amp;$B$2),9,1)/100</f>
        <v>69.387581971617138</v>
      </c>
      <c r="E55" s="10">
        <f ca="1">C55*INDEX(buyback_yield!$C$3:$Y$13,MATCH(ierp_consumer_staples!$C$2,buyback_yield!$B$3:$B$13,0),MATCH(ierp_consumer_staples!B55,buyback_yield!$C$2:$Y$2,0))</f>
        <v>10.296010294475581</v>
      </c>
      <c r="F55" s="10">
        <f ca="1">SUM(D55:E55)</f>
        <v>79.683592266092717</v>
      </c>
      <c r="G55" s="3">
        <f>INDEX(eps_5Y_est!$C$3:$M$25,MATCH(B55,eps_5Y_est!$B$3:$B$25,0),MATCH($C$2,eps_5Y_est!$C$2:$M$2,0))</f>
        <v>7.5570163861789996E-2</v>
      </c>
      <c r="H55" s="16">
        <f>VLOOKUP(B55,'riskfree_rate and infl.'!$A:$C,3,0)</f>
        <v>2.7517999999999997E-2</v>
      </c>
      <c r="I55" s="26">
        <f ca="1">F55*(1+$G55)</f>
        <v>85.705294390737407</v>
      </c>
      <c r="J55" s="7">
        <f ca="1">I55*(1+$G55)</f>
        <v>92.182057531668391</v>
      </c>
      <c r="K55" s="7">
        <f t="shared" ref="K55:M55" ca="1" si="67">J55*(1+$G55)</f>
        <v>99.148270724453525</v>
      </c>
      <c r="L55" s="7">
        <f t="shared" ca="1" si="67"/>
        <v>106.6409217897136</v>
      </c>
      <c r="M55" s="7">
        <f t="shared" ca="1" si="67"/>
        <v>114.6997937237346</v>
      </c>
      <c r="N55" s="7">
        <f t="shared" ref="N55" ca="1" si="68">M55*(1+$H55)</f>
        <v>117.85610264742432</v>
      </c>
      <c r="O55" s="7">
        <f ca="1">SUM(I55:N55)</f>
        <v>616.2324408077319</v>
      </c>
      <c r="P55" s="7"/>
      <c r="Q55" s="11">
        <v>6.5312972122685775E-2</v>
      </c>
      <c r="R55" s="8">
        <f>Q55-H55</f>
        <v>3.7794972122685774E-2</v>
      </c>
    </row>
    <row r="56" spans="1:18" x14ac:dyDescent="0.35">
      <c r="H56" s="6"/>
      <c r="I56" s="26">
        <f ca="1">I55/((1+$Q$5)^(I$3-0.5))</f>
        <v>82.746227803084267</v>
      </c>
      <c r="J56" s="7">
        <f t="shared" ref="J56" ca="1" si="69">J55/((1+$Q$5)^(J$3-0.5))</f>
        <v>82.959869051451477</v>
      </c>
      <c r="K56" s="7">
        <f t="shared" ref="K56" ca="1" si="70">K55/((1+$Q$5)^(K$3-0.5))</f>
        <v>83.174061896963522</v>
      </c>
      <c r="L56" s="7">
        <f t="shared" ref="L56" ca="1" si="71">L55/((1+$Q$5)^(L$3-0.5))</f>
        <v>83.388807763780889</v>
      </c>
      <c r="M56" s="7">
        <f t="shared" ref="M56" ca="1" si="72">M55/((1+$Q$5)^(M$3-0.5))</f>
        <v>83.604108079740953</v>
      </c>
      <c r="N56" s="7">
        <f ca="1">N55/(((1+Q55)^N$3)*(Q55-H55))</f>
        <v>2272.6469226916374</v>
      </c>
      <c r="O56" s="7">
        <f ca="1">SUM(I56:N56)</f>
        <v>2688.5199972866585</v>
      </c>
      <c r="P56" s="7">
        <f ca="1">VLOOKUP(B55,INDIRECT("fundamentals!"&amp;$A$2&amp;":"&amp;B$2),2,1)</f>
        <v>2688.52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2733.9549999999999</v>
      </c>
      <c r="D60" s="10">
        <f ca="1">C60*VLOOKUP(B60,INDIRECT("fundamentals!"&amp;"$"&amp;$A$2&amp;":"&amp;"$"&amp;$B$2),9,1)/100</f>
        <v>76.73895628328961</v>
      </c>
      <c r="E60" s="10">
        <f ca="1">C60*INDEX(buyback_yield!$C$3:$Y$13,MATCH(ierp_consumer_staples!$C$2,buyback_yield!$B$3:$B$13,0),MATCH(ierp_consumer_staples!B60,buyback_yield!$C$2:$Y$2,0))</f>
        <v>13.845007361064718</v>
      </c>
      <c r="F60" s="10">
        <f ca="1">SUM(D60:E60)</f>
        <v>90.583963644354327</v>
      </c>
      <c r="G60" s="3">
        <f>INDEX(eps_5Y_est!$C$3:$M$25,MATCH(B60,eps_5Y_est!$B$3:$B$25,0),MATCH($C$2,eps_5Y_est!$C$2:$M$2,0))</f>
        <v>7.3460328713578008E-2</v>
      </c>
      <c r="H60" s="16">
        <f>VLOOKUP(B60,'riskfree_rate and infl.'!$A:$C,3,0)</f>
        <v>3.0158000000000001E-2</v>
      </c>
      <c r="I60" s="26">
        <f ca="1">F60*(1+$G60)</f>
        <v>97.23829138984739</v>
      </c>
      <c r="J60" s="7">
        <f ca="1">I60*(1+$G60)</f>
        <v>104.38144823889226</v>
      </c>
      <c r="K60" s="7">
        <f t="shared" ref="K60:M60" ca="1" si="74">J60*(1+$G60)</f>
        <v>112.04934373812061</v>
      </c>
      <c r="L60" s="7">
        <f t="shared" ca="1" si="74"/>
        <v>120.28052536126364</v>
      </c>
      <c r="M60" s="7">
        <f t="shared" ca="1" si="74"/>
        <v>129.11637229214392</v>
      </c>
      <c r="N60" s="7">
        <f t="shared" ref="N60" ca="1" si="75">M60*(1+$H60)</f>
        <v>133.01026384773039</v>
      </c>
      <c r="O60" s="7">
        <f ca="1">SUM(I60:N60)</f>
        <v>696.07624486799818</v>
      </c>
      <c r="P60" s="7"/>
      <c r="Q60" s="11">
        <v>7.1026099554293121E-2</v>
      </c>
      <c r="R60" s="8">
        <f>Q60-H60</f>
        <v>4.0868099554293116E-2</v>
      </c>
    </row>
    <row r="61" spans="1:18" x14ac:dyDescent="0.35">
      <c r="H61" s="6"/>
      <c r="I61" s="26">
        <f ca="1">I60/((1+$Q$5)^(I$3-0.5))</f>
        <v>93.881035795106968</v>
      </c>
      <c r="J61" s="7">
        <f t="shared" ref="J61" ca="1" si="76">J60/((1+$Q$5)^(J$3-0.5))</f>
        <v>93.938793613111443</v>
      </c>
      <c r="K61" s="7">
        <f t="shared" ref="K61" ca="1" si="77">K60/((1+$Q$5)^(K$3-0.5))</f>
        <v>93.996586965081974</v>
      </c>
      <c r="L61" s="7">
        <f t="shared" ref="L61" ca="1" si="78">L60/((1+$Q$5)^(L$3-0.5))</f>
        <v>94.054415872879915</v>
      </c>
      <c r="M61" s="7">
        <f t="shared" ref="M61" ca="1" si="79">M60/((1+$Q$5)^(M$3-0.5))</f>
        <v>94.112280358380048</v>
      </c>
      <c r="N61" s="7">
        <f ca="1">N60/(((1+Q60)^N$3)*(Q60-H60))</f>
        <v>2309.4068064387238</v>
      </c>
      <c r="O61" s="7">
        <f ca="1">SUM(I61:N61)</f>
        <v>2779.389919043284</v>
      </c>
      <c r="P61" s="7">
        <f ca="1">VLOOKUP(B60,INDIRECT("fundamentals!"&amp;$A$2&amp;":"&amp;B$2),2,1)</f>
        <v>2779.39</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2826.31</v>
      </c>
      <c r="D65" s="10">
        <f ca="1">C65*VLOOKUP(B65,INDIRECT("fundamentals!"&amp;"$"&amp;$A$2&amp;":"&amp;"$"&amp;$B$2),9,1)/100</f>
        <v>75.411715981590561</v>
      </c>
      <c r="E65" s="10">
        <f ca="1">C65*INDEX(buyback_yield!$C$3:$Y$13,MATCH(ierp_consumer_staples!$C$2,buyback_yield!$B$3:$B$13,0),MATCH(ierp_consumer_staples!B65,buyback_yield!$C$2:$Y$2,0))</f>
        <v>57.968171131887736</v>
      </c>
      <c r="F65" s="10">
        <f ca="1">SUM(D65:E65)</f>
        <v>133.3798871134783</v>
      </c>
      <c r="G65" s="3">
        <f>INDEX(eps_5Y_est!$C$3:$M$25,MATCH(B65,eps_5Y_est!$B$3:$B$25,0),MATCH($C$2,eps_5Y_est!$C$2:$M$2,0))</f>
        <v>8.3685597117298977E-2</v>
      </c>
      <c r="H65" s="16">
        <f>VLOOKUP(B65,'riskfree_rate and infl.'!$A:$C,3,0)</f>
        <v>3.0651000000000001E-2</v>
      </c>
      <c r="I65" s="26">
        <f ca="1">F65*(1+$G65)</f>
        <v>144.54186261000766</v>
      </c>
      <c r="J65" s="7">
        <f ca="1">I65*(1+$G65)</f>
        <v>156.63793469097274</v>
      </c>
      <c r="K65" s="7">
        <f t="shared" ref="K65:M65" ca="1" si="81">J65*(1+$G65)</f>
        <v>169.74627378680728</v>
      </c>
      <c r="L65" s="7">
        <f t="shared" ca="1" si="81"/>
        <v>183.95159206709275</v>
      </c>
      <c r="M65" s="7">
        <f t="shared" ca="1" si="81"/>
        <v>199.3456908899052</v>
      </c>
      <c r="N65" s="7">
        <f t="shared" ref="N65" ca="1" si="82">M65*(1+$H65)</f>
        <v>205.45583566137168</v>
      </c>
      <c r="O65" s="7">
        <f ca="1">SUM(I65:N65)</f>
        <v>1059.6791897061573</v>
      </c>
      <c r="P65" s="7"/>
      <c r="Q65" s="11">
        <v>9.1901807547278211E-2</v>
      </c>
      <c r="R65" s="8">
        <f>Q65-H65</f>
        <v>6.1250807547278213E-2</v>
      </c>
    </row>
    <row r="66" spans="1:18" x14ac:dyDescent="0.35">
      <c r="H66" s="6"/>
      <c r="I66" s="26">
        <f ca="1">I65/((1+$Q$5)^(I$3-0.5))</f>
        <v>139.5514008280731</v>
      </c>
      <c r="J66" s="7">
        <f t="shared" ref="J66" ca="1" si="83">J65/((1+$Q$5)^(J$3-0.5))</f>
        <v>140.96737367777558</v>
      </c>
      <c r="K66" s="7">
        <f t="shared" ref="K66" ca="1" si="84">K65/((1+$Q$5)^(K$3-0.5))</f>
        <v>142.39771384374433</v>
      </c>
      <c r="L66" s="7">
        <f t="shared" ref="L66" ca="1" si="85">L65/((1+$Q$5)^(L$3-0.5))</f>
        <v>143.84256710545296</v>
      </c>
      <c r="M66" s="7">
        <f t="shared" ref="M66" ca="1" si="86">M65/((1+$Q$5)^(M$3-0.5))</f>
        <v>145.3020807215417</v>
      </c>
      <c r="N66" s="7">
        <f ca="1">N65/(((1+Q65)^N$3)*(Q65-H65))</f>
        <v>2161.1690414402278</v>
      </c>
      <c r="O66" s="7">
        <f ca="1">SUM(I66:N66)</f>
        <v>2873.2301776168156</v>
      </c>
      <c r="P66" s="7">
        <f ca="1">VLOOKUP(B65,INDIRECT("fundamentals!"&amp;$A$2&amp;":"&amp;B$2),2,1)</f>
        <v>2873.23</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3052.2049999999999</v>
      </c>
      <c r="D70" s="10">
        <f ca="1">C70*VLOOKUP(B70,INDIRECT("fundamentals!"&amp;"$"&amp;$A$2&amp;":"&amp;"$"&amp;$B$2),9,1)/100</f>
        <v>86.895218245980629</v>
      </c>
      <c r="E70" s="10">
        <f ca="1">C70*INDEX(buyback_yield!$C$3:$Y$13,MATCH(ierp_consumer_staples!$C$2,buyback_yield!$B$3:$B$13,0),MATCH(ierp_consumer_staples!B70,buyback_yield!$C$2:$Y$2,0))</f>
        <v>38.60495118403167</v>
      </c>
      <c r="F70" s="10">
        <f ca="1">SUM(D70:E70)</f>
        <v>125.50016943001231</v>
      </c>
      <c r="G70" s="3">
        <f>INDEX(eps_5Y_est!$C$3:$M$25,MATCH(B70,eps_5Y_est!$B$3:$B$25,0),MATCH($C$2,eps_5Y_est!$C$2:$M$2,0))</f>
        <v>8.7094704442633994E-2</v>
      </c>
      <c r="H70" s="16">
        <f>VLOOKUP(B70,'riskfree_rate and infl.'!$A:$C,3,0)</f>
        <v>2.7399E-2</v>
      </c>
      <c r="I70" s="26">
        <f ca="1">F70*(1+$G70)</f>
        <v>136.43056959401972</v>
      </c>
      <c r="J70" s="7">
        <f ca="1">I70*(1+$G70)</f>
        <v>148.31294972975107</v>
      </c>
      <c r="K70" s="7">
        <f t="shared" ref="K70:M70" ca="1" si="88">J70*(1+$G70)</f>
        <v>161.23022225147898</v>
      </c>
      <c r="L70" s="7">
        <f t="shared" ca="1" si="88"/>
        <v>175.27252080569173</v>
      </c>
      <c r="M70" s="7">
        <f t="shared" ca="1" si="88"/>
        <v>190.53782920217887</v>
      </c>
      <c r="N70" s="7">
        <f t="shared" ref="N70" ca="1" si="89">M70*(1+$H70)</f>
        <v>195.75837518448935</v>
      </c>
      <c r="O70" s="7">
        <f ca="1">SUM(I70:N70)</f>
        <v>1007.5424667676098</v>
      </c>
      <c r="P70" s="7"/>
      <c r="Q70" s="11">
        <v>7.963596523767881E-2</v>
      </c>
      <c r="R70" s="8">
        <f>Q70-H70</f>
        <v>5.223696523767881E-2</v>
      </c>
    </row>
    <row r="71" spans="1:18" x14ac:dyDescent="0.35">
      <c r="H71" s="6"/>
      <c r="I71" s="26">
        <f ca="1">I70/((1+$Q$5)^(I$3-0.5))</f>
        <v>131.72015884413514</v>
      </c>
      <c r="J71" s="7">
        <f t="shared" ref="J71" ca="1" si="90">J70/((1+$Q$5)^(J$3-0.5))</f>
        <v>133.47524689376462</v>
      </c>
      <c r="K71" s="7">
        <f t="shared" ref="K71" ca="1" si="91">K70/((1+$Q$5)^(K$3-0.5))</f>
        <v>135.25372038484045</v>
      </c>
      <c r="L71" s="7">
        <f t="shared" ref="L71" ca="1" si="92">L70/((1+$Q$5)^(L$3-0.5))</f>
        <v>137.05589091362228</v>
      </c>
      <c r="M71" s="7">
        <f t="shared" ref="M71" ca="1" si="93">M70/((1+$Q$5)^(M$3-0.5))</f>
        <v>138.88207422819343</v>
      </c>
      <c r="N71" s="7">
        <f ca="1">N70/(((1+Q70)^N$3)*(Q70-H70))</f>
        <v>2554.7928729189616</v>
      </c>
      <c r="O71" s="7">
        <f ca="1">SUM(I71:N71)</f>
        <v>3231.1799641835178</v>
      </c>
      <c r="P71" s="7">
        <f ca="1">VLOOKUP(B70,INDIRECT("fundamentals!"&amp;$A$2&amp;":"&amp;B$2),2,1)</f>
        <v>3231.18</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3067.6949999999997</v>
      </c>
      <c r="D75" s="10">
        <f ca="1">C75*VLOOKUP(B75,INDIRECT("fundamentals!"&amp;"$"&amp;$A$2&amp;":"&amp;"$"&amp;$B$2),9,1)/100</f>
        <v>127.15735125688406</v>
      </c>
      <c r="E75" s="10">
        <f ca="1">C75*INDEX(buyback_yield!$C$3:$Y$13,MATCH(ierp_consumer_staples!$C$2,buyback_yield!$B$3:$B$13,0),MATCH(ierp_consumer_staples!B75,buyback_yield!$C$2:$Y$2,0))</f>
        <v>36.626574032788071</v>
      </c>
      <c r="F75" s="10">
        <f ca="1">SUM(D75:E75)</f>
        <v>163.78392528967214</v>
      </c>
      <c r="G75" s="3">
        <f>INDEX(eps_5Y_est!$C$3:$M$25,MATCH(B75,eps_5Y_est!$B$3:$B$25,0),MATCH($C$2,eps_5Y_est!$C$2:$M$2,0))</f>
        <v>7.8347654480913007E-2</v>
      </c>
      <c r="H75" s="16">
        <f>VLOOKUP(B75,'riskfree_rate and infl.'!$A:$C,3,0)</f>
        <v>3.0144999999999998E-2</v>
      </c>
      <c r="I75" s="26">
        <f ca="1">F75*(1+$G75)</f>
        <v>176.61601167779503</v>
      </c>
      <c r="J75" s="7">
        <f ca="1">I75*(1+$G75)</f>
        <v>190.45346193652381</v>
      </c>
      <c r="K75" s="7">
        <f t="shared" ref="K75:M75" ca="1" si="95">J75*(1+$G75)</f>
        <v>205.37504396702028</v>
      </c>
      <c r="L75" s="7">
        <f t="shared" ca="1" si="95"/>
        <v>221.4656969507507</v>
      </c>
      <c r="M75" s="7">
        <f t="shared" ca="1" si="95"/>
        <v>238.8170148548227</v>
      </c>
      <c r="N75" s="7">
        <f t="shared" ref="N75" ca="1" si="96">M75*(1+$H75)</f>
        <v>246.01615376762135</v>
      </c>
      <c r="O75" s="7">
        <f ca="1">SUM(I75:N75)</f>
        <v>1278.7433831545338</v>
      </c>
      <c r="P75" s="7"/>
      <c r="Q75" s="11">
        <v>0.10368470488960944</v>
      </c>
      <c r="R75" s="8">
        <f>Q75-H75</f>
        <v>7.3539704889609453E-2</v>
      </c>
    </row>
    <row r="76" spans="1:18" x14ac:dyDescent="0.35">
      <c r="H76" s="6"/>
      <c r="I76" s="26">
        <f ca="1">I75/((1+$Q$5)^(I$3-0.5))</f>
        <v>170.51815573184075</v>
      </c>
      <c r="J76" s="7">
        <f t="shared" ref="J76" ca="1" si="97">J75/((1+$Q$5)^(J$3-0.5))</f>
        <v>171.39988719845675</v>
      </c>
      <c r="K76" s="7">
        <f t="shared" ref="K76" ca="1" si="98">K75/((1+$Q$5)^(K$3-0.5))</f>
        <v>172.28617800584138</v>
      </c>
      <c r="L76" s="7">
        <f t="shared" ref="L76" ca="1" si="99">L75/((1+$Q$5)^(L$3-0.5))</f>
        <v>173.17705172986672</v>
      </c>
      <c r="M76" s="7">
        <f t="shared" ref="M76" ca="1" si="100">M75/((1+$Q$5)^(M$3-0.5))</f>
        <v>174.07253206831317</v>
      </c>
      <c r="N76" s="7">
        <f ca="1">N75/(((1+Q75)^N$3)*(Q75-H75))</f>
        <v>2042.7565959134276</v>
      </c>
      <c r="O76" s="7">
        <f ca="1">SUM(I76:N76)</f>
        <v>2904.2104006477466</v>
      </c>
      <c r="P76" s="7">
        <f ca="1">VLOOKUP(B75,INDIRECT("fundamentals!"&amp;$A$2&amp;":"&amp;B$2),2,1)</f>
        <v>2904.21</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3273.33</v>
      </c>
      <c r="D80" s="10">
        <f ca="1">C80*VLOOKUP(B80,INDIRECT("fundamentals!"&amp;"$"&amp;$A$2&amp;":"&amp;"$"&amp;$B$2),9,1)/100</f>
        <v>91.698430136489151</v>
      </c>
      <c r="E80" s="10">
        <f ca="1">C80*INDEX(buyback_yield!$C$3:$Y$13,MATCH(ierp_consumer_staples!$C$2,buyback_yield!$B$3:$B$13,0),MATCH(ierp_consumer_staples!B80,buyback_yield!$C$2:$Y$2,0))</f>
        <v>48.680754344778599</v>
      </c>
      <c r="F80" s="10">
        <f ca="1">SUM(D80:E80)</f>
        <v>140.37918448126774</v>
      </c>
      <c r="G80" s="3">
        <f>INDEX(eps_5Y_est!$C$3:$M$25,MATCH(B80,eps_5Y_est!$B$3:$B$25,0),MATCH($C$2,eps_5Y_est!$C$2:$M$2,0))</f>
        <v>6.8936712241106007E-2</v>
      </c>
      <c r="H80" s="16">
        <f>VLOOKUP(B80,'riskfree_rate and infl.'!$A:$C,3,0)</f>
        <v>2.3896000000000001E-2</v>
      </c>
      <c r="I80" s="26">
        <f ca="1">F80*(1+$G80)</f>
        <v>150.05646392649402</v>
      </c>
      <c r="J80" s="7">
        <f ca="1">I80*(1+$G80)</f>
        <v>160.40086320011264</v>
      </c>
      <c r="K80" s="7">
        <f t="shared" ref="K80:M80" ca="1" si="102">J80*(1+$G80)</f>
        <v>171.45837134976381</v>
      </c>
      <c r="L80" s="7">
        <f t="shared" ca="1" si="102"/>
        <v>183.27814775683117</v>
      </c>
      <c r="M80" s="7">
        <f t="shared" ca="1" si="102"/>
        <v>195.91274068882674</v>
      </c>
      <c r="N80" s="7">
        <f t="shared" ref="N80" ca="1" si="103">M80*(1+$H80)</f>
        <v>200.59427154032693</v>
      </c>
      <c r="O80" s="7">
        <f ca="1">SUM(I80:N80)</f>
        <v>1061.7008584623552</v>
      </c>
      <c r="P80" s="7"/>
      <c r="Q80" s="11">
        <v>7.2298793790042878E-2</v>
      </c>
      <c r="R80" s="8">
        <f>Q80-H80</f>
        <v>4.8402793790042878E-2</v>
      </c>
    </row>
    <row r="81" spans="1:18" x14ac:dyDescent="0.35">
      <c r="H81" s="6"/>
      <c r="I81" s="26">
        <f ca="1">I80/((1+$Q$5)^(I$3-0.5))</f>
        <v>144.87560465959842</v>
      </c>
      <c r="J81" s="7">
        <f t="shared" ref="J81" ca="1" si="104">J80/((1+$Q$5)^(J$3-0.5))</f>
        <v>144.35384675862406</v>
      </c>
      <c r="K81" s="7">
        <f t="shared" ref="K81" ca="1" si="105">K80/((1+$Q$5)^(K$3-0.5))</f>
        <v>143.83396792699244</v>
      </c>
      <c r="L81" s="7">
        <f t="shared" ref="L81" ca="1" si="106">L80/((1+$Q$5)^(L$3-0.5))</f>
        <v>143.31596139738571</v>
      </c>
      <c r="M81" s="7">
        <f t="shared" ref="M81" ca="1" si="107">M80/((1+$Q$5)^(M$3-0.5))</f>
        <v>142.79982042685782</v>
      </c>
      <c r="N81" s="7">
        <f ca="1">N80/(((1+Q80)^N$3)*(Q80-H80))</f>
        <v>2923.2705378049623</v>
      </c>
      <c r="O81" s="7">
        <f ca="1">SUM(I81:N81)</f>
        <v>3642.4497389744211</v>
      </c>
      <c r="P81" s="7">
        <f ca="1">VLOOKUP(B80,INDIRECT("fundamentals!"&amp;$A$2&amp;":"&amp;B$2),2,1)</f>
        <v>3642.45</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3809.0149999999999</v>
      </c>
      <c r="D85" s="10">
        <f ca="1">C85*VLOOKUP(B85,INDIRECT("fundamentals!"&amp;"$"&amp;$A$2&amp;":"&amp;"$"&amp;$B$2),9,1)/100</f>
        <v>112.56302892138689</v>
      </c>
      <c r="E85" s="10">
        <f ca="1">C85*INDEX(buyback_yield!$C$3:$Y$13,MATCH(ierp_consumer_staples!$C$2,buyback_yield!$B$3:$B$13,0),MATCH(ierp_consumer_staples!B85,buyback_yield!$C$2:$Y$2,0))</f>
        <v>27.390763280890628</v>
      </c>
      <c r="F85" s="10">
        <f ca="1">SUM(D85:E85)</f>
        <v>139.95379220227753</v>
      </c>
      <c r="G85" s="3">
        <f>INDEX(eps_5Y_est!$C$3:$M$25,MATCH(B85,eps_5Y_est!$B$3:$B$25,0),MATCH($C$2,eps_5Y_est!$C$2:$M$2,0))</f>
        <v>7.1618850805366008E-2</v>
      </c>
      <c r="H85" s="16">
        <f>VLOOKUP(B85,'riskfree_rate and infl.'!$A:$C,3,0)</f>
        <v>1.6449000000000002E-2</v>
      </c>
      <c r="I85" s="26">
        <f ca="1">F85*(1+$G85)</f>
        <v>149.97712196565766</v>
      </c>
      <c r="J85" s="7">
        <f ca="1">I85*(1+$G85)</f>
        <v>160.7183110879343</v>
      </c>
      <c r="K85" s="7">
        <f t="shared" ref="K85:M85" ca="1" si="109">J85*(1+$G85)</f>
        <v>172.22877183143149</v>
      </c>
      <c r="L85" s="7">
        <f t="shared" ca="1" si="109"/>
        <v>184.56359854561822</v>
      </c>
      <c r="M85" s="7">
        <f t="shared" ca="1" si="109"/>
        <v>197.78183137395834</v>
      </c>
      <c r="N85" s="7">
        <f t="shared" ref="N85" ca="1" si="110">M85*(1+$H85)</f>
        <v>201.03514471822857</v>
      </c>
      <c r="O85" s="7">
        <f ca="1">SUM(I85:N85)</f>
        <v>1066.3047795228285</v>
      </c>
      <c r="P85" s="7"/>
      <c r="Q85" s="11">
        <v>6.2159459008341321E-2</v>
      </c>
      <c r="R85" s="8">
        <f>Q85-H85</f>
        <v>4.5710459008341323E-2</v>
      </c>
    </row>
    <row r="86" spans="1:18" x14ac:dyDescent="0.35">
      <c r="H86" s="6"/>
      <c r="I86" s="26">
        <f ca="1">I85/((1+$Q$5)^(I$3-0.5))</f>
        <v>144.79900206448011</v>
      </c>
      <c r="J86" s="7">
        <f t="shared" ref="J86" ca="1" si="111">J85/((1+$Q$5)^(J$3-0.5))</f>
        <v>144.63953614232324</v>
      </c>
      <c r="K86" s="7">
        <f t="shared" ref="K86" ca="1" si="112">K85/((1+$Q$5)^(K$3-0.5))</f>
        <v>144.48024583864415</v>
      </c>
      <c r="L86" s="7">
        <f t="shared" ref="L86" ca="1" si="113">L85/((1+$Q$5)^(L$3-0.5))</f>
        <v>144.32113096003576</v>
      </c>
      <c r="M86" s="7">
        <f t="shared" ref="M86" ca="1" si="114">M85/((1+$Q$5)^(M$3-0.5))</f>
        <v>144.16219131330382</v>
      </c>
      <c r="N86" s="7">
        <f ca="1">N85/(((1+Q85)^N$3)*(Q85-H85))</f>
        <v>3253.1777950262608</v>
      </c>
      <c r="O86" s="7">
        <f ca="1">SUM(I86:N86)</f>
        <v>3975.5799013450478</v>
      </c>
      <c r="P86" s="7">
        <f ca="1">VLOOKUP(B85,INDIRECT("fundamentals!"&amp;$A$2&amp;":"&amp;B$2),2,1)</f>
        <v>3975.58</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4298.8600000000006</v>
      </c>
      <c r="D90" s="10">
        <f ca="1">C90*VLOOKUP(B90,INDIRECT("fundamentals!"&amp;"$"&amp;$A$2&amp;":"&amp;"$"&amp;$B$2),9,1)/100</f>
        <v>108.25114508421544</v>
      </c>
      <c r="E90" s="10">
        <f ca="1">C90*INDEX(buyback_yield!$C$3:$Y$13,MATCH(ierp_consumer_staples!$C$2,buyback_yield!$B$3:$B$13,0),MATCH(ierp_consumer_staples!B90,buyback_yield!$C$2:$Y$2,0))</f>
        <v>49.700231071519781</v>
      </c>
      <c r="F90" s="10">
        <f ca="1">SUM(D90:E90)</f>
        <v>157.9513761557352</v>
      </c>
      <c r="G90" s="3">
        <f>INDEX(eps_5Y_est!$C$3:$M$25,MATCH(B90,eps_5Y_est!$B$3:$B$25,0),MATCH($C$2,eps_5Y_est!$C$2:$M$2,0))</f>
        <v>8.5520527357237003E-2</v>
      </c>
      <c r="H90" s="16">
        <f>VLOOKUP(B90,'riskfree_rate and infl.'!$A:$C,3,0)</f>
        <v>1.9032E-2</v>
      </c>
      <c r="I90" s="26">
        <f ca="1">F90*(1+$G90)</f>
        <v>171.45946114137499</v>
      </c>
      <c r="J90" s="7">
        <f ca="1">I90*(1+$G90)</f>
        <v>186.12276467857308</v>
      </c>
      <c r="K90" s="7">
        <f t="shared" ref="K90:M90" ca="1" si="116">J90*(1+$G90)</f>
        <v>202.04008166707158</v>
      </c>
      <c r="L90" s="7">
        <f t="shared" ca="1" si="116"/>
        <v>219.31865599853879</v>
      </c>
      <c r="M90" s="7">
        <f t="shared" ca="1" si="116"/>
        <v>238.07490311881429</v>
      </c>
      <c r="N90" s="7">
        <f t="shared" ref="N90" ca="1" si="117">M90*(1+$H90)</f>
        <v>242.60594467497154</v>
      </c>
      <c r="O90" s="7">
        <f ca="1">SUM(I90:N90)</f>
        <v>1259.6218112793442</v>
      </c>
      <c r="P90" s="7"/>
      <c r="Q90" s="11">
        <v>6.5773995601521099E-2</v>
      </c>
      <c r="R90" s="8">
        <f>Q90-H90</f>
        <v>4.6741995601521098E-2</v>
      </c>
    </row>
    <row r="91" spans="1:18" x14ac:dyDescent="0.35">
      <c r="H91" s="6"/>
      <c r="I91" s="26">
        <f ca="1">I90/((1+$Q$5)^(I$3-0.5))</f>
        <v>165.53964059578115</v>
      </c>
      <c r="J91" s="7">
        <f t="shared" ref="J91" ca="1" si="118">J90/((1+$Q$5)^(J$3-0.5))</f>
        <v>167.50244677413505</v>
      </c>
      <c r="K91" s="7">
        <f t="shared" ref="K91" ca="1" si="119">K90/((1+$Q$5)^(K$3-0.5))</f>
        <v>169.48852597688307</v>
      </c>
      <c r="L91" s="7">
        <f t="shared" ref="L91" ca="1" si="120">L90/((1+$Q$5)^(L$3-0.5))</f>
        <v>171.49815415264948</v>
      </c>
      <c r="M91" s="7">
        <f t="shared" ref="M91" ca="1" si="121">M90/((1+$Q$5)^(M$3-0.5))</f>
        <v>173.53161052198564</v>
      </c>
      <c r="N91" s="7">
        <f ca="1">N90/(((1+Q90)^N$3)*(Q90-H90))</f>
        <v>3774.5796218774849</v>
      </c>
      <c r="O91" s="7">
        <f ca="1">SUM(I91:N91)</f>
        <v>4622.1399998989191</v>
      </c>
      <c r="P91" s="7">
        <f ca="1">VLOOKUP(B90,INDIRECT("fundamentals!"&amp;$A$2&amp;":"&amp;B$2),2,1)</f>
        <v>4622.1400000000003</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4519.8050000000003</v>
      </c>
      <c r="D95" s="10">
        <f ca="1">C95*VLOOKUP(B95,INDIRECT("fundamentals!"&amp;"$"&amp;$A$2&amp;":"&amp;"$"&amp;$B$2),9,1)/100</f>
        <v>113.34231704737387</v>
      </c>
      <c r="E95" s="10">
        <f ca="1">C95*INDEX(buyback_yield!$C$3:$Y$13,MATCH(ierp_consumer_staples!$C$2,buyback_yield!$B$3:$B$13,0),MATCH(ierp_consumer_staples!B95,buyback_yield!$C$2:$Y$2,0))</f>
        <v>39.081376953385053</v>
      </c>
      <c r="F95" s="10">
        <f ca="1">SUM(D95:E95)</f>
        <v>152.42369400075893</v>
      </c>
      <c r="G95" s="3">
        <f>INDEX(eps_5Y_est!$C$3:$M$25,MATCH(B95,eps_5Y_est!$B$3:$B$25,0),MATCH($C$2,eps_5Y_est!$C$2:$M$2,0))</f>
        <v>6.2985806815159001E-2</v>
      </c>
      <c r="H95" s="16">
        <f>VLOOKUP(B95,'riskfree_rate and infl.'!$A:$C,3,0)</f>
        <v>3.9629999999999999E-2</v>
      </c>
      <c r="I95" s="26">
        <f ca="1">F95*(1+$G95)</f>
        <v>162.02422334514364</v>
      </c>
      <c r="J95" s="7">
        <f ca="1">I95*(1+$G95)</f>
        <v>172.22944977613702</v>
      </c>
      <c r="K95" s="7">
        <f t="shared" ref="K95:M95" ca="1" si="123">J95*(1+$G95)</f>
        <v>183.07746062761791</v>
      </c>
      <c r="L95" s="7">
        <f t="shared" ca="1" si="123"/>
        <v>194.60874219491893</v>
      </c>
      <c r="M95" s="7">
        <f t="shared" ca="1" si="123"/>
        <v>206.86633083534917</v>
      </c>
      <c r="N95" s="7">
        <f t="shared" ref="N95" ca="1" si="124">M95*(1+$H95)</f>
        <v>215.06444352635407</v>
      </c>
      <c r="O95" s="7">
        <f ca="1">SUM(I95:N95)</f>
        <v>1133.8706503055207</v>
      </c>
      <c r="P95" s="7"/>
      <c r="Q95" s="11">
        <v>7.9777920068492839E-2</v>
      </c>
      <c r="R95" s="8">
        <f>Q95-H95</f>
        <v>4.014792006849284E-2</v>
      </c>
    </row>
    <row r="96" spans="1:18" x14ac:dyDescent="0.35">
      <c r="H96" s="6"/>
      <c r="I96" s="26">
        <f ca="1">I95/((1+$Q$5)^(I$3-0.5))</f>
        <v>156.43016443548916</v>
      </c>
      <c r="J96" s="7">
        <f t="shared" ref="J96" ca="1" si="125">J95/((1+$Q$5)^(J$3-0.5))</f>
        <v>154.99906362280203</v>
      </c>
      <c r="K96" s="7">
        <f t="shared" ref="K96" ca="1" si="126">K95/((1+$Q$5)^(K$3-0.5))</f>
        <v>153.58105523089873</v>
      </c>
      <c r="L96" s="7">
        <f t="shared" ref="L96" ca="1" si="127">L95/((1+$Q$5)^(L$3-0.5))</f>
        <v>152.17601948381349</v>
      </c>
      <c r="M96" s="7">
        <f t="shared" ref="M96" ca="1" si="128">M95/((1+$Q$5)^(M$3-0.5))</f>
        <v>150.78383770135051</v>
      </c>
      <c r="N96" s="7">
        <f ca="1">N95/(((1+Q95)^N$3)*(Q95-H95))</f>
        <v>3649.4998594326862</v>
      </c>
      <c r="O96" s="7">
        <f ca="1">SUM(I96:N96)</f>
        <v>4417.4699999070399</v>
      </c>
      <c r="P96" s="7">
        <f ca="1">VLOOKUP(B95,INDIRECT("fundamentals!"&amp;$A$2&amp;":"&amp;B$2),2,1)</f>
        <v>4417.47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4370.3700000000008</v>
      </c>
      <c r="D100" s="10">
        <f ca="1">C100*VLOOKUP(B100,INDIRECT("fundamentals!"&amp;"$"&amp;$A$2&amp;":"&amp;"$"&amp;$B$2),9,1)/100</f>
        <v>128.36909313424974</v>
      </c>
      <c r="E100" s="10">
        <f ca="1">C100*INDEX(buyback_yield!$C$3:$Y$13,MATCH(ierp_consumer_staples!$C$2,buyback_yield!$B$3:$B$13,0),MATCH(ierp_consumer_staples!B100,buyback_yield!$C$2:$Y$2,0))</f>
        <v>41.082821272311307</v>
      </c>
      <c r="F100" s="10">
        <f ca="1">SUM(D100:E100)</f>
        <v>169.45191440656106</v>
      </c>
      <c r="G100" s="3">
        <f>INDEX(eps_5Y_est!$C$3:$M$25,MATCH(B100,eps_5Y_est!$B$3:$B$25,0),MATCH($C$2,eps_5Y_est!$C$2:$M$2,0))</f>
        <v>7.4858655030218005E-2</v>
      </c>
      <c r="H100" s="16">
        <f>VLOOKUP(B100,'riskfree_rate and infl.'!$A:$C,3,0)</f>
        <v>4.0281999999999998E-2</v>
      </c>
      <c r="I100" s="26">
        <f ca="1">F100*(1+$G100)</f>
        <v>182.13685681133182</v>
      </c>
      <c r="J100" s="7">
        <f ca="1">I100*(1+$G100)</f>
        <v>195.7713769436595</v>
      </c>
      <c r="K100" s="7">
        <f t="shared" ref="K100:M100" ca="1" si="130">J100*(1+$G100)</f>
        <v>210.42655891507567</v>
      </c>
      <c r="L100" s="7">
        <f t="shared" ca="1" si="130"/>
        <v>226.17880809809515</v>
      </c>
      <c r="M100" s="7">
        <f t="shared" ca="1" si="130"/>
        <v>243.11024946865632</v>
      </c>
      <c r="N100" s="7">
        <f t="shared" ref="N100" ca="1" si="131">M100*(1+$H100)</f>
        <v>252.90321653775271</v>
      </c>
      <c r="O100" s="7">
        <f ca="1">SUM(I100:N100)</f>
        <v>1310.5270667745713</v>
      </c>
      <c r="P100" s="7"/>
      <c r="Q100" s="11">
        <v>8.8405805144465652E-2</v>
      </c>
      <c r="R100" s="8">
        <f>Q100-H100</f>
        <v>4.8123805144465653E-2</v>
      </c>
    </row>
    <row r="101" spans="1:18" x14ac:dyDescent="0.35">
      <c r="H101" s="6"/>
      <c r="I101" s="26">
        <f ca="1">I100/((1+$Q$5)^(I$3-0.5))</f>
        <v>175.8483878059815</v>
      </c>
      <c r="J101" s="7">
        <f t="shared" ref="J101" ca="1" si="132">J100/((1+$Q$5)^(J$3-0.5))</f>
        <v>176.18578094428861</v>
      </c>
      <c r="K101" s="7">
        <f t="shared" ref="K101" ca="1" si="133">K100/((1+$Q$5)^(K$3-0.5))</f>
        <v>176.52382142506613</v>
      </c>
      <c r="L101" s="7">
        <f t="shared" ref="L101" ca="1" si="134">L100/((1+$Q$5)^(L$3-0.5))</f>
        <v>176.86251049034368</v>
      </c>
      <c r="M101" s="7">
        <f t="shared" ref="M101" ca="1" si="135">M100/((1+$Q$5)^(M$3-0.5))</f>
        <v>177.20184938453392</v>
      </c>
      <c r="N101" s="7">
        <f ca="1">N100/(((1+Q100)^N$3)*(Q100-H100))</f>
        <v>3440.6472242235714</v>
      </c>
      <c r="O101" s="7">
        <f ca="1">SUM(I101:N101)</f>
        <v>4323.2695742737851</v>
      </c>
      <c r="P101" s="7">
        <f ca="1">VLOOKUP(B100,INDIRECT("fundamentals!"&amp;$A$2&amp;":"&amp;B$2),2,1)</f>
        <v>4323.2700000000004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4592.83</v>
      </c>
      <c r="D105" s="10">
        <f ca="1">C105*VLOOKUP(B105,INDIRECT("fundamentals!"&amp;"$"&amp;$A$2&amp;":"&amp;"$"&amp;$B$2),9,1)/100</f>
        <v>115.83312748823697</v>
      </c>
      <c r="E105" s="10">
        <f ca="1">C105*INDEX(buyback_yield!$C$3:$Y$13,MATCH(ierp_consumer_staples!$C$2,buyback_yield!$B$3:$B$13,0),MATCH(ierp_consumer_staples!B105,buyback_yield!$C$2:$Y$2,0))</f>
        <v>44.992791309676647</v>
      </c>
      <c r="F105" s="10">
        <f ca="1">SUM(D105:E105)</f>
        <v>160.82591879791363</v>
      </c>
      <c r="G105" s="3">
        <f>INDEX(eps_5Y_est!$C$3:$M$25,MATCH(B105,eps_5Y_est!$B$3:$B$25,0),MATCH($C$2,eps_5Y_est!$C$2:$M$2,0))</f>
        <v>7.3847051538291006E-2</v>
      </c>
      <c r="H105" s="16">
        <f>VLOOKUP(B105,'riskfree_rate and infl.'!$A:$C,3,0)</f>
        <v>4.7812E-2</v>
      </c>
      <c r="I105" s="26">
        <f ca="1">F105*(1+$G105)</f>
        <v>172.70243871207614</v>
      </c>
      <c r="J105" s="7">
        <f ca="1">I105*(1+$G105)</f>
        <v>185.45600460443538</v>
      </c>
      <c r="K105" s="7">
        <f t="shared" ref="K105:M105" ca="1" si="137">J105*(1+$G105)</f>
        <v>199.15138373454465</v>
      </c>
      <c r="L105" s="7">
        <f t="shared" ca="1" si="137"/>
        <v>213.85812623311153</v>
      </c>
      <c r="M105" s="7">
        <f t="shared" ca="1" si="137"/>
        <v>229.65091830293045</v>
      </c>
      <c r="N105" s="7">
        <f t="shared" ref="N105" ca="1" si="138">M105*(1+$H105)</f>
        <v>240.63098800883014</v>
      </c>
      <c r="O105" s="7">
        <f ca="1">SUM(I105:N105)</f>
        <v>1241.4498595959283</v>
      </c>
      <c r="P105" s="7"/>
      <c r="Q105" s="11">
        <v>8.7157939227235151E-2</v>
      </c>
      <c r="R105" s="8">
        <f>Q105-H105</f>
        <v>3.9345939227235151E-2</v>
      </c>
    </row>
    <row r="106" spans="1:18" x14ac:dyDescent="0.35">
      <c r="H106" s="6"/>
      <c r="I106" s="26">
        <f ca="1">I105/((1+$Q$5)^(I$3-0.5))</f>
        <v>166.7397030417539</v>
      </c>
      <c r="J106" s="7">
        <f t="shared" ref="J106" ca="1" si="139">J105/((1+$Q$5)^(J$3-0.5))</f>
        <v>166.9023915147892</v>
      </c>
      <c r="K106" s="7">
        <f t="shared" ref="K106" ca="1" si="140">K105/((1+$Q$5)^(K$3-0.5))</f>
        <v>167.06523872349916</v>
      </c>
      <c r="L106" s="7">
        <f t="shared" ref="L106" ca="1" si="141">L105/((1+$Q$5)^(L$3-0.5))</f>
        <v>167.22824482276278</v>
      </c>
      <c r="M106" s="7">
        <f t="shared" ref="M106" ca="1" si="142">M105/((1+$Q$5)^(M$3-0.5))</f>
        <v>167.39140996760997</v>
      </c>
      <c r="N106" s="7">
        <f ca="1">N105/(((1+Q105)^N$3)*(Q105-H105))</f>
        <v>4027.0630452221262</v>
      </c>
      <c r="O106" s="7">
        <f ca="1">SUM(I106:N106)</f>
        <v>4862.3900332925414</v>
      </c>
      <c r="P106" s="7">
        <f ca="1">VLOOKUP(B105,INDIRECT("fundamentals!"&amp;$A$2&amp;":"&amp;B$2),2,1)</f>
        <v>4862.3900000000003</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4891.24</v>
      </c>
      <c r="D110" s="10">
        <f ca="1">C110*VLOOKUP(B110,INDIRECT("fundamentals!"&amp;"$"&amp;$A$2&amp;":"&amp;"$"&amp;$B$2),9,1)/100</f>
        <v>118.24742461014912</v>
      </c>
      <c r="E110" s="10">
        <f ca="1">C110*INDEX(buyback_yield!$C$3:$Y$13,MATCH(ierp_consumer_staples!$C$2,buyback_yield!$B$3:$B$13,0),MATCH(ierp_consumer_staples!B110,buyback_yield!$C$2:$Y$2,0))</f>
        <v>62.898903085709854</v>
      </c>
      <c r="F110" s="10">
        <f ca="1">SUM(D110:E110)</f>
        <v>181.14632769585899</v>
      </c>
      <c r="G110" s="3">
        <f>INDEX(eps_5Y_est!$C$3:$M$25,MATCH(B110,eps_5Y_est!$B$3:$B$25,0),MATCH($C$2,eps_5Y_est!$C$2:$M$2,0))</f>
        <v>6.5711840806921995E-2</v>
      </c>
      <c r="H110" s="16">
        <f>VLOOKUP(B110,'riskfree_rate and infl.'!$A:$C,3,0)</f>
        <v>4.8350999999999998E-2</v>
      </c>
      <c r="I110" s="26">
        <f ca="1">F110*(1+$G110)</f>
        <v>193.04978634416779</v>
      </c>
      <c r="J110" s="7">
        <f ca="1">I110*(1+$G110)</f>
        <v>205.73544317222604</v>
      </c>
      <c r="K110" s="7">
        <f t="shared" ref="K110:M110" ca="1" si="144">J110*(1+$G110)</f>
        <v>219.2546978623009</v>
      </c>
      <c r="L110" s="7">
        <f t="shared" ca="1" si="144"/>
        <v>233.66232766439819</v>
      </c>
      <c r="M110" s="7">
        <f t="shared" ca="1" si="144"/>
        <v>249.01670934245595</v>
      </c>
      <c r="N110" s="7">
        <f t="shared" ref="N110" ca="1" si="145">M110*(1+$H110)</f>
        <v>261.05691625587303</v>
      </c>
      <c r="O110" s="7">
        <f ca="1">SUM(I110:N110)</f>
        <v>1361.7758806414217</v>
      </c>
      <c r="P110" s="7"/>
      <c r="Q110" s="11">
        <v>8.8927115781465754E-2</v>
      </c>
      <c r="R110" s="8">
        <f>Q110-H110</f>
        <v>4.0576115781465756E-2</v>
      </c>
    </row>
    <row r="111" spans="1:18" x14ac:dyDescent="0.35">
      <c r="H111" s="6"/>
      <c r="I111" s="26">
        <f ca="1">I110/((1+$Q$5)^(I$3-0.5))</f>
        <v>186.3845368215392</v>
      </c>
      <c r="J111" s="7">
        <f t="shared" ref="J111" ca="1" si="146">J110/((1+$Q$5)^(J$3-0.5))</f>
        <v>185.15301005238152</v>
      </c>
      <c r="K111" s="7">
        <f t="shared" ref="K111" ca="1" si="147">K110/((1+$Q$5)^(K$3-0.5))</f>
        <v>183.92962053650146</v>
      </c>
      <c r="L111" s="7">
        <f t="shared" ref="L111" ca="1" si="148">L110/((1+$Q$5)^(L$3-0.5))</f>
        <v>182.71431450739348</v>
      </c>
      <c r="M111" s="7">
        <f t="shared" ref="M111" ca="1" si="149">M110/((1+$Q$5)^(M$3-0.5))</f>
        <v>181.50703855381153</v>
      </c>
      <c r="N111" s="7">
        <f ca="1">N110/(((1+Q110)^N$3)*(Q110-H110))</f>
        <v>4202.1414776044267</v>
      </c>
      <c r="O111" s="7">
        <f ca="1">SUM(I111:N111)</f>
        <v>5121.8299980760539</v>
      </c>
      <c r="P111" s="7">
        <f ca="1">VLOOKUP(B110,INDIRECT("fundamentals!"&amp;$A$2&amp;":"&amp;B$2),2,1)</f>
        <v>5121.83</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3D558-1AC7-4674-AF78-419B4074A0A5}">
  <sheetPr codeName="Sheet9"/>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AN</v>
      </c>
      <c r="B2" s="27" t="str" cm="1">
        <f t="array" aca="1" ref="B2" ca="1">SUBSTITUTE(ADDRESS(1, COLUMN(INDIRECT(A2 &amp; "1")) + 11, 4), "1", "")</f>
        <v>AY</v>
      </c>
      <c r="C2" s="1" t="s">
        <v>20</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1406.395</v>
      </c>
      <c r="D5" s="10">
        <f ca="1">C5*VLOOKUP(B5,INDIRECT("fundamentals!"&amp;"$"&amp;$A$2&amp;":"&amp;"$"&amp;$B$2),9,1)/100</f>
        <v>28.713414670988417</v>
      </c>
      <c r="E5" s="10">
        <f ca="1">C5*INDEX(buyback_yield!$C$3:$Y$13,MATCH(ierp_energy!$C$2,buyback_yield!$B$3:$B$13,0),MATCH(ierp_energy!B5,buyback_yield!$C$2:$Y$2,0))</f>
        <v>0</v>
      </c>
      <c r="F5" s="10">
        <f ca="1">SUM(D5:E5)</f>
        <v>28.713414670988417</v>
      </c>
      <c r="G5" s="3">
        <f>INDEX(eps_5Y_est!$C$3:$M$25,MATCH(B5,eps_5Y_est!$B$3:$B$25,0),MATCH($C$2,eps_5Y_est!$C$2:$M$2,0))</f>
        <v>6.740822335220599E-2</v>
      </c>
      <c r="H5" s="16">
        <f>VLOOKUP(B5,'riskfree_rate and infl.'!$A:$C,3,0)</f>
        <v>4.8261000000000005E-2</v>
      </c>
      <c r="I5" s="26">
        <f ca="1">F5*(1+$G5)</f>
        <v>30.648934940334911</v>
      </c>
      <c r="J5" s="7">
        <f ca="1">I5*(1+$G5)</f>
        <v>32.714925192300235</v>
      </c>
      <c r="K5" s="7">
        <f t="shared" ref="K5:M5" ca="1" si="1">J5*(1+$G5)</f>
        <v>34.92018017661352</v>
      </c>
      <c r="L5" s="7">
        <f t="shared" ca="1" si="1"/>
        <v>37.274087481457961</v>
      </c>
      <c r="M5" s="7">
        <f t="shared" ca="1" si="1"/>
        <v>39.786667495657746</v>
      </c>
      <c r="N5" s="7">
        <f t="shared" ref="N5" ca="1" si="2">M5*(1+$H5)</f>
        <v>41.706811855665691</v>
      </c>
      <c r="O5" s="7">
        <f ca="1">SUM(I5:N5)</f>
        <v>217.05160714203009</v>
      </c>
      <c r="P5" s="7"/>
      <c r="Q5" s="11">
        <v>6.9036165420471113E-2</v>
      </c>
      <c r="R5" s="8">
        <f>Q5-H5</f>
        <v>2.0775165420471108E-2</v>
      </c>
    </row>
    <row r="6" spans="1:18" x14ac:dyDescent="0.35">
      <c r="H6" s="6"/>
      <c r="I6" s="26">
        <f ca="1">I5/((1+$Q$5)^(I$3-0.5))</f>
        <v>29.642797584421391</v>
      </c>
      <c r="J6" s="7">
        <f ca="1">J5/((1+$Q$5)^(J$3-0.5))</f>
        <v>29.597657149729201</v>
      </c>
      <c r="K6" s="7">
        <f ca="1">K5/((1+$Q$5)^(K$3-0.5))</f>
        <v>29.552585455473487</v>
      </c>
      <c r="L6" s="7">
        <f ca="1">L5/((1+$Q$5)^(L$3-0.5))</f>
        <v>29.507582396975419</v>
      </c>
      <c r="M6" s="7">
        <f ca="1">M5/((1+$Q$5)^(M$3-0.5))</f>
        <v>29.462647869715582</v>
      </c>
      <c r="N6" s="7">
        <f ca="1">N5/(((1+Q5)^N$3)*(Q5-H5))</f>
        <v>1437.80673729864</v>
      </c>
      <c r="O6" s="7">
        <f ca="1">SUM(I6:N6)</f>
        <v>1585.570007754955</v>
      </c>
      <c r="P6" s="7">
        <f ca="1">VLOOKUP(B5,INDIRECT("fundamentals!"&amp;$A$2&amp;":"&amp;B$2),2,1)</f>
        <v>1585.57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1823.4699999999998</v>
      </c>
      <c r="D10" s="10">
        <f ca="1">C10*VLOOKUP(B10,INDIRECT("fundamentals!"&amp;"$"&amp;$A$2&amp;":"&amp;"$"&amp;$B$2),9,1)/100</f>
        <v>29.600630275997215</v>
      </c>
      <c r="E10" s="10">
        <f ca="1">C10*INDEX(buyback_yield!$C$3:$Y$13,MATCH(ierp_energy!$C$2,buyback_yield!$B$3:$B$13,0),MATCH(ierp_energy!B10,buyback_yield!$C$2:$Y$2,0))</f>
        <v>0</v>
      </c>
      <c r="F10" s="10">
        <f ca="1">SUM(D10:E10)</f>
        <v>29.600630275997215</v>
      </c>
      <c r="G10" s="3">
        <f>INDEX(eps_5Y_est!$C$3:$M$25,MATCH(B10,eps_5Y_est!$B$3:$B$25,0),MATCH($C$2,eps_5Y_est!$C$2:$M$2,0))</f>
        <v>6.9589484782583991E-2</v>
      </c>
      <c r="H10" s="16">
        <f>VLOOKUP(B10,'riskfree_rate and infl.'!$A:$C,3,0)</f>
        <v>4.5347999999999999E-2</v>
      </c>
      <c r="I10" s="26">
        <f ca="1">F10*(1+$G10)</f>
        <v>31.660522886143617</v>
      </c>
      <c r="J10" s="7">
        <f ca="1">I10*(1+$G10)</f>
        <v>33.863762361737564</v>
      </c>
      <c r="K10" s="7">
        <f t="shared" ref="K10:M10" ca="1" si="4">J10*(1+$G10)</f>
        <v>36.220324137290739</v>
      </c>
      <c r="L10" s="7">
        <f t="shared" ca="1" si="4"/>
        <v>38.740877832662989</v>
      </c>
      <c r="M10" s="7">
        <f t="shared" ca="1" si="4"/>
        <v>41.436835561063035</v>
      </c>
      <c r="N10" s="7">
        <f t="shared" ref="N10" ca="1" si="5">M10*(1+$H10)</f>
        <v>43.31591318008612</v>
      </c>
      <c r="O10" s="7">
        <f ca="1">SUM(I10:N10)</f>
        <v>225.23823595898403</v>
      </c>
      <c r="P10" s="7"/>
      <c r="Q10" s="11">
        <v>6.2141212351294696E-2</v>
      </c>
      <c r="R10" s="8">
        <f>Q10-H10</f>
        <v>1.6793212351294697E-2</v>
      </c>
    </row>
    <row r="11" spans="1:18" x14ac:dyDescent="0.35">
      <c r="H11" s="6"/>
      <c r="I11" s="26">
        <f ca="1">I10/((1+$Q$5)^(I$3-0.5))</f>
        <v>30.621177315228454</v>
      </c>
      <c r="J11" s="7">
        <f t="shared" ref="J11" ca="1" si="6">J10/((1+$Q$5)^(J$3-0.5))</f>
        <v>30.637026442551988</v>
      </c>
      <c r="K11" s="7">
        <f t="shared" ref="K11" ca="1" si="7">K10/((1+$Q$5)^(K$3-0.5))</f>
        <v>30.652883773179859</v>
      </c>
      <c r="L11" s="7">
        <f t="shared" ref="L11" ca="1" si="8">L10/((1+$Q$5)^(L$3-0.5))</f>
        <v>30.668749311357995</v>
      </c>
      <c r="M11" s="7">
        <f t="shared" ref="M11" ca="1" si="9">M10/((1+$Q$5)^(M$3-0.5))</f>
        <v>30.684623061334531</v>
      </c>
      <c r="N11" s="7">
        <f ca="1">N10/(((1+Q10)^N$3)*(Q10-H10))</f>
        <v>1908.1055436723318</v>
      </c>
      <c r="O11" s="7">
        <f ca="1">SUM(I11:N11)</f>
        <v>2061.3700035759848</v>
      </c>
      <c r="P11" s="7">
        <f ca="1">VLOOKUP(B10,INDIRECT("fundamentals!"&amp;$A$2&amp;":"&amp;B$2),2,1)</f>
        <v>2061.37</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2278.6099999999997</v>
      </c>
      <c r="D15" s="10">
        <f ca="1">C15*VLOOKUP(B15,INDIRECT("fundamentals!"&amp;"$"&amp;$A$2&amp;":"&amp;"$"&amp;$B$2),9,1)/100</f>
        <v>37.423052981957369</v>
      </c>
      <c r="E15" s="10">
        <f ca="1">C15*INDEX(buyback_yield!$C$3:$Y$13,MATCH(ierp_energy!$C$2,buyback_yield!$B$3:$B$13,0),MATCH(ierp_energy!B15,buyback_yield!$C$2:$Y$2,0))</f>
        <v>0</v>
      </c>
      <c r="F15" s="10">
        <f ca="1">SUM(D15:E15)</f>
        <v>37.423052981957369</v>
      </c>
      <c r="G15" s="3">
        <f>INDEX(eps_5Y_est!$C$3:$M$25,MATCH(B15,eps_5Y_est!$B$3:$B$25,0),MATCH($C$2,eps_5Y_est!$C$2:$M$2,0))</f>
        <v>9.6184359110068993E-2</v>
      </c>
      <c r="H15" s="16">
        <f>VLOOKUP(B15,'riskfree_rate and infl.'!$A:$C,3,0)</f>
        <v>4.8094999999999999E-2</v>
      </c>
      <c r="I15" s="26">
        <f ca="1">F15*(1+$G15)</f>
        <v>41.022565348969096</v>
      </c>
      <c r="J15" s="7">
        <f ca="1">I15*(1+$G15)</f>
        <v>44.968294506110617</v>
      </c>
      <c r="K15" s="7">
        <f t="shared" ref="K15:M15" ca="1" si="11">J15*(1+$G15)</f>
        <v>49.293541093453705</v>
      </c>
      <c r="L15" s="7">
        <f t="shared" ca="1" si="11"/>
        <v>54.034808751793399</v>
      </c>
      <c r="M15" s="7">
        <f t="shared" ca="1" si="11"/>
        <v>59.232112201219799</v>
      </c>
      <c r="N15" s="7">
        <f t="shared" ref="N15" ca="1" si="12">M15*(1+$H15)</f>
        <v>62.080880637537462</v>
      </c>
      <c r="O15" s="7">
        <f ca="1">SUM(I15:N15)</f>
        <v>310.63220253908412</v>
      </c>
      <c r="P15" s="7"/>
      <c r="Q15" s="11">
        <v>6.7660875561553729E-2</v>
      </c>
      <c r="R15" s="8">
        <f>Q15-H15</f>
        <v>1.9565875561553731E-2</v>
      </c>
    </row>
    <row r="16" spans="1:18" x14ac:dyDescent="0.35">
      <c r="H16" s="6"/>
      <c r="I16" s="26">
        <f ca="1">I15/((1+$Q$5)^(I$3-0.5))</f>
        <v>39.675884444286723</v>
      </c>
      <c r="J16" s="7">
        <f t="shared" ref="J16" ca="1" si="13">J15/((1+$Q$5)^(J$3-0.5))</f>
        <v>40.683454281997449</v>
      </c>
      <c r="K16" s="7">
        <f t="shared" ref="K16" ca="1" si="14">K15/((1+$Q$5)^(K$3-0.5))</f>
        <v>41.716611374840191</v>
      </c>
      <c r="L16" s="7">
        <f t="shared" ref="L16" ca="1" si="15">L15/((1+$Q$5)^(L$3-0.5))</f>
        <v>42.776005511644158</v>
      </c>
      <c r="M16" s="7">
        <f t="shared" ref="M16" ca="1" si="16">M15/((1+$Q$5)^(M$3-0.5))</f>
        <v>43.862302982638198</v>
      </c>
      <c r="N16" s="7">
        <f ca="1">N15/(((1+Q15)^N$3)*(Q15-H15))</f>
        <v>2287.1357393940134</v>
      </c>
      <c r="O16" s="7">
        <f ca="1">SUM(I16:N16)</f>
        <v>2495.84999798942</v>
      </c>
      <c r="P16" s="7">
        <f ca="1">VLOOKUP(B15,INDIRECT("fundamentals!"&amp;$A$2&amp;":"&amp;B$2),2,1)</f>
        <v>2495.85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2919.355</v>
      </c>
      <c r="D20" s="10">
        <f ca="1">C20*VLOOKUP(B20,INDIRECT("fundamentals!"&amp;"$"&amp;$A$2&amp;":"&amp;"$"&amp;$B$2),9,1)/100</f>
        <v>42.283243085948961</v>
      </c>
      <c r="E20" s="10">
        <f ca="1">C20*INDEX(buyback_yield!$C$3:$Y$13,MATCH(ierp_energy!$C$2,buyback_yield!$B$3:$B$13,0),MATCH(ierp_energy!B20,buyback_yield!$C$2:$Y$2,0))</f>
        <v>0</v>
      </c>
      <c r="F20" s="10">
        <f ca="1">SUM(D20:E20)</f>
        <v>42.283243085948961</v>
      </c>
      <c r="G20" s="3">
        <f>INDEX(eps_5Y_est!$C$3:$M$25,MATCH(B20,eps_5Y_est!$B$3:$B$25,0),MATCH($C$2,eps_5Y_est!$C$2:$M$2,0))</f>
        <v>7.3626253851671999E-2</v>
      </c>
      <c r="H20" s="16">
        <f>VLOOKUP(B20,'riskfree_rate and infl.'!$A:$C,3,0)</f>
        <v>4.4522000000000006E-2</v>
      </c>
      <c r="I20" s="26">
        <f ca="1">F20*(1+$G20)</f>
        <v>45.396399875066997</v>
      </c>
      <c r="J20" s="7">
        <f ca="1">I20*(1+$G20)</f>
        <v>48.738766736220697</v>
      </c>
      <c r="K20" s="7">
        <f t="shared" ref="K20:M20" ca="1" si="18">J20*(1+$G20)</f>
        <v>52.32721954835911</v>
      </c>
      <c r="L20" s="7">
        <f t="shared" ca="1" si="18"/>
        <v>56.179876698178774</v>
      </c>
      <c r="M20" s="7">
        <f t="shared" ca="1" si="18"/>
        <v>60.316190561314521</v>
      </c>
      <c r="N20" s="7">
        <f t="shared" ref="N20" ca="1" si="19">M20*(1+$H20)</f>
        <v>63.001587997485366</v>
      </c>
      <c r="O20" s="7">
        <f ca="1">SUM(I20:N20)</f>
        <v>325.96004141662547</v>
      </c>
      <c r="P20" s="7"/>
      <c r="Q20" s="11">
        <v>5.9630612206503737E-2</v>
      </c>
      <c r="R20" s="8">
        <f>Q20-H20</f>
        <v>1.5108612206503731E-2</v>
      </c>
    </row>
    <row r="21" spans="1:18" x14ac:dyDescent="0.35">
      <c r="H21" s="6"/>
      <c r="I21" s="26">
        <f ca="1">I20/((1+$Q$5)^(I$3-0.5))</f>
        <v>43.906135569726224</v>
      </c>
      <c r="J21" s="7">
        <f t="shared" ref="J21" ca="1" si="20">J20/((1+$Q$5)^(J$3-0.5))</f>
        <v>44.094654023503765</v>
      </c>
      <c r="K21" s="7">
        <f t="shared" ref="K21" ca="1" si="21">K20/((1+$Q$5)^(K$3-0.5))</f>
        <v>44.283981913296422</v>
      </c>
      <c r="L21" s="7">
        <f t="shared" ref="L21" ca="1" si="22">L20/((1+$Q$5)^(L$3-0.5))</f>
        <v>44.474122714555264</v>
      </c>
      <c r="M21" s="7">
        <f t="shared" ref="M21" ca="1" si="23">M20/((1+$Q$5)^(M$3-0.5))</f>
        <v>44.665079917653813</v>
      </c>
      <c r="N21" s="7">
        <f ca="1">N20/(((1+Q20)^N$3)*(Q20-H20))</f>
        <v>3121.4360383826079</v>
      </c>
      <c r="O21" s="7">
        <f ca="1">SUM(I21:N21)</f>
        <v>3342.8600125213434</v>
      </c>
      <c r="P21" s="7">
        <f ca="1">VLOOKUP(B20,INDIRECT("fundamentals!"&amp;$A$2&amp;":"&amp;B$2),2,1)</f>
        <v>3342.86</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2724.13</v>
      </c>
      <c r="D25" s="10">
        <f ca="1">C25*VLOOKUP(B25,INDIRECT("fundamentals!"&amp;"$"&amp;$A$2&amp;":"&amp;"$"&amp;$B$2),9,1)/100</f>
        <v>41.578288398960574</v>
      </c>
      <c r="E25" s="10">
        <f ca="1">C25*INDEX(buyback_yield!$C$3:$Y$13,MATCH(ierp_energy!$C$2,buyback_yield!$B$3:$B$13,0),MATCH(ierp_energy!B25,buyback_yield!$C$2:$Y$2,0))</f>
        <v>0</v>
      </c>
      <c r="F25" s="10">
        <f ca="1">SUM(D25:E25)</f>
        <v>41.578288398960574</v>
      </c>
      <c r="G25" s="3">
        <f>INDEX(eps_5Y_est!$C$3:$M$25,MATCH(B25,eps_5Y_est!$B$3:$B$25,0),MATCH($C$2,eps_5Y_est!$C$2:$M$2,0))</f>
        <v>8.1659901945195013E-2</v>
      </c>
      <c r="H25" s="16">
        <f>VLOOKUP(B25,'riskfree_rate and infl.'!$A:$C,3,0)</f>
        <v>2.6758000000000001E-2</v>
      </c>
      <c r="I25" s="26">
        <f ca="1">F25*(1+$G25)</f>
        <v>44.973567352668738</v>
      </c>
      <c r="J25" s="7">
        <f ca="1">I25*(1+$G25)</f>
        <v>48.646104452813297</v>
      </c>
      <c r="K25" s="7">
        <f t="shared" ref="K25:M25" ca="1" si="25">J25*(1+$G25)</f>
        <v>52.618540572445752</v>
      </c>
      <c r="L25" s="7">
        <f t="shared" ca="1" si="25"/>
        <v>56.915365436090944</v>
      </c>
      <c r="M25" s="7">
        <f t="shared" ca="1" si="25"/>
        <v>61.563068596777079</v>
      </c>
      <c r="N25" s="7">
        <f t="shared" ref="N25" ca="1" si="26">M25*(1+$H25)</f>
        <v>63.210373186289644</v>
      </c>
      <c r="O25" s="7">
        <f ca="1">SUM(I25:N25)</f>
        <v>327.92701959708546</v>
      </c>
      <c r="P25" s="7"/>
      <c r="Q25" s="11">
        <v>5.2725368591162475E-2</v>
      </c>
      <c r="R25" s="8">
        <f>Q25-H25</f>
        <v>2.5967368591162474E-2</v>
      </c>
    </row>
    <row r="26" spans="1:18" x14ac:dyDescent="0.35">
      <c r="H26" s="6"/>
      <c r="I26" s="26">
        <f ca="1">I25/((1+$Q$5)^(I$3-0.5))</f>
        <v>43.497183712248564</v>
      </c>
      <c r="J26" s="7">
        <f t="shared" ref="J26" ca="1" si="27">J25/((1+$Q$5)^(J$3-0.5))</f>
        <v>44.010821140534233</v>
      </c>
      <c r="K26" s="7">
        <f t="shared" ref="K26" ca="1" si="28">K25/((1+$Q$5)^(K$3-0.5))</f>
        <v>44.53052386742592</v>
      </c>
      <c r="L26" s="7">
        <f t="shared" ref="L26" ca="1" si="29">L25/((1+$Q$5)^(L$3-0.5))</f>
        <v>45.056363515132517</v>
      </c>
      <c r="M26" s="7">
        <f t="shared" ref="M26" ca="1" si="30">M25/((1+$Q$5)^(M$3-0.5))</f>
        <v>45.588412551615313</v>
      </c>
      <c r="N26" s="7">
        <f ca="1">N25/(((1+Q25)^N$3)*(Q25-H25))</f>
        <v>1882.7166716369677</v>
      </c>
      <c r="O26" s="7">
        <f ca="1">SUM(I26:N26)</f>
        <v>2105.3999764239243</v>
      </c>
      <c r="P26" s="7">
        <f ca="1">VLOOKUP(B25,INDIRECT("fundamentals!"&amp;$A$2&amp;":"&amp;B$2),2,1)</f>
        <v>2105.4</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2241.5250000000001</v>
      </c>
      <c r="D30" s="10">
        <f ca="1">C30*VLOOKUP(B30,INDIRECT("fundamentals!"&amp;"$"&amp;$A$2&amp;":"&amp;"$"&amp;$B$2),9,1)/100</f>
        <v>49.185637484793396</v>
      </c>
      <c r="E30" s="10">
        <f ca="1">C30*INDEX(buyback_yield!$C$3:$Y$13,MATCH(ierp_energy!$C$2,buyback_yield!$B$3:$B$13,0),MATCH(ierp_energy!B30,buyback_yield!$C$2:$Y$2,0))</f>
        <v>0</v>
      </c>
      <c r="F30" s="10">
        <f ca="1">SUM(D30:E30)</f>
        <v>49.185637484793396</v>
      </c>
      <c r="G30" s="3">
        <f>INDEX(eps_5Y_est!$C$3:$M$25,MATCH(B30,eps_5Y_est!$B$3:$B$25,0),MATCH($C$2,eps_5Y_est!$C$2:$M$2,0))</f>
        <v>6.4935650305645992E-2</v>
      </c>
      <c r="H30" s="16">
        <f>VLOOKUP(B30,'riskfree_rate and infl.'!$A:$C,3,0)</f>
        <v>4.6411000000000001E-2</v>
      </c>
      <c r="I30" s="26">
        <f ca="1">F30*(1+$G30)</f>
        <v>52.379538840566212</v>
      </c>
      <c r="J30" s="7">
        <f ca="1">I30*(1+$G30)</f>
        <v>55.78083825788822</v>
      </c>
      <c r="K30" s="7">
        <f t="shared" ref="K30:M30" ca="1" si="32">J30*(1+$G30)</f>
        <v>59.403003264758247</v>
      </c>
      <c r="L30" s="7">
        <f t="shared" ca="1" si="32"/>
        <v>63.260375911863733</v>
      </c>
      <c r="M30" s="7">
        <f t="shared" ca="1" si="32"/>
        <v>67.368229560280227</v>
      </c>
      <c r="N30" s="7">
        <f t="shared" ref="N30" ca="1" si="33">M30*(1+$H30)</f>
        <v>70.494856462402396</v>
      </c>
      <c r="O30" s="7">
        <f ca="1">SUM(I30:N30)</f>
        <v>368.68684229775897</v>
      </c>
      <c r="P30" s="7"/>
      <c r="Q30" s="11">
        <v>7.00444336068963E-2</v>
      </c>
      <c r="R30" s="8">
        <f>Q30-H30</f>
        <v>2.3633433606896299E-2</v>
      </c>
    </row>
    <row r="31" spans="1:18" x14ac:dyDescent="0.35">
      <c r="H31" s="6"/>
      <c r="I31" s="26">
        <f ca="1">I30/((1+$Q$5)^(I$3-0.5))</f>
        <v>50.660033389051783</v>
      </c>
      <c r="J31" s="7">
        <f t="shared" ref="J31" ca="1" si="34">J30/((1+$Q$5)^(J$3-0.5))</f>
        <v>50.465716078423057</v>
      </c>
      <c r="K31" s="7">
        <f t="shared" ref="K31" ca="1" si="35">K30/((1+$Q$5)^(K$3-0.5))</f>
        <v>50.272144113082987</v>
      </c>
      <c r="L31" s="7">
        <f t="shared" ref="L31" ca="1" si="36">L30/((1+$Q$5)^(L$3-0.5))</f>
        <v>50.079314634101522</v>
      </c>
      <c r="M31" s="7">
        <f t="shared" ref="M31" ca="1" si="37">M30/((1+$Q$5)^(M$3-0.5))</f>
        <v>49.887224793514648</v>
      </c>
      <c r="N31" s="7">
        <f ca="1">N30/(((1+Q30)^N$3)*(Q30-H30))</f>
        <v>2126.2853491268033</v>
      </c>
      <c r="O31" s="7">
        <f ca="1">SUM(I31:N31)</f>
        <v>2377.6497821349772</v>
      </c>
      <c r="P31" s="7">
        <f ca="1">VLOOKUP(B30,INDIRECT("fundamentals!"&amp;$A$2&amp;":"&amp;B$2),2,1)</f>
        <v>2377.65</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2572.0250000000001</v>
      </c>
      <c r="D35" s="10">
        <f ca="1">C35*VLOOKUP(B35,INDIRECT("fundamentals!"&amp;"$"&amp;$A$2&amp;":"&amp;"$"&amp;$B$2),9,1)/100</f>
        <v>53.732315123482287</v>
      </c>
      <c r="E35" s="10">
        <f ca="1">C35*INDEX(buyback_yield!$C$3:$Y$13,MATCH(ierp_energy!$C$2,buyback_yield!$B$3:$B$13,0),MATCH(ierp_energy!B35,buyback_yield!$C$2:$Y$2,0))</f>
        <v>0</v>
      </c>
      <c r="F35" s="10">
        <f ca="1">SUM(D35:E35)</f>
        <v>53.732315123482287</v>
      </c>
      <c r="G35" s="3">
        <f>INDEX(eps_5Y_est!$C$3:$M$25,MATCH(B35,eps_5Y_est!$B$3:$B$25,0),MATCH($C$2,eps_5Y_est!$C$2:$M$2,0))</f>
        <v>8.2582790844261011E-2</v>
      </c>
      <c r="H35" s="16">
        <f>VLOOKUP(B35,'riskfree_rate and infl.'!$A:$C,3,0)</f>
        <v>4.3341000000000005E-2</v>
      </c>
      <c r="I35" s="26">
        <f ca="1">F35*(1+$G35)</f>
        <v>58.169679664902752</v>
      </c>
      <c r="J35" s="7">
        <f ca="1">I35*(1+$G35)</f>
        <v>62.973494154147083</v>
      </c>
      <c r="K35" s="7">
        <f t="shared" ref="K35:M35" ca="1" si="39">J35*(1+$G35)</f>
        <v>68.174021050611316</v>
      </c>
      <c r="L35" s="7">
        <f t="shared" ca="1" si="39"/>
        <v>73.804021972046201</v>
      </c>
      <c r="M35" s="7">
        <f t="shared" ca="1" si="39"/>
        <v>79.89896408202894</v>
      </c>
      <c r="N35" s="7">
        <f t="shared" ref="N35" ca="1" si="40">M35*(1+$H35)</f>
        <v>83.361865084308164</v>
      </c>
      <c r="O35" s="7">
        <f ca="1">SUM(I35:N35)</f>
        <v>426.38204600804443</v>
      </c>
      <c r="P35" s="7"/>
      <c r="Q35" s="11">
        <v>6.7598572107675781E-2</v>
      </c>
      <c r="R35" s="8">
        <f>Q35-H35</f>
        <v>2.4257572107675776E-2</v>
      </c>
    </row>
    <row r="36" spans="1:18" x14ac:dyDescent="0.35">
      <c r="H36" s="6"/>
      <c r="I36" s="26">
        <f ca="1">I35/((1+$Q$5)^(I$3-0.5))</f>
        <v>56.260096581304019</v>
      </c>
      <c r="J36" s="7">
        <f t="shared" ref="J36" ca="1" si="41">J35/((1+$Q$5)^(J$3-0.5))</f>
        <v>56.97301395430366</v>
      </c>
      <c r="K36" s="7">
        <f t="shared" ref="K36" ca="1" si="42">K35/((1+$Q$5)^(K$3-0.5))</f>
        <v>57.694965282301766</v>
      </c>
      <c r="L36" s="7">
        <f t="shared" ref="L36" ca="1" si="43">L35/((1+$Q$5)^(L$3-0.5))</f>
        <v>58.426065041878644</v>
      </c>
      <c r="M36" s="7">
        <f t="shared" ref="M36" ca="1" si="44">M35/((1+$Q$5)^(M$3-0.5))</f>
        <v>59.166429160240362</v>
      </c>
      <c r="N36" s="7">
        <f ca="1">N35/(((1+Q35)^N$3)*(Q35-H35))</f>
        <v>2477.8794297748436</v>
      </c>
      <c r="O36" s="7">
        <f ca="1">SUM(I36:N36)</f>
        <v>2766.3999997948722</v>
      </c>
      <c r="P36" s="7">
        <f ca="1">VLOOKUP(B35,INDIRECT("fundamentals!"&amp;$A$2&amp;":"&amp;B$2),2,1)</f>
        <v>2766.4</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2798.9049999999997</v>
      </c>
      <c r="D40" s="10">
        <f ca="1">C40*VLOOKUP(B40,INDIRECT("fundamentals!"&amp;"$"&amp;$A$2&amp;":"&amp;"$"&amp;$B$2),9,1)/100</f>
        <v>51.956788940557217</v>
      </c>
      <c r="E40" s="10">
        <f ca="1">C40*INDEX(buyback_yield!$C$3:$Y$13,MATCH(ierp_energy!$C$2,buyback_yield!$B$3:$B$13,0),MATCH(ierp_energy!B40,buyback_yield!$C$2:$Y$2,0))</f>
        <v>0</v>
      </c>
      <c r="F40" s="10">
        <f ca="1">SUM(D40:E40)</f>
        <v>51.956788940557217</v>
      </c>
      <c r="G40" s="3">
        <f>INDEX(eps_5Y_est!$C$3:$M$25,MATCH(B40,eps_5Y_est!$B$3:$B$25,0),MATCH($C$2,eps_5Y_est!$C$2:$M$2,0))</f>
        <v>9.1822797995984987E-2</v>
      </c>
      <c r="H40" s="16">
        <f>VLOOKUP(B40,'riskfree_rate and infl.'!$A:$C,3,0)</f>
        <v>2.8940999999999998E-2</v>
      </c>
      <c r="I40" s="26">
        <f ca="1">F40*(1+$G40)</f>
        <v>56.727606675966022</v>
      </c>
      <c r="J40" s="7">
        <f ca="1">I40*(1+$G40)</f>
        <v>61.936494244568934</v>
      </c>
      <c r="K40" s="7">
        <f t="shared" ref="K40:M40" ca="1" si="46">J40*(1+$G40)</f>
        <v>67.623676444167472</v>
      </c>
      <c r="L40" s="7">
        <f t="shared" ca="1" si="46"/>
        <v>73.833071626046106</v>
      </c>
      <c r="M40" s="7">
        <f t="shared" ca="1" si="46"/>
        <v>80.612630847387621</v>
      </c>
      <c r="N40" s="7">
        <f t="shared" ref="N40" ca="1" si="47">M40*(1+$H40)</f>
        <v>82.945640996741872</v>
      </c>
      <c r="O40" s="7">
        <f ca="1">SUM(I40:N40)</f>
        <v>423.67912083487801</v>
      </c>
      <c r="P40" s="7"/>
      <c r="Q40" s="11">
        <v>5.3995655296971964E-2</v>
      </c>
      <c r="R40" s="8">
        <f>Q40-H40</f>
        <v>2.5054655296971966E-2</v>
      </c>
    </row>
    <row r="41" spans="1:18" x14ac:dyDescent="0.35">
      <c r="H41" s="6"/>
      <c r="I41" s="26">
        <f ca="1">I40/((1+$Q$5)^(I$3-0.5))</f>
        <v>54.865363687771833</v>
      </c>
      <c r="J41" s="7">
        <f t="shared" ref="J41" ca="1" si="48">J40/((1+$Q$5)^(J$3-0.5))</f>
        <v>56.034825417799894</v>
      </c>
      <c r="K41" s="7">
        <f t="shared" ref="K41" ca="1" si="49">K40/((1+$Q$5)^(K$3-0.5))</f>
        <v>57.229214363216215</v>
      </c>
      <c r="L41" s="7">
        <f t="shared" ref="L41" ca="1" si="50">L40/((1+$Q$5)^(L$3-0.5))</f>
        <v>58.44906185057134</v>
      </c>
      <c r="M41" s="7">
        <f t="shared" ref="M41" ca="1" si="51">M40/((1+$Q$5)^(M$3-0.5))</f>
        <v>59.694910531704217</v>
      </c>
      <c r="N41" s="7">
        <f ca="1">N40/(((1+Q40)^N$3)*(Q40-H40))</f>
        <v>2545.1362248069377</v>
      </c>
      <c r="O41" s="7">
        <f ca="1">SUM(I41:N41)</f>
        <v>2831.4096006580012</v>
      </c>
      <c r="P41" s="7">
        <f ca="1">VLOOKUP(B40,INDIRECT("fundamentals!"&amp;$A$2&amp;":"&amp;B$2),2,1)</f>
        <v>2831.41</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2867.605</v>
      </c>
      <c r="D45" s="10">
        <f ca="1">C45*VLOOKUP(B45,INDIRECT("fundamentals!"&amp;"$"&amp;$A$2&amp;":"&amp;"$"&amp;$B$2),9,1)/100</f>
        <v>65.463681113412264</v>
      </c>
      <c r="E45" s="10">
        <f ca="1">C45*INDEX(buyback_yield!$C$3:$Y$13,MATCH(ierp_energy!$C$2,buyback_yield!$B$3:$B$13,0),MATCH(ierp_energy!B45,buyback_yield!$C$2:$Y$2,0))</f>
        <v>0</v>
      </c>
      <c r="F45" s="10">
        <f ca="1">SUM(D45:E45)</f>
        <v>65.463681113412264</v>
      </c>
      <c r="G45" s="3">
        <f>INDEX(eps_5Y_est!$C$3:$M$25,MATCH(B45,eps_5Y_est!$B$3:$B$25,0),MATCH($C$2,eps_5Y_est!$C$2:$M$2,0))</f>
        <v>4.9680108357557998E-2</v>
      </c>
      <c r="H45" s="16">
        <f>VLOOKUP(B45,'riskfree_rate and infl.'!$A:$C,3,0)</f>
        <v>2.9499000000000001E-2</v>
      </c>
      <c r="I45" s="26">
        <f ca="1">F45*(1+$G45)</f>
        <v>68.7159238846112</v>
      </c>
      <c r="J45" s="7">
        <f ca="1">I45*(1+$G45)</f>
        <v>72.129738429088391</v>
      </c>
      <c r="K45" s="7">
        <f t="shared" ref="K45:M45" ca="1" si="53">J45*(1+$G45)</f>
        <v>75.71315165004782</v>
      </c>
      <c r="L45" s="7">
        <f t="shared" ca="1" si="53"/>
        <v>79.474589228114411</v>
      </c>
      <c r="M45" s="7">
        <f t="shared" ca="1" si="53"/>
        <v>83.42289543263955</v>
      </c>
      <c r="N45" s="7">
        <f t="shared" ref="N45" ca="1" si="54">M45*(1+$H45)</f>
        <v>85.883787425006972</v>
      </c>
      <c r="O45" s="7">
        <f ca="1">SUM(I45:N45)</f>
        <v>465.34008604950833</v>
      </c>
      <c r="P45" s="7"/>
      <c r="Q45" s="11">
        <v>5.4943165522096937E-2</v>
      </c>
      <c r="R45" s="8">
        <f>Q45-H45</f>
        <v>2.5444165522096936E-2</v>
      </c>
    </row>
    <row r="46" spans="1:18" x14ac:dyDescent="0.35">
      <c r="H46" s="6"/>
      <c r="I46" s="26">
        <f ca="1">I45/((1+$Q$5)^(I$3-0.5))</f>
        <v>66.460130719171374</v>
      </c>
      <c r="J46" s="7">
        <f t="shared" ref="J46" ca="1" si="55">J45/((1+$Q$5)^(J$3-0.5))</f>
        <v>65.256798105907549</v>
      </c>
      <c r="K46" s="7">
        <f t="shared" ref="K46" ca="1" si="56">K45/((1+$Q$5)^(K$3-0.5))</f>
        <v>64.075253132277822</v>
      </c>
      <c r="L46" s="7">
        <f t="shared" ref="L46" ca="1" si="57">L45/((1+$Q$5)^(L$3-0.5))</f>
        <v>62.915101309480349</v>
      </c>
      <c r="M46" s="7">
        <f t="shared" ref="M46" ca="1" si="58">M45/((1+$Q$5)^(M$3-0.5))</f>
        <v>61.775955291360113</v>
      </c>
      <c r="N46" s="7">
        <f ca="1">N45/(((1+Q45)^N$3)*(Q45-H45))</f>
        <v>2583.3167610185137</v>
      </c>
      <c r="O46" s="7">
        <f ca="1">SUM(I46:N46)</f>
        <v>2903.7999995767109</v>
      </c>
      <c r="P46" s="7">
        <f ca="1">VLOOKUP(B45,INDIRECT("fundamentals!"&amp;$A$2&amp;":"&amp;B$2),2,1)</f>
        <v>2903.8</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3235.04</v>
      </c>
      <c r="D50" s="10">
        <f ca="1">C50*VLOOKUP(B50,INDIRECT("fundamentals!"&amp;"$"&amp;$A$2&amp;":"&amp;"$"&amp;$B$2),9,1)/100</f>
        <v>73.420194223529734</v>
      </c>
      <c r="E50" s="10">
        <f ca="1">C50*INDEX(buyback_yield!$C$3:$Y$13,MATCH(ierp_energy!$C$2,buyback_yield!$B$3:$B$13,0),MATCH(ierp_energy!B50,buyback_yield!$C$2:$Y$2,0))</f>
        <v>0</v>
      </c>
      <c r="F50" s="10">
        <f ca="1">SUM(D50:E50)</f>
        <v>73.420194223529734</v>
      </c>
      <c r="G50" s="3">
        <f>INDEX(eps_5Y_est!$C$3:$M$25,MATCH(B50,eps_5Y_est!$B$3:$B$25,0),MATCH($C$2,eps_5Y_est!$C$2:$M$2,0))</f>
        <v>9.0301288269105995E-2</v>
      </c>
      <c r="H50" s="16">
        <f>VLOOKUP(B50,'riskfree_rate and infl.'!$A:$C,3,0)</f>
        <v>3.9678999999999999E-2</v>
      </c>
      <c r="I50" s="26">
        <f ca="1">F50*(1+$G50)</f>
        <v>80.050132346882449</v>
      </c>
      <c r="J50" s="7">
        <f ca="1">I50*(1+$G50)</f>
        <v>87.27876242391838</v>
      </c>
      <c r="K50" s="7">
        <f t="shared" ref="K50:M50" ca="1" si="60">J50*(1+$G50)</f>
        <v>95.160147109331461</v>
      </c>
      <c r="L50" s="7">
        <f t="shared" ca="1" si="60"/>
        <v>103.75323098518174</v>
      </c>
      <c r="M50" s="7">
        <f t="shared" ca="1" si="60"/>
        <v>113.12228140522579</v>
      </c>
      <c r="N50" s="7">
        <f t="shared" ref="N50" ca="1" si="61">M50*(1+$H50)</f>
        <v>117.61086040910375</v>
      </c>
      <c r="O50" s="7">
        <f ca="1">SUM(I50:N50)</f>
        <v>596.97541467964356</v>
      </c>
      <c r="P50" s="7"/>
      <c r="Q50" s="11">
        <v>6.6610250206395327E-2</v>
      </c>
      <c r="R50" s="8">
        <f>Q50-H50</f>
        <v>2.6931250206395328E-2</v>
      </c>
    </row>
    <row r="51" spans="1:18" x14ac:dyDescent="0.35">
      <c r="H51" s="6"/>
      <c r="I51" s="26">
        <f ca="1">I50/((1+$Q$5)^(I$3-0.5))</f>
        <v>77.422261960625576</v>
      </c>
      <c r="J51" s="7">
        <f t="shared" ref="J51" ca="1" si="62">J50/((1+$Q$5)^(J$3-0.5))</f>
        <v>78.96233512659218</v>
      </c>
      <c r="K51" s="7">
        <f t="shared" ref="K51" ca="1" si="63">K50/((1+$Q$5)^(K$3-0.5))</f>
        <v>80.533043219729166</v>
      </c>
      <c r="L51" s="7">
        <f t="shared" ref="L51" ca="1" si="64">L50/((1+$Q$5)^(L$3-0.5))</f>
        <v>82.134995625865386</v>
      </c>
      <c r="M51" s="7">
        <f t="shared" ref="M51" ca="1" si="65">M50/((1+$Q$5)^(M$3-0.5))</f>
        <v>83.768813852650212</v>
      </c>
      <c r="N51" s="7">
        <f ca="1">N50/(((1+Q50)^N$3)*(Q50-H50))</f>
        <v>3163.4585439671137</v>
      </c>
      <c r="O51" s="7">
        <f ca="1">SUM(I51:N51)</f>
        <v>3566.279993752576</v>
      </c>
      <c r="P51" s="7">
        <f ca="1">VLOOKUP(B50,INDIRECT("fundamentals!"&amp;$A$2&amp;":"&amp;B$2),2,1)</f>
        <v>3566.28</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3394.2750000000001</v>
      </c>
      <c r="D55" s="10">
        <f ca="1">C55*VLOOKUP(B55,INDIRECT("fundamentals!"&amp;"$"&amp;$A$2&amp;":"&amp;"$"&amp;$B$2),9,1)/100</f>
        <v>81.49003457151727</v>
      </c>
      <c r="E55" s="10">
        <f ca="1">C55*INDEX(buyback_yield!$C$3:$Y$13,MATCH(ierp_energy!$C$2,buyback_yield!$B$3:$B$13,0),MATCH(ierp_energy!B55,buyback_yield!$C$2:$Y$2,0))</f>
        <v>0</v>
      </c>
      <c r="F55" s="10">
        <f ca="1">SUM(D55:E55)</f>
        <v>81.49003457151727</v>
      </c>
      <c r="G55" s="3">
        <f>INDEX(eps_5Y_est!$C$3:$M$25,MATCH(B55,eps_5Y_est!$B$3:$B$25,0),MATCH($C$2,eps_5Y_est!$C$2:$M$2,0))</f>
        <v>7.7867453314881013E-2</v>
      </c>
      <c r="H55" s="16">
        <f>VLOOKUP(B55,'riskfree_rate and infl.'!$A:$C,3,0)</f>
        <v>2.7517999999999997E-2</v>
      </c>
      <c r="I55" s="26">
        <f ca="1">F55*(1+$G55)</f>
        <v>87.835456034142936</v>
      </c>
      <c r="J55" s="7">
        <f ca="1">I55*(1+$G55)</f>
        <v>94.674979306272846</v>
      </c>
      <c r="K55" s="7">
        <f t="shared" ref="K55:M55" ca="1" si="67">J55*(1+$G55)</f>
        <v>102.04707883749138</v>
      </c>
      <c r="L55" s="7">
        <f t="shared" ca="1" si="67"/>
        <v>109.99322498478973</v>
      </c>
      <c r="M55" s="7">
        <f t="shared" ca="1" si="67"/>
        <v>118.55811729624607</v>
      </c>
      <c r="N55" s="7">
        <f t="shared" ref="N55" ca="1" si="68">M55*(1+$H55)</f>
        <v>121.82059956800416</v>
      </c>
      <c r="O55" s="7">
        <f ca="1">SUM(I55:N55)</f>
        <v>634.92945602694704</v>
      </c>
      <c r="P55" s="7"/>
      <c r="Q55" s="11">
        <v>6.0121927819997471E-2</v>
      </c>
      <c r="R55" s="8">
        <f>Q55-H55</f>
        <v>3.2603927819997477E-2</v>
      </c>
    </row>
    <row r="56" spans="1:18" x14ac:dyDescent="0.35">
      <c r="H56" s="6"/>
      <c r="I56" s="26">
        <f ca="1">I55/((1+$Q$5)^(I$3-0.5))</f>
        <v>84.952010535573677</v>
      </c>
      <c r="J56" s="7">
        <f t="shared" ref="J56" ca="1" si="69">J55/((1+$Q$5)^(J$3-0.5))</f>
        <v>85.653797515767664</v>
      </c>
      <c r="K56" s="7">
        <f t="shared" ref="K56" ca="1" si="70">K55/((1+$Q$5)^(K$3-0.5))</f>
        <v>86.361381945162265</v>
      </c>
      <c r="L56" s="7">
        <f t="shared" ref="L56" ca="1" si="71">L55/((1+$Q$5)^(L$3-0.5))</f>
        <v>87.074811716377567</v>
      </c>
      <c r="M56" s="7">
        <f t="shared" ref="M56" ca="1" si="72">M55/((1+$Q$5)^(M$3-0.5))</f>
        <v>87.794135117673747</v>
      </c>
      <c r="N56" s="7">
        <f ca="1">N55/(((1+Q55)^N$3)*(Q55-H55))</f>
        <v>2790.4337842889495</v>
      </c>
      <c r="O56" s="7">
        <f ca="1">SUM(I56:N56)</f>
        <v>3222.2699211195045</v>
      </c>
      <c r="P56" s="7">
        <f ca="1">VLOOKUP(B55,INDIRECT("fundamentals!"&amp;$A$2&amp;":"&amp;B$2),2,1)</f>
        <v>3222.27</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2848.4549999999999</v>
      </c>
      <c r="D60" s="10">
        <f ca="1">C60*VLOOKUP(B60,INDIRECT("fundamentals!"&amp;"$"&amp;$A$2&amp;":"&amp;"$"&amp;$B$2),9,1)/100</f>
        <v>89.156785809075771</v>
      </c>
      <c r="E60" s="10">
        <f ca="1">C60*INDEX(buyback_yield!$C$3:$Y$13,MATCH(ierp_energy!$C$2,buyback_yield!$B$3:$B$13,0),MATCH(ierp_energy!B60,buyback_yield!$C$2:$Y$2,0))</f>
        <v>0</v>
      </c>
      <c r="F60" s="10">
        <f ca="1">SUM(D60:E60)</f>
        <v>89.156785809075771</v>
      </c>
      <c r="G60" s="3">
        <f>INDEX(eps_5Y_est!$C$3:$M$25,MATCH(B60,eps_5Y_est!$B$3:$B$25,0),MATCH($C$2,eps_5Y_est!$C$2:$M$2,0))</f>
        <v>-3.8677498153944001E-2</v>
      </c>
      <c r="H60" s="16">
        <f>VLOOKUP(B60,'riskfree_rate and infl.'!$A:$C,3,0)</f>
        <v>3.0158000000000001E-2</v>
      </c>
      <c r="I60" s="26">
        <f ca="1">F60*(1+$G60)</f>
        <v>85.708424390533665</v>
      </c>
      <c r="J60" s="7">
        <f ca="1">I60*(1+$G60)</f>
        <v>82.393436964391356</v>
      </c>
      <c r="K60" s="7">
        <f t="shared" ref="K60:M60" ca="1" si="74">J60*(1+$G60)</f>
        <v>79.206664958304017</v>
      </c>
      <c r="L60" s="7">
        <f t="shared" ca="1" si="74"/>
        <v>76.143149320599164</v>
      </c>
      <c r="M60" s="7">
        <f t="shared" ca="1" si="74"/>
        <v>73.19812280331621</v>
      </c>
      <c r="N60" s="7">
        <f t="shared" ref="N60" ca="1" si="75">M60*(1+$H60)</f>
        <v>75.405631790818617</v>
      </c>
      <c r="O60" s="7">
        <f ca="1">SUM(I60:N60)</f>
        <v>472.05543022796303</v>
      </c>
      <c r="P60" s="7"/>
      <c r="Q60" s="11">
        <v>5.6927476734913586E-2</v>
      </c>
      <c r="R60" s="8">
        <f>Q60-H60</f>
        <v>2.6769476734913585E-2</v>
      </c>
    </row>
    <row r="61" spans="1:18" x14ac:dyDescent="0.35">
      <c r="H61" s="6"/>
      <c r="I61" s="26">
        <f ca="1">I60/((1+$Q$5)^(I$3-0.5))</f>
        <v>82.894804678668294</v>
      </c>
      <c r="J61" s="7">
        <f t="shared" ref="J61" ca="1" si="76">J60/((1+$Q$5)^(J$3-0.5))</f>
        <v>74.542511845139117</v>
      </c>
      <c r="K61" s="7">
        <f t="shared" ref="K61" ca="1" si="77">K60/((1+$Q$5)^(K$3-0.5))</f>
        <v>67.031777126710651</v>
      </c>
      <c r="L61" s="7">
        <f t="shared" ref="L61" ca="1" si="78">L60/((1+$Q$5)^(L$3-0.5))</f>
        <v>60.27780703311533</v>
      </c>
      <c r="M61" s="7">
        <f t="shared" ref="M61" ca="1" si="79">M60/((1+$Q$5)^(M$3-0.5))</f>
        <v>54.204351674180124</v>
      </c>
      <c r="N61" s="7">
        <f ca="1">N60/(((1+Q60)^N$3)*(Q60-H60))</f>
        <v>2135.6887472455378</v>
      </c>
      <c r="O61" s="7">
        <f ca="1">SUM(I61:N61)</f>
        <v>2474.6399996033515</v>
      </c>
      <c r="P61" s="7">
        <f ca="1">VLOOKUP(B60,INDIRECT("fundamentals!"&amp;$A$2&amp;":"&amp;B$2),2,1)</f>
        <v>2474.64</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2756.585</v>
      </c>
      <c r="D65" s="10">
        <f ca="1">C65*VLOOKUP(B65,INDIRECT("fundamentals!"&amp;"$"&amp;$A$2&amp;":"&amp;"$"&amp;$B$2),9,1)/100</f>
        <v>79.853300181248841</v>
      </c>
      <c r="E65" s="10">
        <f ca="1">C65*INDEX(buyback_yield!$C$3:$Y$13,MATCH(ierp_energy!$C$2,buyback_yield!$B$3:$B$13,0),MATCH(ierp_energy!B65,buyback_yield!$C$2:$Y$2,0))</f>
        <v>8.8903815522048664</v>
      </c>
      <c r="F65" s="10">
        <f ca="1">SUM(D65:E65)</f>
        <v>88.743681733453712</v>
      </c>
      <c r="G65" s="3">
        <f>INDEX(eps_5Y_est!$C$3:$M$25,MATCH(B65,eps_5Y_est!$B$3:$B$25,0),MATCH($C$2,eps_5Y_est!$C$2:$M$2,0))</f>
        <v>-1.4491216455042994E-2</v>
      </c>
      <c r="H65" s="16">
        <f>VLOOKUP(B65,'riskfree_rate and infl.'!$A:$C,3,0)</f>
        <v>3.0651000000000001E-2</v>
      </c>
      <c r="I65" s="26">
        <f ca="1">F65*(1+$G65)</f>
        <v>87.457677832436787</v>
      </c>
      <c r="J65" s="7">
        <f ca="1">I65*(1+$G65)</f>
        <v>86.19030969231153</v>
      </c>
      <c r="K65" s="7">
        <f t="shared" ref="K65:M65" ca="1" si="81">J65*(1+$G65)</f>
        <v>84.941307258233053</v>
      </c>
      <c r="L65" s="7">
        <f t="shared" ca="1" si="81"/>
        <v>83.710404388779679</v>
      </c>
      <c r="M65" s="7">
        <f t="shared" ca="1" si="81"/>
        <v>82.497338799242684</v>
      </c>
      <c r="N65" s="7">
        <f t="shared" ref="N65" ca="1" si="82">M65*(1+$H65)</f>
        <v>85.02596473077827</v>
      </c>
      <c r="O65" s="7">
        <f ca="1">SUM(I65:N65)</f>
        <v>509.823002701782</v>
      </c>
      <c r="P65" s="7"/>
      <c r="Q65" s="11">
        <v>5.4960064837380376E-2</v>
      </c>
      <c r="R65" s="8">
        <f>Q65-H65</f>
        <v>2.4309064837380375E-2</v>
      </c>
    </row>
    <row r="66" spans="1:18" x14ac:dyDescent="0.35">
      <c r="H66" s="6"/>
      <c r="I66" s="26">
        <f ca="1">I65/((1+$Q$5)^(I$3-0.5))</f>
        <v>84.586633964192572</v>
      </c>
      <c r="J66" s="7">
        <f t="shared" ref="J66" ca="1" si="83">J65/((1+$Q$5)^(J$3-0.5))</f>
        <v>77.977596491720774</v>
      </c>
      <c r="K66" s="7">
        <f t="shared" ref="K66" ca="1" si="84">K65/((1+$Q$5)^(K$3-0.5))</f>
        <v>71.884945288160296</v>
      </c>
      <c r="L66" s="7">
        <f t="shared" ref="L66" ca="1" si="85">L65/((1+$Q$5)^(L$3-0.5))</f>
        <v>66.268333362011859</v>
      </c>
      <c r="M66" s="7">
        <f t="shared" ref="M66" ca="1" si="86">M65/((1+$Q$5)^(M$3-0.5))</f>
        <v>61.090566167573165</v>
      </c>
      <c r="N66" s="7">
        <f ca="1">N65/(((1+Q65)^N$3)*(Q65-H65))</f>
        <v>2676.721682717171</v>
      </c>
      <c r="O66" s="7">
        <f ca="1">SUM(I66:N66)</f>
        <v>3038.5297579908297</v>
      </c>
      <c r="P66" s="7">
        <f ca="1">VLOOKUP(B65,INDIRECT("fundamentals!"&amp;$A$2&amp;":"&amp;B$2),2,1)</f>
        <v>3038.53</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2994.5749999999998</v>
      </c>
      <c r="D70" s="10">
        <f ca="1">C70*VLOOKUP(B70,INDIRECT("fundamentals!"&amp;"$"&amp;$A$2&amp;":"&amp;"$"&amp;$B$2),9,1)/100</f>
        <v>104.59344595074307</v>
      </c>
      <c r="E70" s="10">
        <f ca="1">C70*INDEX(buyback_yield!$C$3:$Y$13,MATCH(ierp_energy!$C$2,buyback_yield!$B$3:$B$13,0),MATCH(ierp_energy!B70,buyback_yield!$C$2:$Y$2,0))</f>
        <v>28.956691531617295</v>
      </c>
      <c r="F70" s="10">
        <f ca="1">SUM(D70:E70)</f>
        <v>133.55013748236036</v>
      </c>
      <c r="G70" s="3">
        <f>INDEX(eps_5Y_est!$C$3:$M$25,MATCH(B70,eps_5Y_est!$B$3:$B$25,0),MATCH($C$2,eps_5Y_est!$C$2:$M$2,0))</f>
        <v>0.20176886791110599</v>
      </c>
      <c r="H70" s="16">
        <f>VLOOKUP(B70,'riskfree_rate and infl.'!$A:$C,3,0)</f>
        <v>2.7399E-2</v>
      </c>
      <c r="I70" s="26">
        <f ca="1">F70*(1+$G70)</f>
        <v>160.49639753154878</v>
      </c>
      <c r="J70" s="7">
        <f ca="1">I70*(1+$G70)</f>
        <v>192.87957396530021</v>
      </c>
      <c r="K70" s="7">
        <f t="shared" ref="K70:M70" ca="1" si="88">J70*(1+$G70)</f>
        <v>231.79666724745528</v>
      </c>
      <c r="L70" s="7">
        <f t="shared" ca="1" si="88"/>
        <v>278.56601838354169</v>
      </c>
      <c r="M70" s="7">
        <f t="shared" ca="1" si="88"/>
        <v>334.77196855129324</v>
      </c>
      <c r="N70" s="7">
        <f t="shared" ref="N70" ca="1" si="89">M70*(1+$H70)</f>
        <v>343.9443857176301</v>
      </c>
      <c r="O70" s="7">
        <f ca="1">SUM(I70:N70)</f>
        <v>1542.4550113967694</v>
      </c>
      <c r="P70" s="7"/>
      <c r="Q70" s="11">
        <v>0.12497438200655916</v>
      </c>
      <c r="R70" s="8">
        <f>Q70-H70</f>
        <v>9.7575382006559158E-2</v>
      </c>
    </row>
    <row r="71" spans="1:18" x14ac:dyDescent="0.35">
      <c r="H71" s="6"/>
      <c r="I71" s="26">
        <f ca="1">I70/((1+$Q$5)^(I$3-0.5))</f>
        <v>155.22765258623835</v>
      </c>
      <c r="J71" s="7">
        <f t="shared" ref="J71" ca="1" si="90">J70/((1+$Q$5)^(J$3-0.5))</f>
        <v>174.50088813757722</v>
      </c>
      <c r="K71" s="7">
        <f t="shared" ref="K71" ca="1" si="91">K70/((1+$Q$5)^(K$3-0.5))</f>
        <v>196.16710974796266</v>
      </c>
      <c r="L71" s="7">
        <f t="shared" ref="L71" ca="1" si="92">L70/((1+$Q$5)^(L$3-0.5))</f>
        <v>220.52343319038138</v>
      </c>
      <c r="M71" s="7">
        <f t="shared" ref="M71" ca="1" si="93">M70/((1+$Q$5)^(M$3-0.5))</f>
        <v>247.90386445797989</v>
      </c>
      <c r="N71" s="7">
        <f ca="1">N70/(((1+Q70)^N$3)*(Q70-H70))</f>
        <v>1956.2970528215731</v>
      </c>
      <c r="O71" s="7">
        <f ca="1">SUM(I71:N71)</f>
        <v>2950.6200009417125</v>
      </c>
      <c r="P71" s="7">
        <f ca="1">VLOOKUP(B70,INDIRECT("fundamentals!"&amp;$A$2&amp;":"&amp;B$2),2,1)</f>
        <v>2950.62</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2661.395</v>
      </c>
      <c r="D75" s="10">
        <f ca="1">C75*VLOOKUP(B75,INDIRECT("fundamentals!"&amp;"$"&amp;$A$2&amp;":"&amp;"$"&amp;$B$2),9,1)/100</f>
        <v>79.757662841277991</v>
      </c>
      <c r="E75" s="10">
        <f ca="1">C75*INDEX(buyback_yield!$C$3:$Y$13,MATCH(ierp_energy!$C$2,buyback_yield!$B$3:$B$13,0),MATCH(ierp_energy!B75,buyback_yield!$C$2:$Y$2,0))</f>
        <v>49.74260881549791</v>
      </c>
      <c r="F75" s="10">
        <f ca="1">SUM(D75:E75)</f>
        <v>129.50027165677591</v>
      </c>
      <c r="G75" s="3">
        <f>INDEX(eps_5Y_est!$C$3:$M$25,MATCH(B75,eps_5Y_est!$B$3:$B$25,0),MATCH($C$2,eps_5Y_est!$C$2:$M$2,0))</f>
        <v>0.15892969591874001</v>
      </c>
      <c r="H75" s="16">
        <f>VLOOKUP(B75,'riskfree_rate and infl.'!$A:$C,3,0)</f>
        <v>3.0144999999999998E-2</v>
      </c>
      <c r="I75" s="26">
        <f ca="1">F75*(1+$G75)</f>
        <v>150.08171045258155</v>
      </c>
      <c r="J75" s="7">
        <f ca="1">I75*(1+$G75)</f>
        <v>173.93415105777473</v>
      </c>
      <c r="K75" s="7">
        <f t="shared" ref="K75:M75" ca="1" si="95">J75*(1+$G75)</f>
        <v>201.57745279527106</v>
      </c>
      <c r="L75" s="7">
        <f t="shared" ca="1" si="95"/>
        <v>233.61409607209765</v>
      </c>
      <c r="M75" s="7">
        <f t="shared" ca="1" si="95"/>
        <v>270.74231332316748</v>
      </c>
      <c r="N75" s="7">
        <f t="shared" ref="N75" ca="1" si="96">M75*(1+$H75)</f>
        <v>278.90384035829436</v>
      </c>
      <c r="O75" s="7">
        <f ca="1">SUM(I75:N75)</f>
        <v>1308.8535640591867</v>
      </c>
      <c r="P75" s="7"/>
      <c r="Q75" s="11">
        <v>0.1301070970663622</v>
      </c>
      <c r="R75" s="8">
        <f>Q75-H75</f>
        <v>9.9962097066362193E-2</v>
      </c>
    </row>
    <row r="76" spans="1:18" x14ac:dyDescent="0.35">
      <c r="H76" s="6"/>
      <c r="I76" s="26">
        <f ca="1">I75/((1+$Q$5)^(I$3-0.5))</f>
        <v>145.15485685653653</v>
      </c>
      <c r="J76" s="7">
        <f t="shared" ref="J76" ca="1" si="97">J75/((1+$Q$5)^(J$3-0.5))</f>
        <v>157.36069513766964</v>
      </c>
      <c r="K76" s="7">
        <f t="shared" ref="K76" ca="1" si="98">K75/((1+$Q$5)^(K$3-0.5))</f>
        <v>170.59290271412999</v>
      </c>
      <c r="L76" s="7">
        <f t="shared" ref="L76" ca="1" si="99">L75/((1+$Q$5)^(L$3-0.5))</f>
        <v>184.93778532798359</v>
      </c>
      <c r="M76" s="7">
        <f t="shared" ref="M76" ca="1" si="100">M75/((1+$Q$5)^(M$3-0.5))</f>
        <v>200.48890603223461</v>
      </c>
      <c r="N76" s="7">
        <f ca="1">N75/(((1+Q75)^N$3)*(Q75-H75))</f>
        <v>1513.6348708557393</v>
      </c>
      <c r="O76" s="7">
        <f ca="1">SUM(I76:N76)</f>
        <v>2372.1700169242936</v>
      </c>
      <c r="P76" s="7">
        <f ca="1">VLOOKUP(B75,INDIRECT("fundamentals!"&amp;$A$2&amp;":"&amp;B$2),2,1)</f>
        <v>2372.17</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2464.36</v>
      </c>
      <c r="D80" s="10">
        <f ca="1">C80*VLOOKUP(B80,INDIRECT("fundamentals!"&amp;"$"&amp;$A$2&amp;":"&amp;"$"&amp;$B$2),9,1)/100</f>
        <v>94.56731890536247</v>
      </c>
      <c r="E80" s="10">
        <f ca="1">C80*INDEX(buyback_yield!$C$3:$Y$13,MATCH(ierp_energy!$C$2,buyback_yield!$B$3:$B$13,0),MATCH(ierp_energy!B80,buyback_yield!$C$2:$Y$2,0))</f>
        <v>44.005760251549404</v>
      </c>
      <c r="F80" s="10">
        <f ca="1">SUM(D80:E80)</f>
        <v>138.57307915691189</v>
      </c>
      <c r="G80" s="3">
        <f>INDEX(eps_5Y_est!$C$3:$M$25,MATCH(B80,eps_5Y_est!$B$3:$B$25,0),MATCH($C$2,eps_5Y_est!$C$2:$M$2,0))</f>
        <v>7.1791227787569994E-2</v>
      </c>
      <c r="H80" s="16">
        <f>VLOOKUP(B80,'riskfree_rate and infl.'!$A:$C,3,0)</f>
        <v>2.3896000000000001E-2</v>
      </c>
      <c r="I80" s="26">
        <f ca="1">F80*(1+$G80)</f>
        <v>148.52141064789072</v>
      </c>
      <c r="J80" s="7">
        <f ca="1">I80*(1+$G80)</f>
        <v>159.18394507104469</v>
      </c>
      <c r="K80" s="7">
        <f t="shared" ref="K80:M80" ca="1" si="102">J80*(1+$G80)</f>
        <v>170.6119559317641</v>
      </c>
      <c r="L80" s="7">
        <f t="shared" ca="1" si="102"/>
        <v>182.86039772334425</v>
      </c>
      <c r="M80" s="7">
        <f t="shared" ca="1" si="102"/>
        <v>195.98817018962652</v>
      </c>
      <c r="N80" s="7">
        <f t="shared" ref="N80" ca="1" si="103">M80*(1+$H80)</f>
        <v>200.67150350447781</v>
      </c>
      <c r="O80" s="7">
        <f ca="1">SUM(I80:N80)</f>
        <v>1057.837383068148</v>
      </c>
      <c r="P80" s="7"/>
      <c r="Q80" s="11">
        <v>9.3769561088759223E-2</v>
      </c>
      <c r="R80" s="8">
        <f>Q80-H80</f>
        <v>6.9873561088759223E-2</v>
      </c>
    </row>
    <row r="81" spans="1:18" x14ac:dyDescent="0.35">
      <c r="H81" s="6"/>
      <c r="I81" s="26">
        <f ca="1">I80/((1+$Q$5)^(I$3-0.5))</f>
        <v>143.64577827447479</v>
      </c>
      <c r="J81" s="7">
        <f t="shared" ref="J81" ca="1" si="104">J80/((1+$Q$5)^(J$3-0.5))</f>
        <v>144.01597442940189</v>
      </c>
      <c r="K81" s="7">
        <f t="shared" ref="K81" ca="1" si="105">K80/((1+$Q$5)^(K$3-0.5))</f>
        <v>144.38712463389984</v>
      </c>
      <c r="L81" s="7">
        <f t="shared" ref="L81" ca="1" si="106">L80/((1+$Q$5)^(L$3-0.5))</f>
        <v>144.75923134669381</v>
      </c>
      <c r="M81" s="7">
        <f t="shared" ref="M81" ca="1" si="107">M80/((1+$Q$5)^(M$3-0.5))</f>
        <v>145.13229703284537</v>
      </c>
      <c r="N81" s="7">
        <f ca="1">N80/(((1+Q80)^N$3)*(Q80-H80))</f>
        <v>1834.6095999641996</v>
      </c>
      <c r="O81" s="7">
        <f ca="1">SUM(I81:N81)</f>
        <v>2556.5500056815154</v>
      </c>
      <c r="P81" s="7">
        <f ca="1">VLOOKUP(B80,INDIRECT("fundamentals!"&amp;$A$2&amp;":"&amp;B$2),2,1)</f>
        <v>2556.5500000000002</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2069.79</v>
      </c>
      <c r="D85" s="10">
        <f ca="1">C85*VLOOKUP(B85,INDIRECT("fundamentals!"&amp;"$"&amp;$A$2&amp;":"&amp;"$"&amp;$B$2),9,1)/100</f>
        <v>123.287334372488</v>
      </c>
      <c r="E85" s="10">
        <f ca="1">C85*INDEX(buyback_yield!$C$3:$Y$13,MATCH(ierp_energy!$C$2,buyback_yield!$B$3:$B$13,0),MATCH(ierp_energy!B85,buyback_yield!$C$2:$Y$2,0))</f>
        <v>10.826766913582979</v>
      </c>
      <c r="F85" s="10">
        <f ca="1">SUM(D85:E85)</f>
        <v>134.11410128607099</v>
      </c>
      <c r="G85" s="3">
        <f>INDEX(eps_5Y_est!$C$3:$M$25,MATCH(B85,eps_5Y_est!$B$3:$B$25,0),MATCH($C$2,eps_5Y_est!$C$2:$M$2,0))</f>
        <v>7.4113168197029997E-2</v>
      </c>
      <c r="H85" s="16">
        <f>VLOOKUP(B85,'riskfree_rate and infl.'!$A:$C,3,0)</f>
        <v>1.6449000000000002E-2</v>
      </c>
      <c r="I85" s="26">
        <f ca="1">F85*(1+$G85)</f>
        <v>144.05372223227909</v>
      </c>
      <c r="J85" s="7">
        <f ca="1">I85*(1+$G85)</f>
        <v>154.72999997748821</v>
      </c>
      <c r="K85" s="7">
        <f t="shared" ref="K85:M85" ca="1" si="109">J85*(1+$G85)</f>
        <v>166.19753049094624</v>
      </c>
      <c r="L85" s="7">
        <f t="shared" ca="1" si="109"/>
        <v>178.51495602215275</v>
      </c>
      <c r="M85" s="7">
        <f t="shared" ca="1" si="109"/>
        <v>191.74526498350795</v>
      </c>
      <c r="N85" s="7">
        <f t="shared" ref="N85" ca="1" si="110">M85*(1+$H85)</f>
        <v>194.89928284722166</v>
      </c>
      <c r="O85" s="7">
        <f ca="1">SUM(I85:N85)</f>
        <v>1030.1407565535958</v>
      </c>
      <c r="P85" s="7"/>
      <c r="Q85" s="11">
        <v>0.13438468518996827</v>
      </c>
      <c r="R85" s="8">
        <f>Q85-H85</f>
        <v>0.11793568518996826</v>
      </c>
    </row>
    <row r="86" spans="1:18" x14ac:dyDescent="0.35">
      <c r="H86" s="6"/>
      <c r="I86" s="26">
        <f ca="1">I85/((1+$Q$5)^(I$3-0.5))</f>
        <v>139.32475427699973</v>
      </c>
      <c r="J86" s="7">
        <f t="shared" ref="J86" ca="1" si="111">J85/((1+$Q$5)^(J$3-0.5))</f>
        <v>139.98642708769407</v>
      </c>
      <c r="K86" s="7">
        <f t="shared" ref="K86" ca="1" si="112">K85/((1+$Q$5)^(K$3-0.5))</f>
        <v>140.65124227542464</v>
      </c>
      <c r="L86" s="7">
        <f t="shared" ref="L86" ca="1" si="113">L85/((1+$Q$5)^(L$3-0.5))</f>
        <v>141.31921476378091</v>
      </c>
      <c r="M86" s="7">
        <f t="shared" ref="M86" ca="1" si="114">M85/((1+$Q$5)^(M$3-0.5))</f>
        <v>141.99035954722669</v>
      </c>
      <c r="N86" s="7">
        <f ca="1">N85/(((1+Q85)^N$3)*(Q85-H85))</f>
        <v>879.75801707861058</v>
      </c>
      <c r="O86" s="7">
        <f ca="1">SUM(I86:N86)</f>
        <v>1583.0300150297367</v>
      </c>
      <c r="P86" s="7">
        <f ca="1">VLOOKUP(B85,INDIRECT("fundamentals!"&amp;$A$2&amp;":"&amp;B$2),2,1)</f>
        <v>1583.03</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1939.9850000000001</v>
      </c>
      <c r="D90" s="10">
        <f ca="1">C90*VLOOKUP(B90,INDIRECT("fundamentals!"&amp;"$"&amp;$A$2&amp;":"&amp;"$"&amp;$B$2),9,1)/100</f>
        <v>87.236009846070502</v>
      </c>
      <c r="E90" s="10">
        <f ca="1">C90*INDEX(buyback_yield!$C$3:$Y$13,MATCH(ierp_energy!$C$2,buyback_yield!$B$3:$B$13,0),MATCH(ierp_energy!B90,buyback_yield!$C$2:$Y$2,0))</f>
        <v>15.758172051207481</v>
      </c>
      <c r="F90" s="10">
        <f ca="1">SUM(D90:E90)</f>
        <v>102.99418189727798</v>
      </c>
      <c r="G90" s="3">
        <f>INDEX(eps_5Y_est!$C$3:$M$25,MATCH(B90,eps_5Y_est!$B$3:$B$25,0),MATCH($C$2,eps_5Y_est!$C$2:$M$2,0))</f>
        <v>0.18045477090648002</v>
      </c>
      <c r="H90" s="16">
        <f>VLOOKUP(B90,'riskfree_rate and infl.'!$A:$C,3,0)</f>
        <v>1.9032E-2</v>
      </c>
      <c r="I90" s="26">
        <f ca="1">F90*(1+$G90)</f>
        <v>121.57997339625162</v>
      </c>
      <c r="J90" s="7">
        <f ca="1">I90*(1+$G90)</f>
        <v>143.51965964228816</v>
      </c>
      <c r="K90" s="7">
        <f t="shared" ref="K90:M90" ca="1" si="116">J90*(1+$G90)</f>
        <v>169.41846694361328</v>
      </c>
      <c r="L90" s="7">
        <f t="shared" ca="1" si="116"/>
        <v>199.99083758325008</v>
      </c>
      <c r="M90" s="7">
        <f t="shared" ca="1" si="116"/>
        <v>236.08013836273054</v>
      </c>
      <c r="N90" s="7">
        <f t="shared" ref="N90" ca="1" si="117">M90*(1+$H90)</f>
        <v>240.57321555605</v>
      </c>
      <c r="O90" s="7">
        <f ca="1">SUM(I90:N90)</f>
        <v>1111.1622914841837</v>
      </c>
      <c r="P90" s="7"/>
      <c r="Q90" s="11">
        <v>0.10985420679519424</v>
      </c>
      <c r="R90" s="8">
        <f>Q90-H90</f>
        <v>9.0822206795194232E-2</v>
      </c>
    </row>
    <row r="91" spans="1:18" x14ac:dyDescent="0.35">
      <c r="H91" s="6"/>
      <c r="I91" s="26">
        <f ca="1">I90/((1+$Q$5)^(I$3-0.5))</f>
        <v>117.5887693559456</v>
      </c>
      <c r="J91" s="7">
        <f t="shared" ref="J91" ca="1" si="118">J90/((1+$Q$5)^(J$3-0.5))</f>
        <v>129.84427307625458</v>
      </c>
      <c r="K91" s="7">
        <f t="shared" ref="K91" ca="1" si="119">K90/((1+$Q$5)^(K$3-0.5))</f>
        <v>143.37708731066419</v>
      </c>
      <c r="L91" s="7">
        <f t="shared" ref="L91" ca="1" si="120">L90/((1+$Q$5)^(L$3-0.5))</f>
        <v>158.32033772962146</v>
      </c>
      <c r="M91" s="7">
        <f t="shared" ref="M91" ca="1" si="121">M90/((1+$Q$5)^(M$3-0.5))</f>
        <v>174.8210248162649</v>
      </c>
      <c r="N91" s="7">
        <f ca="1">N90/(((1+Q90)^N$3)*(Q90-H90))</f>
        <v>1572.9885461659235</v>
      </c>
      <c r="O91" s="7">
        <f ca="1">SUM(I91:N91)</f>
        <v>2296.9400384546743</v>
      </c>
      <c r="P91" s="7">
        <f ca="1">VLOOKUP(B90,INDIRECT("fundamentals!"&amp;$A$2&amp;":"&amp;B$2),2,1)</f>
        <v>2296.94</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2959.1400000000003</v>
      </c>
      <c r="D95" s="10">
        <f ca="1">C95*VLOOKUP(B95,INDIRECT("fundamentals!"&amp;"$"&amp;$A$2&amp;":"&amp;"$"&amp;$B$2),9,1)/100</f>
        <v>120.2492122634925</v>
      </c>
      <c r="E95" s="10">
        <f ca="1">C95*INDEX(buyback_yield!$C$3:$Y$13,MATCH(ierp_energy!$C$2,buyback_yield!$B$3:$B$13,0),MATCH(ierp_energy!B95,buyback_yield!$C$2:$Y$2,0))</f>
        <v>142.0261780930214</v>
      </c>
      <c r="F95" s="10">
        <f ca="1">SUM(D95:E95)</f>
        <v>262.27539035651387</v>
      </c>
      <c r="G95" s="3">
        <f>INDEX(eps_5Y_est!$C$3:$M$25,MATCH(B95,eps_5Y_est!$B$3:$B$25,0),MATCH($C$2,eps_5Y_est!$C$2:$M$2,0))</f>
        <v>0.102609585862094</v>
      </c>
      <c r="H95" s="16">
        <f>VLOOKUP(B95,'riskfree_rate and infl.'!$A:$C,3,0)</f>
        <v>3.9629999999999999E-2</v>
      </c>
      <c r="I95" s="26">
        <f ca="1">F95*(1+$G95)</f>
        <v>289.18735954281476</v>
      </c>
      <c r="J95" s="7">
        <f ca="1">I95*(1+$G95)</f>
        <v>318.86075474205541</v>
      </c>
      <c r="K95" s="7">
        <f t="shared" ref="K95:M95" ca="1" si="123">J95*(1+$G95)</f>
        <v>351.57892473381241</v>
      </c>
      <c r="L95" s="7">
        <f t="shared" ca="1" si="123"/>
        <v>387.65429259858917</v>
      </c>
      <c r="M95" s="7">
        <f t="shared" ca="1" si="123"/>
        <v>427.43133901979337</v>
      </c>
      <c r="N95" s="7">
        <f t="shared" ref="N95" ca="1" si="124">M95*(1+$H95)</f>
        <v>444.3704429851478</v>
      </c>
      <c r="O95" s="7">
        <f ca="1">SUM(I95:N95)</f>
        <v>2219.0831136222127</v>
      </c>
      <c r="P95" s="7"/>
      <c r="Q95" s="11">
        <v>0.14536049848145549</v>
      </c>
      <c r="R95" s="8">
        <f>Q95-H95</f>
        <v>0.10573049848145549</v>
      </c>
    </row>
    <row r="96" spans="1:18" x14ac:dyDescent="0.35">
      <c r="H96" s="6"/>
      <c r="I96" s="26">
        <f ca="1">I95/((1+$Q$5)^(I$3-0.5))</f>
        <v>279.69397238725963</v>
      </c>
      <c r="J96" s="7">
        <f t="shared" ref="J96" ca="1" si="125">J95/((1+$Q$5)^(J$3-0.5))</f>
        <v>288.47785045770047</v>
      </c>
      <c r="K96" s="7">
        <f t="shared" ref="K96" ca="1" si="126">K95/((1+$Q$5)^(K$3-0.5))</f>
        <v>297.5375890098594</v>
      </c>
      <c r="L96" s="7">
        <f t="shared" ref="L96" ca="1" si="127">L95/((1+$Q$5)^(L$3-0.5))</f>
        <v>306.88185152981418</v>
      </c>
      <c r="M96" s="7">
        <f t="shared" ref="M96" ca="1" si="128">M95/((1+$Q$5)^(M$3-0.5))</f>
        <v>316.51957358317588</v>
      </c>
      <c r="N96" s="7">
        <f ca="1">N95/(((1+Q95)^N$3)*(Q95-H95))</f>
        <v>2132.229167090798</v>
      </c>
      <c r="O96" s="7">
        <f ca="1">SUM(I96:N96)</f>
        <v>3621.3400040586075</v>
      </c>
      <c r="P96" s="7">
        <f ca="1">VLOOKUP(B95,INDIRECT("fundamentals!"&amp;$A$2&amp;":"&amp;B$2),2,1)</f>
        <v>3621.34</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3513.08</v>
      </c>
      <c r="D100" s="10">
        <f ca="1">C100*VLOOKUP(B100,INDIRECT("fundamentals!"&amp;"$"&amp;$A$2&amp;":"&amp;"$"&amp;$B$2),9,1)/100</f>
        <v>120.21293360949294</v>
      </c>
      <c r="E100" s="10">
        <f ca="1">C100*INDEX(buyback_yield!$C$3:$Y$13,MATCH(ierp_energy!$C$2,buyback_yield!$B$3:$B$13,0),MATCH(ierp_energy!B100,buyback_yield!$C$2:$Y$2,0))</f>
        <v>123.53242531763917</v>
      </c>
      <c r="F100" s="10">
        <f ca="1">SUM(D100:E100)</f>
        <v>243.74535892713209</v>
      </c>
      <c r="G100" s="3">
        <f>INDEX(eps_5Y_est!$C$3:$M$25,MATCH(B100,eps_5Y_est!$B$3:$B$25,0),MATCH($C$2,eps_5Y_est!$C$2:$M$2,0))</f>
        <v>5.9253757916887986E-2</v>
      </c>
      <c r="H100" s="16">
        <f>VLOOKUP(B100,'riskfree_rate and infl.'!$A:$C,3,0)</f>
        <v>4.0281999999999998E-2</v>
      </c>
      <c r="I100" s="26">
        <f ca="1">F100*(1+$G100)</f>
        <v>258.18818741836532</v>
      </c>
      <c r="J100" s="7">
        <f ca="1">I100*(1+$G100)</f>
        <v>273.48680777265321</v>
      </c>
      <c r="K100" s="7">
        <f t="shared" ref="K100:M100" ca="1" si="130">J100*(1+$G100)</f>
        <v>289.69192887387646</v>
      </c>
      <c r="L100" s="7">
        <f t="shared" ca="1" si="130"/>
        <v>306.85726429784546</v>
      </c>
      <c r="M100" s="7">
        <f t="shared" ca="1" si="130"/>
        <v>325.0397103515885</v>
      </c>
      <c r="N100" s="7">
        <f t="shared" ref="N100" ca="1" si="131">M100*(1+$H100)</f>
        <v>338.13295996397119</v>
      </c>
      <c r="O100" s="7">
        <f ca="1">SUM(I100:N100)</f>
        <v>1791.3968586783003</v>
      </c>
      <c r="P100" s="7"/>
      <c r="Q100" s="11">
        <v>0.12601232510947905</v>
      </c>
      <c r="R100" s="8">
        <f>Q100-H100</f>
        <v>8.5730325109479047E-2</v>
      </c>
    </row>
    <row r="101" spans="1:18" x14ac:dyDescent="0.35">
      <c r="H101" s="6"/>
      <c r="I101" s="26">
        <f ca="1">I100/((1+$Q$5)^(I$3-0.5))</f>
        <v>249.71243513780726</v>
      </c>
      <c r="J101" s="7">
        <f t="shared" ref="J101" ca="1" si="132">J100/((1+$Q$5)^(J$3-0.5))</f>
        <v>247.42739663467174</v>
      </c>
      <c r="K101" s="7">
        <f t="shared" ref="K101" ca="1" si="133">K100/((1+$Q$5)^(K$3-0.5))</f>
        <v>245.16326778690814</v>
      </c>
      <c r="L101" s="7">
        <f t="shared" ref="L101" ca="1" si="134">L100/((1+$Q$5)^(L$3-0.5))</f>
        <v>242.91985725695812</v>
      </c>
      <c r="M101" s="7">
        <f t="shared" ref="M101" ca="1" si="135">M100/((1+$Q$5)^(M$3-0.5))</f>
        <v>240.69697545813221</v>
      </c>
      <c r="N101" s="7">
        <f ca="1">N100/(((1+Q100)^N$3)*(Q100-H100))</f>
        <v>2178.9000777273154</v>
      </c>
      <c r="O101" s="7">
        <f ca="1">SUM(I101:N101)</f>
        <v>3404.820010001793</v>
      </c>
      <c r="P101" s="7">
        <f ca="1">VLOOKUP(B100,INDIRECT("fundamentals!"&amp;$A$2&amp;":"&amp;B$2),2,1)</f>
        <v>3404.82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3455.1400000000003</v>
      </c>
      <c r="D105" s="10">
        <f ca="1">C105*VLOOKUP(B105,INDIRECT("fundamentals!"&amp;"$"&amp;$A$2&amp;":"&amp;"$"&amp;$B$2),9,1)/100</f>
        <v>108.71533682470103</v>
      </c>
      <c r="E105" s="10">
        <f ca="1">C105*INDEX(buyback_yield!$C$3:$Y$13,MATCH(ierp_energy!$C$2,buyback_yield!$B$3:$B$13,0),MATCH(ierp_energy!B105,buyback_yield!$C$2:$Y$2,0))</f>
        <v>149.47514590150678</v>
      </c>
      <c r="F105" s="10">
        <f ca="1">SUM(D105:E105)</f>
        <v>258.19048272620779</v>
      </c>
      <c r="G105" s="3">
        <f>INDEX(eps_5Y_est!$C$3:$M$25,MATCH(B105,eps_5Y_est!$B$3:$B$25,0),MATCH($C$2,eps_5Y_est!$C$2:$M$2,0))</f>
        <v>5.6132676229026991E-2</v>
      </c>
      <c r="H105" s="16">
        <f>VLOOKUP(B105,'riskfree_rate and infl.'!$A:$C,3,0)</f>
        <v>4.7812E-2</v>
      </c>
      <c r="I105" s="26">
        <f ca="1">F105*(1+$G105)</f>
        <v>272.68340549849421</v>
      </c>
      <c r="J105" s="7">
        <f ca="1">I105*(1+$G105)</f>
        <v>287.98985481236969</v>
      </c>
      <c r="K105" s="7">
        <f t="shared" ref="K105:M105" ca="1" si="137">J105*(1+$G105)</f>
        <v>304.15549608979694</v>
      </c>
      <c r="L105" s="7">
        <f t="shared" ca="1" si="137"/>
        <v>321.22855807508461</v>
      </c>
      <c r="M105" s="7">
        <f t="shared" ca="1" si="137"/>
        <v>339.25997672103057</v>
      </c>
      <c r="N105" s="7">
        <f t="shared" ref="N105" ca="1" si="138">M105*(1+$H105)</f>
        <v>355.48067472801648</v>
      </c>
      <c r="O105" s="7">
        <f ca="1">SUM(I105:N105)</f>
        <v>1880.7979659247926</v>
      </c>
      <c r="P105" s="7"/>
      <c r="Q105" s="11">
        <v>0.13346811841565526</v>
      </c>
      <c r="R105" s="8">
        <f>Q105-H105</f>
        <v>8.5656118415655264E-2</v>
      </c>
    </row>
    <row r="106" spans="1:18" x14ac:dyDescent="0.35">
      <c r="H106" s="6"/>
      <c r="I106" s="26">
        <f ca="1">I105/((1+$Q$5)^(I$3-0.5))</f>
        <v>263.73180697985572</v>
      </c>
      <c r="J106" s="7">
        <f t="shared" ref="J106" ca="1" si="139">J105/((1+$Q$5)^(J$3-0.5))</f>
        <v>260.54850913560915</v>
      </c>
      <c r="K106" s="7">
        <f t="shared" ref="K106" ca="1" si="140">K105/((1+$Q$5)^(K$3-0.5))</f>
        <v>257.40363435940748</v>
      </c>
      <c r="L106" s="7">
        <f t="shared" ref="L106" ca="1" si="141">L105/((1+$Q$5)^(L$3-0.5))</f>
        <v>254.29671887681602</v>
      </c>
      <c r="M106" s="7">
        <f t="shared" ref="M106" ca="1" si="142">M105/((1+$Q$5)^(M$3-0.5))</f>
        <v>251.22730451125423</v>
      </c>
      <c r="N106" s="7">
        <f ca="1">N105/(((1+Q105)^N$3)*(Q105-H105))</f>
        <v>2218.2529134908805</v>
      </c>
      <c r="O106" s="7">
        <f ca="1">SUM(I106:N106)</f>
        <v>3505.4608873538227</v>
      </c>
      <c r="P106" s="7">
        <f ca="1">VLOOKUP(B105,INDIRECT("fundamentals!"&amp;$A$2&amp;":"&amp;B$2),2,1)</f>
        <v>3505.46</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3593.2</v>
      </c>
      <c r="D110" s="10">
        <f ca="1">C110*VLOOKUP(B110,INDIRECT("fundamentals!"&amp;"$"&amp;$A$2&amp;":"&amp;"$"&amp;$B$2),9,1)/100</f>
        <v>115.16506614879307</v>
      </c>
      <c r="E110" s="10">
        <f ca="1">C110*INDEX(buyback_yield!$C$3:$Y$13,MATCH(ierp_energy!$C$2,buyback_yield!$B$3:$B$13,0),MATCH(ierp_energy!B110,buyback_yield!$C$2:$Y$2,0))</f>
        <v>155.52008279515985</v>
      </c>
      <c r="F110" s="10">
        <f ca="1">SUM(D110:E110)</f>
        <v>270.68514894395292</v>
      </c>
      <c r="G110" s="3">
        <f>INDEX(eps_5Y_est!$C$3:$M$25,MATCH(B110,eps_5Y_est!$B$3:$B$25,0),MATCH($C$2,eps_5Y_est!$C$2:$M$2,0))</f>
        <v>9.9641143410858987E-2</v>
      </c>
      <c r="H110" s="16">
        <f>VLOOKUP(B110,'riskfree_rate and infl.'!$A:$C,3,0)</f>
        <v>4.8350999999999998E-2</v>
      </c>
      <c r="I110" s="26">
        <f ca="1">F110*(1+$G110)</f>
        <v>297.65652668906711</v>
      </c>
      <c r="J110" s="7">
        <f ca="1">I110*(1+$G110)</f>
        <v>327.31536335207062</v>
      </c>
      <c r="K110" s="7">
        <f t="shared" ref="K110:M110" ca="1" si="144">J110*(1+$G110)</f>
        <v>359.92944041241174</v>
      </c>
      <c r="L110" s="7">
        <f t="shared" ca="1" si="144"/>
        <v>395.79322140233512</v>
      </c>
      <c r="M110" s="7">
        <f t="shared" ca="1" si="144"/>
        <v>435.23051053713107</v>
      </c>
      <c r="N110" s="7">
        <f t="shared" ref="N110" ca="1" si="145">M110*(1+$H110)</f>
        <v>456.27434095211191</v>
      </c>
      <c r="O110" s="7">
        <f ca="1">SUM(I110:N110)</f>
        <v>2272.1994033451274</v>
      </c>
      <c r="P110" s="7"/>
      <c r="Q110" s="11">
        <v>0.15966795092845809</v>
      </c>
      <c r="R110" s="8">
        <f>Q110-H110</f>
        <v>0.11131695092845809</v>
      </c>
    </row>
    <row r="111" spans="1:18" x14ac:dyDescent="0.35">
      <c r="H111" s="6"/>
      <c r="I111" s="26">
        <f ca="1">I110/((1+$Q$5)^(I$3-0.5))</f>
        <v>287.88511533933007</v>
      </c>
      <c r="J111" s="7">
        <f t="shared" ref="J111" ca="1" si="146">J110/((1+$Q$5)^(J$3-0.5))</f>
        <v>296.12685486481661</v>
      </c>
      <c r="K111" s="7">
        <f t="shared" ref="K111" ca="1" si="147">K110/((1+$Q$5)^(K$3-0.5))</f>
        <v>304.60454361722276</v>
      </c>
      <c r="L111" s="7">
        <f t="shared" ref="L111" ca="1" si="148">L110/((1+$Q$5)^(L$3-0.5))</f>
        <v>313.32493648579384</v>
      </c>
      <c r="M111" s="7">
        <f t="shared" ref="M111" ca="1" si="149">M110/((1+$Q$5)^(M$3-0.5))</f>
        <v>322.294981742603</v>
      </c>
      <c r="N111" s="7">
        <f ca="1">N110/(((1+Q110)^N$3)*(Q110-H110))</f>
        <v>1954.3235682415743</v>
      </c>
      <c r="O111" s="7">
        <f ca="1">SUM(I111:N111)</f>
        <v>3478.5600002913407</v>
      </c>
      <c r="P111" s="7">
        <f ca="1">VLOOKUP(B110,INDIRECT("fundamentals!"&amp;$A$2&amp;":"&amp;B$2),2,1)</f>
        <v>3478.56</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FD050-0173-4BFB-B57C-3328A1CD80DF}">
  <sheetPr codeName="Sheet10"/>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BA</v>
      </c>
      <c r="B2" s="27" t="str" cm="1">
        <f t="array" aca="1" ref="B2" ca="1">SUBSTITUTE(ADDRESS(1, COLUMN(INDIRECT(A2 &amp; "1")) + 11, 4), "1", "")</f>
        <v>BL</v>
      </c>
      <c r="C2" s="1" t="s">
        <v>22</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1415.81</v>
      </c>
      <c r="D5" s="10">
        <f ca="1">C5*VLOOKUP(B5,INDIRECT("fundamentals!"&amp;"$"&amp;$A$2&amp;":"&amp;"$"&amp;$B$2),9,1)/100</f>
        <v>34.245411095197341</v>
      </c>
      <c r="E5" s="10">
        <f ca="1">C5*INDEX(buyback_yield!$C$3:$Y$13,MATCH(ierp_financials!$C$2,buyback_yield!$B$3:$B$13,0),MATCH(ierp_financials!B5,buyback_yield!$C$2:$Y$2,0))</f>
        <v>0</v>
      </c>
      <c r="F5" s="10">
        <f ca="1">SUM(D5:E5)</f>
        <v>34.245411095197341</v>
      </c>
      <c r="G5" s="3">
        <f>INDEX(eps_5Y_est!$C$3:$M$25,MATCH(B5,eps_5Y_est!$B$3:$B$25,0),MATCH($C$2,eps_5Y_est!$C$2:$M$2,0))</f>
        <v>9.0487583880457023E-2</v>
      </c>
      <c r="H5" s="16">
        <f>VLOOKUP(B5,'riskfree_rate and infl.'!$A:$C,3,0)</f>
        <v>4.8261000000000005E-2</v>
      </c>
      <c r="I5" s="26">
        <f ca="1">F5*(1+$G5)</f>
        <v>37.344195604194745</v>
      </c>
      <c r="J5" s="7">
        <f ca="1">I5*(1+$G5)</f>
        <v>40.723381636377511</v>
      </c>
      <c r="K5" s="7">
        <f t="shared" ref="K5:M5" ca="1" si="1">J5*(1+$G5)</f>
        <v>44.408342048095086</v>
      </c>
      <c r="L5" s="7">
        <f t="shared" ca="1" si="1"/>
        <v>48.42674562416412</v>
      </c>
      <c r="M5" s="7">
        <f t="shared" ca="1" si="1"/>
        <v>52.808764830888229</v>
      </c>
      <c r="N5" s="7">
        <f t="shared" ref="N5" ca="1" si="2">M5*(1+$H5)</f>
        <v>55.357368630391733</v>
      </c>
      <c r="O5" s="7">
        <f ca="1">SUM(I5:N5)</f>
        <v>279.06879837411145</v>
      </c>
      <c r="P5" s="7"/>
      <c r="Q5" s="11">
        <v>7.7840699699961519E-2</v>
      </c>
      <c r="R5" s="8">
        <f>Q5-H5</f>
        <v>2.9579699699961513E-2</v>
      </c>
    </row>
    <row r="6" spans="1:18" x14ac:dyDescent="0.35">
      <c r="H6" s="6"/>
      <c r="I6" s="26">
        <f ca="1">I5/((1+$Q$5)^(I$3-0.5))</f>
        <v>35.970445759816819</v>
      </c>
      <c r="J6" s="7">
        <f ca="1">J5/((1+$Q$5)^(J$3-0.5))</f>
        <v>36.39250633107919</v>
      </c>
      <c r="K6" s="7">
        <f ca="1">K5/((1+$Q$5)^(K$3-0.5))</f>
        <v>36.819519165847105</v>
      </c>
      <c r="L6" s="7">
        <f ca="1">L5/((1+$Q$5)^(L$3-0.5))</f>
        <v>37.251542371689709</v>
      </c>
      <c r="M6" s="7">
        <f ca="1">M5/((1+$Q$5)^(M$3-0.5))</f>
        <v>37.68863473798347</v>
      </c>
      <c r="N6" s="7">
        <f ca="1">N5/(((1+Q5)^N$3)*(Q5-H5))</f>
        <v>1286.4970181602146</v>
      </c>
      <c r="O6" s="7">
        <f ca="1">SUM(I6:N6)</f>
        <v>1470.6196665266309</v>
      </c>
      <c r="P6" s="7">
        <f ca="1">VLOOKUP(B5,INDIRECT("fundamentals!"&amp;$A$2&amp;":"&amp;B$2),2,1)</f>
        <v>1470.62</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1494.7750000000001</v>
      </c>
      <c r="D10" s="10">
        <f ca="1">C10*VLOOKUP(B10,INDIRECT("fundamentals!"&amp;"$"&amp;$A$2&amp;":"&amp;"$"&amp;$B$2),9,1)/100</f>
        <v>39.735684317667264</v>
      </c>
      <c r="E10" s="10">
        <f ca="1">C10*INDEX(buyback_yield!$C$3:$Y$13,MATCH(ierp_financials!$C$2,buyback_yield!$B$3:$B$13,0),MATCH(ierp_financials!B10,buyback_yield!$C$2:$Y$2,0))</f>
        <v>0</v>
      </c>
      <c r="F10" s="10">
        <f ca="1">SUM(D10:E10)</f>
        <v>39.735684317667264</v>
      </c>
      <c r="G10" s="3">
        <f>INDEX(eps_5Y_est!$C$3:$M$25,MATCH(B10,eps_5Y_est!$B$3:$B$25,0),MATCH($C$2,eps_5Y_est!$C$2:$M$2,0))</f>
        <v>8.3448099772956016E-2</v>
      </c>
      <c r="H10" s="16">
        <f>VLOOKUP(B10,'riskfree_rate and infl.'!$A:$C,3,0)</f>
        <v>4.5347999999999999E-2</v>
      </c>
      <c r="I10" s="26">
        <f ca="1">F10*(1+$G10)</f>
        <v>43.051551667154648</v>
      </c>
      <c r="J10" s="7">
        <f ca="1">I10*(1+$G10)</f>
        <v>46.644121846055945</v>
      </c>
      <c r="K10" s="7">
        <f t="shared" ref="K10:M10" ca="1" si="4">J10*(1+$G10)</f>
        <v>50.536485179687546</v>
      </c>
      <c r="L10" s="7">
        <f t="shared" ca="1" si="4"/>
        <v>54.753658837136626</v>
      </c>
      <c r="M10" s="7">
        <f t="shared" ca="1" si="4"/>
        <v>59.322747622712406</v>
      </c>
      <c r="N10" s="7">
        <f t="shared" ref="N10" ca="1" si="5">M10*(1+$H10)</f>
        <v>62.012915581907166</v>
      </c>
      <c r="O10" s="7">
        <f ca="1">SUM(I10:N10)</f>
        <v>316.3214807346543</v>
      </c>
      <c r="P10" s="7"/>
      <c r="Q10" s="11">
        <v>7.7895601158298147E-2</v>
      </c>
      <c r="R10" s="8">
        <f>Q10-H10</f>
        <v>3.2547601158298148E-2</v>
      </c>
    </row>
    <row r="11" spans="1:18" x14ac:dyDescent="0.35">
      <c r="H11" s="6"/>
      <c r="I11" s="26">
        <f ca="1">I10/((1+$Q$5)^(I$3-0.5))</f>
        <v>41.467850065175604</v>
      </c>
      <c r="J11" s="7">
        <f t="shared" ref="J11" ca="1" si="6">J10/((1+$Q$5)^(J$3-0.5))</f>
        <v>41.683584009484008</v>
      </c>
      <c r="K11" s="7">
        <f t="shared" ref="K11" ca="1" si="7">K10/((1+$Q$5)^(K$3-0.5))</f>
        <v>41.900440296394052</v>
      </c>
      <c r="L11" s="7">
        <f t="shared" ref="L11" ca="1" si="8">L10/((1+$Q$5)^(L$3-0.5))</f>
        <v>42.118424764824233</v>
      </c>
      <c r="M11" s="7">
        <f t="shared" ref="M11" ca="1" si="9">M10/((1+$Q$5)^(M$3-0.5))</f>
        <v>42.337543284069646</v>
      </c>
      <c r="N11" s="7">
        <f ca="1">N10/(((1+Q10)^N$3)*(Q10-H10))</f>
        <v>1309.4221016220147</v>
      </c>
      <c r="O11" s="7">
        <f ca="1">SUM(I11:N11)</f>
        <v>1518.9299440419622</v>
      </c>
      <c r="P11" s="7">
        <f ca="1">VLOOKUP(B10,INDIRECT("fundamentals!"&amp;$A$2&amp;":"&amp;B$2),2,1)</f>
        <v>1518.93</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1636.54</v>
      </c>
      <c r="D15" s="10">
        <f ca="1">C15*VLOOKUP(B15,INDIRECT("fundamentals!"&amp;"$"&amp;$A$2&amp;":"&amp;"$"&amp;$B$2),9,1)/100</f>
        <v>42.668839958996152</v>
      </c>
      <c r="E15" s="10">
        <f ca="1">C15*INDEX(buyback_yield!$C$3:$Y$13,MATCH(ierp_financials!$C$2,buyback_yield!$B$3:$B$13,0),MATCH(ierp_financials!B15,buyback_yield!$C$2:$Y$2,0))</f>
        <v>0</v>
      </c>
      <c r="F15" s="10">
        <f ca="1">SUM(D15:E15)</f>
        <v>42.668839958996152</v>
      </c>
      <c r="G15" s="3">
        <f>INDEX(eps_5Y_est!$C$3:$M$25,MATCH(B15,eps_5Y_est!$B$3:$B$25,0),MATCH($C$2,eps_5Y_est!$C$2:$M$2,0))</f>
        <v>8.7763638006149003E-2</v>
      </c>
      <c r="H15" s="16">
        <f>VLOOKUP(B15,'riskfree_rate and infl.'!$A:$C,3,0)</f>
        <v>4.8094999999999999E-2</v>
      </c>
      <c r="I15" s="26">
        <f ca="1">F15*(1+$G15)</f>
        <v>46.413612583299795</v>
      </c>
      <c r="J15" s="7">
        <f ca="1">I15*(1+$G15)</f>
        <v>50.487040076618165</v>
      </c>
      <c r="K15" s="7">
        <f t="shared" ref="K15:M15" ca="1" si="11">J15*(1+$G15)</f>
        <v>54.917966385904421</v>
      </c>
      <c r="L15" s="7">
        <f t="shared" ca="1" si="11"/>
        <v>59.737766907830796</v>
      </c>
      <c r="M15" s="7">
        <f t="shared" ca="1" si="11"/>
        <v>64.980570658025371</v>
      </c>
      <c r="N15" s="7">
        <f t="shared" ref="N15" ca="1" si="12">M15*(1+$H15)</f>
        <v>68.105811203823095</v>
      </c>
      <c r="O15" s="7">
        <f ca="1">SUM(I15:N15)</f>
        <v>344.64276781550166</v>
      </c>
      <c r="P15" s="7"/>
      <c r="Q15" s="11">
        <v>7.8650759291583966E-2</v>
      </c>
      <c r="R15" s="8">
        <f>Q15-H15</f>
        <v>3.0555759291583967E-2</v>
      </c>
    </row>
    <row r="16" spans="1:18" x14ac:dyDescent="0.35">
      <c r="H16" s="6"/>
      <c r="I16" s="26">
        <f ca="1">I15/((1+$Q$5)^(I$3-0.5))</f>
        <v>44.706233644438321</v>
      </c>
      <c r="J16" s="7">
        <f t="shared" ref="J16" ca="1" si="13">J15/((1+$Q$5)^(J$3-0.5))</f>
        <v>45.117813202047586</v>
      </c>
      <c r="K16" s="7">
        <f t="shared" ref="K16" ca="1" si="14">K15/((1+$Q$5)^(K$3-0.5))</f>
        <v>45.533181889682631</v>
      </c>
      <c r="L16" s="7">
        <f t="shared" ref="L16" ca="1" si="15">L15/((1+$Q$5)^(L$3-0.5))</f>
        <v>45.952374591258582</v>
      </c>
      <c r="M16" s="7">
        <f t="shared" ref="M16" ca="1" si="16">M15/((1+$Q$5)^(M$3-0.5))</f>
        <v>46.375426511842775</v>
      </c>
      <c r="N16" s="7">
        <f ca="1">N15/(((1+Q15)^N$3)*(Q15-H15))</f>
        <v>1526.4648998629852</v>
      </c>
      <c r="O16" s="7">
        <f ca="1">SUM(I16:N16)</f>
        <v>1754.1499297022551</v>
      </c>
      <c r="P16" s="7">
        <f ca="1">VLOOKUP(B15,INDIRECT("fundamentals!"&amp;$A$2&amp;":"&amp;B$2),2,1)</f>
        <v>1754.15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1585.0350000000001</v>
      </c>
      <c r="D20" s="10">
        <f ca="1">C20*VLOOKUP(B20,INDIRECT("fundamentals!"&amp;"$"&amp;$A$2&amp;":"&amp;"$"&amp;$B$2),9,1)/100</f>
        <v>43.885881325364892</v>
      </c>
      <c r="E20" s="10">
        <f ca="1">C20*INDEX(buyback_yield!$C$3:$Y$13,MATCH(ierp_financials!$C$2,buyback_yield!$B$3:$B$13,0),MATCH(ierp_financials!B20,buyback_yield!$C$2:$Y$2,0))</f>
        <v>0</v>
      </c>
      <c r="F20" s="10">
        <f ca="1">SUM(D20:E20)</f>
        <v>43.885881325364892</v>
      </c>
      <c r="G20" s="3">
        <f>INDEX(eps_5Y_est!$C$3:$M$25,MATCH(B20,eps_5Y_est!$B$3:$B$25,0),MATCH($C$2,eps_5Y_est!$C$2:$M$2,0))</f>
        <v>9.2834260082287998E-2</v>
      </c>
      <c r="H20" s="16">
        <f>VLOOKUP(B20,'riskfree_rate and infl.'!$A:$C,3,0)</f>
        <v>4.4522000000000006E-2</v>
      </c>
      <c r="I20" s="26">
        <f ca="1">F20*(1+$G20)</f>
        <v>47.959994646264242</v>
      </c>
      <c r="J20" s="7">
        <f ca="1">I20*(1+$G20)</f>
        <v>52.412325262800678</v>
      </c>
      <c r="K20" s="7">
        <f t="shared" ref="K20:M20" ca="1" si="18">J20*(1+$G20)</f>
        <v>57.277984697764992</v>
      </c>
      <c r="L20" s="7">
        <f t="shared" ca="1" si="18"/>
        <v>62.595344026186623</v>
      </c>
      <c r="M20" s="7">
        <f t="shared" ca="1" si="18"/>
        <v>68.406336473453919</v>
      </c>
      <c r="N20" s="7">
        <f t="shared" ref="N20" ca="1" si="19">M20*(1+$H20)</f>
        <v>71.451923385925028</v>
      </c>
      <c r="O20" s="7">
        <f ca="1">SUM(I20:N20)</f>
        <v>360.10390849239548</v>
      </c>
      <c r="P20" s="7"/>
      <c r="Q20" s="11">
        <v>8.4870087504560696E-2</v>
      </c>
      <c r="R20" s="8">
        <f>Q20-H20</f>
        <v>4.034808750456069E-2</v>
      </c>
    </row>
    <row r="21" spans="1:18" x14ac:dyDescent="0.35">
      <c r="H21" s="6"/>
      <c r="I21" s="26">
        <f ca="1">I20/((1+$Q$5)^(I$3-0.5))</f>
        <v>46.195730237412683</v>
      </c>
      <c r="J21" s="7">
        <f t="shared" ref="J21" ca="1" si="20">J20/((1+$Q$5)^(J$3-0.5))</f>
        <v>46.838346971882928</v>
      </c>
      <c r="K21" s="7">
        <f t="shared" ref="K21" ca="1" si="21">K20/((1+$Q$5)^(K$3-0.5))</f>
        <v>47.4899029798596</v>
      </c>
      <c r="L21" s="7">
        <f t="shared" ref="L21" ca="1" si="22">L20/((1+$Q$5)^(L$3-0.5))</f>
        <v>48.150522613241023</v>
      </c>
      <c r="M21" s="7">
        <f t="shared" ref="M21" ca="1" si="23">M20/((1+$Q$5)^(M$3-0.5))</f>
        <v>48.820331953752259</v>
      </c>
      <c r="N21" s="7">
        <f ca="1">N20/(((1+Q20)^N$3)*(Q20-H20))</f>
        <v>1178.4259453710533</v>
      </c>
      <c r="O21" s="7">
        <f ca="1">SUM(I21:N21)</f>
        <v>1415.9207801272019</v>
      </c>
      <c r="P21" s="7">
        <f ca="1">VLOOKUP(B20,INDIRECT("fundamentals!"&amp;$A$2&amp;":"&amp;B$2),2,1)</f>
        <v>1415.92</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1026.615</v>
      </c>
      <c r="D25" s="10">
        <f ca="1">C25*VLOOKUP(B25,INDIRECT("fundamentals!"&amp;"$"&amp;$A$2&amp;":"&amp;"$"&amp;$B$2),9,1)/100</f>
        <v>35.726308162891058</v>
      </c>
      <c r="E25" s="10">
        <f ca="1">C25*INDEX(buyback_yield!$C$3:$Y$13,MATCH(ierp_financials!$C$2,buyback_yield!$B$3:$B$13,0),MATCH(ierp_financials!B25,buyback_yield!$C$2:$Y$2,0))</f>
        <v>0</v>
      </c>
      <c r="F25" s="10">
        <f ca="1">SUM(D25:E25)</f>
        <v>35.726308162891058</v>
      </c>
      <c r="G25" s="3">
        <f>INDEX(eps_5Y_est!$C$3:$M$25,MATCH(B25,eps_5Y_est!$B$3:$B$25,0),MATCH($C$2,eps_5Y_est!$C$2:$M$2,0))</f>
        <v>8.4786202193896001E-2</v>
      </c>
      <c r="H25" s="16">
        <f>VLOOKUP(B25,'riskfree_rate and infl.'!$A:$C,3,0)</f>
        <v>2.6758000000000001E-2</v>
      </c>
      <c r="I25" s="26">
        <f ca="1">F25*(1+$G25)</f>
        <v>38.755406150431384</v>
      </c>
      <c r="J25" s="7">
        <f ca="1">I25*(1+$G25)</f>
        <v>42.041329852408424</v>
      </c>
      <c r="K25" s="7">
        <f t="shared" ref="K25:M25" ca="1" si="25">J25*(1+$G25)</f>
        <v>45.605854545775003</v>
      </c>
      <c r="L25" s="7">
        <f t="shared" ca="1" si="25"/>
        <v>49.4726017505185</v>
      </c>
      <c r="M25" s="7">
        <f t="shared" ca="1" si="25"/>
        <v>53.667195765596063</v>
      </c>
      <c r="N25" s="7">
        <f t="shared" ref="N25" ca="1" si="26">M25*(1+$H25)</f>
        <v>55.103222589891885</v>
      </c>
      <c r="O25" s="7">
        <f ca="1">SUM(I25:N25)</f>
        <v>284.64561065462124</v>
      </c>
      <c r="P25" s="7"/>
      <c r="Q25" s="11">
        <v>0.10229723249722159</v>
      </c>
      <c r="R25" s="8">
        <f>Q25-H25</f>
        <v>7.5539232497221581E-2</v>
      </c>
    </row>
    <row r="26" spans="1:18" x14ac:dyDescent="0.35">
      <c r="H26" s="6"/>
      <c r="I26" s="26">
        <f ca="1">I25/((1+$Q$5)^(I$3-0.5))</f>
        <v>37.329743278154169</v>
      </c>
      <c r="J26" s="7">
        <f t="shared" ref="J26" ca="1" si="27">J25/((1+$Q$5)^(J$3-0.5))</f>
        <v>37.570292577423103</v>
      </c>
      <c r="K26" s="7">
        <f t="shared" ref="K26" ca="1" si="28">K25/((1+$Q$5)^(K$3-0.5))</f>
        <v>37.812391953394879</v>
      </c>
      <c r="L26" s="7">
        <f t="shared" ref="L26" ca="1" si="29">L25/((1+$Q$5)^(L$3-0.5))</f>
        <v>38.056051394615686</v>
      </c>
      <c r="M26" s="7">
        <f t="shared" ref="M26" ca="1" si="30">M25/((1+$Q$5)^(M$3-0.5))</f>
        <v>38.301280953996951</v>
      </c>
      <c r="N26" s="7">
        <f ca="1">N25/(((1+Q25)^N$3)*(Q25-H25))</f>
        <v>448.24024328372911</v>
      </c>
      <c r="O26" s="7">
        <f ca="1">SUM(I26:N26)</f>
        <v>637.31000344131394</v>
      </c>
      <c r="P26" s="7">
        <f ca="1">VLOOKUP(B25,INDIRECT("fundamentals!"&amp;$A$2&amp;":"&amp;B$2),2,1)</f>
        <v>637.30999999999995</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674</v>
      </c>
      <c r="D30" s="10">
        <f ca="1">C30*VLOOKUP(B30,INDIRECT("fundamentals!"&amp;"$"&amp;$A$2&amp;":"&amp;"$"&amp;$B$2),9,1)/100</f>
        <v>11.944646832021776</v>
      </c>
      <c r="E30" s="10">
        <f ca="1">C30*INDEX(buyback_yield!$C$3:$Y$13,MATCH(ierp_financials!$C$2,buyback_yield!$B$3:$B$13,0),MATCH(ierp_financials!B30,buyback_yield!$C$2:$Y$2,0))</f>
        <v>0</v>
      </c>
      <c r="F30" s="10">
        <f ca="1">SUM(D30:E30)</f>
        <v>11.944646832021776</v>
      </c>
      <c r="G30" s="3">
        <f>INDEX(eps_5Y_est!$C$3:$M$25,MATCH(B30,eps_5Y_est!$B$3:$B$25,0),MATCH($C$2,eps_5Y_est!$C$2:$M$2,0))</f>
        <v>9.7234640477014009E-2</v>
      </c>
      <c r="H30" s="16">
        <f>VLOOKUP(B30,'riskfree_rate and infl.'!$A:$C,3,0)</f>
        <v>4.6411000000000001E-2</v>
      </c>
      <c r="I30" s="26">
        <f ca="1">F30*(1+$G30)</f>
        <v>13.106080272358318</v>
      </c>
      <c r="J30" s="7">
        <f ca="1">I30*(1+$G30)</f>
        <v>14.380445275703963</v>
      </c>
      <c r="K30" s="7">
        <f t="shared" ref="K30:M30" ca="1" si="32">J30*(1+$G30)</f>
        <v>15.77872270198641</v>
      </c>
      <c r="L30" s="7">
        <f t="shared" ca="1" si="32"/>
        <v>17.312961131100558</v>
      </c>
      <c r="M30" s="7">
        <f t="shared" ca="1" si="32"/>
        <v>18.996380682275635</v>
      </c>
      <c r="N30" s="7">
        <f t="shared" ref="N30" ca="1" si="33">M30*(1+$H30)</f>
        <v>19.87802170612073</v>
      </c>
      <c r="O30" s="7">
        <f ca="1">SUM(I30:N30)</f>
        <v>99.452611769545626</v>
      </c>
      <c r="P30" s="7"/>
      <c r="Q30" s="11">
        <v>6.8527277490718227E-2</v>
      </c>
      <c r="R30" s="8">
        <f>Q30-H30</f>
        <v>2.2116277490718227E-2</v>
      </c>
    </row>
    <row r="31" spans="1:18" x14ac:dyDescent="0.35">
      <c r="H31" s="6"/>
      <c r="I31" s="26">
        <f ca="1">I30/((1+$Q$5)^(I$3-0.5))</f>
        <v>12.623957804776381</v>
      </c>
      <c r="J31" s="7">
        <f t="shared" ref="J31" ca="1" si="34">J30/((1+$Q$5)^(J$3-0.5))</f>
        <v>12.851104812776724</v>
      </c>
      <c r="K31" s="7">
        <f t="shared" ref="K31" ca="1" si="35">K30/((1+$Q$5)^(K$3-0.5))</f>
        <v>13.082338951298366</v>
      </c>
      <c r="L31" s="7">
        <f t="shared" ref="L31" ca="1" si="36">L30/((1+$Q$5)^(L$3-0.5))</f>
        <v>13.3177337614196</v>
      </c>
      <c r="M31" s="7">
        <f t="shared" ref="M31" ca="1" si="37">M30/((1+$Q$5)^(M$3-0.5))</f>
        <v>13.557364107467416</v>
      </c>
      <c r="N31" s="7">
        <f ca="1">N30/(((1+Q30)^N$3)*(Q30-H30))</f>
        <v>645.25750322711065</v>
      </c>
      <c r="O31" s="7">
        <f ca="1">SUM(I31:N31)</f>
        <v>710.69000266484909</v>
      </c>
      <c r="P31" s="7">
        <f ca="1">VLOOKUP(B30,INDIRECT("fundamentals!"&amp;$A$2&amp;":"&amp;B$2),2,1)</f>
        <v>710.69</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745.2</v>
      </c>
      <c r="D35" s="10">
        <f ca="1">C35*VLOOKUP(B35,INDIRECT("fundamentals!"&amp;"$"&amp;$A$2&amp;":"&amp;"$"&amp;$B$2),9,1)/100</f>
        <v>8.6825063736476604</v>
      </c>
      <c r="E35" s="10">
        <f ca="1">C35*INDEX(buyback_yield!$C$3:$Y$13,MATCH(ierp_financials!$C$2,buyback_yield!$B$3:$B$13,0),MATCH(ierp_financials!B35,buyback_yield!$C$2:$Y$2,0))</f>
        <v>0</v>
      </c>
      <c r="F35" s="10">
        <f ca="1">SUM(D35:E35)</f>
        <v>8.6825063736476604</v>
      </c>
      <c r="G35" s="3">
        <f>INDEX(eps_5Y_est!$C$3:$M$25,MATCH(B35,eps_5Y_est!$B$3:$B$25,0),MATCH($C$2,eps_5Y_est!$C$2:$M$2,0))</f>
        <v>7.9954849055539984E-2</v>
      </c>
      <c r="H35" s="16">
        <f>VLOOKUP(B35,'riskfree_rate and infl.'!$A:$C,3,0)</f>
        <v>4.3341000000000005E-2</v>
      </c>
      <c r="I35" s="26">
        <f ca="1">F35*(1+$G35)</f>
        <v>9.3767148601764223</v>
      </c>
      <c r="J35" s="7">
        <f ca="1">I35*(1+$G35)</f>
        <v>10.126428681458666</v>
      </c>
      <c r="K35" s="7">
        <f t="shared" ref="K35:M35" ca="1" si="39">J35*(1+$G35)</f>
        <v>10.936085758156384</v>
      </c>
      <c r="L35" s="7">
        <f t="shared" ca="1" si="39"/>
        <v>11.810478844208218</v>
      </c>
      <c r="M35" s="7">
        <f t="shared" ca="1" si="39"/>
        <v>12.754783897470533</v>
      </c>
      <c r="N35" s="7">
        <f t="shared" ref="N35" ca="1" si="40">M35*(1+$H35)</f>
        <v>13.307588986370805</v>
      </c>
      <c r="O35" s="7">
        <f ca="1">SUM(I35:N35)</f>
        <v>68.312081027841032</v>
      </c>
      <c r="P35" s="7"/>
      <c r="Q35" s="11">
        <v>5.7070742190835438E-2</v>
      </c>
      <c r="R35" s="8">
        <f>Q35-H35</f>
        <v>1.3729742190835434E-2</v>
      </c>
    </row>
    <row r="36" spans="1:18" x14ac:dyDescent="0.35">
      <c r="H36" s="6"/>
      <c r="I36" s="26">
        <f ca="1">I35/((1+$Q$5)^(I$3-0.5))</f>
        <v>9.0317814542873247</v>
      </c>
      <c r="J36" s="7">
        <f t="shared" ref="J36" ca="1" si="41">J35/((1+$Q$5)^(J$3-0.5))</f>
        <v>9.0494969988447185</v>
      </c>
      <c r="K36" s="7">
        <f t="shared" ref="K36" ca="1" si="42">K35/((1+$Q$5)^(K$3-0.5))</f>
        <v>9.0672472918645894</v>
      </c>
      <c r="L36" s="7">
        <f t="shared" ref="L36" ca="1" si="43">L35/((1+$Q$5)^(L$3-0.5))</f>
        <v>9.0850324015049129</v>
      </c>
      <c r="M36" s="7">
        <f t="shared" ref="M36" ca="1" si="44">M35/((1+$Q$5)^(M$3-0.5))</f>
        <v>9.1028523960573526</v>
      </c>
      <c r="N36" s="7">
        <f ca="1">N35/(((1+Q35)^N$3)*(Q35-H35))</f>
        <v>734.3730555131159</v>
      </c>
      <c r="O36" s="7">
        <f ca="1">SUM(I36:N36)</f>
        <v>779.70946605567474</v>
      </c>
      <c r="P36" s="7">
        <f ca="1">VLOOKUP(B35,INDIRECT("fundamentals!"&amp;$A$2&amp;":"&amp;B$2),2,1)</f>
        <v>779.71</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695.29500000000007</v>
      </c>
      <c r="D40" s="10">
        <f ca="1">C40*VLOOKUP(B40,INDIRECT("fundamentals!"&amp;"$"&amp;$A$2&amp;":"&amp;"$"&amp;$B$2),9,1)/100</f>
        <v>11.575564040453937</v>
      </c>
      <c r="E40" s="10">
        <f ca="1">C40*INDEX(buyback_yield!$C$3:$Y$13,MATCH(ierp_financials!$C$2,buyback_yield!$B$3:$B$13,0),MATCH(ierp_financials!B40,buyback_yield!$C$2:$Y$2,0))</f>
        <v>0</v>
      </c>
      <c r="F40" s="10">
        <f ca="1">SUM(D40:E40)</f>
        <v>11.575564040453937</v>
      </c>
      <c r="G40" s="3">
        <f>INDEX(eps_5Y_est!$C$3:$M$25,MATCH(B40,eps_5Y_est!$B$3:$B$25,0),MATCH($C$2,eps_5Y_est!$C$2:$M$2,0))</f>
        <v>8.6025502019928993E-2</v>
      </c>
      <c r="H40" s="16">
        <f>VLOOKUP(B40,'riskfree_rate and infl.'!$A:$C,3,0)</f>
        <v>2.8940999999999998E-2</v>
      </c>
      <c r="I40" s="26">
        <f ca="1">F40*(1+$G40)</f>
        <v>12.571357748197824</v>
      </c>
      <c r="J40" s="7">
        <f ca="1">I40*(1+$G40)</f>
        <v>13.652815109558667</v>
      </c>
      <c r="K40" s="7">
        <f t="shared" ref="K40:M40" ca="1" si="46">J40*(1+$G40)</f>
        <v>14.827305383343722</v>
      </c>
      <c r="L40" s="7">
        <f t="shared" ca="1" si="46"/>
        <v>16.102831772548662</v>
      </c>
      <c r="M40" s="7">
        <f t="shared" ca="1" si="46"/>
        <v>17.488085959724621</v>
      </c>
      <c r="N40" s="7">
        <f t="shared" ref="N40" ca="1" si="47">M40*(1+$H40)</f>
        <v>17.994208655485014</v>
      </c>
      <c r="O40" s="7">
        <f ca="1">SUM(I40:N40)</f>
        <v>92.636604628858507</v>
      </c>
      <c r="P40" s="7"/>
      <c r="Q40" s="11">
        <v>5.410696617809916E-2</v>
      </c>
      <c r="R40" s="8">
        <f>Q40-H40</f>
        <v>2.5165966178099162E-2</v>
      </c>
    </row>
    <row r="41" spans="1:18" x14ac:dyDescent="0.35">
      <c r="H41" s="6"/>
      <c r="I41" s="26">
        <f ca="1">I40/((1+$Q$5)^(I$3-0.5))</f>
        <v>12.108905673094991</v>
      </c>
      <c r="J41" s="7">
        <f t="shared" ref="J41" ca="1" si="48">J40/((1+$Q$5)^(J$3-0.5))</f>
        <v>12.200857108286671</v>
      </c>
      <c r="K41" s="7">
        <f t="shared" ref="K41" ca="1" si="49">K40/((1+$Q$5)^(K$3-0.5))</f>
        <v>12.293506795381706</v>
      </c>
      <c r="L41" s="7">
        <f t="shared" ref="L41" ca="1" si="50">L40/((1+$Q$5)^(L$3-0.5))</f>
        <v>12.386860036697781</v>
      </c>
      <c r="M41" s="7">
        <f t="shared" ref="M41" ca="1" si="51">M40/((1+$Q$5)^(M$3-0.5))</f>
        <v>12.480922174816799</v>
      </c>
      <c r="N41" s="7">
        <f ca="1">N40/(((1+Q40)^N$3)*(Q40-H40))</f>
        <v>549.40894558611751</v>
      </c>
      <c r="O41" s="7">
        <f ca="1">SUM(I41:N41)</f>
        <v>610.87999737439543</v>
      </c>
      <c r="P41" s="7">
        <f ca="1">VLOOKUP(B40,INDIRECT("fundamentals!"&amp;$A$2&amp;":"&amp;B$2),2,1)</f>
        <v>610.88</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696.31500000000005</v>
      </c>
      <c r="D45" s="10">
        <f ca="1">C45*VLOOKUP(B45,INDIRECT("fundamentals!"&amp;"$"&amp;$A$2&amp;":"&amp;"$"&amp;$B$2),9,1)/100</f>
        <v>15.047926597004526</v>
      </c>
      <c r="E45" s="10">
        <f ca="1">C45*INDEX(buyback_yield!$C$3:$Y$13,MATCH(ierp_financials!$C$2,buyback_yield!$B$3:$B$13,0),MATCH(ierp_financials!B45,buyback_yield!$C$2:$Y$2,0))</f>
        <v>0</v>
      </c>
      <c r="F45" s="10">
        <f ca="1">SUM(D45:E45)</f>
        <v>15.047926597004526</v>
      </c>
      <c r="G45" s="3">
        <f>INDEX(eps_5Y_est!$C$3:$M$25,MATCH(B45,eps_5Y_est!$B$3:$B$25,0),MATCH($C$2,eps_5Y_est!$C$2:$M$2,0))</f>
        <v>8.769915640300302E-2</v>
      </c>
      <c r="H45" s="16">
        <f>VLOOKUP(B45,'riskfree_rate and infl.'!$A:$C,3,0)</f>
        <v>2.9499000000000001E-2</v>
      </c>
      <c r="I45" s="26">
        <f ca="1">F45*(1+$G45)</f>
        <v>16.367617065176134</v>
      </c>
      <c r="J45" s="7">
        <f ca="1">I45*(1+$G45)</f>
        <v>17.803043274119474</v>
      </c>
      <c r="K45" s="7">
        <f t="shared" ref="K45:M45" ca="1" si="53">J45*(1+$G45)</f>
        <v>19.364355150665908</v>
      </c>
      <c r="L45" s="7">
        <f t="shared" ca="1" si="53"/>
        <v>21.062592761667453</v>
      </c>
      <c r="M45" s="7">
        <f t="shared" ca="1" si="53"/>
        <v>22.909764378525686</v>
      </c>
      <c r="N45" s="7">
        <f t="shared" ref="N45" ca="1" si="54">M45*(1+$H45)</f>
        <v>23.585579517927815</v>
      </c>
      <c r="O45" s="7">
        <f ca="1">SUM(I45:N45)</f>
        <v>121.09295214808247</v>
      </c>
      <c r="P45" s="7"/>
      <c r="Q45" s="11">
        <v>5.5200803918670181E-2</v>
      </c>
      <c r="R45" s="8">
        <f>Q45-H45</f>
        <v>2.570180391867018E-2</v>
      </c>
    </row>
    <row r="46" spans="1:18" x14ac:dyDescent="0.35">
      <c r="H46" s="6"/>
      <c r="I46" s="26">
        <f ca="1">I45/((1+$Q$5)^(I$3-0.5))</f>
        <v>15.765515157976465</v>
      </c>
      <c r="J46" s="7">
        <f t="shared" ref="J46" ca="1" si="55">J45/((1+$Q$5)^(J$3-0.5))</f>
        <v>15.909714248462951</v>
      </c>
      <c r="K46" s="7">
        <f t="shared" ref="K46" ca="1" si="56">K45/((1+$Q$5)^(K$3-0.5))</f>
        <v>16.055232254157016</v>
      </c>
      <c r="L46" s="7">
        <f t="shared" ref="L46" ca="1" si="57">L45/((1+$Q$5)^(L$3-0.5))</f>
        <v>16.202081238500384</v>
      </c>
      <c r="M46" s="7">
        <f t="shared" ref="M46" ca="1" si="58">M45/((1+$Q$5)^(M$3-0.5))</f>
        <v>16.350273375272895</v>
      </c>
      <c r="N46" s="7">
        <f ca="1">N45/(((1+Q45)^N$3)*(Q45-H45))</f>
        <v>701.46721622508335</v>
      </c>
      <c r="O46" s="7">
        <f ca="1">SUM(I46:N46)</f>
        <v>781.75003249945303</v>
      </c>
      <c r="P46" s="7">
        <f ca="1">VLOOKUP(B45,INDIRECT("fundamentals!"&amp;$A$2&amp;":"&amp;B$2),2,1)</f>
        <v>781.75</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931.59500000000003</v>
      </c>
      <c r="D50" s="10">
        <f ca="1">C50*VLOOKUP(B50,INDIRECT("fundamentals!"&amp;"$"&amp;$A$2&amp;":"&amp;"$"&amp;$B$2),9,1)/100</f>
        <v>16.655163092135648</v>
      </c>
      <c r="E50" s="10">
        <f ca="1">C50*INDEX(buyback_yield!$C$3:$Y$13,MATCH(ierp_financials!$C$2,buyback_yield!$B$3:$B$13,0),MATCH(ierp_financials!B50,buyback_yield!$C$2:$Y$2,0))</f>
        <v>0</v>
      </c>
      <c r="F50" s="10">
        <f ca="1">SUM(D50:E50)</f>
        <v>16.655163092135648</v>
      </c>
      <c r="G50" s="3">
        <f>INDEX(eps_5Y_est!$C$3:$M$25,MATCH(B50,eps_5Y_est!$B$3:$B$25,0),MATCH($C$2,eps_5Y_est!$C$2:$M$2,0))</f>
        <v>8.0413621939125976E-2</v>
      </c>
      <c r="H50" s="16">
        <f>VLOOKUP(B50,'riskfree_rate and infl.'!$A:$C,3,0)</f>
        <v>3.9678999999999999E-2</v>
      </c>
      <c r="I50" s="26">
        <f ca="1">F50*(1+$G50)</f>
        <v>17.994465080361131</v>
      </c>
      <c r="J50" s="7">
        <f ca="1">I50*(1+$G50)</f>
        <v>19.441465192330096</v>
      </c>
      <c r="K50" s="7">
        <f t="shared" ref="K50:M50" ca="1" si="60">J50*(1+$G50)</f>
        <v>21.004823824248806</v>
      </c>
      <c r="L50" s="7">
        <f t="shared" ca="1" si="60"/>
        <v>22.693897786149897</v>
      </c>
      <c r="M50" s="7">
        <f t="shared" ca="1" si="60"/>
        <v>24.518796303050525</v>
      </c>
      <c r="N50" s="7">
        <f t="shared" ref="N50" ca="1" si="61">M50*(1+$H50)</f>
        <v>25.491677621559269</v>
      </c>
      <c r="O50" s="7">
        <f ca="1">SUM(I50:N50)</f>
        <v>131.14512580769971</v>
      </c>
      <c r="P50" s="7"/>
      <c r="Q50" s="11">
        <v>5.8932603196980675E-2</v>
      </c>
      <c r="R50" s="8">
        <f>Q50-H50</f>
        <v>1.9253603196980676E-2</v>
      </c>
    </row>
    <row r="51" spans="1:18" x14ac:dyDescent="0.35">
      <c r="H51" s="6"/>
      <c r="I51" s="26">
        <f ca="1">I50/((1+$Q$5)^(I$3-0.5))</f>
        <v>17.332517669153983</v>
      </c>
      <c r="J51" s="7">
        <f t="shared" ref="J51" ca="1" si="62">J50/((1+$Q$5)^(J$3-0.5))</f>
        <v>17.373892262063762</v>
      </c>
      <c r="K51" s="7">
        <f t="shared" ref="K51" ca="1" si="63">K50/((1+$Q$5)^(K$3-0.5))</f>
        <v>17.415365620598429</v>
      </c>
      <c r="L51" s="7">
        <f t="shared" ref="L51" ca="1" si="64">L50/((1+$Q$5)^(L$3-0.5))</f>
        <v>17.456937980522206</v>
      </c>
      <c r="M51" s="7">
        <f t="shared" ref="M51" ca="1" si="65">M50/((1+$Q$5)^(M$3-0.5))</f>
        <v>17.498609578162103</v>
      </c>
      <c r="N51" s="7">
        <f ca="1">N50/(((1+Q50)^N$3)*(Q50-H50))</f>
        <v>994.36264536196074</v>
      </c>
      <c r="O51" s="7">
        <f ca="1">SUM(I51:N51)</f>
        <v>1081.4399684724613</v>
      </c>
      <c r="P51" s="7">
        <f ca="1">VLOOKUP(B50,INDIRECT("fundamentals!"&amp;$A$2&amp;":"&amp;B$2),2,1)</f>
        <v>1081.44</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1139.7049999999999</v>
      </c>
      <c r="D55" s="10">
        <f ca="1">C55*VLOOKUP(B55,INDIRECT("fundamentals!"&amp;"$"&amp;$A$2&amp;":"&amp;"$"&amp;$B$2),9,1)/100</f>
        <v>20.171297483606814</v>
      </c>
      <c r="E55" s="10">
        <f ca="1">C55*INDEX(buyback_yield!$C$3:$Y$13,MATCH(ierp_financials!$C$2,buyback_yield!$B$3:$B$13,0),MATCH(ierp_financials!B55,buyback_yield!$C$2:$Y$2,0))</f>
        <v>0</v>
      </c>
      <c r="F55" s="10">
        <f ca="1">SUM(D55:E55)</f>
        <v>20.171297483606814</v>
      </c>
      <c r="G55" s="3">
        <f>INDEX(eps_5Y_est!$C$3:$M$25,MATCH(B55,eps_5Y_est!$B$3:$B$25,0),MATCH($C$2,eps_5Y_est!$C$2:$M$2,0))</f>
        <v>8.7848448042539024E-2</v>
      </c>
      <c r="H55" s="16">
        <f>VLOOKUP(B55,'riskfree_rate and infl.'!$A:$C,3,0)</f>
        <v>2.7517999999999997E-2</v>
      </c>
      <c r="I55" s="26">
        <f ca="1">F55*(1+$G55)</f>
        <v>21.943314662546044</v>
      </c>
      <c r="J55" s="7">
        <f ca="1">I55*(1+$G55)</f>
        <v>23.871000800559806</v>
      </c>
      <c r="K55" s="7">
        <f t="shared" ref="K55:M55" ca="1" si="67">J55*(1+$G55)</f>
        <v>25.968031174111189</v>
      </c>
      <c r="L55" s="7">
        <f t="shared" ca="1" si="67"/>
        <v>28.249282411477129</v>
      </c>
      <c r="M55" s="7">
        <f t="shared" ca="1" si="67"/>
        <v>30.730938029640789</v>
      </c>
      <c r="N55" s="7">
        <f t="shared" ref="N55" ca="1" si="68">M55*(1+$H55)</f>
        <v>31.576591982340442</v>
      </c>
      <c r="O55" s="7">
        <f ca="1">SUM(I55:N55)</f>
        <v>162.3391590606754</v>
      </c>
      <c r="P55" s="7"/>
      <c r="Q55" s="11">
        <v>5.018936662251277E-2</v>
      </c>
      <c r="R55" s="8">
        <f>Q55-H55</f>
        <v>2.2671366622512772E-2</v>
      </c>
    </row>
    <row r="56" spans="1:18" x14ac:dyDescent="0.35">
      <c r="H56" s="6"/>
      <c r="I56" s="26">
        <f ca="1">I55/((1+$Q$5)^(I$3-0.5))</f>
        <v>21.136104208147543</v>
      </c>
      <c r="J56" s="7">
        <f t="shared" ref="J56" ca="1" si="69">J55/((1+$Q$5)^(J$3-0.5))</f>
        <v>21.33235288563441</v>
      </c>
      <c r="K56" s="7">
        <f t="shared" ref="K56" ca="1" si="70">K55/((1+$Q$5)^(K$3-0.5))</f>
        <v>21.530423731626694</v>
      </c>
      <c r="L56" s="7">
        <f t="shared" ref="L56" ca="1" si="71">L55/((1+$Q$5)^(L$3-0.5))</f>
        <v>21.730333664954653</v>
      </c>
      <c r="M56" s="7">
        <f t="shared" ref="M56" ca="1" si="72">M55/((1+$Q$5)^(M$3-0.5))</f>
        <v>21.932099761539838</v>
      </c>
      <c r="N56" s="7">
        <f ca="1">N55/(((1+Q55)^N$3)*(Q55-H55))</f>
        <v>1090.3086863903977</v>
      </c>
      <c r="O56" s="7">
        <f ca="1">SUM(I56:N56)</f>
        <v>1197.9700006423009</v>
      </c>
      <c r="P56" s="7">
        <f ca="1">VLOOKUP(B55,INDIRECT("fundamentals!"&amp;$A$2&amp;":"&amp;B$2),2,1)</f>
        <v>1197.97</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1172.2049999999999</v>
      </c>
      <c r="D60" s="10">
        <f ca="1">C60*VLOOKUP(B60,INDIRECT("fundamentals!"&amp;"$"&amp;$A$2&amp;":"&amp;"$"&amp;$B$2),9,1)/100</f>
        <v>21.688143401408183</v>
      </c>
      <c r="E60" s="10">
        <f ca="1">C60*INDEX(buyback_yield!$C$3:$Y$13,MATCH(ierp_financials!$C$2,buyback_yield!$B$3:$B$13,0),MATCH(ierp_financials!B60,buyback_yield!$C$2:$Y$2,0))</f>
        <v>0</v>
      </c>
      <c r="F60" s="10">
        <f ca="1">SUM(D60:E60)</f>
        <v>21.688143401408183</v>
      </c>
      <c r="G60" s="3">
        <f>INDEX(eps_5Y_est!$C$3:$M$25,MATCH(B60,eps_5Y_est!$B$3:$B$25,0),MATCH($C$2,eps_5Y_est!$C$2:$M$2,0))</f>
        <v>8.6097522833146034E-2</v>
      </c>
      <c r="H60" s="16">
        <f>VLOOKUP(B60,'riskfree_rate and infl.'!$A:$C,3,0)</f>
        <v>3.0158000000000001E-2</v>
      </c>
      <c r="I60" s="26">
        <f ca="1">F60*(1+$G60)</f>
        <v>23.55543882311947</v>
      </c>
      <c r="J60" s="7">
        <f ca="1">I60*(1+$G60)</f>
        <v>25.583503755037771</v>
      </c>
      <c r="K60" s="7">
        <f t="shared" ref="K60:M60" ca="1" si="74">J60*(1+$G60)</f>
        <v>27.786180053739013</v>
      </c>
      <c r="L60" s="7">
        <f t="shared" ca="1" si="74"/>
        <v>30.178501325361712</v>
      </c>
      <c r="M60" s="7">
        <f t="shared" ca="1" si="74"/>
        <v>32.776795532292169</v>
      </c>
      <c r="N60" s="7">
        <f t="shared" ref="N60" ca="1" si="75">M60*(1+$H60)</f>
        <v>33.765278131955036</v>
      </c>
      <c r="O60" s="7">
        <f ca="1">SUM(I60:N60)</f>
        <v>173.64569762150518</v>
      </c>
      <c r="P60" s="7"/>
      <c r="Q60" s="11">
        <v>5.5187941379520052E-2</v>
      </c>
      <c r="R60" s="8">
        <f>Q60-H60</f>
        <v>2.5029941379520051E-2</v>
      </c>
    </row>
    <row r="61" spans="1:18" x14ac:dyDescent="0.35">
      <c r="H61" s="6"/>
      <c r="I61" s="26">
        <f ca="1">I60/((1+$Q$5)^(I$3-0.5))</f>
        <v>22.688924498899315</v>
      </c>
      <c r="J61" s="7">
        <f t="shared" ref="J61" ca="1" si="76">J60/((1+$Q$5)^(J$3-0.5))</f>
        <v>22.862733519770153</v>
      </c>
      <c r="K61" s="7">
        <f t="shared" ref="K61" ca="1" si="77">K60/((1+$Q$5)^(K$3-0.5))</f>
        <v>23.037874008588602</v>
      </c>
      <c r="L61" s="7">
        <f t="shared" ref="L61" ca="1" si="78">L60/((1+$Q$5)^(L$3-0.5))</f>
        <v>23.214356165095083</v>
      </c>
      <c r="M61" s="7">
        <f t="shared" ref="M61" ca="1" si="79">M60/((1+$Q$5)^(M$3-0.5))</f>
        <v>23.392190267165361</v>
      </c>
      <c r="N61" s="7">
        <f ca="1">N60/(((1+Q60)^N$3)*(Q60-H60))</f>
        <v>1031.2439212420613</v>
      </c>
      <c r="O61" s="7">
        <f ca="1">SUM(I61:N61)</f>
        <v>1146.4399997015798</v>
      </c>
      <c r="P61" s="7">
        <f ca="1">VLOOKUP(B60,INDIRECT("fundamentals!"&amp;$A$2&amp;":"&amp;B$2),2,1)</f>
        <v>1146.44</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1252.415</v>
      </c>
      <c r="D65" s="10">
        <f ca="1">C65*VLOOKUP(B65,INDIRECT("fundamentals!"&amp;"$"&amp;$A$2&amp;":"&amp;"$"&amp;$B$2),9,1)/100</f>
        <v>26.12220916658358</v>
      </c>
      <c r="E65" s="10">
        <f ca="1">C65*INDEX(buyback_yield!$C$3:$Y$13,MATCH(ierp_financials!$C$2,buyback_yield!$B$3:$B$13,0),MATCH(ierp_financials!B65,buyback_yield!$C$2:$Y$2,0))</f>
        <v>45.505091956235709</v>
      </c>
      <c r="F65" s="10">
        <f ca="1">SUM(D65:E65)</f>
        <v>71.62730112281929</v>
      </c>
      <c r="G65" s="3">
        <f>INDEX(eps_5Y_est!$C$3:$M$25,MATCH(B65,eps_5Y_est!$B$3:$B$25,0),MATCH($C$2,eps_5Y_est!$C$2:$M$2,0))</f>
        <v>7.4882671126489983E-2</v>
      </c>
      <c r="H65" s="16">
        <f>VLOOKUP(B65,'riskfree_rate and infl.'!$A:$C,3,0)</f>
        <v>3.0651000000000001E-2</v>
      </c>
      <c r="I65" s="26">
        <f ca="1">F65*(1+$G65)</f>
        <v>76.990944756477433</v>
      </c>
      <c r="J65" s="7">
        <f ca="1">I65*(1+$G65)</f>
        <v>82.756232352394491</v>
      </c>
      <c r="K65" s="7">
        <f t="shared" ref="K65:M65" ca="1" si="81">J65*(1+$G65)</f>
        <v>88.953240083306241</v>
      </c>
      <c r="L65" s="7">
        <f t="shared" ca="1" si="81"/>
        <v>95.614296306100172</v>
      </c>
      <c r="M65" s="7">
        <f t="shared" ca="1" si="81"/>
        <v>102.77415021138064</v>
      </c>
      <c r="N65" s="7">
        <f t="shared" ref="N65" ca="1" si="82">M65*(1+$H65)</f>
        <v>105.92428068950967</v>
      </c>
      <c r="O65" s="7">
        <f ca="1">SUM(I65:N65)</f>
        <v>553.01314439916871</v>
      </c>
      <c r="P65" s="7"/>
      <c r="Q65" s="11">
        <v>9.7784464841111932E-2</v>
      </c>
      <c r="R65" s="8">
        <f>Q65-H65</f>
        <v>6.7133464841111934E-2</v>
      </c>
    </row>
    <row r="66" spans="1:18" x14ac:dyDescent="0.35">
      <c r="H66" s="6"/>
      <c r="I66" s="26">
        <f ca="1">I65/((1+$Q$5)^(I$3-0.5))</f>
        <v>74.158742946624017</v>
      </c>
      <c r="J66" s="7">
        <f t="shared" ref="J66" ca="1" si="83">J65/((1+$Q$5)^(J$3-0.5))</f>
        <v>73.95522151653708</v>
      </c>
      <c r="K66" s="7">
        <f t="shared" ref="K66" ca="1" si="84">K65/((1+$Q$5)^(K$3-0.5))</f>
        <v>73.752258631145736</v>
      </c>
      <c r="L66" s="7">
        <f t="shared" ref="L66" ca="1" si="85">L65/((1+$Q$5)^(L$3-0.5))</f>
        <v>73.549852757578606</v>
      </c>
      <c r="M66" s="7">
        <f t="shared" ref="M66" ca="1" si="86">M65/((1+$Q$5)^(M$3-0.5))</f>
        <v>73.348002367171105</v>
      </c>
      <c r="N66" s="7">
        <f ca="1">N65/(((1+Q65)^N$3)*(Q65-H65))</f>
        <v>989.62591185200949</v>
      </c>
      <c r="O66" s="7">
        <f ca="1">SUM(I66:N66)</f>
        <v>1358.389990071066</v>
      </c>
      <c r="P66" s="7">
        <f ca="1">VLOOKUP(B65,INDIRECT("fundamentals!"&amp;$A$2&amp;":"&amp;B$2),2,1)</f>
        <v>1358.39</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1491.38</v>
      </c>
      <c r="D70" s="10">
        <f ca="1">C70*VLOOKUP(B70,INDIRECT("fundamentals!"&amp;"$"&amp;$A$2&amp;":"&amp;"$"&amp;$B$2),9,1)/100</f>
        <v>27.775816419729381</v>
      </c>
      <c r="E70" s="10">
        <f ca="1">C70*INDEX(buyback_yield!$C$3:$Y$13,MATCH(ierp_financials!$C$2,buyback_yield!$B$3:$B$13,0),MATCH(ierp_financials!B70,buyback_yield!$C$2:$Y$2,0))</f>
        <v>54.610975398194903</v>
      </c>
      <c r="F70" s="10">
        <f ca="1">SUM(D70:E70)</f>
        <v>82.386791817924291</v>
      </c>
      <c r="G70" s="3">
        <f>INDEX(eps_5Y_est!$C$3:$M$25,MATCH(B70,eps_5Y_est!$B$3:$B$25,0),MATCH($C$2,eps_5Y_est!$C$2:$M$2,0))</f>
        <v>7.8468129757934019E-2</v>
      </c>
      <c r="H70" s="16">
        <f>VLOOKUP(B70,'riskfree_rate and infl.'!$A:$C,3,0)</f>
        <v>2.7399E-2</v>
      </c>
      <c r="I70" s="26">
        <f ca="1">F70*(1+$G70)</f>
        <v>88.85152928863306</v>
      </c>
      <c r="J70" s="7">
        <f ca="1">I70*(1+$G70)</f>
        <v>95.823542618044385</v>
      </c>
      <c r="K70" s="7">
        <f t="shared" ref="K70:M70" ca="1" si="88">J70*(1+$G70)</f>
        <v>103.342636794062</v>
      </c>
      <c r="L70" s="7">
        <f t="shared" ca="1" si="88"/>
        <v>111.4517402275455</v>
      </c>
      <c r="M70" s="7">
        <f t="shared" ca="1" si="88"/>
        <v>120.19714984146809</v>
      </c>
      <c r="N70" s="7">
        <f t="shared" ref="N70" ca="1" si="89">M70*(1+$H70)</f>
        <v>123.49043154997447</v>
      </c>
      <c r="O70" s="7">
        <f ca="1">SUM(I70:N70)</f>
        <v>643.15703031972748</v>
      </c>
      <c r="P70" s="7"/>
      <c r="Q70" s="11">
        <v>9.3455129687123981E-2</v>
      </c>
      <c r="R70" s="8">
        <f>Q70-H70</f>
        <v>6.6056129687123988E-2</v>
      </c>
    </row>
    <row r="71" spans="1:18" x14ac:dyDescent="0.35">
      <c r="H71" s="6"/>
      <c r="I71" s="26">
        <f ca="1">I70/((1+$Q$5)^(I$3-0.5))</f>
        <v>85.583022026441824</v>
      </c>
      <c r="J71" s="7">
        <f t="shared" ref="J71" ca="1" si="90">J70/((1+$Q$5)^(J$3-0.5))</f>
        <v>85.632841411149101</v>
      </c>
      <c r="K71" s="7">
        <f t="shared" ref="K71" ca="1" si="91">K70/((1+$Q$5)^(K$3-0.5))</f>
        <v>85.682689796597799</v>
      </c>
      <c r="L71" s="7">
        <f t="shared" ref="L71" ca="1" si="92">L70/((1+$Q$5)^(L$3-0.5))</f>
        <v>85.732567199669788</v>
      </c>
      <c r="M71" s="7">
        <f t="shared" ref="M71" ca="1" si="93">M70/((1+$Q$5)^(M$3-0.5))</f>
        <v>85.782473637256714</v>
      </c>
      <c r="N71" s="7">
        <f ca="1">N70/(((1+Q70)^N$3)*(Q70-H70))</f>
        <v>1195.9564145692809</v>
      </c>
      <c r="O71" s="7">
        <f ca="1">SUM(I71:N71)</f>
        <v>1624.3700086403962</v>
      </c>
      <c r="P71" s="7">
        <f ca="1">VLOOKUP(B70,INDIRECT("fundamentals!"&amp;$A$2&amp;":"&amp;B$2),2,1)</f>
        <v>1624.37</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1498.23</v>
      </c>
      <c r="D75" s="10">
        <f ca="1">C75*VLOOKUP(B75,INDIRECT("fundamentals!"&amp;"$"&amp;$A$2&amp;":"&amp;"$"&amp;$B$2),9,1)/100</f>
        <v>30.406526141612794</v>
      </c>
      <c r="E75" s="10">
        <f ca="1">C75*INDEX(buyback_yield!$C$3:$Y$13,MATCH(ierp_financials!$C$2,buyback_yield!$B$3:$B$13,0),MATCH(ierp_financials!B75,buyback_yield!$C$2:$Y$2,0))</f>
        <v>73.372466804914254</v>
      </c>
      <c r="F75" s="10">
        <f ca="1">SUM(D75:E75)</f>
        <v>103.77899294652704</v>
      </c>
      <c r="G75" s="3">
        <f>INDEX(eps_5Y_est!$C$3:$M$25,MATCH(B75,eps_5Y_est!$B$3:$B$25,0),MATCH($C$2,eps_5Y_est!$C$2:$M$2,0))</f>
        <v>9.668439099310798E-2</v>
      </c>
      <c r="H75" s="16">
        <f>VLOOKUP(B75,'riskfree_rate and infl.'!$A:$C,3,0)</f>
        <v>3.0144999999999998E-2</v>
      </c>
      <c r="I75" s="26">
        <f ca="1">F75*(1+$G75)</f>
        <v>113.81280167744005</v>
      </c>
      <c r="J75" s="7">
        <f ca="1">I75*(1+$G75)</f>
        <v>124.81672309484271</v>
      </c>
      <c r="K75" s="7">
        <f t="shared" ref="K75:M75" ca="1" si="95">J75*(1+$G75)</f>
        <v>136.88455195302296</v>
      </c>
      <c r="L75" s="7">
        <f t="shared" ca="1" si="95"/>
        <v>150.11915149496542</v>
      </c>
      <c r="M75" s="7">
        <f t="shared" ca="1" si="95"/>
        <v>164.63333023365826</v>
      </c>
      <c r="N75" s="7">
        <f t="shared" ref="N75" ca="1" si="96">M75*(1+$H75)</f>
        <v>169.5962019735519</v>
      </c>
      <c r="O75" s="7">
        <f ca="1">SUM(I75:N75)</f>
        <v>859.86276042748136</v>
      </c>
      <c r="P75" s="7"/>
      <c r="Q75" s="11">
        <v>0.13975601898203704</v>
      </c>
      <c r="R75" s="8">
        <f>Q75-H75</f>
        <v>0.10961101898203704</v>
      </c>
    </row>
    <row r="76" spans="1:18" x14ac:dyDescent="0.35">
      <c r="H76" s="6"/>
      <c r="I76" s="26">
        <f ca="1">I75/((1+$Q$5)^(I$3-0.5))</f>
        <v>109.6260648616379</v>
      </c>
      <c r="J76" s="7">
        <f t="shared" ref="J76" ca="1" si="97">J75/((1+$Q$5)^(J$3-0.5))</f>
        <v>111.54263724984908</v>
      </c>
      <c r="K76" s="7">
        <f t="shared" ref="K76" ca="1" si="98">K75/((1+$Q$5)^(K$3-0.5))</f>
        <v>113.4927167216529</v>
      </c>
      <c r="L76" s="7">
        <f t="shared" ref="L76" ca="1" si="99">L75/((1+$Q$5)^(L$3-0.5))</f>
        <v>115.47688907524714</v>
      </c>
      <c r="M76" s="7">
        <f t="shared" ref="M76" ca="1" si="100">M75/((1+$Q$5)^(M$3-0.5))</f>
        <v>117.49575035023204</v>
      </c>
      <c r="N76" s="7">
        <f ca="1">N75/(((1+Q75)^N$3)*(Q75-H75))</f>
        <v>804.45625947297754</v>
      </c>
      <c r="O76" s="7">
        <f ca="1">SUM(I76:N76)</f>
        <v>1372.0903177315968</v>
      </c>
      <c r="P76" s="7">
        <f ca="1">VLOOKUP(B75,INDIRECT("fundamentals!"&amp;$A$2&amp;":"&amp;B$2),2,1)</f>
        <v>1372.09</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1571.3150000000001</v>
      </c>
      <c r="D80" s="10">
        <f ca="1">C80*VLOOKUP(B80,INDIRECT("fundamentals!"&amp;"$"&amp;$A$2&amp;":"&amp;"$"&amp;$B$2),9,1)/100</f>
        <v>37.032471409900019</v>
      </c>
      <c r="E80" s="10">
        <f ca="1">C80*INDEX(buyback_yield!$C$3:$Y$13,MATCH(ierp_financials!$C$2,buyback_yield!$B$3:$B$13,0),MATCH(ierp_financials!B80,buyback_yield!$C$2:$Y$2,0))</f>
        <v>87.158709821904552</v>
      </c>
      <c r="F80" s="10">
        <f ca="1">SUM(D80:E80)</f>
        <v>124.19118123180456</v>
      </c>
      <c r="G80" s="3">
        <f>INDEX(eps_5Y_est!$C$3:$M$25,MATCH(B80,eps_5Y_est!$B$3:$B$25,0),MATCH($C$2,eps_5Y_est!$C$2:$M$2,0))</f>
        <v>8.3954682714830989E-2</v>
      </c>
      <c r="H80" s="16">
        <f>VLOOKUP(B80,'riskfree_rate and infl.'!$A:$C,3,0)</f>
        <v>2.3896000000000001E-2</v>
      </c>
      <c r="I80" s="26">
        <f ca="1">F80*(1+$G80)</f>
        <v>134.6176124481008</v>
      </c>
      <c r="J80" s="7">
        <f ca="1">I80*(1+$G80)</f>
        <v>145.91939138900918</v>
      </c>
      <c r="K80" s="7">
        <f t="shared" ref="K80:M80" ca="1" si="102">J80*(1+$G80)</f>
        <v>158.17000759501468</v>
      </c>
      <c r="L80" s="7">
        <f t="shared" ca="1" si="102"/>
        <v>171.44912039765654</v>
      </c>
      <c r="M80" s="7">
        <f t="shared" ca="1" si="102"/>
        <v>185.84307690237864</v>
      </c>
      <c r="N80" s="7">
        <f t="shared" ref="N80" ca="1" si="103">M80*(1+$H80)</f>
        <v>190.28398306803786</v>
      </c>
      <c r="O80" s="7">
        <f ca="1">SUM(I80:N80)</f>
        <v>986.28319180019764</v>
      </c>
      <c r="P80" s="7"/>
      <c r="Q80" s="11">
        <v>0.12052251680290045</v>
      </c>
      <c r="R80" s="8">
        <f>Q80-H80</f>
        <v>9.662651680290045E-2</v>
      </c>
    </row>
    <row r="81" spans="1:18" x14ac:dyDescent="0.35">
      <c r="H81" s="6"/>
      <c r="I81" s="26">
        <f ca="1">I80/((1+$Q$5)^(I$3-0.5))</f>
        <v>129.66554637306305</v>
      </c>
      <c r="J81" s="7">
        <f t="shared" ref="J81" ca="1" si="104">J80/((1+$Q$5)^(J$3-0.5))</f>
        <v>130.4010659617735</v>
      </c>
      <c r="K81" s="7">
        <f t="shared" ref="K81" ca="1" si="105">K80/((1+$Q$5)^(K$3-0.5))</f>
        <v>131.14075773870593</v>
      </c>
      <c r="L81" s="7">
        <f t="shared" ref="L81" ca="1" si="106">L80/((1+$Q$5)^(L$3-0.5))</f>
        <v>131.88464537033346</v>
      </c>
      <c r="M81" s="7">
        <f t="shared" ref="M81" ca="1" si="107">M80/((1+$Q$5)^(M$3-0.5))</f>
        <v>132.63275265737573</v>
      </c>
      <c r="N81" s="7">
        <f ca="1">N80/(((1+Q80)^N$3)*(Q80-H80))</f>
        <v>1114.8154243696215</v>
      </c>
      <c r="O81" s="7">
        <f ca="1">SUM(I81:N81)</f>
        <v>1770.5401924708731</v>
      </c>
      <c r="P81" s="7">
        <f ca="1">VLOOKUP(B80,INDIRECT("fundamentals!"&amp;$A$2&amp;":"&amp;B$2),2,1)</f>
        <v>1770.54</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1719.405</v>
      </c>
      <c r="D85" s="10">
        <f ca="1">C85*VLOOKUP(B85,INDIRECT("fundamentals!"&amp;"$"&amp;$A$2&amp;":"&amp;"$"&amp;$B$2),9,1)/100</f>
        <v>46.156611713577192</v>
      </c>
      <c r="E85" s="10">
        <f ca="1">C85*INDEX(buyback_yield!$C$3:$Y$13,MATCH(ierp_financials!$C$2,buyback_yield!$B$3:$B$13,0),MATCH(ierp_financials!B85,buyback_yield!$C$2:$Y$2,0))</f>
        <v>36.810226946766463</v>
      </c>
      <c r="F85" s="10">
        <f ca="1">SUM(D85:E85)</f>
        <v>82.966838660343655</v>
      </c>
      <c r="G85" s="3">
        <f>INDEX(eps_5Y_est!$C$3:$M$25,MATCH(B85,eps_5Y_est!$B$3:$B$25,0),MATCH($C$2,eps_5Y_est!$C$2:$M$2,0))</f>
        <v>5.5430738319739999E-2</v>
      </c>
      <c r="H85" s="16">
        <f>VLOOKUP(B85,'riskfree_rate and infl.'!$A:$C,3,0)</f>
        <v>1.6449000000000002E-2</v>
      </c>
      <c r="I85" s="26">
        <f ca="1">F85*(1+$G85)</f>
        <v>87.565751783341256</v>
      </c>
      <c r="J85" s="7">
        <f ca="1">I85*(1+$G85)</f>
        <v>92.419586056214953</v>
      </c>
      <c r="K85" s="7">
        <f t="shared" ref="K85:M85" ca="1" si="109">J85*(1+$G85)</f>
        <v>97.542471946515704</v>
      </c>
      <c r="L85" s="7">
        <f t="shared" ca="1" si="109"/>
        <v>102.94932318404361</v>
      </c>
      <c r="M85" s="7">
        <f t="shared" ca="1" si="109"/>
        <v>108.65588017765268</v>
      </c>
      <c r="N85" s="7">
        <f t="shared" ref="N85" ca="1" si="110">M85*(1+$H85)</f>
        <v>110.44316075069487</v>
      </c>
      <c r="O85" s="7">
        <f ca="1">SUM(I85:N85)</f>
        <v>599.57617389846314</v>
      </c>
      <c r="P85" s="7"/>
      <c r="Q85" s="11">
        <v>7.6813814722447207E-2</v>
      </c>
      <c r="R85" s="8">
        <f>Q85-H85</f>
        <v>6.0364814722447202E-2</v>
      </c>
    </row>
    <row r="86" spans="1:18" x14ac:dyDescent="0.35">
      <c r="H86" s="6"/>
      <c r="I86" s="26">
        <f ca="1">I85/((1+$Q$5)^(I$3-0.5))</f>
        <v>84.344543348162404</v>
      </c>
      <c r="J86" s="7">
        <f t="shared" ref="J86" ca="1" si="111">J85/((1+$Q$5)^(J$3-0.5))</f>
        <v>82.590890921054296</v>
      </c>
      <c r="K86" s="7">
        <f t="shared" ref="K86" ca="1" si="112">K85/((1+$Q$5)^(K$3-0.5))</f>
        <v>80.873699617725222</v>
      </c>
      <c r="L86" s="7">
        <f t="shared" ref="L86" ca="1" si="113">L85/((1+$Q$5)^(L$3-0.5))</f>
        <v>79.192211355486336</v>
      </c>
      <c r="M86" s="7">
        <f t="shared" ref="M86" ca="1" si="114">M85/((1+$Q$5)^(M$3-0.5))</f>
        <v>77.545683813350649</v>
      </c>
      <c r="N86" s="7">
        <f ca="1">N85/(((1+Q85)^N$3)*(Q85-H85))</f>
        <v>1263.7229196222384</v>
      </c>
      <c r="O86" s="7">
        <f ca="1">SUM(I86:N86)</f>
        <v>1668.2699486780173</v>
      </c>
      <c r="P86" s="7">
        <f ca="1">VLOOKUP(B85,INDIRECT("fundamentals!"&amp;$A$2&amp;":"&amp;B$2),2,1)</f>
        <v>1668.27</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1952.835</v>
      </c>
      <c r="D90" s="10">
        <f ca="1">C90*VLOOKUP(B90,INDIRECT("fundamentals!"&amp;"$"&amp;$A$2&amp;":"&amp;"$"&amp;$B$2),9,1)/100</f>
        <v>38.723868664129867</v>
      </c>
      <c r="E90" s="10">
        <f ca="1">C90*INDEX(buyback_yield!$C$3:$Y$13,MATCH(ierp_financials!$C$2,buyback_yield!$B$3:$B$13,0),MATCH(ierp_financials!B90,buyback_yield!$C$2:$Y$2,0))</f>
        <v>95.882440418754115</v>
      </c>
      <c r="F90" s="10">
        <f ca="1">SUM(D90:E90)</f>
        <v>134.60630908288397</v>
      </c>
      <c r="G90" s="3">
        <f>INDEX(eps_5Y_est!$C$3:$M$25,MATCH(B90,eps_5Y_est!$B$3:$B$25,0),MATCH($C$2,eps_5Y_est!$C$2:$M$2,0))</f>
        <v>0.14725444091881695</v>
      </c>
      <c r="H90" s="16">
        <f>VLOOKUP(B90,'riskfree_rate and infl.'!$A:$C,3,0)</f>
        <v>1.9032E-2</v>
      </c>
      <c r="I90" s="26">
        <f ca="1">F90*(1+$G90)</f>
        <v>154.42768587102952</v>
      </c>
      <c r="J90" s="7">
        <f ca="1">I90*(1+$G90)</f>
        <v>177.16784841635467</v>
      </c>
      <c r="K90" s="7">
        <f t="shared" ref="K90:M90" ca="1" si="116">J90*(1+$G90)</f>
        <v>203.25660088369469</v>
      </c>
      <c r="L90" s="7">
        <f t="shared" ca="1" si="116"/>
        <v>233.18703800988229</v>
      </c>
      <c r="M90" s="7">
        <f t="shared" ca="1" si="116"/>
        <v>267.52486492154242</v>
      </c>
      <c r="N90" s="7">
        <f t="shared" ref="N90" ca="1" si="117">M90*(1+$H90)</f>
        <v>272.6163981507292</v>
      </c>
      <c r="O90" s="7">
        <f ca="1">SUM(I90:N90)</f>
        <v>1308.180436253233</v>
      </c>
      <c r="P90" s="7"/>
      <c r="Q90" s="11">
        <v>0.126857827985452</v>
      </c>
      <c r="R90" s="8">
        <f>Q90-H90</f>
        <v>0.10782582798545201</v>
      </c>
    </row>
    <row r="91" spans="1:18" x14ac:dyDescent="0.35">
      <c r="H91" s="6"/>
      <c r="I91" s="26">
        <f ca="1">I90/((1+$Q$5)^(I$3-0.5))</f>
        <v>148.74688311170752</v>
      </c>
      <c r="J91" s="7">
        <f t="shared" ref="J91" ca="1" si="118">J90/((1+$Q$5)^(J$3-0.5))</f>
        <v>158.32629280954285</v>
      </c>
      <c r="K91" s="7">
        <f t="shared" ref="K91" ca="1" si="119">K90/((1+$Q$5)^(K$3-0.5))</f>
        <v>168.52262360339915</v>
      </c>
      <c r="L91" s="7">
        <f t="shared" ref="L91" ca="1" si="120">L90/((1+$Q$5)^(L$3-0.5))</f>
        <v>179.37560566984484</v>
      </c>
      <c r="M91" s="7">
        <f t="shared" ref="M91" ca="1" si="121">M90/((1+$Q$5)^(M$3-0.5))</f>
        <v>190.92752783831381</v>
      </c>
      <c r="N91" s="7">
        <f ca="1">N90/(((1+Q90)^N$3)*(Q90-H90))</f>
        <v>1391.5010678299786</v>
      </c>
      <c r="O91" s="7">
        <f ca="1">SUM(I91:N91)</f>
        <v>2237.4000008627868</v>
      </c>
      <c r="P91" s="7">
        <f ca="1">VLOOKUP(B90,INDIRECT("fundamentals!"&amp;$A$2&amp;":"&amp;B$2),2,1)</f>
        <v>2237.4</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2087.77</v>
      </c>
      <c r="D95" s="10">
        <f ca="1">C95*VLOOKUP(B95,INDIRECT("fundamentals!"&amp;"$"&amp;$A$2&amp;":"&amp;"$"&amp;$B$2),9,1)/100</f>
        <v>46.744156394051444</v>
      </c>
      <c r="E95" s="10">
        <f ca="1">C95*INDEX(buyback_yield!$C$3:$Y$13,MATCH(ierp_financials!$C$2,buyback_yield!$B$3:$B$13,0),MATCH(ierp_financials!B95,buyback_yield!$C$2:$Y$2,0))</f>
        <v>51.987475203787497</v>
      </c>
      <c r="F95" s="10">
        <f ca="1">SUM(D95:E95)</f>
        <v>98.731631597838941</v>
      </c>
      <c r="G95" s="3">
        <f>INDEX(eps_5Y_est!$C$3:$M$25,MATCH(B95,eps_5Y_est!$B$3:$B$25,0),MATCH($C$2,eps_5Y_est!$C$2:$M$2,0))</f>
        <v>6.8664080703852992E-2</v>
      </c>
      <c r="H95" s="16">
        <f>VLOOKUP(B95,'riskfree_rate and infl.'!$A:$C,3,0)</f>
        <v>3.9629999999999999E-2</v>
      </c>
      <c r="I95" s="26">
        <f ca="1">F95*(1+$G95)</f>
        <v>105.51094831789604</v>
      </c>
      <c r="J95" s="7">
        <f ca="1">I95*(1+$G95)</f>
        <v>112.75576058833612</v>
      </c>
      <c r="K95" s="7">
        <f t="shared" ref="K95:M95" ca="1" si="123">J95*(1+$G95)</f>
        <v>120.49803123319795</v>
      </c>
      <c r="L95" s="7">
        <f t="shared" ca="1" si="123"/>
        <v>128.77191777444966</v>
      </c>
      <c r="M95" s="7">
        <f t="shared" ca="1" si="123"/>
        <v>137.61392312890439</v>
      </c>
      <c r="N95" s="7">
        <f t="shared" ref="N95" ca="1" si="124">M95*(1+$H95)</f>
        <v>143.06756290250289</v>
      </c>
      <c r="O95" s="7">
        <f ca="1">SUM(I95:N95)</f>
        <v>748.21814394528701</v>
      </c>
      <c r="P95" s="7"/>
      <c r="Q95" s="11">
        <v>0.10107928373583952</v>
      </c>
      <c r="R95" s="8">
        <f>Q95-H95</f>
        <v>6.1449283735839522E-2</v>
      </c>
    </row>
    <row r="96" spans="1:18" x14ac:dyDescent="0.35">
      <c r="H96" s="6"/>
      <c r="I96" s="26">
        <f ca="1">I95/((1+$Q$5)^(I$3-0.5))</f>
        <v>101.62960487250139</v>
      </c>
      <c r="J96" s="7">
        <f t="shared" ref="J96" ca="1" si="125">J95/((1+$Q$5)^(J$3-0.5))</f>
        <v>100.76434142225349</v>
      </c>
      <c r="K96" s="7">
        <f t="shared" ref="K96" ca="1" si="126">K95/((1+$Q$5)^(K$3-0.5))</f>
        <v>99.906444731320207</v>
      </c>
      <c r="L96" s="7">
        <f t="shared" ref="L96" ca="1" si="127">L95/((1+$Q$5)^(L$3-0.5))</f>
        <v>99.055852079910508</v>
      </c>
      <c r="M96" s="7">
        <f t="shared" ref="M96" ca="1" si="128">M95/((1+$Q$5)^(M$3-0.5))</f>
        <v>98.212501282222817</v>
      </c>
      <c r="N96" s="7">
        <f ca="1">N95/(((1+Q95)^N$3)*(Q95-H95))</f>
        <v>1438.5713133777119</v>
      </c>
      <c r="O96" s="7">
        <f ca="1">SUM(I96:N96)</f>
        <v>1938.1400577659203</v>
      </c>
      <c r="P96" s="7">
        <f ca="1">VLOOKUP(B95,INDIRECT("fundamentals!"&amp;$A$2&amp;":"&amp;B$2),2,1)</f>
        <v>1938.14</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2057.7449999999999</v>
      </c>
      <c r="D100" s="10">
        <f ca="1">C100*VLOOKUP(B100,INDIRECT("fundamentals!"&amp;"$"&amp;$A$2&amp;":"&amp;"$"&amp;$B$2),9,1)/100</f>
        <v>48.88220756367992</v>
      </c>
      <c r="E100" s="10">
        <f ca="1">C100*INDEX(buyback_yield!$C$3:$Y$13,MATCH(ierp_financials!$C$2,buyback_yield!$B$3:$B$13,0),MATCH(ierp_financials!B100,buyback_yield!$C$2:$Y$2,0))</f>
        <v>49.749475797462793</v>
      </c>
      <c r="F100" s="10">
        <f ca="1">SUM(D100:E100)</f>
        <v>98.631683361142706</v>
      </c>
      <c r="G100" s="3">
        <f>INDEX(eps_5Y_est!$C$3:$M$25,MATCH(B100,eps_5Y_est!$B$3:$B$25,0),MATCH($C$2,eps_5Y_est!$C$2:$M$2,0))</f>
        <v>7.4832247228582019E-2</v>
      </c>
      <c r="H100" s="16">
        <f>VLOOKUP(B100,'riskfree_rate and infl.'!$A:$C,3,0)</f>
        <v>4.0281999999999998E-2</v>
      </c>
      <c r="I100" s="26">
        <f ca="1">F100*(1+$G100)</f>
        <v>106.01251387499497</v>
      </c>
      <c r="J100" s="7">
        <f ca="1">I100*(1+$G100)</f>
        <v>113.94566852261208</v>
      </c>
      <c r="K100" s="7">
        <f t="shared" ref="K100:M100" ca="1" si="130">J100*(1+$G100)</f>
        <v>122.47247896012225</v>
      </c>
      <c r="L100" s="7">
        <f t="shared" ca="1" si="130"/>
        <v>131.63736978436341</v>
      </c>
      <c r="M100" s="7">
        <f t="shared" ca="1" si="130"/>
        <v>141.48808998458716</v>
      </c>
      <c r="N100" s="7">
        <f t="shared" ref="N100" ca="1" si="131">M100*(1+$H100)</f>
        <v>147.18751322534629</v>
      </c>
      <c r="O100" s="7">
        <f ca="1">SUM(I100:N100)</f>
        <v>762.74363435202622</v>
      </c>
      <c r="P100" s="7"/>
      <c r="Q100" s="11">
        <v>9.6020748221075508E-2</v>
      </c>
      <c r="R100" s="8">
        <f>Q100-H100</f>
        <v>5.573874822107551E-2</v>
      </c>
    </row>
    <row r="101" spans="1:18" x14ac:dyDescent="0.35">
      <c r="H101" s="6"/>
      <c r="I101" s="26">
        <f ca="1">I100/((1+$Q$5)^(I$3-0.5))</f>
        <v>102.11271975487396</v>
      </c>
      <c r="J101" s="7">
        <f t="shared" ref="J101" ca="1" si="132">J100/((1+$Q$5)^(J$3-0.5))</f>
        <v>101.82770429369188</v>
      </c>
      <c r="K101" s="7">
        <f t="shared" ref="K101" ca="1" si="133">K100/((1+$Q$5)^(K$3-0.5))</f>
        <v>101.54348436330464</v>
      </c>
      <c r="L101" s="7">
        <f t="shared" ref="L101" ca="1" si="134">L100/((1+$Q$5)^(L$3-0.5))</f>
        <v>101.26005774323889</v>
      </c>
      <c r="M101" s="7">
        <f t="shared" ref="M101" ca="1" si="135">M100/((1+$Q$5)^(M$3-0.5))</f>
        <v>100.97742221921898</v>
      </c>
      <c r="N101" s="7">
        <f ca="1">N100/(((1+Q100)^N$3)*(Q100-H100))</f>
        <v>1669.6286120425102</v>
      </c>
      <c r="O101" s="7">
        <f ca="1">SUM(I101:N101)</f>
        <v>2177.3500004168386</v>
      </c>
      <c r="P101" s="7">
        <f ca="1">VLOOKUP(B100,INDIRECT("fundamentals!"&amp;$A$2&amp;":"&amp;B$2),2,1)</f>
        <v>2177.35</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2519.19</v>
      </c>
      <c r="D105" s="10">
        <f ca="1">C105*VLOOKUP(B105,INDIRECT("fundamentals!"&amp;"$"&amp;$A$2&amp;":"&amp;"$"&amp;$B$2),9,1)/100</f>
        <v>40.503769415591336</v>
      </c>
      <c r="E105" s="10">
        <f ca="1">C105*INDEX(buyback_yield!$C$3:$Y$13,MATCH(ierp_financials!$C$2,buyback_yield!$B$3:$B$13,0),MATCH(ierp_financials!B105,buyback_yield!$C$2:$Y$2,0))</f>
        <v>72.002137050068143</v>
      </c>
      <c r="F105" s="10">
        <f ca="1">SUM(D105:E105)</f>
        <v>112.50590646565948</v>
      </c>
      <c r="G105" s="3">
        <f>INDEX(eps_5Y_est!$C$3:$M$25,MATCH(B105,eps_5Y_est!$B$3:$B$25,0),MATCH($C$2,eps_5Y_est!$C$2:$M$2,0))</f>
        <v>0.12902866700920104</v>
      </c>
      <c r="H105" s="16">
        <f>VLOOKUP(B105,'riskfree_rate and infl.'!$A:$C,3,0)</f>
        <v>4.7812E-2</v>
      </c>
      <c r="I105" s="26">
        <f ca="1">F105*(1+$G105)</f>
        <v>127.02239360758539</v>
      </c>
      <c r="J105" s="7">
        <f ca="1">I105*(1+$G105)</f>
        <v>143.4119237350902</v>
      </c>
      <c r="K105" s="7">
        <f t="shared" ref="K105:M105" ca="1" si="137">J105*(1+$G105)</f>
        <v>161.91617308785411</v>
      </c>
      <c r="L105" s="7">
        <f t="shared" ca="1" si="137"/>
        <v>182.80800106861099</v>
      </c>
      <c r="M105" s="7">
        <f t="shared" ca="1" si="137"/>
        <v>206.39547376511049</v>
      </c>
      <c r="N105" s="7">
        <f t="shared" ref="N105" ca="1" si="138">M105*(1+$H105)</f>
        <v>216.26365415676796</v>
      </c>
      <c r="O105" s="7">
        <f ca="1">SUM(I105:N105)</f>
        <v>1037.8176194210191</v>
      </c>
      <c r="P105" s="7"/>
      <c r="Q105" s="11">
        <v>0.10720405268249389</v>
      </c>
      <c r="R105" s="8">
        <f>Q105-H105</f>
        <v>5.9392052682493889E-2</v>
      </c>
    </row>
    <row r="106" spans="1:18" x14ac:dyDescent="0.35">
      <c r="H106" s="6"/>
      <c r="I106" s="26">
        <f ca="1">I105/((1+$Q$5)^(I$3-0.5))</f>
        <v>122.34972652699278</v>
      </c>
      <c r="J106" s="7">
        <f t="shared" ref="J106" ca="1" si="139">J105/((1+$Q$5)^(J$3-0.5))</f>
        <v>128.16026402432564</v>
      </c>
      <c r="K106" s="7">
        <f t="shared" ref="K106" ca="1" si="140">K105/((1+$Q$5)^(K$3-0.5))</f>
        <v>134.24675102286531</v>
      </c>
      <c r="L106" s="7">
        <f t="shared" ref="L106" ca="1" si="141">L105/((1+$Q$5)^(L$3-0.5))</f>
        <v>140.6222927004462</v>
      </c>
      <c r="M106" s="7">
        <f t="shared" ref="M106" ca="1" si="142">M105/((1+$Q$5)^(M$3-0.5))</f>
        <v>147.30061661575627</v>
      </c>
      <c r="N106" s="7">
        <f ca="1">N105/(((1+Q105)^N$3)*(Q105-H105))</f>
        <v>2188.3504249018038</v>
      </c>
      <c r="O106" s="7">
        <f ca="1">SUM(I106:N106)</f>
        <v>2861.03007579219</v>
      </c>
      <c r="P106" s="7">
        <f ca="1">VLOOKUP(B105,INDIRECT("fundamentals!"&amp;$A$2&amp;":"&amp;B$2),2,1)</f>
        <v>2861.03</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2784.1549999999997</v>
      </c>
      <c r="D110" s="10">
        <f ca="1">C110*VLOOKUP(B110,INDIRECT("fundamentals!"&amp;"$"&amp;$A$2&amp;":"&amp;"$"&amp;$B$2),9,1)/100</f>
        <v>42.346550513236522</v>
      </c>
      <c r="E110" s="10">
        <f ca="1">C110*INDEX(buyback_yield!$C$3:$Y$13,MATCH(ierp_financials!$C$2,buyback_yield!$B$3:$B$13,0),MATCH(ierp_financials!B110,buyback_yield!$C$2:$Y$2,0))</f>
        <v>78.693741155025052</v>
      </c>
      <c r="F110" s="10">
        <f ca="1">SUM(D110:E110)</f>
        <v>121.04029166826157</v>
      </c>
      <c r="G110" s="3">
        <f>INDEX(eps_5Y_est!$C$3:$M$25,MATCH(B110,eps_5Y_est!$B$3:$B$25,0),MATCH($C$2,eps_5Y_est!$C$2:$M$2,0))</f>
        <v>0.10380333107505496</v>
      </c>
      <c r="H110" s="16">
        <f>VLOOKUP(B110,'riskfree_rate and infl.'!$A:$C,3,0)</f>
        <v>4.8350999999999998E-2</v>
      </c>
      <c r="I110" s="26">
        <f ca="1">F110*(1+$G110)</f>
        <v>133.60467713772334</v>
      </c>
      <c r="J110" s="7">
        <f ca="1">I110*(1+$G110)</f>
        <v>147.47328767182628</v>
      </c>
      <c r="K110" s="7">
        <f t="shared" ref="K110:M110" ca="1" si="144">J110*(1+$G110)</f>
        <v>162.78150617675169</v>
      </c>
      <c r="L110" s="7">
        <f t="shared" ca="1" si="144"/>
        <v>179.67876875531317</v>
      </c>
      <c r="M110" s="7">
        <f t="shared" ca="1" si="144"/>
        <v>198.3300234755792</v>
      </c>
      <c r="N110" s="7">
        <f t="shared" ref="N110" ca="1" si="145">M110*(1+$H110)</f>
        <v>207.91947844064694</v>
      </c>
      <c r="O110" s="7">
        <f ca="1">SUM(I110:N110)</f>
        <v>1029.7877416578406</v>
      </c>
      <c r="P110" s="7"/>
      <c r="Q110" s="11">
        <v>0.10107525671694553</v>
      </c>
      <c r="R110" s="8">
        <f>Q110-H110</f>
        <v>5.2724256716945535E-2</v>
      </c>
    </row>
    <row r="111" spans="1:18" x14ac:dyDescent="0.35">
      <c r="H111" s="6"/>
      <c r="I111" s="26">
        <f ca="1">I110/((1+$Q$5)^(I$3-0.5))</f>
        <v>128.68987307094372</v>
      </c>
      <c r="J111" s="7">
        <f t="shared" ref="J111" ca="1" si="146">J110/((1+$Q$5)^(J$3-0.5))</f>
        <v>131.78970752438249</v>
      </c>
      <c r="K111" s="7">
        <f t="shared" ref="K111" ca="1" si="147">K110/((1+$Q$5)^(K$3-0.5))</f>
        <v>134.96420965298034</v>
      </c>
      <c r="L111" s="7">
        <f t="shared" ref="L111" ca="1" si="148">L110/((1+$Q$5)^(L$3-0.5))</f>
        <v>138.21517802430517</v>
      </c>
      <c r="M111" s="7">
        <f t="shared" ref="M111" ca="1" si="149">M110/((1+$Q$5)^(M$3-0.5))</f>
        <v>141.54445452916053</v>
      </c>
      <c r="N111" s="7">
        <f ca="1">N110/(((1+Q110)^N$3)*(Q110-H110))</f>
        <v>2436.6867096757551</v>
      </c>
      <c r="O111" s="7">
        <f ca="1">SUM(I111:N111)</f>
        <v>3111.890132477527</v>
      </c>
      <c r="P111" s="7">
        <f ca="1">VLOOKUP(B110,INDIRECT("fundamentals!"&amp;$A$2&amp;":"&amp;B$2),2,1)</f>
        <v>3111.89</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F947D-553A-40D8-9FAF-2857524AD0D7}">
  <sheetPr codeName="Sheet11"/>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BN</v>
      </c>
      <c r="B2" s="27" t="str" cm="1">
        <f t="array" aca="1" ref="B2" ca="1">SUBSTITUTE(ADDRESS(1, COLUMN(INDIRECT(A2 &amp; "1")) + 11, 4), "1", "")</f>
        <v>BY</v>
      </c>
      <c r="C2" s="1" t="s">
        <v>24</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1443.425</v>
      </c>
      <c r="D5" s="10">
        <f ca="1">C5*VLOOKUP(B5,INDIRECT("fundamentals!"&amp;"$"&amp;$A$2&amp;":"&amp;"$"&amp;$B$2),9,1)/100</f>
        <v>72.194797612201469</v>
      </c>
      <c r="E5" s="10">
        <f ca="1">C5*INDEX(buyback_yield!$C$3:$Y$13,MATCH(ierp_real_estate!$C$2,buyback_yield!$B$3:$B$13,0),MATCH(ierp_real_estate!B5,buyback_yield!$C$2:$Y$2,0))</f>
        <v>0</v>
      </c>
      <c r="F5" s="10">
        <f ca="1">SUM(D5:E5)</f>
        <v>72.194797612201469</v>
      </c>
      <c r="G5" s="3">
        <f>INDEX(eps_5Y_est!$C$3:$M$25,MATCH(B5,eps_5Y_est!$B$3:$B$25,0),MATCH($C$2,eps_5Y_est!$C$2:$M$2,0))</f>
        <v>3.4808758833795E-2</v>
      </c>
      <c r="H5" s="16">
        <f>VLOOKUP(B5,'riskfree_rate and infl.'!$A:$C,3,0)</f>
        <v>4.8261000000000005E-2</v>
      </c>
      <c r="I5" s="26">
        <f ca="1">F5*(1+$G5)</f>
        <v>74.707808911339242</v>
      </c>
      <c r="J5" s="7">
        <f ca="1">I5*(1+$G5)</f>
        <v>77.308295014735293</v>
      </c>
      <c r="K5" s="7">
        <f t="shared" ref="K5:M5" ca="1" si="1">J5*(1+$G5)</f>
        <v>79.999300811755091</v>
      </c>
      <c r="L5" s="7">
        <f t="shared" ca="1" si="1"/>
        <v>82.783977180583705</v>
      </c>
      <c r="M5" s="7">
        <f t="shared" ca="1" si="1"/>
        <v>85.665584677565036</v>
      </c>
      <c r="N5" s="7">
        <f t="shared" ref="N5" ca="1" si="2">M5*(1+$H5)</f>
        <v>89.799891459689007</v>
      </c>
      <c r="O5" s="7">
        <f ca="1">SUM(I5:N5)</f>
        <v>490.26485805566745</v>
      </c>
      <c r="P5" s="7"/>
      <c r="Q5" s="11">
        <v>9.277021624543634E-2</v>
      </c>
      <c r="R5" s="8">
        <f>Q5-H5</f>
        <v>4.4509216245436335E-2</v>
      </c>
    </row>
    <row r="6" spans="1:18" x14ac:dyDescent="0.35">
      <c r="H6" s="6"/>
      <c r="I6" s="26">
        <f ca="1">I5/((1+$Q$5)^(I$3-0.5))</f>
        <v>71.466345471015742</v>
      </c>
      <c r="J6" s="7">
        <f ca="1">J5/((1+$Q$5)^(J$3-0.5))</f>
        <v>67.675710003647225</v>
      </c>
      <c r="K6" s="7">
        <f ca="1">K5/((1+$Q$5)^(K$3-0.5))</f>
        <v>64.086133050629343</v>
      </c>
      <c r="L6" s="7">
        <f ca="1">L5/((1+$Q$5)^(L$3-0.5))</f>
        <v>60.686950298144311</v>
      </c>
      <c r="M6" s="7">
        <f ca="1">M5/((1+$Q$5)^(M$3-0.5))</f>
        <v>57.468063076607663</v>
      </c>
      <c r="N6" s="7">
        <f ca="1">N5/(((1+Q5)^N$3)*(Q5-H5))</f>
        <v>1294.7371707519308</v>
      </c>
      <c r="O6" s="7">
        <f ca="1">SUM(I6:N6)</f>
        <v>1616.120372651975</v>
      </c>
      <c r="P6" s="7">
        <f ca="1">VLOOKUP(B5,INDIRECT("fundamentals!"&amp;$A$2&amp;":"&amp;B$2),2,1)</f>
        <v>1616.12</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1701.355</v>
      </c>
      <c r="D10" s="10">
        <f ca="1">C10*VLOOKUP(B10,INDIRECT("fundamentals!"&amp;"$"&amp;$A$2&amp;":"&amp;"$"&amp;$B$2),9,1)/100</f>
        <v>75.522070761116524</v>
      </c>
      <c r="E10" s="10">
        <f ca="1">C10*INDEX(buyback_yield!$C$3:$Y$13,MATCH(ierp_real_estate!$C$2,buyback_yield!$B$3:$B$13,0),MATCH(ierp_real_estate!B10,buyback_yield!$C$2:$Y$2,0))</f>
        <v>0</v>
      </c>
      <c r="F10" s="10">
        <f ca="1">SUM(D10:E10)</f>
        <v>75.522070761116524</v>
      </c>
      <c r="G10" s="3">
        <f>INDEX(eps_5Y_est!$C$3:$M$25,MATCH(B10,eps_5Y_est!$B$3:$B$25,0),MATCH($C$2,eps_5Y_est!$C$2:$M$2,0))</f>
        <v>5.3946489079939007E-2</v>
      </c>
      <c r="H10" s="16">
        <f>VLOOKUP(B10,'riskfree_rate and infl.'!$A:$C,3,0)</f>
        <v>4.5347999999999999E-2</v>
      </c>
      <c r="I10" s="26">
        <f ca="1">F10*(1+$G10)</f>
        <v>79.596221326725484</v>
      </c>
      <c r="J10" s="7">
        <f ca="1">I10*(1+$G10)</f>
        <v>83.89015801133209</v>
      </c>
      <c r="K10" s="7">
        <f t="shared" ref="K10:M10" ca="1" si="4">J10*(1+$G10)</f>
        <v>88.415737504404774</v>
      </c>
      <c r="L10" s="7">
        <f t="shared" ca="1" si="4"/>
        <v>93.185456122180909</v>
      </c>
      <c r="M10" s="7">
        <f t="shared" ca="1" si="4"/>
        <v>98.212484313285287</v>
      </c>
      <c r="N10" s="7">
        <f t="shared" ref="N10" ca="1" si="5">M10*(1+$H10)</f>
        <v>102.66622405192415</v>
      </c>
      <c r="O10" s="7">
        <f ca="1">SUM(I10:N10)</f>
        <v>545.96628132985279</v>
      </c>
      <c r="P10" s="7"/>
      <c r="Q10" s="11">
        <v>9.1603616743389418E-2</v>
      </c>
      <c r="R10" s="8">
        <f>Q10-H10</f>
        <v>4.6255616743389419E-2</v>
      </c>
    </row>
    <row r="11" spans="1:18" x14ac:dyDescent="0.35">
      <c r="H11" s="6"/>
      <c r="I11" s="26">
        <f ca="1">I10/((1+$Q$5)^(I$3-0.5))</f>
        <v>76.142656763954349</v>
      </c>
      <c r="J11" s="7">
        <f t="shared" ref="J11" ca="1" si="6">J10/((1+$Q$5)^(J$3-0.5))</f>
        <v>73.437475301362298</v>
      </c>
      <c r="K11" s="7">
        <f t="shared" ref="K11" ca="1" si="7">K10/((1+$Q$5)^(K$3-0.5))</f>
        <v>70.82840299829482</v>
      </c>
      <c r="L11" s="7">
        <f t="shared" ref="L11" ca="1" si="8">L10/((1+$Q$5)^(L$3-0.5))</f>
        <v>68.312025307272464</v>
      </c>
      <c r="M11" s="7">
        <f t="shared" ref="M11" ca="1" si="9">M10/((1+$Q$5)^(M$3-0.5))</f>
        <v>65.885048992192864</v>
      </c>
      <c r="N11" s="7">
        <f ca="1">N10/(((1+Q10)^N$3)*(Q10-H10))</f>
        <v>1431.9843904382867</v>
      </c>
      <c r="O11" s="7">
        <f ca="1">SUM(I11:N11)</f>
        <v>1786.5899998013635</v>
      </c>
      <c r="P11" s="7">
        <f ca="1">VLOOKUP(B10,INDIRECT("fundamentals!"&amp;$A$2&amp;":"&amp;B$2),2,1)</f>
        <v>1786.59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2100.63</v>
      </c>
      <c r="D15" s="10">
        <f ca="1">C15*VLOOKUP(B15,INDIRECT("fundamentals!"&amp;"$"&amp;$A$2&amp;":"&amp;"$"&amp;$B$2),9,1)/100</f>
        <v>72.43772016356084</v>
      </c>
      <c r="E15" s="10">
        <f ca="1">C15*INDEX(buyback_yield!$C$3:$Y$13,MATCH(ierp_real_estate!$C$2,buyback_yield!$B$3:$B$13,0),MATCH(ierp_real_estate!B15,buyback_yield!$C$2:$Y$2,0))</f>
        <v>0</v>
      </c>
      <c r="F15" s="10">
        <f ca="1">SUM(D15:E15)</f>
        <v>72.43772016356084</v>
      </c>
      <c r="G15" s="3">
        <f>INDEX(eps_5Y_est!$C$3:$M$25,MATCH(B15,eps_5Y_est!$B$3:$B$25,0),MATCH($C$2,eps_5Y_est!$C$2:$M$2,0))</f>
        <v>9.4664554705986004E-2</v>
      </c>
      <c r="H15" s="16">
        <f>VLOOKUP(B15,'riskfree_rate and infl.'!$A:$C,3,0)</f>
        <v>4.8094999999999999E-2</v>
      </c>
      <c r="I15" s="26">
        <f ca="1">F15*(1+$G15)</f>
        <v>79.295004686761146</v>
      </c>
      <c r="J15" s="7">
        <f ca="1">I15*(1+$G15)</f>
        <v>86.801430995842452</v>
      </c>
      <c r="K15" s="7">
        <f t="shared" ref="K15:M15" ca="1" si="11">J15*(1+$G15)</f>
        <v>95.01844980890624</v>
      </c>
      <c r="L15" s="7">
        <f t="shared" ca="1" si="11"/>
        <v>104.01332904891942</v>
      </c>
      <c r="M15" s="7">
        <f t="shared" ca="1" si="11"/>
        <v>113.85970452682255</v>
      </c>
      <c r="N15" s="7">
        <f t="shared" ref="N15" ca="1" si="12">M15*(1+$H15)</f>
        <v>119.33578701604009</v>
      </c>
      <c r="O15" s="7">
        <f ca="1">SUM(I15:N15)</f>
        <v>598.323706083292</v>
      </c>
      <c r="P15" s="7"/>
      <c r="Q15" s="11">
        <v>8.6791482073036746E-2</v>
      </c>
      <c r="R15" s="8">
        <f>Q15-H15</f>
        <v>3.8696482073036748E-2</v>
      </c>
    </row>
    <row r="16" spans="1:18" x14ac:dyDescent="0.35">
      <c r="H16" s="6"/>
      <c r="I16" s="26">
        <f ca="1">I15/((1+$Q$5)^(I$3-0.5))</f>
        <v>75.854509476983893</v>
      </c>
      <c r="J16" s="7">
        <f t="shared" ref="J16" ca="1" si="13">J15/((1+$Q$5)^(J$3-0.5))</f>
        <v>75.986004747052732</v>
      </c>
      <c r="K16" s="7">
        <f t="shared" ref="K16" ca="1" si="14">K15/((1+$Q$5)^(K$3-0.5))</f>
        <v>76.117727966734194</v>
      </c>
      <c r="L16" s="7">
        <f t="shared" ref="L16" ca="1" si="15">L15/((1+$Q$5)^(L$3-0.5))</f>
        <v>76.249679531183347</v>
      </c>
      <c r="M16" s="7">
        <f t="shared" ref="M16" ca="1" si="16">M15/((1+$Q$5)^(M$3-0.5))</f>
        <v>76.381859836240324</v>
      </c>
      <c r="N16" s="7">
        <f ca="1">N15/(((1+Q15)^N$3)*(Q15-H15))</f>
        <v>2034.0802703303207</v>
      </c>
      <c r="O16" s="7">
        <f ca="1">SUM(I16:N16)</f>
        <v>2414.670051888515</v>
      </c>
      <c r="P16" s="7">
        <f ca="1">VLOOKUP(B15,INDIRECT("fundamentals!"&amp;$A$2&amp;":"&amp;B$2),2,1)</f>
        <v>2414.67</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2216.3200000000002</v>
      </c>
      <c r="D20" s="10">
        <f ca="1">C20*VLOOKUP(B20,INDIRECT("fundamentals!"&amp;"$"&amp;$A$2&amp;":"&amp;"$"&amp;$B$2),9,1)/100</f>
        <v>72.525521333424834</v>
      </c>
      <c r="E20" s="10">
        <f ca="1">C20*INDEX(buyback_yield!$C$3:$Y$13,MATCH(ierp_real_estate!$C$2,buyback_yield!$B$3:$B$13,0),MATCH(ierp_real_estate!B20,buyback_yield!$C$2:$Y$2,0))</f>
        <v>0</v>
      </c>
      <c r="F20" s="10">
        <f ca="1">SUM(D20:E20)</f>
        <v>72.525521333424834</v>
      </c>
      <c r="G20" s="3">
        <f>INDEX(eps_5Y_est!$C$3:$M$25,MATCH(B20,eps_5Y_est!$B$3:$B$25,0),MATCH($C$2,eps_5Y_est!$C$2:$M$2,0))</f>
        <v>8.8001662693639002E-2</v>
      </c>
      <c r="H20" s="16">
        <f>VLOOKUP(B20,'riskfree_rate and infl.'!$A:$C,3,0)</f>
        <v>4.4522000000000006E-2</v>
      </c>
      <c r="I20" s="26">
        <f ca="1">F20*(1+$G20)</f>
        <v>78.907887798489213</v>
      </c>
      <c r="J20" s="7">
        <f ca="1">I20*(1+$G20)</f>
        <v>85.851913124399374</v>
      </c>
      <c r="K20" s="7">
        <f t="shared" ref="K20:M20" ca="1" si="18">J20*(1+$G20)</f>
        <v>93.407024224776379</v>
      </c>
      <c r="L20" s="7">
        <f t="shared" ca="1" si="18"/>
        <v>101.62699766382173</v>
      </c>
      <c r="M20" s="7">
        <f t="shared" ca="1" si="18"/>
        <v>110.57034243280062</v>
      </c>
      <c r="N20" s="7">
        <f t="shared" ref="N20" ca="1" si="19">M20*(1+$H20)</f>
        <v>115.49315521859376</v>
      </c>
      <c r="O20" s="7">
        <f ca="1">SUM(I20:N20)</f>
        <v>585.85732046288103</v>
      </c>
      <c r="P20" s="7"/>
      <c r="Q20" s="11">
        <v>9.0153212543951436E-2</v>
      </c>
      <c r="R20" s="8">
        <f>Q20-H20</f>
        <v>4.563121254395143E-2</v>
      </c>
    </row>
    <row r="21" spans="1:18" x14ac:dyDescent="0.35">
      <c r="H21" s="6"/>
      <c r="I21" s="26">
        <f ca="1">I20/((1+$Q$5)^(I$3-0.5))</f>
        <v>75.484189028853237</v>
      </c>
      <c r="J21" s="7">
        <f t="shared" ref="J21" ca="1" si="20">J20/((1+$Q$5)^(J$3-0.5))</f>
        <v>75.154796451761598</v>
      </c>
      <c r="K21" s="7">
        <f t="shared" ref="K21" ca="1" si="21">K20/((1+$Q$5)^(K$3-0.5))</f>
        <v>74.826841254752324</v>
      </c>
      <c r="L21" s="7">
        <f t="shared" ref="L21" ca="1" si="22">L20/((1+$Q$5)^(L$3-0.5))</f>
        <v>74.500317165487644</v>
      </c>
      <c r="M21" s="7">
        <f t="shared" ref="M21" ca="1" si="23">M20/((1+$Q$5)^(M$3-0.5))</f>
        <v>74.175217939000575</v>
      </c>
      <c r="N21" s="7">
        <f ca="1">N20/(((1+Q20)^N$3)*(Q20-H20))</f>
        <v>1643.8286379850106</v>
      </c>
      <c r="O21" s="7">
        <f ca="1">SUM(I21:N21)</f>
        <v>2017.9699998248659</v>
      </c>
      <c r="P21" s="7">
        <f ca="1">VLOOKUP(B20,INDIRECT("fundamentals!"&amp;$A$2&amp;":"&amp;B$2),2,1)</f>
        <v>2017.97</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1575.825</v>
      </c>
      <c r="D25" s="10">
        <f ca="1">C25*VLOOKUP(B25,INDIRECT("fundamentals!"&amp;"$"&amp;$A$2&amp;":"&amp;"$"&amp;$B$2),9,1)/100</f>
        <v>64.687701345198292</v>
      </c>
      <c r="E25" s="10">
        <f ca="1">C25*INDEX(buyback_yield!$C$3:$Y$13,MATCH(ierp_real_estate!$C$2,buyback_yield!$B$3:$B$13,0),MATCH(ierp_real_estate!B25,buyback_yield!$C$2:$Y$2,0))</f>
        <v>0</v>
      </c>
      <c r="F25" s="10">
        <f ca="1">SUM(D25:E25)</f>
        <v>64.687701345198292</v>
      </c>
      <c r="G25" s="3">
        <f>INDEX(eps_5Y_est!$C$3:$M$25,MATCH(B25,eps_5Y_est!$B$3:$B$25,0),MATCH($C$2,eps_5Y_est!$C$2:$M$2,0))</f>
        <v>6.7312657626453984E-2</v>
      </c>
      <c r="H25" s="16">
        <f>VLOOKUP(B25,'riskfree_rate and infl.'!$A:$C,3,0)</f>
        <v>2.6758000000000001E-2</v>
      </c>
      <c r="I25" s="26">
        <f ca="1">F25*(1+$G25)</f>
        <v>69.042002438489931</v>
      </c>
      <c r="J25" s="7">
        <f ca="1">I25*(1+$G25)</f>
        <v>73.689403110476803</v>
      </c>
      <c r="K25" s="7">
        <f t="shared" ref="K25:M25" ca="1" si="25">J25*(1+$G25)</f>
        <v>78.649632672750087</v>
      </c>
      <c r="L25" s="7">
        <f t="shared" ca="1" si="25"/>
        <v>83.94374846929729</v>
      </c>
      <c r="M25" s="7">
        <f t="shared" ca="1" si="25"/>
        <v>89.594225269892277</v>
      </c>
      <c r="N25" s="7">
        <f t="shared" ref="N25" ca="1" si="26">M25*(1+$H25)</f>
        <v>91.991587549664061</v>
      </c>
      <c r="O25" s="7">
        <f ca="1">SUM(I25:N25)</f>
        <v>486.91059951057048</v>
      </c>
      <c r="P25" s="7"/>
      <c r="Q25" s="11">
        <v>9.7381808866633238E-2</v>
      </c>
      <c r="R25" s="8">
        <f>Q25-H25</f>
        <v>7.0623808866633234E-2</v>
      </c>
    </row>
    <row r="26" spans="1:18" x14ac:dyDescent="0.35">
      <c r="H26" s="6"/>
      <c r="I26" s="26">
        <f ca="1">I25/((1+$Q$5)^(I$3-0.5))</f>
        <v>66.046370120900662</v>
      </c>
      <c r="J26" s="7">
        <f t="shared" ref="J26" ca="1" si="27">J25/((1+$Q$5)^(J$3-0.5))</f>
        <v>64.507730694305792</v>
      </c>
      <c r="K26" s="7">
        <f t="shared" ref="K26" ca="1" si="28">K25/((1+$Q$5)^(K$3-0.5))</f>
        <v>63.004935951994696</v>
      </c>
      <c r="L26" s="7">
        <f t="shared" ref="L26" ca="1" si="29">L25/((1+$Q$5)^(L$3-0.5))</f>
        <v>61.537150843617546</v>
      </c>
      <c r="M26" s="7">
        <f t="shared" ref="M26" ca="1" si="30">M25/((1+$Q$5)^(M$3-0.5))</f>
        <v>60.10355977245068</v>
      </c>
      <c r="N26" s="7">
        <f ca="1">N25/(((1+Q25)^N$3)*(Q25-H25))</f>
        <v>818.48023100044588</v>
      </c>
      <c r="O26" s="7">
        <f ca="1">SUM(I26:N26)</f>
        <v>1133.6799783837153</v>
      </c>
      <c r="P26" s="7">
        <f ca="1">VLOOKUP(B25,INDIRECT("fundamentals!"&amp;$A$2&amp;":"&amp;B$2),2,1)</f>
        <v>1133.68</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1246.8800000000001</v>
      </c>
      <c r="D30" s="10">
        <f ca="1">C30*VLOOKUP(B30,INDIRECT("fundamentals!"&amp;"$"&amp;$A$2&amp;":"&amp;"$"&amp;$B$2),9,1)/100</f>
        <v>44.788370957783485</v>
      </c>
      <c r="E30" s="10">
        <f ca="1">C30*INDEX(buyback_yield!$C$3:$Y$13,MATCH(ierp_real_estate!$C$2,buyback_yield!$B$3:$B$13,0),MATCH(ierp_real_estate!B30,buyback_yield!$C$2:$Y$2,0))</f>
        <v>0</v>
      </c>
      <c r="F30" s="10">
        <f ca="1">SUM(D30:E30)</f>
        <v>44.788370957783485</v>
      </c>
      <c r="G30" s="3">
        <f>INDEX(eps_5Y_est!$C$3:$M$25,MATCH(B30,eps_5Y_est!$B$3:$B$25,0),MATCH($C$2,eps_5Y_est!$C$2:$M$2,0))</f>
        <v>6.0198897819444992E-2</v>
      </c>
      <c r="H30" s="16">
        <f>VLOOKUP(B30,'riskfree_rate and infl.'!$A:$C,3,0)</f>
        <v>4.6411000000000001E-2</v>
      </c>
      <c r="I30" s="26">
        <f ca="1">F30*(1+$G30)</f>
        <v>47.484581524570487</v>
      </c>
      <c r="J30" s="7">
        <f ca="1">I30*(1+$G30)</f>
        <v>50.343100995767209</v>
      </c>
      <c r="K30" s="7">
        <f t="shared" ref="K30:M30" ca="1" si="32">J30*(1+$G30)</f>
        <v>53.373700188525397</v>
      </c>
      <c r="L30" s="7">
        <f t="shared" ca="1" si="32"/>
        <v>56.586738112420129</v>
      </c>
      <c r="M30" s="7">
        <f t="shared" ca="1" si="32"/>
        <v>59.993197377985403</v>
      </c>
      <c r="N30" s="7">
        <f t="shared" ref="N30" ca="1" si="33">M30*(1+$H30)</f>
        <v>62.777541661495086</v>
      </c>
      <c r="O30" s="7">
        <f ca="1">SUM(I30:N30)</f>
        <v>330.55885986076373</v>
      </c>
      <c r="P30" s="7"/>
      <c r="Q30" s="11">
        <v>8.3150822189374682E-2</v>
      </c>
      <c r="R30" s="8">
        <f>Q30-H30</f>
        <v>3.6739822189374681E-2</v>
      </c>
    </row>
    <row r="31" spans="1:18" x14ac:dyDescent="0.35">
      <c r="H31" s="6"/>
      <c r="I31" s="26">
        <f ca="1">I30/((1+$Q$5)^(I$3-0.5))</f>
        <v>45.424294424280575</v>
      </c>
      <c r="J31" s="7">
        <f t="shared" ref="J31" ca="1" si="34">J30/((1+$Q$5)^(J$3-0.5))</f>
        <v>44.070369201965654</v>
      </c>
      <c r="K31" s="7">
        <f t="shared" ref="K31" ca="1" si="35">K30/((1+$Q$5)^(K$3-0.5))</f>
        <v>42.756799334221547</v>
      </c>
      <c r="L31" s="7">
        <f t="shared" ref="L31" ca="1" si="36">L30/((1+$Q$5)^(L$3-0.5))</f>
        <v>41.482381981618332</v>
      </c>
      <c r="M31" s="7">
        <f t="shared" ref="M31" ca="1" si="37">M30/((1+$Q$5)^(M$3-0.5))</f>
        <v>40.245950156788631</v>
      </c>
      <c r="N31" s="7">
        <f ca="1">N30/(((1+Q30)^N$3)*(Q30-H30))</f>
        <v>1146.1001945934322</v>
      </c>
      <c r="O31" s="7">
        <f ca="1">SUM(I31:N31)</f>
        <v>1360.079989692307</v>
      </c>
      <c r="P31" s="7">
        <f ca="1">VLOOKUP(B30,INDIRECT("fundamentals!"&amp;$A$2&amp;":"&amp;B$2),2,1)</f>
        <v>1360.08</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1528.335</v>
      </c>
      <c r="D35" s="10">
        <f ca="1">C35*VLOOKUP(B35,INDIRECT("fundamentals!"&amp;"$"&amp;$A$2&amp;":"&amp;"$"&amp;$B$2),9,1)/100</f>
        <v>46.769708588973934</v>
      </c>
      <c r="E35" s="10">
        <f ca="1">C35*INDEX(buyback_yield!$C$3:$Y$13,MATCH(ierp_real_estate!$C$2,buyback_yield!$B$3:$B$13,0),MATCH(ierp_real_estate!B35,buyback_yield!$C$2:$Y$2,0))</f>
        <v>0</v>
      </c>
      <c r="F35" s="10">
        <f ca="1">SUM(D35:E35)</f>
        <v>46.769708588973934</v>
      </c>
      <c r="G35" s="3">
        <f>INDEX(eps_5Y_est!$C$3:$M$25,MATCH(B35,eps_5Y_est!$B$3:$B$25,0),MATCH($C$2,eps_5Y_est!$C$2:$M$2,0))</f>
        <v>8.6502482669685007E-2</v>
      </c>
      <c r="H35" s="16">
        <f>VLOOKUP(B35,'riskfree_rate and infl.'!$A:$C,3,0)</f>
        <v>4.3341000000000005E-2</v>
      </c>
      <c r="I35" s="26">
        <f ca="1">F35*(1+$G35)</f>
        <v>50.815404495657866</v>
      </c>
      <c r="J35" s="7">
        <f ca="1">I35*(1+$G35)</f>
        <v>55.21106314239654</v>
      </c>
      <c r="K35" s="7">
        <f t="shared" ref="K35:M35" ca="1" si="39">J35*(1+$G35)</f>
        <v>59.986957175046577</v>
      </c>
      <c r="L35" s="7">
        <f t="shared" ca="1" si="39"/>
        <v>65.175977898488171</v>
      </c>
      <c r="M35" s="7">
        <f t="shared" ca="1" si="39"/>
        <v>70.813861797131921</v>
      </c>
      <c r="N35" s="7">
        <f t="shared" ref="N35" ca="1" si="40">M35*(1+$H35)</f>
        <v>73.883005381281421</v>
      </c>
      <c r="O35" s="7">
        <f ca="1">SUM(I35:N35)</f>
        <v>375.88626989000244</v>
      </c>
      <c r="P35" s="7"/>
      <c r="Q35" s="11">
        <v>7.8164044838777605E-2</v>
      </c>
      <c r="R35" s="8">
        <f>Q35-H35</f>
        <v>3.48230448387776E-2</v>
      </c>
    </row>
    <row r="36" spans="1:18" x14ac:dyDescent="0.35">
      <c r="H36" s="6"/>
      <c r="I36" s="26">
        <f ca="1">I35/((1+$Q$5)^(I$3-0.5))</f>
        <v>48.610597819110765</v>
      </c>
      <c r="J36" s="7">
        <f t="shared" ref="J36" ca="1" si="41">J35/((1+$Q$5)^(J$3-0.5))</f>
        <v>48.331785062724521</v>
      </c>
      <c r="K36" s="7">
        <f t="shared" ref="K36" ca="1" si="42">K35/((1+$Q$5)^(K$3-0.5))</f>
        <v>48.054571475174114</v>
      </c>
      <c r="L36" s="7">
        <f t="shared" ref="L36" ca="1" si="43">L35/((1+$Q$5)^(L$3-0.5))</f>
        <v>47.778947884207163</v>
      </c>
      <c r="M36" s="7">
        <f t="shared" ref="M36" ca="1" si="44">M35/((1+$Q$5)^(M$3-0.5))</f>
        <v>47.504905170180031</v>
      </c>
      <c r="N36" s="7">
        <f ca="1">N35/(((1+Q35)^N$3)*(Q35-H35))</f>
        <v>1456.3091822531921</v>
      </c>
      <c r="O36" s="7">
        <f ca="1">SUM(I36:N36)</f>
        <v>1696.5899896645888</v>
      </c>
      <c r="P36" s="7">
        <f ca="1">VLOOKUP(B35,INDIRECT("fundamentals!"&amp;$A$2&amp;":"&amp;B$2),2,1)</f>
        <v>1696.59</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1774.9349999999999</v>
      </c>
      <c r="D40" s="10">
        <f ca="1">C40*VLOOKUP(B40,INDIRECT("fundamentals!"&amp;"$"&amp;$A$2&amp;":"&amp;"$"&amp;$B$2),9,1)/100</f>
        <v>51.740492116819667</v>
      </c>
      <c r="E40" s="10">
        <f ca="1">C40*INDEX(buyback_yield!$C$3:$Y$13,MATCH(ierp_real_estate!$C$2,buyback_yield!$B$3:$B$13,0),MATCH(ierp_real_estate!B40,buyback_yield!$C$2:$Y$2,0))</f>
        <v>0</v>
      </c>
      <c r="F40" s="10">
        <f ca="1">SUM(D40:E40)</f>
        <v>51.740492116819667</v>
      </c>
      <c r="G40" s="3">
        <f>INDEX(eps_5Y_est!$C$3:$M$25,MATCH(B40,eps_5Y_est!$B$3:$B$25,0),MATCH($C$2,eps_5Y_est!$C$2:$M$2,0))</f>
        <v>8.4752868011840995E-2</v>
      </c>
      <c r="H40" s="16">
        <f>VLOOKUP(B40,'riskfree_rate and infl.'!$A:$C,3,0)</f>
        <v>2.8940999999999998E-2</v>
      </c>
      <c r="I40" s="26">
        <f ca="1">F40*(1+$G40)</f>
        <v>56.125647216064181</v>
      </c>
      <c r="J40" s="7">
        <f ca="1">I40*(1+$G40)</f>
        <v>60.882456786646422</v>
      </c>
      <c r="K40" s="7">
        <f t="shared" ref="K40:M40" ca="1" si="46">J40*(1+$G40)</f>
        <v>66.042419610921684</v>
      </c>
      <c r="L40" s="7">
        <f t="shared" ca="1" si="46"/>
        <v>71.63970408338875</v>
      </c>
      <c r="M40" s="7">
        <f t="shared" ca="1" si="46"/>
        <v>77.711374467975546</v>
      </c>
      <c r="N40" s="7">
        <f t="shared" ref="N40" ca="1" si="47">M40*(1+$H40)</f>
        <v>79.96041935645323</v>
      </c>
      <c r="O40" s="7">
        <f ca="1">SUM(I40:N40)</f>
        <v>412.36202152144983</v>
      </c>
      <c r="P40" s="7"/>
      <c r="Q40" s="11">
        <v>6.5576316363689227E-2</v>
      </c>
      <c r="R40" s="8">
        <f>Q40-H40</f>
        <v>3.6635316363689233E-2</v>
      </c>
    </row>
    <row r="41" spans="1:18" x14ac:dyDescent="0.35">
      <c r="H41" s="6"/>
      <c r="I41" s="26">
        <f ca="1">I40/((1+$Q$5)^(I$3-0.5))</f>
        <v>53.690436812138742</v>
      </c>
      <c r="J41" s="7">
        <f t="shared" ref="J41" ca="1" si="48">J40/((1+$Q$5)^(J$3-0.5))</f>
        <v>53.296525153184753</v>
      </c>
      <c r="K41" s="7">
        <f t="shared" ref="K41" ca="1" si="49">K40/((1+$Q$5)^(K$3-0.5))</f>
        <v>52.905503513464595</v>
      </c>
      <c r="L41" s="7">
        <f t="shared" ref="L41" ca="1" si="50">L40/((1+$Q$5)^(L$3-0.5))</f>
        <v>52.517350689718633</v>
      </c>
      <c r="M41" s="7">
        <f t="shared" ref="M41" ca="1" si="51">M40/((1+$Q$5)^(M$3-0.5))</f>
        <v>52.132045634249636</v>
      </c>
      <c r="N41" s="7">
        <f ca="1">N40/(((1+Q40)^N$3)*(Q40-H40))</f>
        <v>1588.7381367368964</v>
      </c>
      <c r="O41" s="7">
        <f ca="1">SUM(I41:N41)</f>
        <v>1853.2799985396528</v>
      </c>
      <c r="P41" s="7">
        <f ca="1">VLOOKUP(B40,INDIRECT("fundamentals!"&amp;$A$2&amp;":"&amp;B$2),2,1)</f>
        <v>1853.28</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1999.83</v>
      </c>
      <c r="D45" s="10">
        <f ca="1">C45*VLOOKUP(B45,INDIRECT("fundamentals!"&amp;"$"&amp;$A$2&amp;":"&amp;"$"&amp;$B$2),9,1)/100</f>
        <v>61.038342176423733</v>
      </c>
      <c r="E45" s="10">
        <f ca="1">C45*INDEX(buyback_yield!$C$3:$Y$13,MATCH(ierp_real_estate!$C$2,buyback_yield!$B$3:$B$13,0),MATCH(ierp_real_estate!B45,buyback_yield!$C$2:$Y$2,0))</f>
        <v>0</v>
      </c>
      <c r="F45" s="10">
        <f ca="1">SUM(D45:E45)</f>
        <v>61.038342176423733</v>
      </c>
      <c r="G45" s="3">
        <f>INDEX(eps_5Y_est!$C$3:$M$25,MATCH(B45,eps_5Y_est!$B$3:$B$25,0),MATCH($C$2,eps_5Y_est!$C$2:$M$2,0))</f>
        <v>7.4414806900316988E-2</v>
      </c>
      <c r="H45" s="16">
        <f>VLOOKUP(B45,'riskfree_rate and infl.'!$A:$C,3,0)</f>
        <v>2.9499000000000001E-2</v>
      </c>
      <c r="I45" s="26">
        <f ca="1">F45*(1+$G45)</f>
        <v>65.58049862299778</v>
      </c>
      <c r="J45" s="7">
        <f ca="1">I45*(1+$G45)</f>
        <v>70.460658764454664</v>
      </c>
      <c r="K45" s="7">
        <f t="shared" ref="K45:M45" ca="1" si="53">J45*(1+$G45)</f>
        <v>75.703975080480689</v>
      </c>
      <c r="L45" s="7">
        <f t="shared" ca="1" si="53"/>
        <v>81.337471767681066</v>
      </c>
      <c r="M45" s="7">
        <f t="shared" ca="1" si="53"/>
        <v>87.390184023033044</v>
      </c>
      <c r="N45" s="7">
        <f t="shared" ref="N45" ca="1" si="54">M45*(1+$H45)</f>
        <v>89.968107061528485</v>
      </c>
      <c r="O45" s="7">
        <f ca="1">SUM(I45:N45)</f>
        <v>470.44089532017574</v>
      </c>
      <c r="P45" s="7"/>
      <c r="Q45" s="11">
        <v>6.510936821881784E-2</v>
      </c>
      <c r="R45" s="8">
        <f>Q45-H45</f>
        <v>3.5610368218817842E-2</v>
      </c>
    </row>
    <row r="46" spans="1:18" x14ac:dyDescent="0.35">
      <c r="H46" s="6"/>
      <c r="I46" s="26">
        <f ca="1">I45/((1+$Q$5)^(I$3-0.5))</f>
        <v>62.735055933908711</v>
      </c>
      <c r="J46" s="7">
        <f t="shared" ref="J46" ca="1" si="55">J45/((1+$Q$5)^(J$3-0.5))</f>
        <v>61.681286701514836</v>
      </c>
      <c r="K46" s="7">
        <f t="shared" ref="K46" ca="1" si="56">K45/((1+$Q$5)^(K$3-0.5))</f>
        <v>60.645217773657386</v>
      </c>
      <c r="L46" s="7">
        <f t="shared" ref="L46" ca="1" si="57">L45/((1+$Q$5)^(L$3-0.5))</f>
        <v>59.626551835923436</v>
      </c>
      <c r="M46" s="7">
        <f t="shared" ref="M46" ca="1" si="58">M45/((1+$Q$5)^(M$3-0.5))</f>
        <v>58.624996567930545</v>
      </c>
      <c r="N46" s="7">
        <f ca="1">N45/(((1+Q45)^N$3)*(Q45-H45))</f>
        <v>1843.0668837576143</v>
      </c>
      <c r="O46" s="7">
        <f ca="1">SUM(I46:N46)</f>
        <v>2146.3799925705493</v>
      </c>
      <c r="P46" s="7">
        <f ca="1">VLOOKUP(B45,INDIRECT("fundamentals!"&amp;$A$2&amp;":"&amp;B$2),2,1)</f>
        <v>2146.38</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2124.875</v>
      </c>
      <c r="D50" s="10">
        <f ca="1">C50*VLOOKUP(B50,INDIRECT("fundamentals!"&amp;"$"&amp;$A$2&amp;":"&amp;"$"&amp;$B$2),9,1)/100</f>
        <v>69.834535001540033</v>
      </c>
      <c r="E50" s="10">
        <f ca="1">C50*INDEX(buyback_yield!$C$3:$Y$13,MATCH(ierp_real_estate!$C$2,buyback_yield!$B$3:$B$13,0),MATCH(ierp_real_estate!B50,buyback_yield!$C$2:$Y$2,0))</f>
        <v>0</v>
      </c>
      <c r="F50" s="10">
        <f ca="1">SUM(D50:E50)</f>
        <v>69.834535001540033</v>
      </c>
      <c r="G50" s="3">
        <f>INDEX(eps_5Y_est!$C$3:$M$25,MATCH(B50,eps_5Y_est!$B$3:$B$25,0),MATCH($C$2,eps_5Y_est!$C$2:$M$2,0))</f>
        <v>7.4382368198776999E-2</v>
      </c>
      <c r="H50" s="16">
        <f>VLOOKUP(B50,'riskfree_rate and infl.'!$A:$C,3,0)</f>
        <v>3.9678999999999999E-2</v>
      </c>
      <c r="I50" s="26">
        <f ca="1">F50*(1+$G50)</f>
        <v>75.028993097014961</v>
      </c>
      <c r="J50" s="7">
        <f ca="1">I50*(1+$G50)</f>
        <v>80.609827287140618</v>
      </c>
      <c r="K50" s="7">
        <f t="shared" ref="K50:M50" ca="1" si="60">J50*(1+$G50)</f>
        <v>86.605777140852524</v>
      </c>
      <c r="L50" s="7">
        <f t="shared" ca="1" si="60"/>
        <v>93.047719944284637</v>
      </c>
      <c r="M50" s="7">
        <f t="shared" ca="1" si="60"/>
        <v>99.968829709237099</v>
      </c>
      <c r="N50" s="7">
        <f t="shared" ref="N50" ca="1" si="61">M50*(1+$H50)</f>
        <v>103.93549290326992</v>
      </c>
      <c r="O50" s="7">
        <f ca="1">SUM(I50:N50)</f>
        <v>539.19664008179973</v>
      </c>
      <c r="P50" s="7"/>
      <c r="Q50" s="11">
        <v>7.9960583711127298E-2</v>
      </c>
      <c r="R50" s="8">
        <f>Q50-H50</f>
        <v>4.0281583711127299E-2</v>
      </c>
    </row>
    <row r="51" spans="1:18" x14ac:dyDescent="0.35">
      <c r="H51" s="6"/>
      <c r="I51" s="26">
        <f ca="1">I50/((1+$Q$5)^(I$3-0.5))</f>
        <v>71.773593940858675</v>
      </c>
      <c r="J51" s="7">
        <f t="shared" ref="J51" ca="1" si="62">J50/((1+$Q$5)^(J$3-0.5))</f>
        <v>70.565872574072529</v>
      </c>
      <c r="K51" s="7">
        <f t="shared" ref="K51" ca="1" si="63">K50/((1+$Q$5)^(K$3-0.5))</f>
        <v>69.378473317685277</v>
      </c>
      <c r="L51" s="7">
        <f t="shared" ref="L51" ca="1" si="64">L50/((1+$Q$5)^(L$3-0.5))</f>
        <v>68.211054215197322</v>
      </c>
      <c r="M51" s="7">
        <f t="shared" ref="M51" ca="1" si="65">M50/((1+$Q$5)^(M$3-0.5))</f>
        <v>67.063279064149668</v>
      </c>
      <c r="N51" s="7">
        <f ca="1">N50/(((1+Q50)^N$3)*(Q50-H50))</f>
        <v>1756.3773114716782</v>
      </c>
      <c r="O51" s="7">
        <f ca="1">SUM(I51:N51)</f>
        <v>2103.3695845836419</v>
      </c>
      <c r="P51" s="7">
        <f ca="1">VLOOKUP(B50,INDIRECT("fundamentals!"&amp;$A$2&amp;":"&amp;B$2),2,1)</f>
        <v>2103.37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2369.0100000000002</v>
      </c>
      <c r="D55" s="10">
        <f ca="1">C55*VLOOKUP(B55,INDIRECT("fundamentals!"&amp;"$"&amp;$A$2&amp;":"&amp;"$"&amp;$B$2),9,1)/100</f>
        <v>82.058617692972589</v>
      </c>
      <c r="E55" s="10">
        <f ca="1">C55*INDEX(buyback_yield!$C$3:$Y$13,MATCH(ierp_real_estate!$C$2,buyback_yield!$B$3:$B$13,0),MATCH(ierp_real_estate!B55,buyback_yield!$C$2:$Y$2,0))</f>
        <v>0</v>
      </c>
      <c r="F55" s="10">
        <f ca="1">SUM(D55:E55)</f>
        <v>82.058617692972589</v>
      </c>
      <c r="G55" s="3">
        <f>INDEX(eps_5Y_est!$C$3:$M$25,MATCH(B55,eps_5Y_est!$B$3:$B$25,0),MATCH($C$2,eps_5Y_est!$C$2:$M$2,0))</f>
        <v>8.3694566466305992E-2</v>
      </c>
      <c r="H55" s="16">
        <f>VLOOKUP(B55,'riskfree_rate and infl.'!$A:$C,3,0)</f>
        <v>2.7517999999999997E-2</v>
      </c>
      <c r="I55" s="26">
        <f ca="1">F55*(1+$G55)</f>
        <v>88.926478125610274</v>
      </c>
      <c r="J55" s="7">
        <f ca="1">I55*(1+$G55)</f>
        <v>96.369141159708676</v>
      </c>
      <c r="K55" s="7">
        <f t="shared" ref="K55:M55" ca="1" si="67">J55*(1+$G55)</f>
        <v>104.43471464980074</v>
      </c>
      <c r="L55" s="7">
        <f t="shared" ca="1" si="67"/>
        <v>113.17533281644819</v>
      </c>
      <c r="M55" s="7">
        <f t="shared" ca="1" si="67"/>
        <v>122.64749323120071</v>
      </c>
      <c r="N55" s="7">
        <f t="shared" ref="N55" ca="1" si="68">M55*(1+$H55)</f>
        <v>126.02250694993688</v>
      </c>
      <c r="O55" s="7">
        <f ca="1">SUM(I55:N55)</f>
        <v>651.57566693270553</v>
      </c>
      <c r="P55" s="7"/>
      <c r="Q55" s="11">
        <v>6.8369577609192989E-2</v>
      </c>
      <c r="R55" s="8">
        <f>Q55-H55</f>
        <v>4.0851577609192988E-2</v>
      </c>
    </row>
    <row r="56" spans="1:18" x14ac:dyDescent="0.35">
      <c r="H56" s="6"/>
      <c r="I56" s="26">
        <f ca="1">I55/((1+$Q$5)^(I$3-0.5))</f>
        <v>85.068087256953135</v>
      </c>
      <c r="J56" s="7">
        <f t="shared" ref="J56" ca="1" si="69">J55/((1+$Q$5)^(J$3-0.5))</f>
        <v>84.36158175758365</v>
      </c>
      <c r="K56" s="7">
        <f t="shared" ref="K56" ca="1" si="70">K55/((1+$Q$5)^(K$3-0.5))</f>
        <v>83.660943911252261</v>
      </c>
      <c r="L56" s="7">
        <f t="shared" ref="L56" ca="1" si="71">L55/((1+$Q$5)^(L$3-0.5))</f>
        <v>82.966124986063448</v>
      </c>
      <c r="M56" s="7">
        <f t="shared" ref="M56" ca="1" si="72">M55/((1+$Q$5)^(M$3-0.5))</f>
        <v>82.277076654848727</v>
      </c>
      <c r="N56" s="7">
        <f ca="1">N55/(((1+Q55)^N$3)*(Q55-H55))</f>
        <v>2216.3161857802315</v>
      </c>
      <c r="O56" s="7">
        <f ca="1">SUM(I56:N56)</f>
        <v>2634.6500003469328</v>
      </c>
      <c r="P56" s="7">
        <f ca="1">VLOOKUP(B55,INDIRECT("fundamentals!"&amp;$A$2&amp;":"&amp;B$2),2,1)</f>
        <v>2634.65</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2643.4449999999997</v>
      </c>
      <c r="D60" s="10">
        <f ca="1">C60*VLOOKUP(B60,INDIRECT("fundamentals!"&amp;"$"&amp;$A$2&amp;":"&amp;"$"&amp;$B$2),9,1)/100</f>
        <v>91.261214683083068</v>
      </c>
      <c r="E60" s="10">
        <f ca="1">C60*INDEX(buyback_yield!$C$3:$Y$13,MATCH(ierp_real_estate!$C$2,buyback_yield!$B$3:$B$13,0),MATCH(ierp_real_estate!B60,buyback_yield!$C$2:$Y$2,0))</f>
        <v>0</v>
      </c>
      <c r="F60" s="10">
        <f ca="1">SUM(D60:E60)</f>
        <v>91.261214683083068</v>
      </c>
      <c r="G60" s="3">
        <f>INDEX(eps_5Y_est!$C$3:$M$25,MATCH(B60,eps_5Y_est!$B$3:$B$25,0),MATCH($C$2,eps_5Y_est!$C$2:$M$2,0))</f>
        <v>8.1222647613646004E-2</v>
      </c>
      <c r="H60" s="16">
        <f>VLOOKUP(B60,'riskfree_rate and infl.'!$A:$C,3,0)</f>
        <v>3.0158000000000001E-2</v>
      </c>
      <c r="I60" s="26">
        <f ca="1">F60*(1+$G60)</f>
        <v>98.673692164080421</v>
      </c>
      <c r="J60" s="7">
        <f ca="1">I60*(1+$G60)</f>
        <v>106.6882306914609</v>
      </c>
      <c r="K60" s="7">
        <f t="shared" ref="K60:M60" ca="1" si="74">J60*(1+$G60)</f>
        <v>115.35373125743679</v>
      </c>
      <c r="L60" s="7">
        <f t="shared" ca="1" si="74"/>
        <v>124.7230667222788</v>
      </c>
      <c r="M60" s="7">
        <f t="shared" ca="1" si="74"/>
        <v>134.85340441995569</v>
      </c>
      <c r="N60" s="7">
        <f t="shared" ref="N60" ca="1" si="75">M60*(1+$H60)</f>
        <v>138.92031339045272</v>
      </c>
      <c r="O60" s="7">
        <f ca="1">SUM(I60:N60)</f>
        <v>719.21243864566532</v>
      </c>
      <c r="P60" s="7"/>
      <c r="Q60" s="11">
        <v>7.4453041425395647E-2</v>
      </c>
      <c r="R60" s="8">
        <f>Q60-H60</f>
        <v>4.4295041425395643E-2</v>
      </c>
    </row>
    <row r="61" spans="1:18" x14ac:dyDescent="0.35">
      <c r="H61" s="6"/>
      <c r="I61" s="26">
        <f ca="1">I60/((1+$Q$5)^(I$3-0.5))</f>
        <v>94.392383819845804</v>
      </c>
      <c r="J61" s="7">
        <f t="shared" ref="J61" ca="1" si="76">J60/((1+$Q$5)^(J$3-0.5))</f>
        <v>93.394916544224927</v>
      </c>
      <c r="K61" s="7">
        <f t="shared" ref="K61" ca="1" si="77">K60/((1+$Q$5)^(K$3-0.5))</f>
        <v>92.40798974788504</v>
      </c>
      <c r="L61" s="7">
        <f t="shared" ref="L61" ca="1" si="78">L60/((1+$Q$5)^(L$3-0.5))</f>
        <v>91.431492047018139</v>
      </c>
      <c r="M61" s="7">
        <f t="shared" ref="M61" ca="1" si="79">M60/((1+$Q$5)^(M$3-0.5))</f>
        <v>90.465313234836088</v>
      </c>
      <c r="N61" s="7">
        <f ca="1">N60/(((1+Q60)^N$3)*(Q60-H60))</f>
        <v>2190.1479039136852</v>
      </c>
      <c r="O61" s="7">
        <f ca="1">SUM(I61:N61)</f>
        <v>2652.2399993074951</v>
      </c>
      <c r="P61" s="7">
        <f ca="1">VLOOKUP(B60,INDIRECT("fundamentals!"&amp;$A$2&amp;":"&amp;B$2),2,1)</f>
        <v>2652.24</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2651.3449999999998</v>
      </c>
      <c r="D65" s="10">
        <f ca="1">C65*VLOOKUP(B65,INDIRECT("fundamentals!"&amp;"$"&amp;$A$2&amp;":"&amp;"$"&amp;$B$2),9,1)/100</f>
        <v>108.68223334428825</v>
      </c>
      <c r="E65" s="10">
        <f ca="1">C65*INDEX(buyback_yield!$C$3:$Y$13,MATCH(ierp_real_estate!$C$2,buyback_yield!$B$3:$B$13,0),MATCH(ierp_real_estate!B65,buyback_yield!$C$2:$Y$2,0))</f>
        <v>17.539235113734751</v>
      </c>
      <c r="F65" s="10">
        <f ca="1">SUM(D65:E65)</f>
        <v>126.221468458023</v>
      </c>
      <c r="G65" s="3">
        <f>INDEX(eps_5Y_est!$C$3:$M$25,MATCH(B65,eps_5Y_est!$B$3:$B$25,0),MATCH($C$2,eps_5Y_est!$C$2:$M$2,0))</f>
        <v>7.6740615033725978E-2</v>
      </c>
      <c r="H65" s="16">
        <f>VLOOKUP(B65,'riskfree_rate and infl.'!$A:$C,3,0)</f>
        <v>3.0651000000000001E-2</v>
      </c>
      <c r="I65" s="26">
        <f ca="1">F65*(1+$G65)</f>
        <v>135.90778157795174</v>
      </c>
      <c r="J65" s="7">
        <f ca="1">I65*(1+$G65)</f>
        <v>146.33742832411303</v>
      </c>
      <c r="K65" s="7">
        <f t="shared" ref="K65:M65" ca="1" si="81">J65*(1+$G65)</f>
        <v>157.56745257615927</v>
      </c>
      <c r="L65" s="7">
        <f t="shared" ca="1" si="81"/>
        <v>169.65927579615118</v>
      </c>
      <c r="M65" s="7">
        <f t="shared" ca="1" si="81"/>
        <v>182.67903296692435</v>
      </c>
      <c r="N65" s="7">
        <f t="shared" ref="N65" ca="1" si="82">M65*(1+$H65)</f>
        <v>188.27832800639354</v>
      </c>
      <c r="O65" s="7">
        <f ca="1">SUM(I65:N65)</f>
        <v>980.42929924769294</v>
      </c>
      <c r="P65" s="7"/>
      <c r="Q65" s="11">
        <v>9.0981444240958401E-2</v>
      </c>
      <c r="R65" s="8">
        <f>Q65-H65</f>
        <v>6.0330444240958403E-2</v>
      </c>
    </row>
    <row r="66" spans="1:18" x14ac:dyDescent="0.35">
      <c r="H66" s="6"/>
      <c r="I66" s="26">
        <f ca="1">I65/((1+$Q$5)^(I$3-0.5))</f>
        <v>130.01094011438772</v>
      </c>
      <c r="J66" s="7">
        <f t="shared" ref="J66" ca="1" si="83">J65/((1+$Q$5)^(J$3-0.5))</f>
        <v>128.1038387931662</v>
      </c>
      <c r="K66" s="7">
        <f t="shared" ref="K66" ca="1" si="84">K65/((1+$Q$5)^(K$3-0.5))</f>
        <v>126.22471231349424</v>
      </c>
      <c r="L66" s="7">
        <f t="shared" ref="L66" ca="1" si="85">L65/((1+$Q$5)^(L$3-0.5))</f>
        <v>124.37315031869537</v>
      </c>
      <c r="M66" s="7">
        <f t="shared" ref="M66" ca="1" si="86">M65/((1+$Q$5)^(M$3-0.5))</f>
        <v>122.54874847152331</v>
      </c>
      <c r="N66" s="7">
        <f ca="1">N65/(((1+Q65)^N$3)*(Q65-H65))</f>
        <v>2019.1890831043606</v>
      </c>
      <c r="O66" s="7">
        <f ca="1">SUM(I66:N66)</f>
        <v>2650.4504731156276</v>
      </c>
      <c r="P66" s="7">
        <f ca="1">VLOOKUP(B65,INDIRECT("fundamentals!"&amp;$A$2&amp;":"&amp;B$2),2,1)</f>
        <v>2650.45</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2739.59</v>
      </c>
      <c r="D70" s="10">
        <f ca="1">C70*VLOOKUP(B70,INDIRECT("fundamentals!"&amp;"$"&amp;$A$2&amp;":"&amp;"$"&amp;$B$2),9,1)/100</f>
        <v>96.581975585057776</v>
      </c>
      <c r="E70" s="10">
        <f ca="1">C70*INDEX(buyback_yield!$C$3:$Y$13,MATCH(ierp_real_estate!$C$2,buyback_yield!$B$3:$B$13,0),MATCH(ierp_real_estate!B70,buyback_yield!$C$2:$Y$2,0))</f>
        <v>14.291633202084714</v>
      </c>
      <c r="F70" s="10">
        <f ca="1">SUM(D70:E70)</f>
        <v>110.87360878714249</v>
      </c>
      <c r="G70" s="3">
        <f>INDEX(eps_5Y_est!$C$3:$M$25,MATCH(B70,eps_5Y_est!$B$3:$B$25,0),MATCH($C$2,eps_5Y_est!$C$2:$M$2,0))</f>
        <v>7.9805562700554999E-2</v>
      </c>
      <c r="H70" s="16">
        <f>VLOOKUP(B70,'riskfree_rate and infl.'!$A:$C,3,0)</f>
        <v>2.7399E-2</v>
      </c>
      <c r="I70" s="26">
        <f ca="1">F70*(1+$G70)</f>
        <v>119.72193952504159</v>
      </c>
      <c r="J70" s="7">
        <f ca="1">I70*(1+$G70)</f>
        <v>129.27641627643933</v>
      </c>
      <c r="K70" s="7">
        <f t="shared" ref="K70:M70" ca="1" si="88">J70*(1+$G70)</f>
        <v>139.59339342129175</v>
      </c>
      <c r="L70" s="7">
        <f t="shared" ca="1" si="88"/>
        <v>150.73372273255788</v>
      </c>
      <c r="M70" s="7">
        <f t="shared" ca="1" si="88"/>
        <v>162.76311229317909</v>
      </c>
      <c r="N70" s="7">
        <f t="shared" ref="N70" ca="1" si="89">M70*(1+$H70)</f>
        <v>167.22265880689989</v>
      </c>
      <c r="O70" s="7">
        <f ca="1">SUM(I70:N70)</f>
        <v>869.31124305540959</v>
      </c>
      <c r="P70" s="7"/>
      <c r="Q70" s="11">
        <v>7.8010208855099891E-2</v>
      </c>
      <c r="R70" s="8">
        <f>Q70-H70</f>
        <v>5.0611208855099891E-2</v>
      </c>
    </row>
    <row r="71" spans="1:18" x14ac:dyDescent="0.35">
      <c r="H71" s="6"/>
      <c r="I71" s="26">
        <f ca="1">I70/((1+$Q$5)^(I$3-0.5))</f>
        <v>114.52737826524614</v>
      </c>
      <c r="J71" s="7">
        <f t="shared" ref="J71" ca="1" si="90">J70/((1+$Q$5)^(J$3-0.5))</f>
        <v>113.16862254648761</v>
      </c>
      <c r="K71" s="7">
        <f t="shared" ref="K71" ca="1" si="91">K70/((1+$Q$5)^(K$3-0.5))</f>
        <v>111.82598714001793</v>
      </c>
      <c r="L71" s="7">
        <f t="shared" ref="L71" ca="1" si="92">L70/((1+$Q$5)^(L$3-0.5))</f>
        <v>110.49928079404346</v>
      </c>
      <c r="M71" s="7">
        <f t="shared" ref="M71" ca="1" si="93">M70/((1+$Q$5)^(M$3-0.5))</f>
        <v>109.18831452578678</v>
      </c>
      <c r="N71" s="7">
        <f ca="1">N70/(((1+Q70)^N$3)*(Q70-H70))</f>
        <v>2269.5201622875838</v>
      </c>
      <c r="O71" s="7">
        <f ca="1">SUM(I71:N71)</f>
        <v>2828.7297455591661</v>
      </c>
      <c r="P71" s="7">
        <f ca="1">VLOOKUP(B70,INDIRECT("fundamentals!"&amp;$A$2&amp;":"&amp;B$2),2,1)</f>
        <v>2828.73</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2747.9749999999999</v>
      </c>
      <c r="D75" s="10">
        <f ca="1">C75*VLOOKUP(B75,INDIRECT("fundamentals!"&amp;"$"&amp;$A$2&amp;":"&amp;"$"&amp;$B$2),9,1)/100</f>
        <v>95.771475405061864</v>
      </c>
      <c r="E75" s="10">
        <f ca="1">C75*INDEX(buyback_yield!$C$3:$Y$13,MATCH(ierp_real_estate!$C$2,buyback_yield!$B$3:$B$13,0),MATCH(ierp_real_estate!B75,buyback_yield!$C$2:$Y$2,0))</f>
        <v>17.61312162887554</v>
      </c>
      <c r="F75" s="10">
        <f ca="1">SUM(D75:E75)</f>
        <v>113.38459703393741</v>
      </c>
      <c r="G75" s="3">
        <f>INDEX(eps_5Y_est!$C$3:$M$25,MATCH(B75,eps_5Y_est!$B$3:$B$25,0),MATCH($C$2,eps_5Y_est!$C$2:$M$2,0))</f>
        <v>8.0944541975870005E-2</v>
      </c>
      <c r="H75" s="16">
        <f>VLOOKUP(B75,'riskfree_rate and infl.'!$A:$C,3,0)</f>
        <v>3.0144999999999998E-2</v>
      </c>
      <c r="I75" s="26">
        <f ca="1">F75*(1+$G75)</f>
        <v>122.56246130796808</v>
      </c>
      <c r="J75" s="7">
        <f ca="1">I75*(1+$G75)</f>
        <v>132.48322360197685</v>
      </c>
      <c r="K75" s="7">
        <f t="shared" ref="K75:M75" ca="1" si="95">J75*(1+$G75)</f>
        <v>143.20701745592564</v>
      </c>
      <c r="L75" s="7">
        <f t="shared" ca="1" si="95"/>
        <v>154.79884389162598</v>
      </c>
      <c r="M75" s="7">
        <f t="shared" ca="1" si="95"/>
        <v>167.32896540882786</v>
      </c>
      <c r="N75" s="7">
        <f t="shared" ref="N75" ca="1" si="96">M75*(1+$H75)</f>
        <v>172.37309707107698</v>
      </c>
      <c r="O75" s="7">
        <f ca="1">SUM(I75:N75)</f>
        <v>892.75360873740124</v>
      </c>
      <c r="P75" s="7"/>
      <c r="Q75" s="11">
        <v>8.4921566607792223E-2</v>
      </c>
      <c r="R75" s="8">
        <f>Q75-H75</f>
        <v>5.4776566607792225E-2</v>
      </c>
    </row>
    <row r="76" spans="1:18" x14ac:dyDescent="0.35">
      <c r="H76" s="6"/>
      <c r="I76" s="26">
        <f ca="1">I75/((1+$Q$5)^(I$3-0.5))</f>
        <v>117.24465392912602</v>
      </c>
      <c r="J76" s="7">
        <f t="shared" ref="J76" ca="1" si="97">J75/((1+$Q$5)^(J$3-0.5))</f>
        <v>115.97586286344561</v>
      </c>
      <c r="K76" s="7">
        <f t="shared" ref="K76" ca="1" si="98">K75/((1+$Q$5)^(K$3-0.5))</f>
        <v>114.72080232375851</v>
      </c>
      <c r="L76" s="7">
        <f t="shared" ref="L76" ca="1" si="99">L75/((1+$Q$5)^(L$3-0.5))</f>
        <v>113.47932372189354</v>
      </c>
      <c r="M76" s="7">
        <f t="shared" ref="M76" ca="1" si="100">M75/((1+$Q$5)^(M$3-0.5))</f>
        <v>112.25128007766197</v>
      </c>
      <c r="N76" s="7">
        <f ca="1">N75/(((1+Q75)^N$3)*(Q75-H75))</f>
        <v>2093.5482066510299</v>
      </c>
      <c r="O76" s="7">
        <f ca="1">SUM(I76:N76)</f>
        <v>2667.2201295669156</v>
      </c>
      <c r="P76" s="7">
        <f ca="1">VLOOKUP(B75,INDIRECT("fundamentals!"&amp;$A$2&amp;":"&amp;B$2),2,1)</f>
        <v>2667.22</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3018.5349999999999</v>
      </c>
      <c r="D80" s="10">
        <f ca="1">C80*VLOOKUP(B80,INDIRECT("fundamentals!"&amp;"$"&amp;$A$2&amp;":"&amp;"$"&amp;$B$2),9,1)/100</f>
        <v>95.296034059338709</v>
      </c>
      <c r="E80" s="10">
        <f ca="1">C80*INDEX(buyback_yield!$C$3:$Y$13,MATCH(ierp_real_estate!$C$2,buyback_yield!$B$3:$B$13,0),MATCH(ierp_real_estate!B80,buyback_yield!$C$2:$Y$2,0))</f>
        <v>11.161284010472693</v>
      </c>
      <c r="F80" s="10">
        <f ca="1">SUM(D80:E80)</f>
        <v>106.45731806981141</v>
      </c>
      <c r="G80" s="3">
        <f>INDEX(eps_5Y_est!$C$3:$M$25,MATCH(B80,eps_5Y_est!$B$3:$B$25,0),MATCH($C$2,eps_5Y_est!$C$2:$M$2,0))</f>
        <v>7.3101228692491013E-2</v>
      </c>
      <c r="H80" s="16">
        <f>VLOOKUP(B80,'riskfree_rate and infl.'!$A:$C,3,0)</f>
        <v>2.3896000000000001E-2</v>
      </c>
      <c r="I80" s="26">
        <f ca="1">F80*(1+$G80)</f>
        <v>114.23947882402194</v>
      </c>
      <c r="J80" s="7">
        <f ca="1">I80*(1+$G80)</f>
        <v>122.59052509124776</v>
      </c>
      <c r="K80" s="7">
        <f t="shared" ref="K80:M80" ca="1" si="102">J80*(1+$G80)</f>
        <v>131.55204310147562</v>
      </c>
      <c r="L80" s="7">
        <f t="shared" ca="1" si="102"/>
        <v>141.16865908920101</v>
      </c>
      <c r="M80" s="7">
        <f t="shared" ca="1" si="102"/>
        <v>151.488261521493</v>
      </c>
      <c r="N80" s="7">
        <f t="shared" ref="N80" ca="1" si="103">M80*(1+$H80)</f>
        <v>155.10822501881057</v>
      </c>
      <c r="O80" s="7">
        <f ca="1">SUM(I80:N80)</f>
        <v>816.14719264624989</v>
      </c>
      <c r="P80" s="7"/>
      <c r="Q80" s="11">
        <v>6.3922328395338082E-2</v>
      </c>
      <c r="R80" s="8">
        <f>Q80-H80</f>
        <v>4.0026328395338082E-2</v>
      </c>
    </row>
    <row r="81" spans="1:18" x14ac:dyDescent="0.35">
      <c r="H81" s="6"/>
      <c r="I81" s="26">
        <f ca="1">I80/((1+$Q$5)^(I$3-0.5))</f>
        <v>109.28279357992461</v>
      </c>
      <c r="J81" s="7">
        <f t="shared" ref="J81" ca="1" si="104">J80/((1+$Q$5)^(J$3-0.5))</f>
        <v>107.31579093406202</v>
      </c>
      <c r="K81" s="7">
        <f t="shared" ref="K81" ca="1" si="105">K80/((1+$Q$5)^(K$3-0.5))</f>
        <v>105.38419275840086</v>
      </c>
      <c r="L81" s="7">
        <f t="shared" ref="L81" ca="1" si="106">L80/((1+$Q$5)^(L$3-0.5))</f>
        <v>103.48736180086986</v>
      </c>
      <c r="M81" s="7">
        <f t="shared" ref="M81" ca="1" si="107">M80/((1+$Q$5)^(M$3-0.5))</f>
        <v>101.62467227942405</v>
      </c>
      <c r="N81" s="7">
        <f ca="1">N80/(((1+Q80)^N$3)*(Q80-H80))</f>
        <v>2842.755159805537</v>
      </c>
      <c r="O81" s="7">
        <f ca="1">SUM(I81:N81)</f>
        <v>3369.8499711582185</v>
      </c>
      <c r="P81" s="7">
        <f ca="1">VLOOKUP(B80,INDIRECT("fundamentals!"&amp;$A$2&amp;":"&amp;B$2),2,1)</f>
        <v>3369.85</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3291.5299999999997</v>
      </c>
      <c r="D85" s="10">
        <f ca="1">C85*VLOOKUP(B85,INDIRECT("fundamentals!"&amp;"$"&amp;$A$2&amp;":"&amp;"$"&amp;$B$2),9,1)/100</f>
        <v>98.441505252883942</v>
      </c>
      <c r="E85" s="10">
        <f ca="1">C85*INDEX(buyback_yield!$C$3:$Y$13,MATCH(ierp_real_estate!$C$2,buyback_yield!$B$3:$B$13,0),MATCH(ierp_real_estate!B85,buyback_yield!$C$2:$Y$2,0))</f>
        <v>151.44654477294986</v>
      </c>
      <c r="F85" s="10">
        <f ca="1">SUM(D85:E85)</f>
        <v>249.88805002583382</v>
      </c>
      <c r="G85" s="3">
        <f>INDEX(eps_5Y_est!$C$3:$M$25,MATCH(B85,eps_5Y_est!$B$3:$B$25,0),MATCH($C$2,eps_5Y_est!$C$2:$M$2,0))</f>
        <v>7.6287963213126975E-2</v>
      </c>
      <c r="H85" s="16">
        <f>VLOOKUP(B85,'riskfree_rate and infl.'!$A:$C,3,0)</f>
        <v>1.6449000000000002E-2</v>
      </c>
      <c r="I85" s="26">
        <f ca="1">F85*(1+$G85)</f>
        <v>268.9515003936047</v>
      </c>
      <c r="J85" s="7">
        <f ca="1">I85*(1+$G85)</f>
        <v>289.46926256174731</v>
      </c>
      <c r="K85" s="7">
        <f t="shared" ref="K85:M85" ca="1" si="109">J85*(1+$G85)</f>
        <v>311.55228301538892</v>
      </c>
      <c r="L85" s="7">
        <f t="shared" ca="1" si="109"/>
        <v>335.31997212103266</v>
      </c>
      <c r="M85" s="7">
        <f t="shared" ca="1" si="109"/>
        <v>360.90084981882876</v>
      </c>
      <c r="N85" s="7">
        <f t="shared" ref="N85" ca="1" si="110">M85*(1+$H85)</f>
        <v>366.83730789749865</v>
      </c>
      <c r="O85" s="7">
        <f ca="1">SUM(I85:N85)</f>
        <v>1933.0311758081011</v>
      </c>
      <c r="P85" s="7"/>
      <c r="Q85" s="11">
        <v>0.12161681987289831</v>
      </c>
      <c r="R85" s="8">
        <f>Q85-H85</f>
        <v>0.1051678198728983</v>
      </c>
    </row>
    <row r="86" spans="1:18" x14ac:dyDescent="0.35">
      <c r="H86" s="6"/>
      <c r="I86" s="26">
        <f ca="1">I85/((1+$Q$5)^(I$3-0.5))</f>
        <v>257.2820849944643</v>
      </c>
      <c r="J86" s="7">
        <f t="shared" ref="J86" ca="1" si="111">J85/((1+$Q$5)^(J$3-0.5))</f>
        <v>253.40149933929447</v>
      </c>
      <c r="K86" s="7">
        <f t="shared" ref="K86" ca="1" si="112">K85/((1+$Q$5)^(K$3-0.5))</f>
        <v>249.57944455706686</v>
      </c>
      <c r="L86" s="7">
        <f t="shared" ref="L86" ca="1" si="113">L85/((1+$Q$5)^(L$3-0.5))</f>
        <v>245.81503782663225</v>
      </c>
      <c r="M86" s="7">
        <f t="shared" ref="M86" ca="1" si="114">M85/((1+$Q$5)^(M$3-0.5))</f>
        <v>242.10740964243288</v>
      </c>
      <c r="N86" s="7">
        <f ca="1">N85/(((1+Q85)^N$3)*(Q85-H85))</f>
        <v>1965.0249073574216</v>
      </c>
      <c r="O86" s="7">
        <f ca="1">SUM(I86:N86)</f>
        <v>3213.2103837173127</v>
      </c>
      <c r="P86" s="7">
        <f ca="1">VLOOKUP(B85,INDIRECT("fundamentals!"&amp;$A$2&amp;":"&amp;B$2),2,1)</f>
        <v>3213.21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3883.6849999999999</v>
      </c>
      <c r="D90" s="10">
        <f ca="1">C90*VLOOKUP(B90,INDIRECT("fundamentals!"&amp;"$"&amp;$A$2&amp;":"&amp;"$"&amp;$B$2),9,1)/100</f>
        <v>97.677289723151077</v>
      </c>
      <c r="E90" s="10">
        <f ca="1">C90*INDEX(buyback_yield!$C$3:$Y$13,MATCH(ierp_real_estate!$C$2,buyback_yield!$B$3:$B$13,0),MATCH(ierp_real_estate!B90,buyback_yield!$C$2:$Y$2,0))</f>
        <v>5.0728901792116341</v>
      </c>
      <c r="F90" s="10">
        <f ca="1">SUM(D90:E90)</f>
        <v>102.75017990236272</v>
      </c>
      <c r="G90" s="3">
        <f>INDEX(eps_5Y_est!$C$3:$M$25,MATCH(B90,eps_5Y_est!$B$3:$B$25,0),MATCH($C$2,eps_5Y_est!$C$2:$M$2,0))</f>
        <v>8.0804911530449011E-2</v>
      </c>
      <c r="H90" s="16">
        <f>VLOOKUP(B90,'riskfree_rate and infl.'!$A:$C,3,0)</f>
        <v>1.9032E-2</v>
      </c>
      <c r="I90" s="26">
        <f ca="1">F90*(1+$G90)</f>
        <v>111.05289909911086</v>
      </c>
      <c r="J90" s="7">
        <f ca="1">I90*(1+$G90)</f>
        <v>120.02651878601439</v>
      </c>
      <c r="K90" s="7">
        <f t="shared" ref="K90:M90" ca="1" si="116">J90*(1+$G90)</f>
        <v>129.72525101782605</v>
      </c>
      <c r="L90" s="7">
        <f t="shared" ca="1" si="116"/>
        <v>140.20768844958678</v>
      </c>
      <c r="M90" s="7">
        <f t="shared" ca="1" si="116"/>
        <v>151.5371583106444</v>
      </c>
      <c r="N90" s="7">
        <f t="shared" ref="N90" ca="1" si="117">M90*(1+$H90)</f>
        <v>154.42121350761258</v>
      </c>
      <c r="O90" s="7">
        <f ca="1">SUM(I90:N90)</f>
        <v>806.97072917079515</v>
      </c>
      <c r="P90" s="7"/>
      <c r="Q90" s="11">
        <v>4.914417556993679E-2</v>
      </c>
      <c r="R90" s="8">
        <f>Q90-H90</f>
        <v>3.011217556993679E-2</v>
      </c>
    </row>
    <row r="91" spans="1:18" x14ac:dyDescent="0.35">
      <c r="H91" s="6"/>
      <c r="I91" s="26">
        <f ca="1">I90/((1+$Q$5)^(I$3-0.5))</f>
        <v>106.23447492609156</v>
      </c>
      <c r="J91" s="7">
        <f t="shared" ref="J91" ca="1" si="118">J90/((1+$Q$5)^(J$3-0.5))</f>
        <v>105.07125886764635</v>
      </c>
      <c r="K91" s="7">
        <f t="shared" ref="K91" ca="1" si="119">K90/((1+$Q$5)^(K$3-0.5))</f>
        <v>103.92077946177615</v>
      </c>
      <c r="L91" s="7">
        <f t="shared" ref="L91" ca="1" si="120">L90/((1+$Q$5)^(L$3-0.5))</f>
        <v>102.78289724830276</v>
      </c>
      <c r="M91" s="7">
        <f t="shared" ref="M91" ca="1" si="121">M90/((1+$Q$5)^(M$3-0.5))</f>
        <v>101.6574742940694</v>
      </c>
      <c r="N91" s="7">
        <f ca="1">N90/(((1+Q90)^N$3)*(Q90-H90))</f>
        <v>4034.4929171067765</v>
      </c>
      <c r="O91" s="7">
        <f ca="1">SUM(I91:N91)</f>
        <v>4554.1598019046633</v>
      </c>
      <c r="P91" s="7">
        <f ca="1">VLOOKUP(B90,INDIRECT("fundamentals!"&amp;$A$2&amp;":"&amp;B$2),2,1)</f>
        <v>4554.16</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3888.5699999999997</v>
      </c>
      <c r="D95" s="10">
        <f ca="1">C95*VLOOKUP(B95,INDIRECT("fundamentals!"&amp;"$"&amp;$A$2&amp;":"&amp;"$"&amp;$B$2),9,1)/100</f>
        <v>127.91021938204806</v>
      </c>
      <c r="E95" s="10">
        <f ca="1">C95*INDEX(buyback_yield!$C$3:$Y$13,MATCH(ierp_real_estate!$C$2,buyback_yield!$B$3:$B$13,0),MATCH(ierp_real_estate!B95,buyback_yield!$C$2:$Y$2,0))</f>
        <v>10.81016359604342</v>
      </c>
      <c r="F95" s="10">
        <f ca="1">SUM(D95:E95)</f>
        <v>138.72038297809146</v>
      </c>
      <c r="G95" s="3">
        <f>INDEX(eps_5Y_est!$C$3:$M$25,MATCH(B95,eps_5Y_est!$B$3:$B$25,0),MATCH($C$2,eps_5Y_est!$C$2:$M$2,0))</f>
        <v>7.1519212831760992E-2</v>
      </c>
      <c r="H95" s="16">
        <f>VLOOKUP(B95,'riskfree_rate and infl.'!$A:$C,3,0)</f>
        <v>3.9629999999999999E-2</v>
      </c>
      <c r="I95" s="26">
        <f ca="1">F95*(1+$G95)</f>
        <v>148.641555572405</v>
      </c>
      <c r="J95" s="7">
        <f ca="1">I95*(1+$G95)</f>
        <v>159.27228262103185</v>
      </c>
      <c r="K95" s="7">
        <f t="shared" ref="K95:M95" ca="1" si="123">J95*(1+$G95)</f>
        <v>170.66331090000583</v>
      </c>
      <c r="L95" s="7">
        <f t="shared" ca="1" si="123"/>
        <v>182.86901655483635</v>
      </c>
      <c r="M95" s="7">
        <f t="shared" ca="1" si="123"/>
        <v>195.94766467015651</v>
      </c>
      <c r="N95" s="7">
        <f t="shared" ref="N95" ca="1" si="124">M95*(1+$H95)</f>
        <v>203.71307062103483</v>
      </c>
      <c r="O95" s="7">
        <f ca="1">SUM(I95:N95)</f>
        <v>1061.1069009394705</v>
      </c>
      <c r="P95" s="7"/>
      <c r="Q95" s="11">
        <v>9.1432248984045422E-2</v>
      </c>
      <c r="R95" s="8">
        <f>Q95-H95</f>
        <v>5.1802248984045424E-2</v>
      </c>
    </row>
    <row r="96" spans="1:18" x14ac:dyDescent="0.35">
      <c r="H96" s="6"/>
      <c r="I96" s="26">
        <f ca="1">I95/((1+$Q$5)^(I$3-0.5))</f>
        <v>142.19221412976452</v>
      </c>
      <c r="J96" s="7">
        <f t="shared" ref="J96" ca="1" si="125">J95/((1+$Q$5)^(J$3-0.5))</f>
        <v>139.42701502116162</v>
      </c>
      <c r="K96" s="7">
        <f t="shared" ref="K96" ca="1" si="126">K95/((1+$Q$5)^(K$3-0.5))</f>
        <v>136.71559048915574</v>
      </c>
      <c r="L96" s="7">
        <f t="shared" ref="L96" ca="1" si="127">L95/((1+$Q$5)^(L$3-0.5))</f>
        <v>134.05689478442662</v>
      </c>
      <c r="M96" s="7">
        <f t="shared" ref="M96" ca="1" si="128">M95/((1+$Q$5)^(M$3-0.5))</f>
        <v>131.44990249424626</v>
      </c>
      <c r="N96" s="7">
        <f ca="1">N95/(((1+Q95)^N$3)*(Q95-H95))</f>
        <v>2539.1383829643646</v>
      </c>
      <c r="O96" s="7">
        <f ca="1">SUM(I96:N96)</f>
        <v>3222.9799998831195</v>
      </c>
      <c r="P96" s="7">
        <f ca="1">VLOOKUP(B95,INDIRECT("fundamentals!"&amp;$A$2&amp;":"&amp;B$2),2,1)</f>
        <v>3222.98</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3340.09</v>
      </c>
      <c r="D100" s="10">
        <f ca="1">C100*VLOOKUP(B100,INDIRECT("fundamentals!"&amp;"$"&amp;$A$2&amp;":"&amp;"$"&amp;$B$2),9,1)/100</f>
        <v>123.72882518398428</v>
      </c>
      <c r="E100" s="10">
        <f ca="1">C100*INDEX(buyback_yield!$C$3:$Y$13,MATCH(ierp_real_estate!$C$2,buyback_yield!$B$3:$B$13,0),MATCH(ierp_real_estate!B100,buyback_yield!$C$2:$Y$2,0))</f>
        <v>2.3152219781653676</v>
      </c>
      <c r="F100" s="10">
        <f ca="1">SUM(D100:E100)</f>
        <v>126.04404716214965</v>
      </c>
      <c r="G100" s="3">
        <f>INDEX(eps_5Y_est!$C$3:$M$25,MATCH(B100,eps_5Y_est!$B$3:$B$25,0),MATCH($C$2,eps_5Y_est!$C$2:$M$2,0))</f>
        <v>6.6266467354960001E-2</v>
      </c>
      <c r="H100" s="16">
        <f>VLOOKUP(B100,'riskfree_rate and infl.'!$A:$C,3,0)</f>
        <v>4.0281999999999998E-2</v>
      </c>
      <c r="I100" s="26">
        <f ca="1">F100*(1+$G100)</f>
        <v>134.39654089870729</v>
      </c>
      <c r="J100" s="7">
        <f ca="1">I100*(1+$G100)</f>
        <v>143.30252488879103</v>
      </c>
      <c r="K100" s="7">
        <f t="shared" ref="K100:M100" ca="1" si="130">J100*(1+$G100)</f>
        <v>152.79867697621745</v>
      </c>
      <c r="L100" s="7">
        <f t="shared" ca="1" si="130"/>
        <v>162.92410551594304</v>
      </c>
      <c r="M100" s="7">
        <f t="shared" ca="1" si="130"/>
        <v>173.72051043545133</v>
      </c>
      <c r="N100" s="7">
        <f t="shared" ref="N100" ca="1" si="131">M100*(1+$H100)</f>
        <v>180.71832003681217</v>
      </c>
      <c r="O100" s="7">
        <f ca="1">SUM(I100:N100)</f>
        <v>947.86067875192225</v>
      </c>
      <c r="P100" s="7"/>
      <c r="Q100" s="11">
        <v>8.2933985121639978E-2</v>
      </c>
      <c r="R100" s="8">
        <f>Q100-H100</f>
        <v>4.2651985121639979E-2</v>
      </c>
    </row>
    <row r="101" spans="1:18" x14ac:dyDescent="0.35">
      <c r="H101" s="6"/>
      <c r="I101" s="26">
        <f ca="1">I100/((1+$Q$5)^(I$3-0.5))</f>
        <v>128.56526997566218</v>
      </c>
      <c r="J101" s="7">
        <f t="shared" ref="J101" ca="1" si="132">J100/((1+$Q$5)^(J$3-0.5))</f>
        <v>125.44708320518207</v>
      </c>
      <c r="K101" s="7">
        <f t="shared" ref="K101" ca="1" si="133">K100/((1+$Q$5)^(K$3-0.5))</f>
        <v>122.40452408077959</v>
      </c>
      <c r="L101" s="7">
        <f t="shared" ref="L101" ca="1" si="134">L100/((1+$Q$5)^(L$3-0.5))</f>
        <v>119.43575835028442</v>
      </c>
      <c r="M101" s="7">
        <f t="shared" ref="M101" ca="1" si="135">M100/((1+$Q$5)^(M$3-0.5))</f>
        <v>116.53899624897494</v>
      </c>
      <c r="N101" s="7">
        <f ca="1">N100/(((1+Q100)^N$3)*(Q100-H100))</f>
        <v>2844.8083624056649</v>
      </c>
      <c r="O101" s="7">
        <f ca="1">SUM(I101:N101)</f>
        <v>3457.1999942665479</v>
      </c>
      <c r="P101" s="7">
        <f ca="1">VLOOKUP(B100,INDIRECT("fundamentals!"&amp;$A$2&amp;":"&amp;B$2),2,1)</f>
        <v>3457.2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3481.645</v>
      </c>
      <c r="D105" s="10">
        <f ca="1">C105*VLOOKUP(B105,INDIRECT("fundamentals!"&amp;"$"&amp;$A$2&amp;":"&amp;"$"&amp;$B$2),9,1)/100</f>
        <v>117.31363334456196</v>
      </c>
      <c r="E105" s="10">
        <f ca="1">C105*INDEX(buyback_yield!$C$3:$Y$13,MATCH(ierp_real_estate!$C$2,buyback_yield!$B$3:$B$13,0),MATCH(ierp_real_estate!B105,buyback_yield!$C$2:$Y$2,0))</f>
        <v>4.4826911854864857</v>
      </c>
      <c r="F105" s="10">
        <f ca="1">SUM(D105:E105)</f>
        <v>121.79632453004845</v>
      </c>
      <c r="G105" s="3">
        <f>INDEX(eps_5Y_est!$C$3:$M$25,MATCH(B105,eps_5Y_est!$B$3:$B$25,0),MATCH($C$2,eps_5Y_est!$C$2:$M$2,0))</f>
        <v>7.8935246380509E-2</v>
      </c>
      <c r="H105" s="16">
        <f>VLOOKUP(B105,'riskfree_rate and infl.'!$A:$C,3,0)</f>
        <v>4.7812E-2</v>
      </c>
      <c r="I105" s="26">
        <f ca="1">F105*(1+$G105)</f>
        <v>131.41034741506826</v>
      </c>
      <c r="J105" s="7">
        <f ca="1">I105*(1+$G105)</f>
        <v>141.78325556522498</v>
      </c>
      <c r="K105" s="7">
        <f t="shared" ref="K105:M105" ca="1" si="137">J105*(1+$G105)</f>
        <v>152.9749517758967</v>
      </c>
      <c r="L105" s="7">
        <f t="shared" ca="1" si="137"/>
        <v>165.0500672843736</v>
      </c>
      <c r="M105" s="7">
        <f t="shared" ca="1" si="137"/>
        <v>178.07833501058522</v>
      </c>
      <c r="N105" s="7">
        <f t="shared" ref="N105" ca="1" si="138">M105*(1+$H105)</f>
        <v>186.59261636411131</v>
      </c>
      <c r="O105" s="7">
        <f ca="1">SUM(I105:N105)</f>
        <v>955.88957341526009</v>
      </c>
      <c r="P105" s="7"/>
      <c r="Q105" s="11">
        <v>8.9771433543786749E-2</v>
      </c>
      <c r="R105" s="8">
        <f>Q105-H105</f>
        <v>4.1959433543786749E-2</v>
      </c>
    </row>
    <row r="106" spans="1:18" x14ac:dyDescent="0.35">
      <c r="H106" s="6"/>
      <c r="I106" s="26">
        <f ca="1">I105/((1+$Q$5)^(I$3-0.5))</f>
        <v>125.7086430948188</v>
      </c>
      <c r="J106" s="7">
        <f t="shared" ref="J106" ca="1" si="139">J105/((1+$Q$5)^(J$3-0.5))</f>
        <v>124.11711427830951</v>
      </c>
      <c r="K106" s="7">
        <f t="shared" ref="K106" ca="1" si="140">K105/((1+$Q$5)^(K$3-0.5))</f>
        <v>122.54573494326324</v>
      </c>
      <c r="L106" s="7">
        <f t="shared" ref="L106" ca="1" si="141">L105/((1+$Q$5)^(L$3-0.5))</f>
        <v>120.99424998804497</v>
      </c>
      <c r="M106" s="7">
        <f t="shared" ref="M106" ca="1" si="142">M105/((1+$Q$5)^(M$3-0.5))</f>
        <v>119.46240754072291</v>
      </c>
      <c r="N106" s="7">
        <f ca="1">N105/(((1+Q105)^N$3)*(Q105-H105))</f>
        <v>2893.2618500662497</v>
      </c>
      <c r="O106" s="7">
        <f ca="1">SUM(I106:N106)</f>
        <v>3506.089999911409</v>
      </c>
      <c r="P106" s="7">
        <f ca="1">VLOOKUP(B105,INDIRECT("fundamentals!"&amp;$A$2&amp;":"&amp;B$2),2,1)</f>
        <v>3506.09</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3458.8449999999998</v>
      </c>
      <c r="D110" s="10">
        <f ca="1">C110*VLOOKUP(B110,INDIRECT("fundamentals!"&amp;"$"&amp;$A$2&amp;":"&amp;"$"&amp;$B$2),9,1)/100</f>
        <v>113.46560583997758</v>
      </c>
      <c r="E110" s="10">
        <f ca="1">C110*INDEX(buyback_yield!$C$3:$Y$13,MATCH(ierp_real_estate!$C$2,buyback_yield!$B$3:$B$13,0),MATCH(ierp_real_estate!B110,buyback_yield!$C$2:$Y$2,0))</f>
        <v>4.0871539715415377</v>
      </c>
      <c r="F110" s="10">
        <f ca="1">SUM(D110:E110)</f>
        <v>117.55275981151912</v>
      </c>
      <c r="G110" s="3">
        <f>INDEX(eps_5Y_est!$C$3:$M$25,MATCH(B110,eps_5Y_est!$B$3:$B$25,0),MATCH($C$2,eps_5Y_est!$C$2:$M$2,0))</f>
        <v>9.8028301296442993E-2</v>
      </c>
      <c r="H110" s="16">
        <f>VLOOKUP(B110,'riskfree_rate and infl.'!$A:$C,3,0)</f>
        <v>4.8350999999999998E-2</v>
      </c>
      <c r="I110" s="26">
        <f ca="1">F110*(1+$G110)</f>
        <v>129.07625716855111</v>
      </c>
      <c r="J110" s="7">
        <f ca="1">I110*(1+$G110)</f>
        <v>141.72938339648698</v>
      </c>
      <c r="K110" s="7">
        <f t="shared" ref="K110:M110" ca="1" si="144">J110*(1+$G110)</f>
        <v>155.62287409463687</v>
      </c>
      <c r="L110" s="7">
        <f t="shared" ca="1" si="144"/>
        <v>170.87832008500433</v>
      </c>
      <c r="M110" s="7">
        <f t="shared" ca="1" si="144"/>
        <v>187.62923153132715</v>
      </c>
      <c r="N110" s="7">
        <f t="shared" ref="N110" ca="1" si="145">M110*(1+$H110)</f>
        <v>196.70129250509837</v>
      </c>
      <c r="O110" s="7">
        <f ca="1">SUM(I110:N110)</f>
        <v>981.63735878110469</v>
      </c>
      <c r="P110" s="7"/>
      <c r="Q110" s="11">
        <v>9.104743364174335E-2</v>
      </c>
      <c r="R110" s="8">
        <f>Q110-H110</f>
        <v>4.2696433641743352E-2</v>
      </c>
    </row>
    <row r="111" spans="1:18" x14ac:dyDescent="0.35">
      <c r="H111" s="6"/>
      <c r="I111" s="26">
        <f ca="1">I110/((1+$Q$5)^(I$3-0.5))</f>
        <v>123.47582563772959</v>
      </c>
      <c r="J111" s="7">
        <f t="shared" ref="J111" ca="1" si="146">J110/((1+$Q$5)^(J$3-0.5))</f>
        <v>124.06995456190282</v>
      </c>
      <c r="K111" s="7">
        <f t="shared" ref="K111" ca="1" si="147">K110/((1+$Q$5)^(K$3-0.5))</f>
        <v>124.66694225763491</v>
      </c>
      <c r="L111" s="7">
        <f t="shared" ref="L111" ca="1" si="148">L110/((1+$Q$5)^(L$3-0.5))</f>
        <v>125.26680248048375</v>
      </c>
      <c r="M111" s="7">
        <f t="shared" ref="M111" ca="1" si="149">M110/((1+$Q$5)^(M$3-0.5))</f>
        <v>125.86954905219494</v>
      </c>
      <c r="N111" s="7">
        <f ca="1">N110/(((1+Q110)^N$3)*(Q110-H110))</f>
        <v>2979.8709232653669</v>
      </c>
      <c r="O111" s="7">
        <f ca="1">SUM(I111:N111)</f>
        <v>3603.2199972553126</v>
      </c>
      <c r="P111" s="7">
        <f ca="1">VLOOKUP(B110,INDIRECT("fundamentals!"&amp;$A$2&amp;":"&amp;B$2),2,1)</f>
        <v>3603.22</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C4679-F49D-420D-8E84-D5C7903FFA1F}">
  <sheetPr codeName="Sheet12"/>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CA</v>
      </c>
      <c r="B2" s="27" t="str" cm="1">
        <f t="array" aca="1" ref="B2" ca="1">SUBSTITUTE(ADDRESS(1, COLUMN(INDIRECT(A2 &amp; "1")) + 11, 4), "1", "")</f>
        <v>CL</v>
      </c>
      <c r="C2" s="1" t="s">
        <v>26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1128.7150000000001</v>
      </c>
      <c r="D5" s="10">
        <f ca="1">C5*VLOOKUP(B5,INDIRECT("fundamentals!"&amp;"$"&amp;$A$2&amp;":"&amp;"$"&amp;$B$2),9,1)/100</f>
        <v>15.704202820012235</v>
      </c>
      <c r="E5" s="10">
        <f ca="1">C5*INDEX(buyback_yield!$C$3:$Y$13,MATCH(ierp_health_care!$C$2,buyback_yield!$B$3:$B$13,0),MATCH(ierp_health_care!B5,buyback_yield!$C$2:$Y$2,0))</f>
        <v>0</v>
      </c>
      <c r="F5" s="10">
        <f ca="1">SUM(D5:E5)</f>
        <v>15.704202820012235</v>
      </c>
      <c r="G5" s="3">
        <f>INDEX(eps_5Y_est!$C$3:$M$25,MATCH(B5,eps_5Y_est!$B$3:$B$25,0),MATCH($C$2,eps_5Y_est!$C$2:$M$2,0))</f>
        <v>9.3815136716103004E-2</v>
      </c>
      <c r="H5" s="16">
        <f>VLOOKUP(B5,'riskfree_rate and infl.'!$A:$C,3,0)</f>
        <v>4.8261000000000005E-2</v>
      </c>
      <c r="I5" s="26">
        <f ca="1">F5*(1+$G5)</f>
        <v>17.177494754589095</v>
      </c>
      <c r="J5" s="7">
        <f ca="1">I5*(1+$G5)</f>
        <v>18.789003773431013</v>
      </c>
      <c r="K5" s="7">
        <f t="shared" ref="K5:M5" ca="1" si="1">J5*(1+$G5)</f>
        <v>20.55169673119482</v>
      </c>
      <c r="L5" s="7">
        <f t="shared" ca="1" si="1"/>
        <v>22.47975696977975</v>
      </c>
      <c r="M5" s="7">
        <f t="shared" ca="1" si="1"/>
        <v>24.588698443244407</v>
      </c>
      <c r="N5" s="7">
        <f t="shared" ref="N5" ca="1" si="2">M5*(1+$H5)</f>
        <v>25.775373618813827</v>
      </c>
      <c r="O5" s="7">
        <f ca="1">SUM(I5:N5)</f>
        <v>129.3620242910529</v>
      </c>
      <c r="P5" s="7"/>
      <c r="Q5" s="11">
        <v>6.6172520693654854E-2</v>
      </c>
      <c r="R5" s="8">
        <f>Q5-H5</f>
        <v>1.7911520693654849E-2</v>
      </c>
    </row>
    <row r="6" spans="1:18" x14ac:dyDescent="0.35">
      <c r="H6" s="6"/>
      <c r="I6" s="26">
        <f ca="1">I5/((1+$Q$5)^(I$3-0.5))</f>
        <v>16.635891611867152</v>
      </c>
      <c r="J6" s="7">
        <f ca="1">J5/((1+$Q$5)^(J$3-0.5))</f>
        <v>17.06720976638001</v>
      </c>
      <c r="K6" s="7">
        <f ca="1">K5/((1+$Q$5)^(K$3-0.5))</f>
        <v>17.509710690939276</v>
      </c>
      <c r="L6" s="7">
        <f ca="1">L5/((1+$Q$5)^(L$3-0.5))</f>
        <v>17.963684320815695</v>
      </c>
      <c r="M6" s="7">
        <f ca="1">M5/((1+$Q$5)^(M$3-0.5))</f>
        <v>18.429428108421209</v>
      </c>
      <c r="N6" s="7">
        <f ca="1">N5/(((1+Q5)^N$3)*(Q5-H5))</f>
        <v>1044.5640751961218</v>
      </c>
      <c r="O6" s="7">
        <f ca="1">SUM(I6:N6)</f>
        <v>1132.1699996945451</v>
      </c>
      <c r="P6" s="7">
        <f ca="1">VLOOKUP(B5,INDIRECT("fundamentals!"&amp;$A$2&amp;":"&amp;B$2),2,1)</f>
        <v>1132.17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1176.3499999999999</v>
      </c>
      <c r="D10" s="10">
        <f ca="1">C10*VLOOKUP(B10,INDIRECT("fundamentals!"&amp;"$"&amp;$A$2&amp;":"&amp;"$"&amp;$B$2),9,1)/100</f>
        <v>16.550939063363895</v>
      </c>
      <c r="E10" s="10">
        <f ca="1">C10*INDEX(buyback_yield!$C$3:$Y$13,MATCH(ierp_health_care!$C$2,buyback_yield!$B$3:$B$13,0),MATCH(ierp_health_care!B10,buyback_yield!$C$2:$Y$2,0))</f>
        <v>0</v>
      </c>
      <c r="F10" s="10">
        <f ca="1">SUM(D10:E10)</f>
        <v>16.550939063363895</v>
      </c>
      <c r="G10" s="3">
        <f>INDEX(eps_5Y_est!$C$3:$M$25,MATCH(B10,eps_5Y_est!$B$3:$B$25,0),MATCH($C$2,eps_5Y_est!$C$2:$M$2,0))</f>
        <v>8.2667772086369995E-2</v>
      </c>
      <c r="H10" s="16">
        <f>VLOOKUP(B10,'riskfree_rate and infl.'!$A:$C,3,0)</f>
        <v>4.5347999999999999E-2</v>
      </c>
      <c r="I10" s="26">
        <f ca="1">F10*(1+$G10)</f>
        <v>17.91916832166946</v>
      </c>
      <c r="J10" s="7">
        <f ca="1">I10*(1+$G10)</f>
        <v>19.400506044462531</v>
      </c>
      <c r="K10" s="7">
        <f t="shared" ref="K10:M10" ca="1" si="4">J10*(1+$G10)</f>
        <v>21.004302656506404</v>
      </c>
      <c r="L10" s="7">
        <f t="shared" ca="1" si="4"/>
        <v>22.740681561347611</v>
      </c>
      <c r="M10" s="7">
        <f t="shared" ca="1" si="4"/>
        <v>24.62060304174981</v>
      </c>
      <c r="N10" s="7">
        <f t="shared" ref="N10" ca="1" si="5">M10*(1+$H10)</f>
        <v>25.737098148487078</v>
      </c>
      <c r="O10" s="7">
        <f ca="1">SUM(I10:N10)</f>
        <v>131.42235977422291</v>
      </c>
      <c r="P10" s="7"/>
      <c r="Q10" s="11">
        <v>6.2178500429376726E-2</v>
      </c>
      <c r="R10" s="8">
        <f>Q10-H10</f>
        <v>1.6830500429376727E-2</v>
      </c>
    </row>
    <row r="11" spans="1:18" x14ac:dyDescent="0.35">
      <c r="H11" s="6"/>
      <c r="I11" s="26">
        <f ca="1">I10/((1+$Q$5)^(I$3-0.5))</f>
        <v>17.354180352432159</v>
      </c>
      <c r="J11" s="7">
        <f t="shared" ref="J11" ca="1" si="6">J10/((1+$Q$5)^(J$3-0.5))</f>
        <v>17.622674955389705</v>
      </c>
      <c r="K11" s="7">
        <f t="shared" ref="K11" ca="1" si="7">K10/((1+$Q$5)^(K$3-0.5))</f>
        <v>17.895323563339321</v>
      </c>
      <c r="L11" s="7">
        <f t="shared" ref="L11" ca="1" si="8">L10/((1+$Q$5)^(L$3-0.5))</f>
        <v>18.172190444826018</v>
      </c>
      <c r="M11" s="7">
        <f t="shared" ref="M11" ca="1" si="9">M10/((1+$Q$5)^(M$3-0.5))</f>
        <v>18.453340862723376</v>
      </c>
      <c r="N11" s="7">
        <f ca="1">N10/(((1+Q10)^N$3)*(Q10-H10))</f>
        <v>1131.0323227754322</v>
      </c>
      <c r="O11" s="7">
        <f ca="1">SUM(I11:N11)</f>
        <v>1220.5300329541428</v>
      </c>
      <c r="P11" s="7">
        <f ca="1">VLOOKUP(B10,INDIRECT("fundamentals!"&amp;$A$2&amp;":"&amp;B$2),2,1)</f>
        <v>1220.53</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1249.67</v>
      </c>
      <c r="D15" s="10">
        <f ca="1">C15*VLOOKUP(B15,INDIRECT("fundamentals!"&amp;"$"&amp;$A$2&amp;":"&amp;"$"&amp;$B$2),9,1)/100</f>
        <v>19.514915112890961</v>
      </c>
      <c r="E15" s="10">
        <f ca="1">C15*INDEX(buyback_yield!$C$3:$Y$13,MATCH(ierp_health_care!$C$2,buyback_yield!$B$3:$B$13,0),MATCH(ierp_health_care!B15,buyback_yield!$C$2:$Y$2,0))</f>
        <v>0</v>
      </c>
      <c r="F15" s="10">
        <f ca="1">SUM(D15:E15)</f>
        <v>19.514915112890961</v>
      </c>
      <c r="G15" s="3">
        <f>INDEX(eps_5Y_est!$C$3:$M$25,MATCH(B15,eps_5Y_est!$B$3:$B$25,0),MATCH($C$2,eps_5Y_est!$C$2:$M$2,0))</f>
        <v>8.5574488594836018E-2</v>
      </c>
      <c r="H15" s="16">
        <f>VLOOKUP(B15,'riskfree_rate and infl.'!$A:$C,3,0)</f>
        <v>4.8094999999999999E-2</v>
      </c>
      <c r="I15" s="26">
        <f ca="1">F15*(1+$G15)</f>
        <v>21.184893993648242</v>
      </c>
      <c r="J15" s="7">
        <f ca="1">I15*(1+$G15)</f>
        <v>22.997780463090503</v>
      </c>
      <c r="K15" s="7">
        <f t="shared" ref="K15:M15" ca="1" si="11">J15*(1+$G15)</f>
        <v>24.965803765035783</v>
      </c>
      <c r="L15" s="7">
        <f t="shared" ca="1" si="11"/>
        <v>27.102239654587752</v>
      </c>
      <c r="M15" s="7">
        <f t="shared" ca="1" si="11"/>
        <v>29.421499952803781</v>
      </c>
      <c r="N15" s="7">
        <f t="shared" ref="N15" ca="1" si="12">M15*(1+$H15)</f>
        <v>30.836526993033878</v>
      </c>
      <c r="O15" s="7">
        <f ca="1">SUM(I15:N15)</f>
        <v>156.50874482219993</v>
      </c>
      <c r="P15" s="7"/>
      <c r="Q15" s="11">
        <v>6.7103521182870343E-2</v>
      </c>
      <c r="R15" s="8">
        <f>Q15-H15</f>
        <v>1.9008521182870344E-2</v>
      </c>
    </row>
    <row r="16" spans="1:18" x14ac:dyDescent="0.35">
      <c r="H16" s="6"/>
      <c r="I16" s="26">
        <f ca="1">I15/((1+$Q$5)^(I$3-0.5))</f>
        <v>20.516938315063285</v>
      </c>
      <c r="J16" s="7">
        <f t="shared" ref="J16" ca="1" si="13">J15/((1+$Q$5)^(J$3-0.5))</f>
        <v>20.89030094718251</v>
      </c>
      <c r="K16" s="7">
        <f t="shared" ref="K16" ca="1" si="14">K15/((1+$Q$5)^(K$3-0.5))</f>
        <v>21.270457948564943</v>
      </c>
      <c r="L16" s="7">
        <f t="shared" ref="L16" ca="1" si="15">L15/((1+$Q$5)^(L$3-0.5))</f>
        <v>21.657532961615352</v>
      </c>
      <c r="M16" s="7">
        <f t="shared" ref="M16" ca="1" si="16">M15/((1+$Q$5)^(M$3-0.5))</f>
        <v>22.051651878755187</v>
      </c>
      <c r="N16" s="7">
        <f ca="1">N15/(((1+Q15)^N$3)*(Q15-H15))</f>
        <v>1172.4230904469025</v>
      </c>
      <c r="O16" s="7">
        <f ca="1">SUM(I16:N16)</f>
        <v>1278.8099724980839</v>
      </c>
      <c r="P16" s="7">
        <f ca="1">VLOOKUP(B15,INDIRECT("fundamentals!"&amp;$A$2&amp;":"&amp;B$2),2,1)</f>
        <v>1278.81</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1311.165</v>
      </c>
      <c r="D20" s="10">
        <f ca="1">C20*VLOOKUP(B20,INDIRECT("fundamentals!"&amp;"$"&amp;$A$2&amp;":"&amp;"$"&amp;$B$2),9,1)/100</f>
        <v>21.617426452950614</v>
      </c>
      <c r="E20" s="10">
        <f ca="1">C20*INDEX(buyback_yield!$C$3:$Y$13,MATCH(ierp_health_care!$C$2,buyback_yield!$B$3:$B$13,0),MATCH(ierp_health_care!B20,buyback_yield!$C$2:$Y$2,0))</f>
        <v>0</v>
      </c>
      <c r="F20" s="10">
        <f ca="1">SUM(D20:E20)</f>
        <v>21.617426452950614</v>
      </c>
      <c r="G20" s="3">
        <f>INDEX(eps_5Y_est!$C$3:$M$25,MATCH(B20,eps_5Y_est!$B$3:$B$25,0),MATCH($C$2,eps_5Y_est!$C$2:$M$2,0))</f>
        <v>9.0267914192364004E-2</v>
      </c>
      <c r="H20" s="16">
        <f>VLOOKUP(B20,'riskfree_rate and infl.'!$A:$C,3,0)</f>
        <v>4.4522000000000006E-2</v>
      </c>
      <c r="I20" s="26">
        <f ca="1">F20*(1+$G20)</f>
        <v>23.568786449065296</v>
      </c>
      <c r="J20" s="7">
        <f ca="1">I20*(1+$G20)</f>
        <v>25.696291641867671</v>
      </c>
      <c r="K20" s="7">
        <f t="shared" ref="K20:M20" ca="1" si="18">J20*(1+$G20)</f>
        <v>28.015842290857741</v>
      </c>
      <c r="L20" s="7">
        <f t="shared" ca="1" si="18"/>
        <v>30.544773938795686</v>
      </c>
      <c r="M20" s="7">
        <f t="shared" ca="1" si="18"/>
        <v>33.301986971728049</v>
      </c>
      <c r="N20" s="7">
        <f t="shared" ref="N20" ca="1" si="19">M20*(1+$H20)</f>
        <v>34.784658035683321</v>
      </c>
      <c r="O20" s="7">
        <f ca="1">SUM(I20:N20)</f>
        <v>175.91233932799776</v>
      </c>
      <c r="P20" s="7"/>
      <c r="Q20" s="11">
        <v>6.5239143379462836E-2</v>
      </c>
      <c r="R20" s="8">
        <f>Q20-H20</f>
        <v>2.071714337946283E-2</v>
      </c>
    </row>
    <row r="21" spans="1:18" x14ac:dyDescent="0.35">
      <c r="H21" s="6"/>
      <c r="I21" s="26">
        <f ca="1">I20/((1+$Q$5)^(I$3-0.5))</f>
        <v>22.82566709474002</v>
      </c>
      <c r="J21" s="7">
        <f t="shared" ref="J21" ca="1" si="20">J20/((1+$Q$5)^(J$3-0.5))</f>
        <v>23.341524913098034</v>
      </c>
      <c r="K21" s="7">
        <f t="shared" ref="K21" ca="1" si="21">K20/((1+$Q$5)^(K$3-0.5))</f>
        <v>23.869041067120751</v>
      </c>
      <c r="L21" s="7">
        <f t="shared" ref="L21" ca="1" si="22">L20/((1+$Q$5)^(L$3-0.5))</f>
        <v>24.408479034040905</v>
      </c>
      <c r="M21" s="7">
        <f t="shared" ref="M21" ca="1" si="23">M20/((1+$Q$5)^(M$3-0.5))</f>
        <v>24.960108245650641</v>
      </c>
      <c r="N21" s="7">
        <f ca="1">N20/(((1+Q20)^N$3)*(Q20-H20))</f>
        <v>1224.1151785513816</v>
      </c>
      <c r="O21" s="7">
        <f ca="1">SUM(I21:N21)</f>
        <v>1343.519998906032</v>
      </c>
      <c r="P21" s="7">
        <f ca="1">VLOOKUP(B20,INDIRECT("fundamentals!"&amp;$A$2&amp;":"&amp;B$2),2,1)</f>
        <v>1343.52</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1173.425</v>
      </c>
      <c r="D25" s="10">
        <f ca="1">C25*VLOOKUP(B25,INDIRECT("fundamentals!"&amp;"$"&amp;$A$2&amp;":"&amp;"$"&amp;$B$2),9,1)/100</f>
        <v>23.957997019788699</v>
      </c>
      <c r="E25" s="10">
        <f ca="1">C25*INDEX(buyback_yield!$C$3:$Y$13,MATCH(ierp_health_care!$C$2,buyback_yield!$B$3:$B$13,0),MATCH(ierp_health_care!B25,buyback_yield!$C$2:$Y$2,0))</f>
        <v>12.303780765101575</v>
      </c>
      <c r="F25" s="10">
        <f ca="1">SUM(D25:E25)</f>
        <v>36.26177778489027</v>
      </c>
      <c r="G25" s="3">
        <f>INDEX(eps_5Y_est!$C$3:$M$25,MATCH(B25,eps_5Y_est!$B$3:$B$25,0),MATCH($C$2,eps_5Y_est!$C$2:$M$2,0))</f>
        <v>7.4506150543850999E-2</v>
      </c>
      <c r="H25" s="16">
        <f>VLOOKUP(B25,'riskfree_rate and infl.'!$A:$C,3,0)</f>
        <v>2.6758000000000001E-2</v>
      </c>
      <c r="I25" s="26">
        <f ca="1">F25*(1+$G25)</f>
        <v>38.963503259518973</v>
      </c>
      <c r="J25" s="7">
        <f ca="1">I25*(1+$G25)</f>
        <v>41.86652389908852</v>
      </c>
      <c r="K25" s="7">
        <f t="shared" ref="K25:M25" ca="1" si="25">J25*(1+$G25)</f>
        <v>44.985837431461739</v>
      </c>
      <c r="L25" s="7">
        <f t="shared" ca="1" si="25"/>
        <v>48.337559007471434</v>
      </c>
      <c r="M25" s="7">
        <f t="shared" ca="1" si="25"/>
        <v>51.93900445580438</v>
      </c>
      <c r="N25" s="7">
        <f t="shared" ref="N25" ca="1" si="26">M25*(1+$H25)</f>
        <v>53.328788337032798</v>
      </c>
      <c r="O25" s="7">
        <f ca="1">SUM(I25:N25)</f>
        <v>279.42121639037782</v>
      </c>
      <c r="P25" s="7"/>
      <c r="Q25" s="11">
        <v>7.2959762270893902E-2</v>
      </c>
      <c r="R25" s="8">
        <f>Q25-H25</f>
        <v>4.6201762270893898E-2</v>
      </c>
    </row>
    <row r="26" spans="1:18" x14ac:dyDescent="0.35">
      <c r="H26" s="6"/>
      <c r="I26" s="26">
        <f ca="1">I25/((1+$Q$5)^(I$3-0.5))</f>
        <v>37.734991411993924</v>
      </c>
      <c r="J26" s="7">
        <f t="shared" ref="J26" ca="1" si="27">J25/((1+$Q$5)^(J$3-0.5))</f>
        <v>38.029943162038364</v>
      </c>
      <c r="K26" s="7">
        <f t="shared" ref="K26" ca="1" si="28">K25/((1+$Q$5)^(K$3-0.5))</f>
        <v>38.327200372653984</v>
      </c>
      <c r="L26" s="7">
        <f t="shared" ref="L26" ca="1" si="29">L25/((1+$Q$5)^(L$3-0.5))</f>
        <v>38.626781064240554</v>
      </c>
      <c r="M26" s="7">
        <f t="shared" ref="M26" ca="1" si="30">M25/((1+$Q$5)^(M$3-0.5))</f>
        <v>38.928703398052455</v>
      </c>
      <c r="N26" s="7">
        <f ca="1">N25/(((1+Q25)^N$3)*(Q25-H25))</f>
        <v>811.68215420661579</v>
      </c>
      <c r="O26" s="7">
        <f ca="1">SUM(I26:N26)</f>
        <v>1003.3297736155951</v>
      </c>
      <c r="P26" s="7">
        <f ca="1">VLOOKUP(B25,INDIRECT("fundamentals!"&amp;$A$2&amp;":"&amp;B$2),2,1)</f>
        <v>1003.33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1099.07</v>
      </c>
      <c r="D30" s="10">
        <f ca="1">C30*VLOOKUP(B30,INDIRECT("fundamentals!"&amp;"$"&amp;$A$2&amp;":"&amp;"$"&amp;$B$2),9,1)/100</f>
        <v>25.029042203582666</v>
      </c>
      <c r="E30" s="10">
        <f ca="1">C30*INDEX(buyback_yield!$C$3:$Y$13,MATCH(ierp_health_care!$C$2,buyback_yield!$B$3:$B$13,0),MATCH(ierp_health_care!B30,buyback_yield!$C$2:$Y$2,0))</f>
        <v>0</v>
      </c>
      <c r="F30" s="10">
        <f ca="1">SUM(D30:E30)</f>
        <v>25.029042203582666</v>
      </c>
      <c r="G30" s="3">
        <f>INDEX(eps_5Y_est!$C$3:$M$25,MATCH(B30,eps_5Y_est!$B$3:$B$25,0),MATCH($C$2,eps_5Y_est!$C$2:$M$2,0))</f>
        <v>6.6530345428187004E-2</v>
      </c>
      <c r="H30" s="16">
        <f>VLOOKUP(B30,'riskfree_rate and infl.'!$A:$C,3,0)</f>
        <v>4.6411000000000001E-2</v>
      </c>
      <c r="I30" s="26">
        <f ca="1">F30*(1+$G30)</f>
        <v>26.694233027123691</v>
      </c>
      <c r="J30" s="7">
        <f ca="1">I30*(1+$G30)</f>
        <v>28.470209571358744</v>
      </c>
      <c r="K30" s="7">
        <f t="shared" ref="K30:M30" ca="1" si="32">J30*(1+$G30)</f>
        <v>30.364342448554115</v>
      </c>
      <c r="L30" s="7">
        <f t="shared" ca="1" si="32"/>
        <v>32.384492640356179</v>
      </c>
      <c r="M30" s="7">
        <f t="shared" ca="1" si="32"/>
        <v>34.539044122235651</v>
      </c>
      <c r="N30" s="7">
        <f t="shared" ref="N30" ca="1" si="33">M30*(1+$H30)</f>
        <v>36.142035698992728</v>
      </c>
      <c r="O30" s="7">
        <f ca="1">SUM(I30:N30)</f>
        <v>188.5943575086211</v>
      </c>
      <c r="P30" s="7"/>
      <c r="Q30" s="11">
        <v>7.0536092392845237E-2</v>
      </c>
      <c r="R30" s="8">
        <f>Q30-H30</f>
        <v>2.4125092392845236E-2</v>
      </c>
    </row>
    <row r="31" spans="1:18" x14ac:dyDescent="0.35">
      <c r="H31" s="6"/>
      <c r="I31" s="26">
        <f ca="1">I30/((1+$Q$5)^(I$3-0.5))</f>
        <v>25.852568936603181</v>
      </c>
      <c r="J31" s="7">
        <f t="shared" ref="J31" ca="1" si="34">J30/((1+$Q$5)^(J$3-0.5))</f>
        <v>25.861245476691359</v>
      </c>
      <c r="K31" s="7">
        <f t="shared" ref="K31" ca="1" si="35">K30/((1+$Q$5)^(K$3-0.5))</f>
        <v>25.869924928766665</v>
      </c>
      <c r="L31" s="7">
        <f t="shared" ref="L31" ca="1" si="36">L30/((1+$Q$5)^(L$3-0.5))</f>
        <v>25.878607293806404</v>
      </c>
      <c r="M31" s="7">
        <f t="shared" ref="M31" ca="1" si="37">M30/((1+$Q$5)^(M$3-0.5))</f>
        <v>25.887292572788215</v>
      </c>
      <c r="N31" s="7">
        <f ca="1">N30/(((1+Q30)^N$3)*(Q30-H30))</f>
        <v>1065.4597701703449</v>
      </c>
      <c r="O31" s="7">
        <f ca="1">SUM(I31:N31)</f>
        <v>1194.8094093790007</v>
      </c>
      <c r="P31" s="7">
        <f ca="1">VLOOKUP(B30,INDIRECT("fundamentals!"&amp;$A$2&amp;":"&amp;B$2),2,1)</f>
        <v>1194.81</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1205.0450000000001</v>
      </c>
      <c r="D35" s="10">
        <f ca="1">C35*VLOOKUP(B35,INDIRECT("fundamentals!"&amp;"$"&amp;$A$2&amp;":"&amp;"$"&amp;$B$2),9,1)/100</f>
        <v>25.102825403740791</v>
      </c>
      <c r="E35" s="10">
        <f ca="1">C35*INDEX(buyback_yield!$C$3:$Y$13,MATCH(ierp_health_care!$C$2,buyback_yield!$B$3:$B$13,0),MATCH(ierp_health_care!B35,buyback_yield!$C$2:$Y$2,0))</f>
        <v>4.2058702220494428</v>
      </c>
      <c r="F35" s="10">
        <f ca="1">SUM(D35:E35)</f>
        <v>29.308695625790236</v>
      </c>
      <c r="G35" s="3">
        <f>INDEX(eps_5Y_est!$C$3:$M$25,MATCH(B35,eps_5Y_est!$B$3:$B$25,0),MATCH($C$2,eps_5Y_est!$C$2:$M$2,0))</f>
        <v>6.3633191093247013E-2</v>
      </c>
      <c r="H35" s="16">
        <f>VLOOKUP(B35,'riskfree_rate and infl.'!$A:$C,3,0)</f>
        <v>4.3341000000000005E-2</v>
      </c>
      <c r="I35" s="26">
        <f ca="1">F35*(1+$G35)</f>
        <v>31.173701455239961</v>
      </c>
      <c r="J35" s="7">
        <f ca="1">I35*(1+$G35)</f>
        <v>33.157383557025078</v>
      </c>
      <c r="K35" s="7">
        <f t="shared" ref="K35:M35" ca="1" si="39">J35*(1+$G35)</f>
        <v>35.267293681061339</v>
      </c>
      <c r="L35" s="7">
        <f t="shared" ca="1" si="39"/>
        <v>37.511464119209982</v>
      </c>
      <c r="M35" s="7">
        <f t="shared" ca="1" si="39"/>
        <v>39.89843828369515</v>
      </c>
      <c r="N35" s="7">
        <f t="shared" ref="N35" ca="1" si="40">M35*(1+$H35)</f>
        <v>41.627676497348787</v>
      </c>
      <c r="O35" s="7">
        <f ca="1">SUM(I35:N35)</f>
        <v>218.63595759358032</v>
      </c>
      <c r="P35" s="7"/>
      <c r="Q35" s="11">
        <v>7.1069532713511796E-2</v>
      </c>
      <c r="R35" s="8">
        <f>Q35-H35</f>
        <v>2.7728532713511791E-2</v>
      </c>
    </row>
    <row r="36" spans="1:18" x14ac:dyDescent="0.35">
      <c r="H36" s="6"/>
      <c r="I36" s="26">
        <f ca="1">I35/((1+$Q$5)^(I$3-0.5))</f>
        <v>30.190800577105627</v>
      </c>
      <c r="J36" s="7">
        <f t="shared" ref="J36" ca="1" si="41">J35/((1+$Q$5)^(J$3-0.5))</f>
        <v>30.118894396747898</v>
      </c>
      <c r="K36" s="7">
        <f t="shared" ref="K36" ca="1" si="42">K35/((1+$Q$5)^(K$3-0.5))</f>
        <v>30.047159477127703</v>
      </c>
      <c r="L36" s="7">
        <f t="shared" ref="L36" ca="1" si="43">L35/((1+$Q$5)^(L$3-0.5))</f>
        <v>29.975595410349094</v>
      </c>
      <c r="M36" s="7">
        <f t="shared" ref="M36" ca="1" si="44">M35/((1+$Q$5)^(M$3-0.5))</f>
        <v>29.904201789487598</v>
      </c>
      <c r="N36" s="7">
        <f ca="1">N35/(((1+Q35)^N$3)*(Q35-H35))</f>
        <v>1065.042536706336</v>
      </c>
      <c r="O36" s="7">
        <f ca="1">SUM(I36:N36)</f>
        <v>1215.279188357154</v>
      </c>
      <c r="P36" s="7">
        <f ca="1">VLOOKUP(B35,INDIRECT("fundamentals!"&amp;$A$2&amp;":"&amp;B$2),2,1)</f>
        <v>1215.28</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1272.77</v>
      </c>
      <c r="D40" s="10">
        <f ca="1">C40*VLOOKUP(B40,INDIRECT("fundamentals!"&amp;"$"&amp;$A$2&amp;":"&amp;"$"&amp;$B$2),9,1)/100</f>
        <v>27.437310234357504</v>
      </c>
      <c r="E40" s="10">
        <f ca="1">C40*INDEX(buyback_yield!$C$3:$Y$13,MATCH(ierp_health_care!$C$2,buyback_yield!$B$3:$B$13,0),MATCH(ierp_health_care!B40,buyback_yield!$C$2:$Y$2,0))</f>
        <v>0</v>
      </c>
      <c r="F40" s="10">
        <f ca="1">SUM(D40:E40)</f>
        <v>27.437310234357504</v>
      </c>
      <c r="G40" s="3">
        <f>INDEX(eps_5Y_est!$C$3:$M$25,MATCH(B40,eps_5Y_est!$B$3:$B$25,0),MATCH($C$2,eps_5Y_est!$C$2:$M$2,0))</f>
        <v>6.3369030694078982E-2</v>
      </c>
      <c r="H40" s="16">
        <f>VLOOKUP(B40,'riskfree_rate and infl.'!$A:$C,3,0)</f>
        <v>2.8940999999999998E-2</v>
      </c>
      <c r="I40" s="26">
        <f ca="1">F40*(1+$G40)</f>
        <v>29.175985988761475</v>
      </c>
      <c r="J40" s="7">
        <f ca="1">I40*(1+$G40)</f>
        <v>31.024839940413322</v>
      </c>
      <c r="K40" s="7">
        <f t="shared" ref="K40:M40" ca="1" si="46">J40*(1+$G40)</f>
        <v>32.990853974876266</v>
      </c>
      <c r="L40" s="7">
        <f t="shared" ca="1" si="46"/>
        <v>35.081452413034079</v>
      </c>
      <c r="M40" s="7">
        <f t="shared" ca="1" si="46"/>
        <v>37.304530047788511</v>
      </c>
      <c r="N40" s="7">
        <f t="shared" ref="N40" ca="1" si="47">M40*(1+$H40)</f>
        <v>38.384160451901565</v>
      </c>
      <c r="O40" s="7">
        <f ca="1">SUM(I40:N40)</f>
        <v>203.96182281677522</v>
      </c>
      <c r="P40" s="7"/>
      <c r="Q40" s="11">
        <v>5.3770954242740504E-2</v>
      </c>
      <c r="R40" s="8">
        <f>Q40-H40</f>
        <v>2.4829954242740506E-2</v>
      </c>
    </row>
    <row r="41" spans="1:18" x14ac:dyDescent="0.35">
      <c r="H41" s="6"/>
      <c r="I41" s="26">
        <f ca="1">I40/((1+$Q$5)^(I$3-0.5))</f>
        <v>28.256072699351041</v>
      </c>
      <c r="J41" s="7">
        <f t="shared" ref="J41" ca="1" si="48">J40/((1+$Q$5)^(J$3-0.5))</f>
        <v>28.181773638268151</v>
      </c>
      <c r="K41" s="7">
        <f t="shared" ref="K41" ca="1" si="49">K40/((1+$Q$5)^(K$3-0.5))</f>
        <v>28.107669945824654</v>
      </c>
      <c r="L41" s="7">
        <f t="shared" ref="L41" ca="1" si="50">L40/((1+$Q$5)^(L$3-0.5))</f>
        <v>28.033761108300659</v>
      </c>
      <c r="M41" s="7">
        <f t="shared" ref="M41" ca="1" si="51">M40/((1+$Q$5)^(M$3-0.5))</f>
        <v>27.960046613327105</v>
      </c>
      <c r="N41" s="7">
        <f ca="1">N40/(((1+Q40)^N$3)*(Q40-H40))</f>
        <v>1189.7206740429367</v>
      </c>
      <c r="O41" s="7">
        <f ca="1">SUM(I41:N41)</f>
        <v>1330.2599980480084</v>
      </c>
      <c r="P41" s="7">
        <f ca="1">VLOOKUP(B40,INDIRECT("fundamentals!"&amp;$A$2&amp;":"&amp;B$2),2,1)</f>
        <v>1330.26</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1436.0549999999998</v>
      </c>
      <c r="D45" s="10">
        <f ca="1">C45*VLOOKUP(B45,INDIRECT("fundamentals!"&amp;"$"&amp;$A$2&amp;":"&amp;"$"&amp;$B$2),9,1)/100</f>
        <v>32.051366834658268</v>
      </c>
      <c r="E45" s="10">
        <f ca="1">C45*INDEX(buyback_yield!$C$3:$Y$13,MATCH(ierp_health_care!$C$2,buyback_yield!$B$3:$B$13,0),MATCH(ierp_health_care!B45,buyback_yield!$C$2:$Y$2,0))</f>
        <v>1.6967023357839586</v>
      </c>
      <c r="F45" s="10">
        <f ca="1">SUM(D45:E45)</f>
        <v>33.748069170442228</v>
      </c>
      <c r="G45" s="3">
        <f>INDEX(eps_5Y_est!$C$3:$M$25,MATCH(B45,eps_5Y_est!$B$3:$B$25,0),MATCH($C$2,eps_5Y_est!$C$2:$M$2,0))</f>
        <v>7.6736475852298022E-2</v>
      </c>
      <c r="H45" s="16">
        <f>VLOOKUP(B45,'riskfree_rate and infl.'!$A:$C,3,0)</f>
        <v>2.9499000000000001E-2</v>
      </c>
      <c r="I45" s="26">
        <f ca="1">F45*(1+$G45)</f>
        <v>36.337777065401546</v>
      </c>
      <c r="J45" s="7">
        <f ca="1">I45*(1+$G45)</f>
        <v>39.126210017706917</v>
      </c>
      <c r="K45" s="7">
        <f t="shared" ref="K45:M45" ca="1" si="53">J45*(1+$G45)</f>
        <v>42.128617487922618</v>
      </c>
      <c r="L45" s="7">
        <f t="shared" ca="1" si="53"/>
        <v>45.36141912647529</v>
      </c>
      <c r="M45" s="7">
        <f t="shared" ca="1" si="53"/>
        <v>48.842294569900027</v>
      </c>
      <c r="N45" s="7">
        <f t="shared" ref="N45" ca="1" si="54">M45*(1+$H45)</f>
        <v>50.283093417417504</v>
      </c>
      <c r="O45" s="7">
        <f ca="1">SUM(I45:N45)</f>
        <v>262.07941168482387</v>
      </c>
      <c r="P45" s="7"/>
      <c r="Q45" s="11">
        <v>5.7417667114435633E-2</v>
      </c>
      <c r="R45" s="8">
        <f>Q45-H45</f>
        <v>2.7918667114435632E-2</v>
      </c>
    </row>
    <row r="46" spans="1:18" x14ac:dyDescent="0.35">
      <c r="H46" s="6"/>
      <c r="I46" s="26">
        <f ca="1">I45/((1+$Q$5)^(I$3-0.5))</f>
        <v>35.19205386540505</v>
      </c>
      <c r="J46" s="7">
        <f t="shared" ref="J46" ca="1" si="55">J45/((1+$Q$5)^(J$3-0.5))</f>
        <v>35.540747225774929</v>
      </c>
      <c r="K46" s="7">
        <f t="shared" ref="K46" ca="1" si="56">K45/((1+$Q$5)^(K$3-0.5))</f>
        <v>35.892895543904046</v>
      </c>
      <c r="L46" s="7">
        <f t="shared" ref="L46" ca="1" si="57">L45/((1+$Q$5)^(L$3-0.5))</f>
        <v>36.248533052543813</v>
      </c>
      <c r="M46" s="7">
        <f t="shared" ref="M46" ca="1" si="58">M45/((1+$Q$5)^(M$3-0.5))</f>
        <v>36.607694323633908</v>
      </c>
      <c r="N46" s="7">
        <f ca="1">N45/(((1+Q45)^N$3)*(Q45-H45))</f>
        <v>1362.3681940859801</v>
      </c>
      <c r="O46" s="7">
        <f ca="1">SUM(I46:N46)</f>
        <v>1541.8501180972419</v>
      </c>
      <c r="P46" s="7">
        <f ca="1">VLOOKUP(B45,INDIRECT("fundamentals!"&amp;$A$2&amp;":"&amp;B$2),2,1)</f>
        <v>1541.85</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1852.355</v>
      </c>
      <c r="D50" s="10">
        <f ca="1">C50*VLOOKUP(B50,INDIRECT("fundamentals!"&amp;"$"&amp;$A$2&amp;":"&amp;"$"&amp;$B$2),9,1)/100</f>
        <v>33.695796173456564</v>
      </c>
      <c r="E50" s="10">
        <f ca="1">C50*INDEX(buyback_yield!$C$3:$Y$13,MATCH(ierp_health_care!$C$2,buyback_yield!$B$3:$B$13,0),MATCH(ierp_health_care!B50,buyback_yield!$C$2:$Y$2,0))</f>
        <v>1.5134240906769958</v>
      </c>
      <c r="F50" s="10">
        <f ca="1">SUM(D50:E50)</f>
        <v>35.209220264133563</v>
      </c>
      <c r="G50" s="3">
        <f>INDEX(eps_5Y_est!$C$3:$M$25,MATCH(B50,eps_5Y_est!$B$3:$B$25,0),MATCH($C$2,eps_5Y_est!$C$2:$M$2,0))</f>
        <v>9.0530824084530989E-2</v>
      </c>
      <c r="H50" s="16">
        <f>VLOOKUP(B50,'riskfree_rate and infl.'!$A:$C,3,0)</f>
        <v>3.9678999999999999E-2</v>
      </c>
      <c r="I50" s="26">
        <f ca="1">F50*(1+$G50)</f>
        <v>38.396739990019348</v>
      </c>
      <c r="J50" s="7">
        <f ca="1">I50*(1+$G50)</f>
        <v>41.872828503475269</v>
      </c>
      <c r="K50" s="7">
        <f t="shared" ref="K50:M50" ca="1" si="60">J50*(1+$G50)</f>
        <v>45.663610174645129</v>
      </c>
      <c r="L50" s="7">
        <f t="shared" ca="1" si="60"/>
        <v>49.79757443443053</v>
      </c>
      <c r="M50" s="7">
        <f t="shared" ca="1" si="60"/>
        <v>54.305789885390304</v>
      </c>
      <c r="N50" s="7">
        <f t="shared" ref="N50" ca="1" si="61">M50*(1+$H50)</f>
        <v>56.460589322252709</v>
      </c>
      <c r="O50" s="7">
        <f ca="1">SUM(I50:N50)</f>
        <v>286.49713231021332</v>
      </c>
      <c r="P50" s="7"/>
      <c r="Q50" s="11">
        <v>6.1012646134658059E-2</v>
      </c>
      <c r="R50" s="8">
        <f>Q50-H50</f>
        <v>2.133364613465806E-2</v>
      </c>
    </row>
    <row r="51" spans="1:18" x14ac:dyDescent="0.35">
      <c r="H51" s="6"/>
      <c r="I51" s="26">
        <f ca="1">I50/((1+$Q$5)^(I$3-0.5))</f>
        <v>37.186098080592132</v>
      </c>
      <c r="J51" s="7">
        <f t="shared" ref="J51" ca="1" si="62">J50/((1+$Q$5)^(J$3-0.5))</f>
        <v>38.035670022645782</v>
      </c>
      <c r="K51" s="7">
        <f t="shared" ref="K51" ca="1" si="63">K50/((1+$Q$5)^(K$3-0.5))</f>
        <v>38.904651704413467</v>
      </c>
      <c r="L51" s="7">
        <f t="shared" ref="L51" ca="1" si="64">L50/((1+$Q$5)^(L$3-0.5))</f>
        <v>39.793486570384253</v>
      </c>
      <c r="M51" s="7">
        <f t="shared" ref="M51" ca="1" si="65">M50/((1+$Q$5)^(M$3-0.5))</f>
        <v>40.702628196198759</v>
      </c>
      <c r="N51" s="7">
        <f ca="1">N50/(((1+Q50)^N$3)*(Q50-H50))</f>
        <v>1968.2375749762029</v>
      </c>
      <c r="O51" s="7">
        <f ca="1">SUM(I51:N51)</f>
        <v>2162.8601095504373</v>
      </c>
      <c r="P51" s="7">
        <f ca="1">VLOOKUP(B50,INDIRECT("fundamentals!"&amp;$A$2&amp;":"&amp;B$2),2,1)</f>
        <v>2162.86</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2424.375</v>
      </c>
      <c r="D55" s="10">
        <f ca="1">C55*VLOOKUP(B55,INDIRECT("fundamentals!"&amp;"$"&amp;$A$2&amp;":"&amp;"$"&amp;$B$2),9,1)/100</f>
        <v>37.025904789578426</v>
      </c>
      <c r="E55" s="10">
        <f ca="1">C55*INDEX(buyback_yield!$C$3:$Y$13,MATCH(ierp_health_care!$C$2,buyback_yield!$B$3:$B$13,0),MATCH(ierp_health_care!B55,buyback_yield!$C$2:$Y$2,0))</f>
        <v>8.0858939517510748</v>
      </c>
      <c r="F55" s="10">
        <f ca="1">SUM(D55:E55)</f>
        <v>45.111798741329501</v>
      </c>
      <c r="G55" s="3">
        <f>INDEX(eps_5Y_est!$C$3:$M$25,MATCH(B55,eps_5Y_est!$B$3:$B$25,0),MATCH($C$2,eps_5Y_est!$C$2:$M$2,0))</f>
        <v>0.113113241309274</v>
      </c>
      <c r="H55" s="16">
        <f>VLOOKUP(B55,'riskfree_rate and infl.'!$A:$C,3,0)</f>
        <v>2.7517999999999997E-2</v>
      </c>
      <c r="I55" s="26">
        <f ca="1">F55*(1+$G55)</f>
        <v>50.214540518252903</v>
      </c>
      <c r="J55" s="7">
        <f ca="1">I55*(1+$G55)</f>
        <v>55.894469957128358</v>
      </c>
      <c r="K55" s="7">
        <f t="shared" ref="K55:M55" ca="1" si="67">J55*(1+$G55)</f>
        <v>62.21687462524298</v>
      </c>
      <c r="L55" s="7">
        <f t="shared" ca="1" si="67"/>
        <v>69.254426978236935</v>
      </c>
      <c r="M55" s="7">
        <f t="shared" ca="1" si="67"/>
        <v>77.088019688761733</v>
      </c>
      <c r="N55" s="7">
        <f t="shared" ref="N55" ca="1" si="68">M55*(1+$H55)</f>
        <v>79.209327814557071</v>
      </c>
      <c r="O55" s="7">
        <f ca="1">SUM(I55:N55)</f>
        <v>393.87765958218</v>
      </c>
      <c r="P55" s="7"/>
      <c r="Q55" s="11">
        <v>5.2818493561162562E-2</v>
      </c>
      <c r="R55" s="8">
        <f>Q55-H55</f>
        <v>2.5300493561162565E-2</v>
      </c>
    </row>
    <row r="56" spans="1:18" x14ac:dyDescent="0.35">
      <c r="H56" s="6"/>
      <c r="I56" s="26">
        <f ca="1">I55/((1+$Q$5)^(I$3-0.5))</f>
        <v>48.631285605730902</v>
      </c>
      <c r="J56" s="7">
        <f t="shared" ref="J56" ca="1" si="69">J55/((1+$Q$5)^(J$3-0.5))</f>
        <v>50.772390864485658</v>
      </c>
      <c r="K56" s="7">
        <f t="shared" ref="K56" ca="1" si="70">K55/((1+$Q$5)^(K$3-0.5))</f>
        <v>53.007763253380332</v>
      </c>
      <c r="L56" s="7">
        <f t="shared" ref="L56" ca="1" si="71">L55/((1+$Q$5)^(L$3-0.5))</f>
        <v>55.341553101684589</v>
      </c>
      <c r="M56" s="7">
        <f t="shared" ref="M56" ca="1" si="72">M55/((1+$Q$5)^(M$3-0.5))</f>
        <v>57.778093466550217</v>
      </c>
      <c r="N56" s="7">
        <f ca="1">N55/(((1+Q55)^N$3)*(Q55-H55))</f>
        <v>2420.359120104667</v>
      </c>
      <c r="O56" s="7">
        <f ca="1">SUM(I56:N56)</f>
        <v>2685.8902063964988</v>
      </c>
      <c r="P56" s="7">
        <f ca="1">VLOOKUP(B55,INDIRECT("fundamentals!"&amp;$A$2&amp;":"&amp;B$2),2,1)</f>
        <v>2685.89</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2757.34</v>
      </c>
      <c r="D60" s="10">
        <f ca="1">C60*VLOOKUP(B60,INDIRECT("fundamentals!"&amp;"$"&amp;$A$2&amp;":"&amp;"$"&amp;$B$2),9,1)/100</f>
        <v>41.746812910802575</v>
      </c>
      <c r="E60" s="10">
        <f ca="1">C60*INDEX(buyback_yield!$C$3:$Y$13,MATCH(ierp_health_care!$C$2,buyback_yield!$B$3:$B$13,0),MATCH(ierp_health_care!B60,buyback_yield!$C$2:$Y$2,0))</f>
        <v>0.30944149233758966</v>
      </c>
      <c r="F60" s="10">
        <f ca="1">SUM(D60:E60)</f>
        <v>42.056254403140166</v>
      </c>
      <c r="G60" s="3">
        <f>INDEX(eps_5Y_est!$C$3:$M$25,MATCH(B60,eps_5Y_est!$B$3:$B$25,0),MATCH($C$2,eps_5Y_est!$C$2:$M$2,0))</f>
        <v>0.103273885221741</v>
      </c>
      <c r="H60" s="16">
        <f>VLOOKUP(B60,'riskfree_rate and infl.'!$A:$C,3,0)</f>
        <v>3.0158000000000001E-2</v>
      </c>
      <c r="I60" s="26">
        <f ca="1">F60*(1+$G60)</f>
        <v>46.399567193226403</v>
      </c>
      <c r="J60" s="7">
        <f ca="1">I60*(1+$G60)</f>
        <v>51.191430769878124</v>
      </c>
      <c r="K60" s="7">
        <f t="shared" ref="K60:M60" ca="1" si="74">J60*(1+$G60)</f>
        <v>56.478168715543219</v>
      </c>
      <c r="L60" s="7">
        <f t="shared" ca="1" si="74"/>
        <v>62.31088862900635</v>
      </c>
      <c r="M60" s="7">
        <f t="shared" ca="1" si="74"/>
        <v>68.74597618934304</v>
      </c>
      <c r="N60" s="7">
        <f t="shared" ref="N60" ca="1" si="75">M60*(1+$H60)</f>
        <v>70.819217339261243</v>
      </c>
      <c r="O60" s="7">
        <f ca="1">SUM(I60:N60)</f>
        <v>355.94524883625837</v>
      </c>
      <c r="P60" s="7"/>
      <c r="Q60" s="11">
        <v>5.1451841855440147E-2</v>
      </c>
      <c r="R60" s="8">
        <f>Q60-H60</f>
        <v>2.1293841855440147E-2</v>
      </c>
    </row>
    <row r="61" spans="1:18" x14ac:dyDescent="0.35">
      <c r="H61" s="6"/>
      <c r="I61" s="26">
        <f ca="1">I60/((1+$Q$5)^(I$3-0.5))</f>
        <v>44.936597664094357</v>
      </c>
      <c r="J61" s="7">
        <f t="shared" ref="J61" ca="1" si="76">J60/((1+$Q$5)^(J$3-0.5))</f>
        <v>46.500330604334479</v>
      </c>
      <c r="K61" s="7">
        <f t="shared" ref="K61" ca="1" si="77">K60/((1+$Q$5)^(K$3-0.5))</f>
        <v>48.118479340062073</v>
      </c>
      <c r="L61" s="7">
        <f t="shared" ref="L61" ca="1" si="78">L60/((1+$Q$5)^(L$3-0.5))</f>
        <v>49.792937467505958</v>
      </c>
      <c r="M61" s="7">
        <f t="shared" ref="M61" ca="1" si="79">M60/((1+$Q$5)^(M$3-0.5))</f>
        <v>51.525664477487638</v>
      </c>
      <c r="N61" s="7">
        <f ca="1">N60/(((1+Q60)^N$3)*(Q60-H60))</f>
        <v>2587.915954071942</v>
      </c>
      <c r="O61" s="7">
        <f ca="1">SUM(I61:N61)</f>
        <v>2828.7899636254265</v>
      </c>
      <c r="P61" s="7">
        <f ca="1">VLOOKUP(B60,INDIRECT("fundamentals!"&amp;$A$2&amp;":"&amp;B$2),2,1)</f>
        <v>2828.79</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2762.6149999999998</v>
      </c>
      <c r="D65" s="10">
        <f ca="1">C65*VLOOKUP(B65,INDIRECT("fundamentals!"&amp;"$"&amp;$A$2&amp;":"&amp;"$"&amp;$B$2),9,1)/100</f>
        <v>47.935098954562278</v>
      </c>
      <c r="E65" s="10">
        <f ca="1">C65*INDEX(buyback_yield!$C$3:$Y$13,MATCH(ierp_health_care!$C$2,buyback_yield!$B$3:$B$13,0),MATCH(ierp_health_care!B65,buyback_yield!$C$2:$Y$2,0))</f>
        <v>70.411541101638932</v>
      </c>
      <c r="F65" s="10">
        <f ca="1">SUM(D65:E65)</f>
        <v>118.34664005620121</v>
      </c>
      <c r="G65" s="3">
        <f>INDEX(eps_5Y_est!$C$3:$M$25,MATCH(B65,eps_5Y_est!$B$3:$B$25,0),MATCH($C$2,eps_5Y_est!$C$2:$M$2,0))</f>
        <v>9.7635403815749991E-2</v>
      </c>
      <c r="H65" s="16">
        <f>VLOOKUP(B65,'riskfree_rate and infl.'!$A:$C,3,0)</f>
        <v>3.0651000000000001E-2</v>
      </c>
      <c r="I65" s="26">
        <f ca="1">F65*(1+$G65)</f>
        <v>129.90146204832564</v>
      </c>
      <c r="J65" s="7">
        <f ca="1">I65*(1+$G65)</f>
        <v>142.58444375167025</v>
      </c>
      <c r="K65" s="7">
        <f t="shared" ref="K65:M65" ca="1" si="81">J65*(1+$G65)</f>
        <v>156.50573349520869</v>
      </c>
      <c r="L65" s="7">
        <f t="shared" ca="1" si="81"/>
        <v>171.78623398449355</v>
      </c>
      <c r="M65" s="7">
        <f t="shared" ca="1" si="81"/>
        <v>188.55865230955652</v>
      </c>
      <c r="N65" s="7">
        <f t="shared" ref="N65" ca="1" si="82">M65*(1+$H65)</f>
        <v>194.33816356149674</v>
      </c>
      <c r="O65" s="7">
        <f ca="1">SUM(I65:N65)</f>
        <v>983.67468915075119</v>
      </c>
      <c r="P65" s="7"/>
      <c r="Q65" s="11">
        <v>9.2256062547525289E-2</v>
      </c>
      <c r="R65" s="8">
        <f>Q65-H65</f>
        <v>6.1605062547525291E-2</v>
      </c>
    </row>
    <row r="66" spans="1:18" x14ac:dyDescent="0.35">
      <c r="H66" s="6"/>
      <c r="I66" s="26">
        <f ca="1">I65/((1+$Q$5)^(I$3-0.5))</f>
        <v>125.80569365516386</v>
      </c>
      <c r="J66" s="7">
        <f t="shared" ref="J66" ca="1" si="83">J65/((1+$Q$5)^(J$3-0.5))</f>
        <v>129.51823525489607</v>
      </c>
      <c r="K66" s="7">
        <f t="shared" ref="K66" ca="1" si="84">K65/((1+$Q$5)^(K$3-0.5))</f>
        <v>133.34033441700319</v>
      </c>
      <c r="L66" s="7">
        <f t="shared" ref="L66" ca="1" si="85">L65/((1+$Q$5)^(L$3-0.5))</f>
        <v>137.27522419871863</v>
      </c>
      <c r="M66" s="7">
        <f t="shared" ref="M66" ca="1" si="86">M65/((1+$Q$5)^(M$3-0.5))</f>
        <v>141.32623306519525</v>
      </c>
      <c r="N66" s="7">
        <f ca="1">N65/(((1+Q65)^N$3)*(Q65-H65))</f>
        <v>2029.1743874578417</v>
      </c>
      <c r="O66" s="7">
        <f ca="1">SUM(I66:N66)</f>
        <v>2696.4401080488187</v>
      </c>
      <c r="P66" s="7">
        <f ca="1">VLOOKUP(B65,INDIRECT("fundamentals!"&amp;$A$2&amp;":"&amp;B$2),2,1)</f>
        <v>2696.44</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2943.5450000000001</v>
      </c>
      <c r="D70" s="10">
        <f ca="1">C70*VLOOKUP(B70,INDIRECT("fundamentals!"&amp;"$"&amp;$A$2&amp;":"&amp;"$"&amp;$B$2),9,1)/100</f>
        <v>50.622251668539128</v>
      </c>
      <c r="E70" s="10">
        <f ca="1">C70*INDEX(buyback_yield!$C$3:$Y$13,MATCH(ierp_health_care!$C$2,buyback_yield!$B$3:$B$13,0),MATCH(ierp_health_care!B70,buyback_yield!$C$2:$Y$2,0))</f>
        <v>68.791288563428125</v>
      </c>
      <c r="F70" s="10">
        <f ca="1">SUM(D70:E70)</f>
        <v>119.41354023196726</v>
      </c>
      <c r="G70" s="3">
        <f>INDEX(eps_5Y_est!$C$3:$M$25,MATCH(B70,eps_5Y_est!$B$3:$B$25,0),MATCH($C$2,eps_5Y_est!$C$2:$M$2,0))</f>
        <v>9.6414684075560975E-2</v>
      </c>
      <c r="H70" s="16">
        <f>VLOOKUP(B70,'riskfree_rate and infl.'!$A:$C,3,0)</f>
        <v>2.7399E-2</v>
      </c>
      <c r="I70" s="26">
        <f ca="1">F70*(1+$G70)</f>
        <v>130.92675898777665</v>
      </c>
      <c r="J70" s="7">
        <f ca="1">I70*(1+$G70)</f>
        <v>143.55002109262023</v>
      </c>
      <c r="K70" s="7">
        <f t="shared" ref="K70:M70" ca="1" si="88">J70*(1+$G70)</f>
        <v>157.39035102530531</v>
      </c>
      <c r="L70" s="7">
        <f t="shared" ca="1" si="88"/>
        <v>172.56509199595175</v>
      </c>
      <c r="M70" s="7">
        <f t="shared" ca="1" si="88"/>
        <v>189.20290082321154</v>
      </c>
      <c r="N70" s="7">
        <f t="shared" ref="N70" ca="1" si="89">M70*(1+$H70)</f>
        <v>194.38687110286671</v>
      </c>
      <c r="O70" s="7">
        <f ca="1">SUM(I70:N70)</f>
        <v>988.02199502773226</v>
      </c>
      <c r="P70" s="7"/>
      <c r="Q70" s="11">
        <v>7.9923394887109742E-2</v>
      </c>
      <c r="R70" s="8">
        <f>Q70-H70</f>
        <v>5.2524394887109742E-2</v>
      </c>
    </row>
    <row r="71" spans="1:18" x14ac:dyDescent="0.35">
      <c r="H71" s="6"/>
      <c r="I71" s="26">
        <f ca="1">I70/((1+$Q$5)^(I$3-0.5))</f>
        <v>126.79866317710939</v>
      </c>
      <c r="J71" s="7">
        <f t="shared" ref="J71" ca="1" si="90">J70/((1+$Q$5)^(J$3-0.5))</f>
        <v>130.3953286453908</v>
      </c>
      <c r="K71" s="7">
        <f t="shared" ref="K71" ca="1" si="91">K70/((1+$Q$5)^(K$3-0.5))</f>
        <v>134.09401413633333</v>
      </c>
      <c r="L71" s="7">
        <f t="shared" ref="L71" ca="1" si="92">L70/((1+$Q$5)^(L$3-0.5))</f>
        <v>137.89761346508757</v>
      </c>
      <c r="M71" s="7">
        <f t="shared" ref="M71" ca="1" si="93">M70/((1+$Q$5)^(M$3-0.5))</f>
        <v>141.80910253035901</v>
      </c>
      <c r="N71" s="7">
        <f ca="1">N70/(((1+Q70)^N$3)*(Q70-H70))</f>
        <v>2519.6552541953051</v>
      </c>
      <c r="O71" s="7">
        <f ca="1">SUM(I71:N71)</f>
        <v>3190.6499761495852</v>
      </c>
      <c r="P71" s="7">
        <f ca="1">VLOOKUP(B70,INDIRECT("fundamentals!"&amp;$A$2&amp;":"&amp;B$2),2,1)</f>
        <v>3190.65</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3259.5699999999997</v>
      </c>
      <c r="D75" s="10">
        <f ca="1">C75*VLOOKUP(B75,INDIRECT("fundamentals!"&amp;"$"&amp;$A$2&amp;":"&amp;"$"&amp;$B$2),9,1)/100</f>
        <v>56.146852476838859</v>
      </c>
      <c r="E75" s="10">
        <f ca="1">C75*INDEX(buyback_yield!$C$3:$Y$13,MATCH(ierp_health_care!$C$2,buyback_yield!$B$3:$B$13,0),MATCH(ierp_health_care!B75,buyback_yield!$C$2:$Y$2,0))</f>
        <v>103.94239825733275</v>
      </c>
      <c r="F75" s="10">
        <f ca="1">SUM(D75:E75)</f>
        <v>160.08925073417163</v>
      </c>
      <c r="G75" s="3">
        <f>INDEX(eps_5Y_est!$C$3:$M$25,MATCH(B75,eps_5Y_est!$B$3:$B$25,0),MATCH($C$2,eps_5Y_est!$C$2:$M$2,0))</f>
        <v>0.105629056065407</v>
      </c>
      <c r="H75" s="16">
        <f>VLOOKUP(B75,'riskfree_rate and infl.'!$A:$C,3,0)</f>
        <v>3.0144999999999998E-2</v>
      </c>
      <c r="I75" s="26">
        <f ca="1">F75*(1+$G75)</f>
        <v>176.99932717544044</v>
      </c>
      <c r="J75" s="7">
        <f ca="1">I75*(1+$G75)</f>
        <v>195.69559902919434</v>
      </c>
      <c r="K75" s="7">
        <f t="shared" ref="K75:M75" ca="1" si="95">J75*(1+$G75)</f>
        <v>216.36674043080251</v>
      </c>
      <c r="L75" s="7">
        <f t="shared" ca="1" si="95"/>
        <v>239.2213549864571</v>
      </c>
      <c r="M75" s="7">
        <f t="shared" ca="1" si="95"/>
        <v>264.49008090436422</v>
      </c>
      <c r="N75" s="7">
        <f t="shared" ref="N75" ca="1" si="96">M75*(1+$H75)</f>
        <v>272.46313439322631</v>
      </c>
      <c r="O75" s="7">
        <f ca="1">SUM(I75:N75)</f>
        <v>1365.2362369194848</v>
      </c>
      <c r="P75" s="7"/>
      <c r="Q75" s="11">
        <v>0.10035831955677868</v>
      </c>
      <c r="R75" s="8">
        <f>Q75-H75</f>
        <v>7.0213319556778675E-2</v>
      </c>
    </row>
    <row r="76" spans="1:18" x14ac:dyDescent="0.35">
      <c r="H76" s="6"/>
      <c r="I76" s="26">
        <f ca="1">I75/((1+$Q$5)^(I$3-0.5))</f>
        <v>171.41857205209644</v>
      </c>
      <c r="J76" s="7">
        <f t="shared" ref="J76" ca="1" si="97">J75/((1+$Q$5)^(J$3-0.5))</f>
        <v>177.7623699087026</v>
      </c>
      <c r="K76" s="7">
        <f t="shared" ref="K76" ca="1" si="98">K75/((1+$Q$5)^(K$3-0.5))</f>
        <v>184.34093679157999</v>
      </c>
      <c r="L76" s="7">
        <f t="shared" ref="L76" ca="1" si="99">L75/((1+$Q$5)^(L$3-0.5))</f>
        <v>191.16296094977795</v>
      </c>
      <c r="M76" s="7">
        <f t="shared" ref="M76" ca="1" si="100">M75/((1+$Q$5)^(M$3-0.5))</f>
        <v>198.23745216399209</v>
      </c>
      <c r="N76" s="7">
        <f ca="1">N75/(((1+Q75)^N$3)*(Q75-H75))</f>
        <v>2405.5677080582004</v>
      </c>
      <c r="O76" s="7">
        <f ca="1">SUM(I76:N76)</f>
        <v>3328.4899999243494</v>
      </c>
      <c r="P76" s="7">
        <f ca="1">VLOOKUP(B75,INDIRECT("fundamentals!"&amp;$A$2&amp;":"&amp;B$2),2,1)</f>
        <v>3328.49</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3637.5649999999996</v>
      </c>
      <c r="D80" s="10">
        <f ca="1">C80*VLOOKUP(B80,INDIRECT("fundamentals!"&amp;"$"&amp;$A$2&amp;":"&amp;"$"&amp;$B$2),9,1)/100</f>
        <v>65.814106262038607</v>
      </c>
      <c r="E80" s="10">
        <f ca="1">C80*INDEX(buyback_yield!$C$3:$Y$13,MATCH(ierp_health_care!$C$2,buyback_yield!$B$3:$B$13,0),MATCH(ierp_health_care!B80,buyback_yield!$C$2:$Y$2,0))</f>
        <v>123.29942304563477</v>
      </c>
      <c r="F80" s="10">
        <f ca="1">SUM(D80:E80)</f>
        <v>189.11352930767339</v>
      </c>
      <c r="G80" s="3">
        <f>INDEX(eps_5Y_est!$C$3:$M$25,MATCH(B80,eps_5Y_est!$B$3:$B$25,0),MATCH($C$2,eps_5Y_est!$C$2:$M$2,0))</f>
        <v>0.10687811684472999</v>
      </c>
      <c r="H80" s="16">
        <f>VLOOKUP(B80,'riskfree_rate and infl.'!$A:$C,3,0)</f>
        <v>2.3896000000000001E-2</v>
      </c>
      <c r="I80" s="26">
        <f ca="1">F80*(1+$G80)</f>
        <v>209.32562718993816</v>
      </c>
      <c r="J80" s="7">
        <f ca="1">I80*(1+$G80)</f>
        <v>231.69795603134074</v>
      </c>
      <c r="K80" s="7">
        <f t="shared" ref="K80:M80" ca="1" si="102">J80*(1+$G80)</f>
        <v>256.46139724874348</v>
      </c>
      <c r="L80" s="7">
        <f t="shared" ca="1" si="102"/>
        <v>283.87150843005736</v>
      </c>
      <c r="M80" s="7">
        <f t="shared" ca="1" si="102"/>
        <v>314.21116067693475</v>
      </c>
      <c r="N80" s="7">
        <f t="shared" ref="N80" ca="1" si="103">M80*(1+$H80)</f>
        <v>321.71955057247078</v>
      </c>
      <c r="O80" s="7">
        <f ca="1">SUM(I80:N80)</f>
        <v>1617.2872001494852</v>
      </c>
      <c r="P80" s="7"/>
      <c r="Q80" s="11">
        <v>9.5405263832220422E-2</v>
      </c>
      <c r="R80" s="8">
        <f>Q80-H80</f>
        <v>7.1509263832220421E-2</v>
      </c>
    </row>
    <row r="81" spans="1:18" x14ac:dyDescent="0.35">
      <c r="H81" s="6"/>
      <c r="I81" s="26">
        <f ca="1">I80/((1+$Q$5)^(I$3-0.5))</f>
        <v>202.7256299750926</v>
      </c>
      <c r="J81" s="7">
        <f t="shared" ref="J81" ca="1" si="104">J80/((1+$Q$5)^(J$3-0.5))</f>
        <v>210.4655289718043</v>
      </c>
      <c r="K81" s="7">
        <f t="shared" ref="K81" ca="1" si="105">K80/((1+$Q$5)^(K$3-0.5))</f>
        <v>218.50093099142762</v>
      </c>
      <c r="L81" s="7">
        <f t="shared" ref="L81" ca="1" si="106">L80/((1+$Q$5)^(L$3-0.5))</f>
        <v>226.84311809805496</v>
      </c>
      <c r="M81" s="7">
        <f t="shared" ref="M81" ca="1" si="107">M80/((1+$Q$5)^(M$3-0.5))</f>
        <v>235.50380309577233</v>
      </c>
      <c r="N81" s="7">
        <f ca="1">N80/(((1+Q80)^N$3)*(Q80-H80))</f>
        <v>2852.6009893239734</v>
      </c>
      <c r="O81" s="7">
        <f ca="1">SUM(I81:N81)</f>
        <v>3946.6400004561256</v>
      </c>
      <c r="P81" s="7">
        <f ca="1">VLOOKUP(B80,INDIRECT("fundamentals!"&amp;$A$2&amp;":"&amp;B$2),2,1)</f>
        <v>3946.64</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4193.21</v>
      </c>
      <c r="D85" s="10">
        <f ca="1">C85*VLOOKUP(B85,INDIRECT("fundamentals!"&amp;"$"&amp;$A$2&amp;":"&amp;"$"&amp;$B$2),9,1)/100</f>
        <v>72.451905023726951</v>
      </c>
      <c r="E85" s="10">
        <f ca="1">C85*INDEX(buyback_yield!$C$3:$Y$13,MATCH(ierp_health_care!$C$2,buyback_yield!$B$3:$B$13,0),MATCH(ierp_health_care!B85,buyback_yield!$C$2:$Y$2,0))</f>
        <v>63.900046808558429</v>
      </c>
      <c r="F85" s="10">
        <f ca="1">SUM(D85:E85)</f>
        <v>136.35195183228538</v>
      </c>
      <c r="G85" s="3">
        <f>INDEX(eps_5Y_est!$C$3:$M$25,MATCH(B85,eps_5Y_est!$B$3:$B$25,0),MATCH($C$2,eps_5Y_est!$C$2:$M$2,0))</f>
        <v>0.10363098422538597</v>
      </c>
      <c r="H85" s="16">
        <f>VLOOKUP(B85,'riskfree_rate and infl.'!$A:$C,3,0)</f>
        <v>1.6449000000000002E-2</v>
      </c>
      <c r="I85" s="26">
        <f ca="1">F85*(1+$G85)</f>
        <v>150.48223880171753</v>
      </c>
      <c r="J85" s="7">
        <f ca="1">I85*(1+$G85)</f>
        <v>166.07686131717909</v>
      </c>
      <c r="K85" s="7">
        <f t="shared" ref="K85:M85" ca="1" si="109">J85*(1+$G85)</f>
        <v>183.2875699125413</v>
      </c>
      <c r="L85" s="7">
        <f t="shared" ca="1" si="109"/>
        <v>202.28184117885721</v>
      </c>
      <c r="M85" s="7">
        <f t="shared" ca="1" si="109"/>
        <v>223.2445074711454</v>
      </c>
      <c r="N85" s="7">
        <f t="shared" ref="N85" ca="1" si="110">M85*(1+$H85)</f>
        <v>226.91665637453826</v>
      </c>
      <c r="O85" s="7">
        <f ca="1">SUM(I85:N85)</f>
        <v>1152.2896750559787</v>
      </c>
      <c r="P85" s="7"/>
      <c r="Q85" s="11">
        <v>6.230269275870403E-2</v>
      </c>
      <c r="R85" s="8">
        <f>Q85-H85</f>
        <v>4.5853692758704032E-2</v>
      </c>
    </row>
    <row r="86" spans="1:18" x14ac:dyDescent="0.35">
      <c r="H86" s="6"/>
      <c r="I86" s="26">
        <f ca="1">I85/((1+$Q$5)^(I$3-0.5))</f>
        <v>145.73756243166244</v>
      </c>
      <c r="J86" s="7">
        <f t="shared" ref="J86" ca="1" si="111">J85/((1+$Q$5)^(J$3-0.5))</f>
        <v>150.85784555807254</v>
      </c>
      <c r="K86" s="7">
        <f t="shared" ref="K86" ca="1" si="112">K85/((1+$Q$5)^(K$3-0.5))</f>
        <v>156.15802259005616</v>
      </c>
      <c r="L86" s="7">
        <f t="shared" ref="L86" ca="1" si="113">L85/((1+$Q$5)^(L$3-0.5))</f>
        <v>161.64441384554567</v>
      </c>
      <c r="M86" s="7">
        <f t="shared" ref="M86" ca="1" si="114">M85/((1+$Q$5)^(M$3-0.5))</f>
        <v>167.32356169790458</v>
      </c>
      <c r="N86" s="7">
        <f ca="1">N85/(((1+Q85)^N$3)*(Q85-H85))</f>
        <v>3658.0585062028213</v>
      </c>
      <c r="O86" s="7">
        <f ca="1">SUM(I86:N86)</f>
        <v>4439.7799123260629</v>
      </c>
      <c r="P86" s="7">
        <f ca="1">VLOOKUP(B85,INDIRECT("fundamentals!"&amp;$A$2&amp;":"&amp;B$2),2,1)</f>
        <v>4439.78</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4997.8249999999998</v>
      </c>
      <c r="D90" s="10">
        <f ca="1">C90*VLOOKUP(B90,INDIRECT("fundamentals!"&amp;"$"&amp;$A$2&amp;":"&amp;"$"&amp;$B$2),9,1)/100</f>
        <v>77.71408532650679</v>
      </c>
      <c r="E90" s="10">
        <f ca="1">C90*INDEX(buyback_yield!$C$3:$Y$13,MATCH(ierp_health_care!$C$2,buyback_yield!$B$3:$B$13,0),MATCH(ierp_health_care!B90,buyback_yield!$C$2:$Y$2,0))</f>
        <v>82.216619247962768</v>
      </c>
      <c r="F90" s="10">
        <f ca="1">SUM(D90:E90)</f>
        <v>159.93070457446956</v>
      </c>
      <c r="G90" s="3">
        <f>INDEX(eps_5Y_est!$C$3:$M$25,MATCH(B90,eps_5Y_est!$B$3:$B$25,0),MATCH($C$2,eps_5Y_est!$C$2:$M$2,0))</f>
        <v>0.115201333140466</v>
      </c>
      <c r="H90" s="16">
        <f>VLOOKUP(B90,'riskfree_rate and infl.'!$A:$C,3,0)</f>
        <v>1.9032E-2</v>
      </c>
      <c r="I90" s="26">
        <f ca="1">F90*(1+$G90)</f>
        <v>178.35493495154248</v>
      </c>
      <c r="J90" s="7">
        <f ca="1">I90*(1+$G90)</f>
        <v>198.90166123014126</v>
      </c>
      <c r="K90" s="7">
        <f t="shared" ref="K90:M90" ca="1" si="116">J90*(1+$G90)</f>
        <v>221.81539776770686</v>
      </c>
      <c r="L90" s="7">
        <f t="shared" ca="1" si="116"/>
        <v>247.36882730162944</v>
      </c>
      <c r="M90" s="7">
        <f t="shared" ca="1" si="116"/>
        <v>275.86604598417085</v>
      </c>
      <c r="N90" s="7">
        <f t="shared" ref="N90" ca="1" si="117">M90*(1+$H90)</f>
        <v>281.11632857134157</v>
      </c>
      <c r="O90" s="7">
        <f ca="1">SUM(I90:N90)</f>
        <v>1403.4231958065325</v>
      </c>
      <c r="P90" s="7"/>
      <c r="Q90" s="11">
        <v>6.3800652191266072E-2</v>
      </c>
      <c r="R90" s="8">
        <f>Q90-H90</f>
        <v>4.4768652191266071E-2</v>
      </c>
    </row>
    <row r="91" spans="1:18" x14ac:dyDescent="0.35">
      <c r="H91" s="6"/>
      <c r="I91" s="26">
        <f ca="1">I90/((1+$Q$5)^(I$3-0.5))</f>
        <v>172.73143777283332</v>
      </c>
      <c r="J91" s="7">
        <f t="shared" ref="J91" ca="1" si="118">J90/((1+$Q$5)^(J$3-0.5))</f>
        <v>180.67463373958216</v>
      </c>
      <c r="K91" s="7">
        <f t="shared" ref="K91" ca="1" si="119">K90/((1+$Q$5)^(K$3-0.5))</f>
        <v>188.9831040476999</v>
      </c>
      <c r="L91" s="7">
        <f t="shared" ref="L91" ca="1" si="120">L90/((1+$Q$5)^(L$3-0.5))</f>
        <v>197.6736461355251</v>
      </c>
      <c r="M91" s="7">
        <f t="shared" ref="M91" ca="1" si="121">M90/((1+$Q$5)^(M$3-0.5))</f>
        <v>206.76382988529059</v>
      </c>
      <c r="N91" s="7">
        <f ca="1">N90/(((1+Q90)^N$3)*(Q90-H90))</f>
        <v>4609.0433338931098</v>
      </c>
      <c r="O91" s="7">
        <f ca="1">SUM(I91:N91)</f>
        <v>5555.8699854740407</v>
      </c>
      <c r="P91" s="7">
        <f ca="1">VLOOKUP(B90,INDIRECT("fundamentals!"&amp;$A$2&amp;":"&amp;B$2),2,1)</f>
        <v>5555.87</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5471.12</v>
      </c>
      <c r="D95" s="10">
        <f ca="1">C95*VLOOKUP(B95,INDIRECT("fundamentals!"&amp;"$"&amp;$A$2&amp;":"&amp;"$"&amp;$B$2),9,1)/100</f>
        <v>87.620936734300471</v>
      </c>
      <c r="E95" s="10">
        <f ca="1">C95*INDEX(buyback_yield!$C$3:$Y$13,MATCH(ierp_health_care!$C$2,buyback_yield!$B$3:$B$13,0),MATCH(ierp_health_care!B95,buyback_yield!$C$2:$Y$2,0))</f>
        <v>102.61759117752236</v>
      </c>
      <c r="F95" s="10">
        <f ca="1">SUM(D95:E95)</f>
        <v>190.23852791182281</v>
      </c>
      <c r="G95" s="3">
        <f>INDEX(eps_5Y_est!$C$3:$M$25,MATCH(B95,eps_5Y_est!$B$3:$B$25,0),MATCH($C$2,eps_5Y_est!$C$2:$M$2,0))</f>
        <v>9.2808247060245028E-2</v>
      </c>
      <c r="H95" s="16">
        <f>VLOOKUP(B95,'riskfree_rate and infl.'!$A:$C,3,0)</f>
        <v>3.9629999999999999E-2</v>
      </c>
      <c r="I95" s="26">
        <f ca="1">F95*(1+$G95)</f>
        <v>207.89423221064058</v>
      </c>
      <c r="J95" s="7">
        <f ca="1">I95*(1+$G95)</f>
        <v>227.18853147604565</v>
      </c>
      <c r="K95" s="7">
        <f t="shared" ref="K95:M95" ca="1" si="123">J95*(1+$G95)</f>
        <v>248.27350083452873</v>
      </c>
      <c r="L95" s="7">
        <f t="shared" ca="1" si="123"/>
        <v>271.31532923849159</v>
      </c>
      <c r="M95" s="7">
        <f t="shared" ca="1" si="123"/>
        <v>296.49562934568922</v>
      </c>
      <c r="N95" s="7">
        <f t="shared" ref="N95" ca="1" si="124">M95*(1+$H95)</f>
        <v>308.2457511366589</v>
      </c>
      <c r="O95" s="7">
        <f ca="1">SUM(I95:N95)</f>
        <v>1559.4129742420546</v>
      </c>
      <c r="P95" s="7"/>
      <c r="Q95" s="11">
        <v>8.6638310515395292E-2</v>
      </c>
      <c r="R95" s="8">
        <f>Q95-H95</f>
        <v>4.7008310515395293E-2</v>
      </c>
    </row>
    <row r="96" spans="1:18" x14ac:dyDescent="0.35">
      <c r="H96" s="6"/>
      <c r="I96" s="26">
        <f ca="1">I95/((1+$Q$5)^(I$3-0.5))</f>
        <v>201.3393666072634</v>
      </c>
      <c r="J96" s="7">
        <f t="shared" ref="J96" ca="1" si="125">J95/((1+$Q$5)^(J$3-0.5))</f>
        <v>206.36934081095472</v>
      </c>
      <c r="K96" s="7">
        <f t="shared" ref="K96" ca="1" si="126">K95/((1+$Q$5)^(K$3-0.5))</f>
        <v>211.52497668189045</v>
      </c>
      <c r="L96" s="7">
        <f t="shared" ref="L96" ca="1" si="127">L95/((1+$Q$5)^(L$3-0.5))</f>
        <v>216.80941357108415</v>
      </c>
      <c r="M96" s="7">
        <f t="shared" ref="M96" ca="1" si="128">M95/((1+$Q$5)^(M$3-0.5))</f>
        <v>222.22586925859628</v>
      </c>
      <c r="N96" s="7">
        <f ca="1">N95/(((1+Q95)^N$3)*(Q95-H95))</f>
        <v>4328.1010697841157</v>
      </c>
      <c r="O96" s="7">
        <f ca="1">SUM(I96:N96)</f>
        <v>5386.3700367139045</v>
      </c>
      <c r="P96" s="7">
        <f ca="1">VLOOKUP(B95,INDIRECT("fundamentals!"&amp;$A$2&amp;":"&amp;B$2),2,1)</f>
        <v>5386.37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5405.0050000000001</v>
      </c>
      <c r="D100" s="10">
        <f ca="1">C100*VLOOKUP(B100,INDIRECT("fundamentals!"&amp;"$"&amp;$A$2&amp;":"&amp;"$"&amp;$B$2),9,1)/100</f>
        <v>93.109065040349506</v>
      </c>
      <c r="E100" s="10">
        <f ca="1">C100*INDEX(buyback_yield!$C$3:$Y$13,MATCH(ierp_health_care!$C$2,buyback_yield!$B$3:$B$13,0),MATCH(ierp_health_care!B100,buyback_yield!$C$2:$Y$2,0))</f>
        <v>67.454188386060039</v>
      </c>
      <c r="F100" s="10">
        <f ca="1">SUM(D100:E100)</f>
        <v>160.56325342640955</v>
      </c>
      <c r="G100" s="3">
        <f>INDEX(eps_5Y_est!$C$3:$M$25,MATCH(B100,eps_5Y_est!$B$3:$B$25,0),MATCH($C$2,eps_5Y_est!$C$2:$M$2,0))</f>
        <v>8.2336310866897008E-2</v>
      </c>
      <c r="H100" s="16">
        <f>VLOOKUP(B100,'riskfree_rate and infl.'!$A:$C,3,0)</f>
        <v>4.0281999999999998E-2</v>
      </c>
      <c r="I100" s="26">
        <f ca="1">F100*(1+$G100)</f>
        <v>173.78343937432678</v>
      </c>
      <c r="J100" s="7">
        <f ca="1">I100*(1+$G100)</f>
        <v>188.0921266621699</v>
      </c>
      <c r="K100" s="7">
        <f t="shared" ref="K100:M100" ca="1" si="130">J100*(1+$G100)</f>
        <v>203.57893847464211</v>
      </c>
      <c r="L100" s="7">
        <f t="shared" ca="1" si="130"/>
        <v>220.34087723884315</v>
      </c>
      <c r="M100" s="7">
        <f t="shared" ca="1" si="130"/>
        <v>238.48293220386535</v>
      </c>
      <c r="N100" s="7">
        <f t="shared" ref="N100" ca="1" si="131">M100*(1+$H100)</f>
        <v>248.08950167890143</v>
      </c>
      <c r="O100" s="7">
        <f ca="1">SUM(I100:N100)</f>
        <v>1272.3678156327487</v>
      </c>
      <c r="P100" s="7"/>
      <c r="Q100" s="11">
        <v>7.7731894647376093E-2</v>
      </c>
      <c r="R100" s="8">
        <f>Q100-H100</f>
        <v>3.7449894647376095E-2</v>
      </c>
    </row>
    <row r="101" spans="1:18" x14ac:dyDescent="0.35">
      <c r="H101" s="6"/>
      <c r="I101" s="26">
        <f ca="1">I100/((1+$Q$5)^(I$3-0.5))</f>
        <v>168.30408058174044</v>
      </c>
      <c r="J101" s="7">
        <f t="shared" ref="J101" ca="1" si="132">J100/((1+$Q$5)^(J$3-0.5))</f>
        <v>170.85566748819511</v>
      </c>
      <c r="K101" s="7">
        <f t="shared" ref="K101" ca="1" si="133">K100/((1+$Q$5)^(K$3-0.5))</f>
        <v>173.44593792340731</v>
      </c>
      <c r="L101" s="7">
        <f t="shared" ref="L101" ca="1" si="134">L100/((1+$Q$5)^(L$3-0.5))</f>
        <v>176.07547835197806</v>
      </c>
      <c r="M101" s="7">
        <f t="shared" ref="M101" ca="1" si="135">M100/((1+$Q$5)^(M$3-0.5))</f>
        <v>178.74488412964996</v>
      </c>
      <c r="N101" s="7">
        <f ca="1">N100/(((1+Q100)^N$3)*(Q100-H100))</f>
        <v>4556.2139369403039</v>
      </c>
      <c r="O101" s="7">
        <f ca="1">SUM(I101:N101)</f>
        <v>5423.6399854152751</v>
      </c>
      <c r="P101" s="7">
        <f ca="1">VLOOKUP(B100,INDIRECT("fundamentals!"&amp;$A$2&amp;":"&amp;B$2),2,1)</f>
        <v>5423.64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5451.3649999999998</v>
      </c>
      <c r="D105" s="10">
        <f ca="1">C105*VLOOKUP(B105,INDIRECT("fundamentals!"&amp;"$"&amp;$A$2&amp;":"&amp;"$"&amp;$B$2),9,1)/100</f>
        <v>88.769521376917339</v>
      </c>
      <c r="E105" s="10">
        <f ca="1">C105*INDEX(buyback_yield!$C$3:$Y$13,MATCH(ierp_health_care!$C$2,buyback_yield!$B$3:$B$13,0),MATCH(ierp_health_care!B105,buyback_yield!$C$2:$Y$2,0))</f>
        <v>75.163678672480003</v>
      </c>
      <c r="F105" s="10">
        <f ca="1">SUM(D105:E105)</f>
        <v>163.93320004939733</v>
      </c>
      <c r="G105" s="3">
        <f>INDEX(eps_5Y_est!$C$3:$M$25,MATCH(B105,eps_5Y_est!$B$3:$B$25,0),MATCH($C$2,eps_5Y_est!$C$2:$M$2,0))</f>
        <v>0.15476914661901903</v>
      </c>
      <c r="H105" s="16">
        <f>VLOOKUP(B105,'riskfree_rate and infl.'!$A:$C,3,0)</f>
        <v>4.7812E-2</v>
      </c>
      <c r="I105" s="26">
        <f ca="1">F105*(1+$G105)</f>
        <v>189.30500152356748</v>
      </c>
      <c r="J105" s="7">
        <f ca="1">I105*(1+$G105)</f>
        <v>218.60357506008214</v>
      </c>
      <c r="K105" s="7">
        <f t="shared" ref="K105:M105" ca="1" si="137">J105*(1+$G105)</f>
        <v>252.43666381999773</v>
      </c>
      <c r="L105" s="7">
        <f t="shared" ca="1" si="137"/>
        <v>291.506070854771</v>
      </c>
      <c r="M105" s="7">
        <f t="shared" ca="1" si="137"/>
        <v>336.62221667522721</v>
      </c>
      <c r="N105" s="7">
        <f t="shared" ref="N105" ca="1" si="138">M105*(1+$H105)</f>
        <v>352.71679809890315</v>
      </c>
      <c r="O105" s="7">
        <f ca="1">SUM(I105:N105)</f>
        <v>1641.1903260325487</v>
      </c>
      <c r="P105" s="7"/>
      <c r="Q105" s="11">
        <v>9.8063183407406662E-2</v>
      </c>
      <c r="R105" s="8">
        <f>Q105-H105</f>
        <v>5.0251183407406662E-2</v>
      </c>
    </row>
    <row r="106" spans="1:18" x14ac:dyDescent="0.35">
      <c r="H106" s="6"/>
      <c r="I106" s="26">
        <f ca="1">I105/((1+$Q$5)^(I$3-0.5))</f>
        <v>183.33625082837341</v>
      </c>
      <c r="J106" s="7">
        <f t="shared" ref="J106" ca="1" si="139">J105/((1+$Q$5)^(J$3-0.5))</f>
        <v>198.57109595703272</v>
      </c>
      <c r="K106" s="7">
        <f t="shared" ref="K106" ca="1" si="140">K105/((1+$Q$5)^(K$3-0.5))</f>
        <v>215.07192369985336</v>
      </c>
      <c r="L106" s="7">
        <f t="shared" ref="L106" ca="1" si="141">L105/((1+$Q$5)^(L$3-0.5))</f>
        <v>232.94393446851151</v>
      </c>
      <c r="M106" s="7">
        <f t="shared" ref="M106" ca="1" si="142">M105/((1+$Q$5)^(M$3-0.5))</f>
        <v>252.30107060090978</v>
      </c>
      <c r="N106" s="7">
        <f ca="1">N105/(((1+Q105)^N$3)*(Q105-H105))</f>
        <v>4396.8656667406631</v>
      </c>
      <c r="O106" s="7">
        <f ca="1">SUM(I106:N106)</f>
        <v>5479.0899422953444</v>
      </c>
      <c r="P106" s="7">
        <f ca="1">VLOOKUP(B105,INDIRECT("fundamentals!"&amp;$A$2&amp;":"&amp;B$2),2,1)</f>
        <v>5479.09</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5603.4349999999995</v>
      </c>
      <c r="D110" s="10">
        <f ca="1">C110*VLOOKUP(B110,INDIRECT("fundamentals!"&amp;"$"&amp;$A$2&amp;":"&amp;"$"&amp;$B$2),9,1)/100</f>
        <v>94.458980002425633</v>
      </c>
      <c r="E110" s="10">
        <f ca="1">C110*INDEX(buyback_yield!$C$3:$Y$13,MATCH(ierp_health_care!$C$2,buyback_yield!$B$3:$B$13,0),MATCH(ierp_health_care!B110,buyback_yield!$C$2:$Y$2,0))</f>
        <v>165.45878001514154</v>
      </c>
      <c r="F110" s="10">
        <f ca="1">SUM(D110:E110)</f>
        <v>259.91776001756716</v>
      </c>
      <c r="G110" s="3">
        <f>INDEX(eps_5Y_est!$C$3:$M$25,MATCH(B110,eps_5Y_est!$B$3:$B$25,0),MATCH($C$2,eps_5Y_est!$C$2:$M$2,0))</f>
        <v>0.13583259158443303</v>
      </c>
      <c r="H110" s="16">
        <f>VLOOKUP(B110,'riskfree_rate and infl.'!$A:$C,3,0)</f>
        <v>4.8350999999999998E-2</v>
      </c>
      <c r="I110" s="26">
        <f ca="1">F110*(1+$G110)</f>
        <v>295.22306295957401</v>
      </c>
      <c r="J110" s="7">
        <f ca="1">I110*(1+$G110)</f>
        <v>335.32397669686713</v>
      </c>
      <c r="K110" s="7">
        <f t="shared" ref="K110:M110" ca="1" si="144">J110*(1+$G110)</f>
        <v>380.87190147200062</v>
      </c>
      <c r="L110" s="7">
        <f t="shared" ca="1" si="144"/>
        <v>432.60671891063328</v>
      </c>
      <c r="M110" s="7">
        <f t="shared" ca="1" si="144"/>
        <v>491.36881067710289</v>
      </c>
      <c r="N110" s="7">
        <f t="shared" ref="N110" ca="1" si="145">M110*(1+$H110)</f>
        <v>515.12698404215155</v>
      </c>
      <c r="O110" s="7">
        <f ca="1">SUM(I110:N110)</f>
        <v>2450.5214547583291</v>
      </c>
      <c r="P110" s="7"/>
      <c r="Q110" s="11">
        <v>0.12459438991019069</v>
      </c>
      <c r="R110" s="8">
        <f>Q110-H110</f>
        <v>7.6243389910190695E-2</v>
      </c>
    </row>
    <row r="111" spans="1:18" x14ac:dyDescent="0.35">
      <c r="H111" s="6"/>
      <c r="I111" s="26">
        <f ca="1">I110/((1+$Q$5)^(I$3-0.5))</f>
        <v>285.91473593125772</v>
      </c>
      <c r="J111" s="7">
        <f t="shared" ref="J111" ca="1" si="146">J110/((1+$Q$5)^(J$3-0.5))</f>
        <v>304.59542820864971</v>
      </c>
      <c r="K111" s="7">
        <f t="shared" ref="K111" ca="1" si="147">K110/((1+$Q$5)^(K$3-0.5))</f>
        <v>324.49665311380568</v>
      </c>
      <c r="L111" s="7">
        <f t="shared" ref="L111" ca="1" si="148">L110/((1+$Q$5)^(L$3-0.5))</f>
        <v>345.69815607978103</v>
      </c>
      <c r="M111" s="7">
        <f t="shared" ref="M111" ca="1" si="149">M110/((1+$Q$5)^(M$3-0.5))</f>
        <v>368.28489283384914</v>
      </c>
      <c r="N111" s="7">
        <f ca="1">N110/(((1+Q110)^N$3)*(Q110-H110))</f>
        <v>3756.0601570876379</v>
      </c>
      <c r="O111" s="7">
        <f ca="1">SUM(I111:N111)</f>
        <v>5385.0500232549812</v>
      </c>
      <c r="P111" s="7">
        <f ca="1">VLOOKUP(B110,INDIRECT("fundamentals!"&amp;$A$2&amp;":"&amp;B$2),2,1)</f>
        <v>5385.05</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95397-D906-4660-993D-B00711E72CD4}">
  <sheetPr codeName="Sheet13"/>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CN</v>
      </c>
      <c r="B2" s="27" t="str" cm="1">
        <f t="array" aca="1" ref="B2" ca="1">SUBSTITUTE(ADDRESS(1, COLUMN(INDIRECT(A2 &amp; "1")) + 11, 4), "1", "")</f>
        <v>CY</v>
      </c>
      <c r="C2" s="1" t="s">
        <v>28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1503.81</v>
      </c>
      <c r="D5" s="10">
        <f ca="1">C5*VLOOKUP(B5,INDIRECT("fundamentals!"&amp;"$"&amp;$A$2&amp;":"&amp;"$"&amp;$B$2),9,1)/100</f>
        <v>27.066513569657886</v>
      </c>
      <c r="E5" s="10">
        <f ca="1">C5*INDEX(buyback_yield!$C$3:$Y$13,MATCH(ierp_industrials!$C$2,buyback_yield!$B$3:$B$13,0),MATCH(ierp_industrials!B5,buyback_yield!$C$2:$Y$2,0))</f>
        <v>0</v>
      </c>
      <c r="F5" s="10">
        <f ca="1">SUM(D5:E5)</f>
        <v>27.066513569657886</v>
      </c>
      <c r="G5" s="3">
        <f>INDEX(eps_5Y_est!$C$3:$M$25,MATCH(B5,eps_5Y_est!$B$3:$B$25,0),MATCH($C$2,eps_5Y_est!$C$2:$M$2,0))</f>
        <v>0.10503976036898501</v>
      </c>
      <c r="H5" s="16">
        <f>VLOOKUP(B5,'riskfree_rate and infl.'!$A:$C,3,0)</f>
        <v>4.8261000000000005E-2</v>
      </c>
      <c r="I5" s="26">
        <f ca="1">F5*(1+$G5)</f>
        <v>29.909573669038629</v>
      </c>
      <c r="J5" s="7">
        <f ca="1">I5*(1+$G5)</f>
        <v>33.051268119972953</v>
      </c>
      <c r="K5" s="7">
        <f t="shared" ref="K5:M5" ca="1" si="1">J5*(1+$G5)</f>
        <v>36.522965403185985</v>
      </c>
      <c r="L5" s="7">
        <f t="shared" ca="1" si="1"/>
        <v>40.359328937101367</v>
      </c>
      <c r="M5" s="7">
        <f t="shared" ca="1" si="1"/>
        <v>44.598663177307536</v>
      </c>
      <c r="N5" s="7">
        <f ca="1">M5*(1+$H5)</f>
        <v>46.751039260907582</v>
      </c>
      <c r="O5" s="7">
        <f ca="1">SUM(I5:N5)</f>
        <v>231.19283856751406</v>
      </c>
      <c r="P5" s="7"/>
      <c r="Q5" s="11">
        <v>7.0932588731843396E-2</v>
      </c>
      <c r="R5" s="8">
        <f>Q5-H5</f>
        <v>2.2671588731843391E-2</v>
      </c>
    </row>
    <row r="6" spans="1:18" x14ac:dyDescent="0.35">
      <c r="H6" s="6"/>
      <c r="I6" s="26">
        <f ca="1">I5/((1+$Q$5)^(I$3-0.5))</f>
        <v>28.902083767038135</v>
      </c>
      <c r="J6" s="7">
        <f ca="1">J5/((1+$Q$5)^(J$3-0.5))</f>
        <v>29.822560314381537</v>
      </c>
      <c r="K6" s="7">
        <f ca="1">K5/((1+$Q$5)^(K$3-0.5))</f>
        <v>30.772352293824522</v>
      </c>
      <c r="L6" s="7">
        <f ca="1">L5/((1+$Q$5)^(L$3-0.5))</f>
        <v>31.752393346274797</v>
      </c>
      <c r="M6" s="7">
        <f ca="1">M5/((1+$Q$5)^(M$3-0.5))</f>
        <v>32.763646847332083</v>
      </c>
      <c r="N6" s="7">
        <f ca="1">N5/(((1+Q5)^N$3)*(Q5-H5))</f>
        <v>1463.8569619479015</v>
      </c>
      <c r="O6" s="7">
        <f ca="1">SUM(I6:N6)</f>
        <v>1617.8699985167525</v>
      </c>
      <c r="P6" s="7">
        <f ca="1">VLOOKUP(B5,INDIRECT("fundamentals!"&amp;$A$2&amp;":"&amp;B$2),2,1)</f>
        <v>1617.87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2">J9+1</f>
        <v>2008</v>
      </c>
      <c r="L9" s="1">
        <f t="shared" si="2"/>
        <v>2009</v>
      </c>
      <c r="M9" s="1">
        <f t="shared" si="2"/>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1641.94</v>
      </c>
      <c r="D10" s="10">
        <f ca="1">C10*VLOOKUP(B10,INDIRECT("fundamentals!"&amp;"$"&amp;$A$2&amp;":"&amp;"$"&amp;$B$2),9,1)/100</f>
        <v>31.841728353976396</v>
      </c>
      <c r="E10" s="10">
        <f ca="1">C10*INDEX(buyback_yield!$C$3:$Y$13,MATCH(ierp_industrials!$C$2,buyback_yield!$B$3:$B$13,0),MATCH(ierp_industrials!B10,buyback_yield!$C$2:$Y$2,0))</f>
        <v>0</v>
      </c>
      <c r="F10" s="10">
        <f ca="1">SUM(D10:E10)</f>
        <v>31.841728353976396</v>
      </c>
      <c r="G10" s="3">
        <f>INDEX(eps_5Y_est!$C$3:$M$25,MATCH(B10,eps_5Y_est!$B$3:$B$25,0),MATCH($C$2,eps_5Y_est!$C$2:$M$2,0))</f>
        <v>0.10881582984744302</v>
      </c>
      <c r="H10" s="16">
        <f>VLOOKUP(B10,'riskfree_rate and infl.'!$A:$C,3,0)</f>
        <v>4.5347999999999999E-2</v>
      </c>
      <c r="I10" s="26">
        <f ca="1">F10*(1+$G10)</f>
        <v>35.306612448591196</v>
      </c>
      <c r="J10" s="7">
        <f ca="1">I10*(1+$G10)</f>
        <v>39.148530781286709</v>
      </c>
      <c r="K10" s="7">
        <f t="shared" ref="K10:M10" ca="1" si="3">J10*(1+$G10)</f>
        <v>43.40851064556059</v>
      </c>
      <c r="L10" s="7">
        <f t="shared" ca="1" si="3"/>
        <v>48.132043753898834</v>
      </c>
      <c r="M10" s="7">
        <f t="shared" ca="1" si="3"/>
        <v>53.369572037232778</v>
      </c>
      <c r="N10" s="7">
        <f t="shared" ref="N10" ca="1" si="4">M10*(1+$H10)</f>
        <v>55.789775389977208</v>
      </c>
      <c r="O10" s="7">
        <f ca="1">SUM(I10:N10)</f>
        <v>275.15504505654735</v>
      </c>
      <c r="P10" s="7"/>
      <c r="Q10" s="11">
        <v>7.1930929147513673E-2</v>
      </c>
      <c r="R10" s="8">
        <f>Q10-H10</f>
        <v>2.6582929147513673E-2</v>
      </c>
    </row>
    <row r="11" spans="1:18" x14ac:dyDescent="0.35">
      <c r="H11" s="6"/>
      <c r="I11" s="26">
        <f ca="1">I10/((1+$Q$5)^(I$3-0.5))</f>
        <v>34.117325837240315</v>
      </c>
      <c r="J11" s="7">
        <f t="shared" ref="J11" ca="1" si="5">J10/((1+$Q$5)^(J$3-0.5))</f>
        <v>35.324194406290161</v>
      </c>
      <c r="K11" s="7">
        <f t="shared" ref="K11" ca="1" si="6">K10/((1+$Q$5)^(K$3-0.5))</f>
        <v>36.5737548249272</v>
      </c>
      <c r="L11" s="7">
        <f t="shared" ref="L11" ca="1" si="7">L10/((1+$Q$5)^(L$3-0.5))</f>
        <v>37.867517277497846</v>
      </c>
      <c r="M11" s="7">
        <f t="shared" ref="M11" ca="1" si="8">M10/((1+$Q$5)^(M$3-0.5))</f>
        <v>39.207045369710741</v>
      </c>
      <c r="N11" s="7">
        <f ca="1">N10/(((1+Q10)^N$3)*(Q10-H10))</f>
        <v>1482.9201578249033</v>
      </c>
      <c r="O11" s="7">
        <f ca="1">SUM(I11:N11)</f>
        <v>1666.0099955405694</v>
      </c>
      <c r="P11" s="7">
        <f ca="1">VLOOKUP(B10,INDIRECT("fundamentals!"&amp;$A$2&amp;":"&amp;B$2),2,1)</f>
        <v>1666.01</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9">J14+1</f>
        <v>2009</v>
      </c>
      <c r="L14" s="1">
        <f t="shared" si="9"/>
        <v>2010</v>
      </c>
      <c r="M14" s="1">
        <f t="shared" si="9"/>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1769.83</v>
      </c>
      <c r="D15" s="10">
        <f ca="1">C15*VLOOKUP(B15,INDIRECT("fundamentals!"&amp;"$"&amp;$A$2&amp;":"&amp;"$"&amp;$B$2),9,1)/100</f>
        <v>34.976764418179535</v>
      </c>
      <c r="E15" s="10">
        <f ca="1">C15*INDEX(buyback_yield!$C$3:$Y$13,MATCH(ierp_industrials!$C$2,buyback_yield!$B$3:$B$13,0),MATCH(ierp_industrials!B15,buyback_yield!$C$2:$Y$2,0))</f>
        <v>0</v>
      </c>
      <c r="F15" s="10">
        <f ca="1">SUM(D15:E15)</f>
        <v>34.976764418179535</v>
      </c>
      <c r="G15" s="3">
        <f>INDEX(eps_5Y_est!$C$3:$M$25,MATCH(B15,eps_5Y_est!$B$3:$B$25,0),MATCH($C$2,eps_5Y_est!$C$2:$M$2,0))</f>
        <v>9.7917959300483012E-2</v>
      </c>
      <c r="H15" s="16">
        <f>VLOOKUP(B15,'riskfree_rate and infl.'!$A:$C,3,0)</f>
        <v>4.8094999999999999E-2</v>
      </c>
      <c r="I15" s="26">
        <f ca="1">F15*(1+$G15)</f>
        <v>38.401617812941424</v>
      </c>
      <c r="J15" s="7">
        <f ca="1">I15*(1+$G15)</f>
        <v>42.161825863021726</v>
      </c>
      <c r="K15" s="7">
        <f t="shared" ref="K15:M15" ca="1" si="10">J15*(1+$G15)</f>
        <v>46.290225811911142</v>
      </c>
      <c r="L15" s="7">
        <f t="shared" ca="1" si="10"/>
        <v>50.822870258972031</v>
      </c>
      <c r="M15" s="7">
        <f t="shared" ca="1" si="10"/>
        <v>55.799342000523787</v>
      </c>
      <c r="N15" s="7">
        <f t="shared" ref="N15" ca="1" si="11">M15*(1+$H15)</f>
        <v>58.483011354038979</v>
      </c>
      <c r="O15" s="7">
        <f ca="1">SUM(I15:N15)</f>
        <v>291.9588931014091</v>
      </c>
      <c r="P15" s="7"/>
      <c r="Q15" s="11">
        <v>7.2633413529447896E-2</v>
      </c>
      <c r="R15" s="8">
        <f>Q15-H15</f>
        <v>2.4538413529447897E-2</v>
      </c>
    </row>
    <row r="16" spans="1:18" x14ac:dyDescent="0.35">
      <c r="H16" s="6"/>
      <c r="I16" s="26">
        <f ca="1">I15/((1+$Q$5)^(I$3-0.5))</f>
        <v>37.10807740360184</v>
      </c>
      <c r="J16" s="7">
        <f t="shared" ref="J16" ca="1" si="12">J15/((1+$Q$5)^(J$3-0.5))</f>
        <v>38.043127126023442</v>
      </c>
      <c r="K16" s="7">
        <f t="shared" ref="K16" ca="1" si="13">K15/((1+$Q$5)^(K$3-0.5))</f>
        <v>39.00173824112759</v>
      </c>
      <c r="L16" s="7">
        <f t="shared" ref="L16" ca="1" si="14">L15/((1+$Q$5)^(L$3-0.5))</f>
        <v>39.984504449133475</v>
      </c>
      <c r="M16" s="7">
        <f t="shared" ref="M16" ca="1" si="15">M15/((1+$Q$5)^(M$3-0.5))</f>
        <v>40.992034410324571</v>
      </c>
      <c r="N16" s="7">
        <f ca="1">N15/(((1+Q15)^N$3)*(Q15-H15))</f>
        <v>1678.5204554406685</v>
      </c>
      <c r="O16" s="7">
        <f ca="1">SUM(I16:N16)</f>
        <v>1873.6499370708793</v>
      </c>
      <c r="P16" s="7">
        <f ca="1">VLOOKUP(B15,INDIRECT("fundamentals!"&amp;$A$2&amp;":"&amp;B$2),2,1)</f>
        <v>1873.65</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6">J19+1</f>
        <v>2010</v>
      </c>
      <c r="L19" s="1">
        <f t="shared" si="16"/>
        <v>2011</v>
      </c>
      <c r="M19" s="1">
        <f t="shared" si="16"/>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1993.6949999999999</v>
      </c>
      <c r="D20" s="10">
        <f ca="1">C20*VLOOKUP(B20,INDIRECT("fundamentals!"&amp;"$"&amp;$A$2&amp;":"&amp;"$"&amp;$B$2),9,1)/100</f>
        <v>37.611536016162098</v>
      </c>
      <c r="E20" s="10">
        <f ca="1">C20*INDEX(buyback_yield!$C$3:$Y$13,MATCH(ierp_industrials!$C$2,buyback_yield!$B$3:$B$13,0),MATCH(ierp_industrials!B20,buyback_yield!$C$2:$Y$2,0))</f>
        <v>3.1715231045650327</v>
      </c>
      <c r="F20" s="10">
        <f ca="1">SUM(D20:E20)</f>
        <v>40.783059120727131</v>
      </c>
      <c r="G20" s="3">
        <f>INDEX(eps_5Y_est!$C$3:$M$25,MATCH(B20,eps_5Y_est!$B$3:$B$25,0),MATCH($C$2,eps_5Y_est!$C$2:$M$2,0))</f>
        <v>0.10460612189649302</v>
      </c>
      <c r="H20" s="16">
        <f>VLOOKUP(B20,'riskfree_rate and infl.'!$A:$C,3,0)</f>
        <v>4.4522000000000006E-2</v>
      </c>
      <c r="I20" s="26">
        <f ca="1">F20*(1+$G20)</f>
        <v>45.049216774421801</v>
      </c>
      <c r="J20" s="7">
        <f ca="1">I20*(1+$G20)</f>
        <v>49.761640635668506</v>
      </c>
      <c r="K20" s="7">
        <f t="shared" ref="K20:M20" ca="1" si="17">J20*(1+$G20)</f>
        <v>54.967012881772732</v>
      </c>
      <c r="L20" s="7">
        <f t="shared" ca="1" si="17"/>
        <v>60.71689893156956</v>
      </c>
      <c r="M20" s="7">
        <f t="shared" ca="1" si="17"/>
        <v>67.068258262382372</v>
      </c>
      <c r="N20" s="7">
        <f t="shared" ref="N20" ca="1" si="18">M20*(1+$H20)</f>
        <v>70.054271256740151</v>
      </c>
      <c r="O20" s="7">
        <f ca="1">SUM(I20:N20)</f>
        <v>347.61729874255514</v>
      </c>
      <c r="P20" s="7"/>
      <c r="Q20" s="11">
        <v>7.0945386290805268E-2</v>
      </c>
      <c r="R20" s="8">
        <f>Q20-H20</f>
        <v>2.6423386290805262E-2</v>
      </c>
    </row>
    <row r="21" spans="1:18" x14ac:dyDescent="0.35">
      <c r="H21" s="6"/>
      <c r="I21" s="26">
        <f ca="1">I20/((1+$Q$5)^(I$3-0.5))</f>
        <v>43.531755125002043</v>
      </c>
      <c r="J21" s="7">
        <f t="shared" ref="J21" ca="1" si="19">J20/((1+$Q$5)^(J$3-0.5))</f>
        <v>44.900532222030144</v>
      </c>
      <c r="K21" s="7">
        <f t="shared" ref="K21" ca="1" si="20">K20/((1+$Q$5)^(K$3-0.5))</f>
        <v>46.312348032658669</v>
      </c>
      <c r="L21" s="7">
        <f t="shared" ref="L21" ca="1" si="21">L20/((1+$Q$5)^(L$3-0.5))</f>
        <v>47.768555831188017</v>
      </c>
      <c r="M21" s="7">
        <f t="shared" ref="M21" ca="1" si="22">M20/((1+$Q$5)^(M$3-0.5))</f>
        <v>49.270551443174838</v>
      </c>
      <c r="N21" s="7">
        <f ca="1">N20/(((1+Q20)^N$3)*(Q20-H20))</f>
        <v>1881.9562570400788</v>
      </c>
      <c r="O21" s="7">
        <f ca="1">SUM(I21:N21)</f>
        <v>2113.7399996941326</v>
      </c>
      <c r="P21" s="7">
        <f ca="1">VLOOKUP(B20,INDIRECT("fundamentals!"&amp;$A$2&amp;":"&amp;B$2),2,1)</f>
        <v>2113.7399999999998</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3">J24+1</f>
        <v>2011</v>
      </c>
      <c r="L24" s="1">
        <f t="shared" si="23"/>
        <v>2012</v>
      </c>
      <c r="M24" s="1">
        <f t="shared" si="23"/>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1675.2349999999999</v>
      </c>
      <c r="D25" s="10">
        <f ca="1">C25*VLOOKUP(B25,INDIRECT("fundamentals!"&amp;"$"&amp;$A$2&amp;":"&amp;"$"&amp;$B$2),9,1)/100</f>
        <v>42.097838693825317</v>
      </c>
      <c r="E25" s="10">
        <f ca="1">C25*INDEX(buyback_yield!$C$3:$Y$13,MATCH(ierp_industrials!$C$2,buyback_yield!$B$3:$B$13,0),MATCH(ierp_industrials!B25,buyback_yield!$C$2:$Y$2,0))</f>
        <v>3.0998902804409378</v>
      </c>
      <c r="F25" s="10">
        <f ca="1">SUM(D25:E25)</f>
        <v>45.197728974266255</v>
      </c>
      <c r="G25" s="3">
        <f>INDEX(eps_5Y_est!$C$3:$M$25,MATCH(B25,eps_5Y_est!$B$3:$B$25,0),MATCH($C$2,eps_5Y_est!$C$2:$M$2,0))</f>
        <v>9.9488661347116009E-2</v>
      </c>
      <c r="H25" s="16">
        <f>VLOOKUP(B25,'riskfree_rate and infl.'!$A:$C,3,0)</f>
        <v>2.6758000000000001E-2</v>
      </c>
      <c r="I25" s="26">
        <f ca="1">F25*(1+$G25)</f>
        <v>49.694390525845762</v>
      </c>
      <c r="J25" s="7">
        <f ca="1">I25*(1+$G25)</f>
        <v>54.638418915722959</v>
      </c>
      <c r="K25" s="7">
        <f t="shared" ref="K25:M25" ca="1" si="24">J25*(1+$G25)</f>
        <v>60.074322071771178</v>
      </c>
      <c r="L25" s="7">
        <f t="shared" ca="1" si="24"/>
        <v>66.051035956027192</v>
      </c>
      <c r="M25" s="7">
        <f t="shared" ca="1" si="24"/>
        <v>72.622365103882558</v>
      </c>
      <c r="N25" s="7">
        <f t="shared" ref="N25" ca="1" si="25">M25*(1+$H25)</f>
        <v>74.565594349332258</v>
      </c>
      <c r="O25" s="7">
        <f ca="1">SUM(I25:N25)</f>
        <v>377.64612692258186</v>
      </c>
      <c r="P25" s="7"/>
      <c r="Q25" s="11">
        <v>7.8676112792057717E-2</v>
      </c>
      <c r="R25" s="8">
        <f>Q25-H25</f>
        <v>5.1918112792057713E-2</v>
      </c>
    </row>
    <row r="26" spans="1:18" x14ac:dyDescent="0.35">
      <c r="H26" s="6"/>
      <c r="I26" s="26">
        <f ca="1">I25/((1+$Q$5)^(I$3-0.5))</f>
        <v>48.020458386428949</v>
      </c>
      <c r="J26" s="7">
        <f t="shared" ref="J26" ca="1" si="26">J25/((1+$Q$5)^(J$3-0.5))</f>
        <v>49.300908445685572</v>
      </c>
      <c r="K26" s="7">
        <f t="shared" ref="K26" ca="1" si="27">K25/((1+$Q$5)^(K$3-0.5))</f>
        <v>50.615501293439898</v>
      </c>
      <c r="L26" s="7">
        <f t="shared" ref="L26" ca="1" si="28">L25/((1+$Q$5)^(L$3-0.5))</f>
        <v>51.965147336152491</v>
      </c>
      <c r="M26" s="7">
        <f t="shared" ref="M26" ca="1" si="29">M25/((1+$Q$5)^(M$3-0.5))</f>
        <v>53.350781255979037</v>
      </c>
      <c r="N26" s="7">
        <f ca="1">N25/(((1+Q25)^N$3)*(Q25-H25))</f>
        <v>983.4771617260069</v>
      </c>
      <c r="O26" s="7">
        <f ca="1">SUM(I26:N26)</f>
        <v>1236.7299584436928</v>
      </c>
      <c r="P26" s="7">
        <f ca="1">VLOOKUP(B25,INDIRECT("fundamentals!"&amp;$A$2&amp;":"&amp;B$2),2,1)</f>
        <v>1236.73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0">J29+1</f>
        <v>2012</v>
      </c>
      <c r="L29" s="1">
        <f t="shared" si="30"/>
        <v>2013</v>
      </c>
      <c r="M29" s="1">
        <f t="shared" si="30"/>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1375.69</v>
      </c>
      <c r="D30" s="10">
        <f ca="1">C30*VLOOKUP(B30,INDIRECT("fundamentals!"&amp;"$"&amp;$A$2&amp;":"&amp;"$"&amp;$B$2),9,1)/100</f>
        <v>39.551941726001282</v>
      </c>
      <c r="E30" s="10">
        <f ca="1">C30*INDEX(buyback_yield!$C$3:$Y$13,MATCH(ierp_industrials!$C$2,buyback_yield!$B$3:$B$13,0),MATCH(ierp_industrials!B30,buyback_yield!$C$2:$Y$2,0))</f>
        <v>0</v>
      </c>
      <c r="F30" s="10">
        <f ca="1">SUM(D30:E30)</f>
        <v>39.551941726001282</v>
      </c>
      <c r="G30" s="3">
        <f>INDEX(eps_5Y_est!$C$3:$M$25,MATCH(B30,eps_5Y_est!$B$3:$B$25,0),MATCH($C$2,eps_5Y_est!$C$2:$M$2,0))</f>
        <v>0.10154942492592797</v>
      </c>
      <c r="H30" s="16">
        <f>VLOOKUP(B30,'riskfree_rate and infl.'!$A:$C,3,0)</f>
        <v>4.6411000000000001E-2</v>
      </c>
      <c r="I30" s="26">
        <f ca="1">F30*(1+$G30)</f>
        <v>43.568418662980527</v>
      </c>
      <c r="J30" s="7">
        <f ca="1">I30*(1+$G30)</f>
        <v>47.992766523138265</v>
      </c>
      <c r="K30" s="7">
        <f t="shared" ref="K30:M30" ca="1" si="31">J30*(1+$G30)</f>
        <v>52.866404364167281</v>
      </c>
      <c r="L30" s="7">
        <f t="shared" ca="1" si="31"/>
        <v>58.234957325250029</v>
      </c>
      <c r="M30" s="7">
        <f t="shared" ca="1" si="31"/>
        <v>64.148683752215121</v>
      </c>
      <c r="N30" s="7">
        <f t="shared" ref="N30" ca="1" si="32">M30*(1+$H30)</f>
        <v>67.12588831383917</v>
      </c>
      <c r="O30" s="7">
        <f ca="1">SUM(I30:N30)</f>
        <v>333.93711894159037</v>
      </c>
      <c r="P30" s="7"/>
      <c r="Q30" s="11">
        <v>8.152812895319389E-2</v>
      </c>
      <c r="R30" s="8">
        <f>Q30-H30</f>
        <v>3.5117128953193889E-2</v>
      </c>
    </row>
    <row r="31" spans="1:18" x14ac:dyDescent="0.35">
      <c r="H31" s="6"/>
      <c r="I31" s="26">
        <f ca="1">I30/((1+$Q$5)^(I$3-0.5))</f>
        <v>42.100837000506978</v>
      </c>
      <c r="J31" s="7">
        <f t="shared" ref="J31" ca="1" si="33">J30/((1+$Q$5)^(J$3-0.5))</f>
        <v>43.304455644332876</v>
      </c>
      <c r="K31" s="7">
        <f t="shared" ref="K31" ca="1" si="34">K30/((1+$Q$5)^(K$3-0.5))</f>
        <v>44.542484479095066</v>
      </c>
      <c r="L31" s="7">
        <f t="shared" ref="L31" ca="1" si="35">L30/((1+$Q$5)^(L$3-0.5))</f>
        <v>45.815907255956205</v>
      </c>
      <c r="M31" s="7">
        <f t="shared" ref="M31" ca="1" si="36">M30/((1+$Q$5)^(M$3-0.5))</f>
        <v>47.12573585048991</v>
      </c>
      <c r="N31" s="7">
        <f ca="1">N30/(((1+Q30)^N$3)*(Q30-H30))</f>
        <v>1291.7603419232844</v>
      </c>
      <c r="O31" s="7">
        <f ca="1">SUM(I31:N31)</f>
        <v>1514.6497621536655</v>
      </c>
      <c r="P31" s="7">
        <f ca="1">VLOOKUP(B30,INDIRECT("fundamentals!"&amp;$A$2&amp;":"&amp;B$2),2,1)</f>
        <v>1514.65</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7">J34+1</f>
        <v>2013</v>
      </c>
      <c r="L34" s="1">
        <f t="shared" si="37"/>
        <v>2014</v>
      </c>
      <c r="M34" s="1">
        <f t="shared" si="37"/>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1711.4749999999999</v>
      </c>
      <c r="D35" s="10">
        <f ca="1">C35*VLOOKUP(B35,INDIRECT("fundamentals!"&amp;"$"&amp;$A$2&amp;":"&amp;"$"&amp;$B$2),9,1)/100</f>
        <v>41.51990333905205</v>
      </c>
      <c r="E35" s="10">
        <f ca="1">C35*INDEX(buyback_yield!$C$3:$Y$13,MATCH(ierp_industrials!$C$2,buyback_yield!$B$3:$B$13,0),MATCH(ierp_industrials!B35,buyback_yield!$C$2:$Y$2,0))</f>
        <v>2.4383325245070178</v>
      </c>
      <c r="F35" s="10">
        <f ca="1">SUM(D35:E35)</f>
        <v>43.958235863559068</v>
      </c>
      <c r="G35" s="3">
        <f>INDEX(eps_5Y_est!$C$3:$M$25,MATCH(B35,eps_5Y_est!$B$3:$B$25,0),MATCH($C$2,eps_5Y_est!$C$2:$M$2,0))</f>
        <v>0.11456729344260203</v>
      </c>
      <c r="H35" s="16">
        <f>VLOOKUP(B35,'riskfree_rate and infl.'!$A:$C,3,0)</f>
        <v>4.3341000000000005E-2</v>
      </c>
      <c r="I35" s="26">
        <f ca="1">F35*(1+$G35)</f>
        <v>48.994411970958552</v>
      </c>
      <c r="J35" s="7">
        <f ca="1">I35*(1+$G35)</f>
        <v>54.607569144283097</v>
      </c>
      <c r="K35" s="7">
        <f t="shared" ref="K35:M35" ca="1" si="38">J35*(1+$G35)</f>
        <v>60.863810542623362</v>
      </c>
      <c r="L35" s="7">
        <f t="shared" ca="1" si="38"/>
        <v>67.836812585095032</v>
      </c>
      <c r="M35" s="7">
        <f t="shared" ca="1" si="38"/>
        <v>75.608692598742422</v>
      </c>
      <c r="N35" s="7">
        <f t="shared" ref="N35" ca="1" si="39">M35*(1+$H35)</f>
        <v>78.885648944664524</v>
      </c>
      <c r="O35" s="7">
        <f ca="1">SUM(I35:N35)</f>
        <v>386.79694578636696</v>
      </c>
      <c r="P35" s="7"/>
      <c r="Q35" s="11">
        <v>7.6397663735315577E-2</v>
      </c>
      <c r="R35" s="8">
        <f>Q35-H35</f>
        <v>3.3056663735315572E-2</v>
      </c>
    </row>
    <row r="36" spans="1:18" x14ac:dyDescent="0.35">
      <c r="H36" s="6"/>
      <c r="I36" s="26">
        <f ca="1">I35/((1+$Q$5)^(I$3-0.5))</f>
        <v>47.344058279481828</v>
      </c>
      <c r="J36" s="7">
        <f t="shared" ref="J36" ca="1" si="40">J35/((1+$Q$5)^(J$3-0.5))</f>
        <v>49.273072322541658</v>
      </c>
      <c r="K36" s="7">
        <f t="shared" ref="K36" ca="1" si="41">K35/((1+$Q$5)^(K$3-0.5))</f>
        <v>51.280683243721981</v>
      </c>
      <c r="L36" s="7">
        <f t="shared" ref="L36" ca="1" si="42">L35/((1+$Q$5)^(L$3-0.5))</f>
        <v>53.370093440264277</v>
      </c>
      <c r="M36" s="7">
        <f t="shared" ref="M36" ca="1" si="43">M35/((1+$Q$5)^(M$3-0.5))</f>
        <v>55.544635789759113</v>
      </c>
      <c r="N36" s="7">
        <f ca="1">N35/(((1+Q35)^N$3)*(Q35-H35))</f>
        <v>1651.4873451178</v>
      </c>
      <c r="O36" s="7">
        <f ca="1">SUM(I36:N36)</f>
        <v>1908.2998881935689</v>
      </c>
      <c r="P36" s="7">
        <f ca="1">VLOOKUP(B35,INDIRECT("fundamentals!"&amp;$A$2&amp;":"&amp;B$2),2,1)</f>
        <v>1908.3</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4">J39+1</f>
        <v>2014</v>
      </c>
      <c r="L39" s="1">
        <f t="shared" si="44"/>
        <v>2015</v>
      </c>
      <c r="M39" s="1">
        <f t="shared" si="44"/>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1885.31</v>
      </c>
      <c r="D40" s="10">
        <f ca="1">C40*VLOOKUP(B40,INDIRECT("fundamentals!"&amp;"$"&amp;$A$2&amp;":"&amp;"$"&amp;$B$2),9,1)/100</f>
        <v>40.686176334756254</v>
      </c>
      <c r="E40" s="10">
        <f ca="1">C40*INDEX(buyback_yield!$C$3:$Y$13,MATCH(ierp_industrials!$C$2,buyback_yield!$B$3:$B$13,0),MATCH(ierp_industrials!B40,buyback_yield!$C$2:$Y$2,0))</f>
        <v>0</v>
      </c>
      <c r="F40" s="10">
        <f ca="1">SUM(D40:E40)</f>
        <v>40.686176334756254</v>
      </c>
      <c r="G40" s="3">
        <f>INDEX(eps_5Y_est!$C$3:$M$25,MATCH(B40,eps_5Y_est!$B$3:$B$25,0),MATCH($C$2,eps_5Y_est!$C$2:$M$2,0))</f>
        <v>0.12472217534311597</v>
      </c>
      <c r="H40" s="16">
        <f>VLOOKUP(B40,'riskfree_rate and infl.'!$A:$C,3,0)</f>
        <v>2.8940999999999998E-2</v>
      </c>
      <c r="I40" s="26">
        <f ca="1">F40*(1+$G40)</f>
        <v>45.76064475362066</v>
      </c>
      <c r="J40" s="7">
        <f ca="1">I40*(1+$G40)</f>
        <v>51.468011912395781</v>
      </c>
      <c r="K40" s="7">
        <f t="shared" ref="K40:M40" ca="1" si="45">J40*(1+$G40)</f>
        <v>57.887214318695193</v>
      </c>
      <c r="L40" s="7">
        <f t="shared" ca="1" si="45"/>
        <v>65.107033613076027</v>
      </c>
      <c r="M40" s="7">
        <f t="shared" ca="1" si="45"/>
        <v>73.227324475436248</v>
      </c>
      <c r="N40" s="7">
        <f t="shared" ref="N40" ca="1" si="46">M40*(1+$H40)</f>
        <v>75.346596473079856</v>
      </c>
      <c r="O40" s="7">
        <f ca="1">SUM(I40:N40)</f>
        <v>368.79682554630375</v>
      </c>
      <c r="P40" s="7"/>
      <c r="Q40" s="11">
        <v>6.3218385403513849E-2</v>
      </c>
      <c r="R40" s="8">
        <f>Q40-H40</f>
        <v>3.4277385403513855E-2</v>
      </c>
    </row>
    <row r="41" spans="1:18" x14ac:dyDescent="0.35">
      <c r="H41" s="6"/>
      <c r="I41" s="26">
        <f ca="1">I40/((1+$Q$5)^(I$3-0.5))</f>
        <v>44.219218987795408</v>
      </c>
      <c r="J41" s="7">
        <f t="shared" ref="J41" ca="1" si="47">J40/((1+$Q$5)^(J$3-0.5))</f>
        <v>46.440211732486674</v>
      </c>
      <c r="K41" s="7">
        <f t="shared" ref="K41" ca="1" si="48">K40/((1+$Q$5)^(K$3-0.5))</f>
        <v>48.772757980041305</v>
      </c>
      <c r="L41" s="7">
        <f t="shared" ref="L41" ca="1" si="49">L40/((1+$Q$5)^(L$3-0.5))</f>
        <v>51.222460713193414</v>
      </c>
      <c r="M41" s="7">
        <f t="shared" ref="M41" ca="1" si="50">M40/((1+$Q$5)^(M$3-0.5))</f>
        <v>53.79520433493478</v>
      </c>
      <c r="N41" s="7">
        <f ca="1">N40/(((1+Q40)^N$3)*(Q40-H40))</f>
        <v>1617.8697770878648</v>
      </c>
      <c r="O41" s="7">
        <f ca="1">SUM(I41:N41)</f>
        <v>1862.3196308363163</v>
      </c>
      <c r="P41" s="7">
        <f ca="1">VLOOKUP(B40,INDIRECT("fundamentals!"&amp;$A$2&amp;":"&amp;B$2),2,1)</f>
        <v>1862.32</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1">J44+1</f>
        <v>2015</v>
      </c>
      <c r="L44" s="1">
        <f t="shared" si="51"/>
        <v>2016</v>
      </c>
      <c r="M44" s="1">
        <f t="shared" si="51"/>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2011.71</v>
      </c>
      <c r="D45" s="10">
        <f ca="1">C45*VLOOKUP(B45,INDIRECT("fundamentals!"&amp;"$"&amp;$A$2&amp;":"&amp;"$"&amp;$B$2),9,1)/100</f>
        <v>50.003953136002963</v>
      </c>
      <c r="E45" s="10">
        <f ca="1">C45*INDEX(buyback_yield!$C$3:$Y$13,MATCH(ierp_industrials!$C$2,buyback_yield!$B$3:$B$13,0),MATCH(ierp_industrials!B45,buyback_yield!$C$2:$Y$2,0))</f>
        <v>1.3663141356508262</v>
      </c>
      <c r="F45" s="10">
        <f ca="1">SUM(D45:E45)</f>
        <v>51.370267271653788</v>
      </c>
      <c r="G45" s="3">
        <f>INDEX(eps_5Y_est!$C$3:$M$25,MATCH(B45,eps_5Y_est!$B$3:$B$25,0),MATCH($C$2,eps_5Y_est!$C$2:$M$2,0))</f>
        <v>0.10386450568384101</v>
      </c>
      <c r="H45" s="16">
        <f>VLOOKUP(B45,'riskfree_rate and infl.'!$A:$C,3,0)</f>
        <v>2.9499000000000001E-2</v>
      </c>
      <c r="I45" s="26">
        <f ca="1">F45*(1+$G45)</f>
        <v>56.705814688670905</v>
      </c>
      <c r="J45" s="7">
        <f ca="1">I45*(1+$G45)</f>
        <v>62.595536100709197</v>
      </c>
      <c r="K45" s="7">
        <f t="shared" ref="K45:M45" ca="1" si="52">J45*(1+$G45)</f>
        <v>69.096990515824373</v>
      </c>
      <c r="L45" s="7">
        <f t="shared" ca="1" si="52"/>
        <v>76.273715279991521</v>
      </c>
      <c r="M45" s="7">
        <f t="shared" ca="1" si="52"/>
        <v>84.195847014217875</v>
      </c>
      <c r="N45" s="7">
        <f t="shared" ref="N45" ca="1" si="53">M45*(1+$H45)</f>
        <v>86.679540305290288</v>
      </c>
      <c r="O45" s="7">
        <f ca="1">SUM(I45:N45)</f>
        <v>435.54744390470415</v>
      </c>
      <c r="P45" s="7"/>
      <c r="Q45" s="11">
        <v>6.3564519664571523E-2</v>
      </c>
      <c r="R45" s="8">
        <f>Q45-H45</f>
        <v>3.4065519664571525E-2</v>
      </c>
    </row>
    <row r="46" spans="1:18" x14ac:dyDescent="0.35">
      <c r="H46" s="6"/>
      <c r="I46" s="26">
        <f ca="1">I45/((1+$Q$5)^(I$3-0.5))</f>
        <v>54.795706028623812</v>
      </c>
      <c r="J46" s="7">
        <f t="shared" ref="J46" ca="1" si="54">J45/((1+$Q$5)^(J$3-0.5))</f>
        <v>56.480711844347063</v>
      </c>
      <c r="K46" s="7">
        <f t="shared" ref="K46" ca="1" si="55">K45/((1+$Q$5)^(K$3-0.5))</f>
        <v>58.217532752981747</v>
      </c>
      <c r="L46" s="7">
        <f t="shared" ref="L46" ca="1" si="56">L45/((1+$Q$5)^(L$3-0.5))</f>
        <v>60.007762104431109</v>
      </c>
      <c r="M46" s="7">
        <f t="shared" ref="M46" ca="1" si="57">M45/((1+$Q$5)^(M$3-0.5))</f>
        <v>61.853042245208641</v>
      </c>
      <c r="N46" s="7">
        <f ca="1">N45/(((1+Q45)^N$3)*(Q45-H45))</f>
        <v>1869.7449824685798</v>
      </c>
      <c r="O46" s="7">
        <f ca="1">SUM(I46:N46)</f>
        <v>2161.0997374441722</v>
      </c>
      <c r="P46" s="7">
        <f ca="1">VLOOKUP(B45,INDIRECT("fundamentals!"&amp;$A$2&amp;":"&amp;B$2),2,1)</f>
        <v>2161.1</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8">J49+1</f>
        <v>2016</v>
      </c>
      <c r="L49" s="1">
        <f t="shared" si="58"/>
        <v>2017</v>
      </c>
      <c r="M49" s="1">
        <f t="shared" si="58"/>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2589.585</v>
      </c>
      <c r="D50" s="10">
        <f ca="1">C50*VLOOKUP(B50,INDIRECT("fundamentals!"&amp;"$"&amp;$A$2&amp;":"&amp;"$"&amp;$B$2),9,1)/100</f>
        <v>57.513830155956732</v>
      </c>
      <c r="E50" s="10">
        <f ca="1">C50*INDEX(buyback_yield!$C$3:$Y$13,MATCH(ierp_industrials!$C$2,buyback_yield!$B$3:$B$13,0),MATCH(ierp_industrials!B50,buyback_yield!$C$2:$Y$2,0))</f>
        <v>3.4086291184594977</v>
      </c>
      <c r="F50" s="10">
        <f ca="1">SUM(D50:E50)</f>
        <v>60.922459274416227</v>
      </c>
      <c r="G50" s="3">
        <f>INDEX(eps_5Y_est!$C$3:$M$25,MATCH(B50,eps_5Y_est!$B$3:$B$25,0),MATCH($C$2,eps_5Y_est!$C$2:$M$2,0))</f>
        <v>0.10307889879764602</v>
      </c>
      <c r="H50" s="16">
        <f>VLOOKUP(B50,'riskfree_rate and infl.'!$A:$C,3,0)</f>
        <v>3.9678999999999999E-2</v>
      </c>
      <c r="I50" s="26">
        <f ca="1">F50*(1+$G50)</f>
        <v>67.202279288467494</v>
      </c>
      <c r="J50" s="7">
        <f ca="1">I50*(1+$G50)</f>
        <v>74.129416234214588</v>
      </c>
      <c r="K50" s="7">
        <f t="shared" ref="K50:M50" ca="1" si="59">J50*(1+$G50)</f>
        <v>81.770594828149783</v>
      </c>
      <c r="L50" s="7">
        <f t="shared" ca="1" si="59"/>
        <v>90.19941769706395</v>
      </c>
      <c r="M50" s="7">
        <f t="shared" ca="1" si="59"/>
        <v>99.497074345466217</v>
      </c>
      <c r="N50" s="7">
        <f t="shared" ref="N50" ca="1" si="60">M50*(1+$H50)</f>
        <v>103.44501875841998</v>
      </c>
      <c r="O50" s="7">
        <f ca="1">SUM(I50:N50)</f>
        <v>516.24380115178201</v>
      </c>
      <c r="P50" s="7"/>
      <c r="Q50" s="11">
        <v>6.7582355633848595E-2</v>
      </c>
      <c r="R50" s="8">
        <f>Q50-H50</f>
        <v>2.7903355633848596E-2</v>
      </c>
    </row>
    <row r="51" spans="1:18" x14ac:dyDescent="0.35">
      <c r="H51" s="6"/>
      <c r="I51" s="26">
        <f ca="1">I50/((1+$Q$5)^(I$3-0.5))</f>
        <v>64.938602162081892</v>
      </c>
      <c r="J51" s="7">
        <f t="shared" ref="J51" ca="1" si="61">J50/((1+$Q$5)^(J$3-0.5))</f>
        <v>66.887871856838373</v>
      </c>
      <c r="K51" s="7">
        <f t="shared" ref="K51" ca="1" si="62">K50/((1+$Q$5)^(K$3-0.5))</f>
        <v>68.895653010363446</v>
      </c>
      <c r="L51" s="7">
        <f t="shared" ref="L51" ca="1" si="63">L50/((1+$Q$5)^(L$3-0.5))</f>
        <v>70.963701968029113</v>
      </c>
      <c r="M51" s="7">
        <f t="shared" ref="M51" ca="1" si="64">M50/((1+$Q$5)^(M$3-0.5))</f>
        <v>73.093827795633999</v>
      </c>
      <c r="N51" s="7">
        <f ca="1">N50/(((1+Q50)^N$3)*(Q50-H50))</f>
        <v>2673.290846423542</v>
      </c>
      <c r="O51" s="7">
        <f ca="1">SUM(I51:N51)</f>
        <v>3018.0705032164888</v>
      </c>
      <c r="P51" s="7">
        <f ca="1">VLOOKUP(B50,INDIRECT("fundamentals!"&amp;$A$2&amp;":"&amp;B$2),2,1)</f>
        <v>3018.07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5">J54+1</f>
        <v>2017</v>
      </c>
      <c r="L54" s="1">
        <f t="shared" si="65"/>
        <v>2018</v>
      </c>
      <c r="M54" s="1">
        <f t="shared" si="65"/>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3173.08</v>
      </c>
      <c r="D55" s="10">
        <f ca="1">C55*VLOOKUP(B55,INDIRECT("fundamentals!"&amp;"$"&amp;$A$2&amp;":"&amp;"$"&amp;$B$2),9,1)/100</f>
        <v>68.698956200170855</v>
      </c>
      <c r="E55" s="10">
        <f ca="1">C55*INDEX(buyback_yield!$C$3:$Y$13,MATCH(ierp_industrials!$C$2,buyback_yield!$B$3:$B$13,0),MATCH(ierp_industrials!B55,buyback_yield!$C$2:$Y$2,0))</f>
        <v>6.2065417849415105</v>
      </c>
      <c r="F55" s="10">
        <f ca="1">SUM(D55:E55)</f>
        <v>74.905497985112362</v>
      </c>
      <c r="G55" s="3">
        <f>INDEX(eps_5Y_est!$C$3:$M$25,MATCH(B55,eps_5Y_est!$B$3:$B$25,0),MATCH($C$2,eps_5Y_est!$C$2:$M$2,0))</f>
        <v>0.11659358766518202</v>
      </c>
      <c r="H55" s="16">
        <f>VLOOKUP(B55,'riskfree_rate and infl.'!$A:$C,3,0)</f>
        <v>2.7517999999999997E-2</v>
      </c>
      <c r="I55" s="26">
        <f ca="1">F55*(1+$G55)</f>
        <v>83.638998731043671</v>
      </c>
      <c r="J55" s="7">
        <f ca="1">I55*(1+$G55)</f>
        <v>93.390769661819661</v>
      </c>
      <c r="K55" s="7">
        <f t="shared" ref="K55:M55" ca="1" si="66">J55*(1+$G55)</f>
        <v>104.27953455150386</v>
      </c>
      <c r="L55" s="7">
        <f t="shared" ca="1" si="66"/>
        <v>116.437859604919</v>
      </c>
      <c r="M55" s="7">
        <f t="shared" ca="1" si="66"/>
        <v>130.01376739631127</v>
      </c>
      <c r="N55" s="7">
        <f t="shared" ref="N55" ca="1" si="67">M55*(1+$H55)</f>
        <v>133.59148624752294</v>
      </c>
      <c r="O55" s="7">
        <f ca="1">SUM(I55:N55)</f>
        <v>661.35241619312023</v>
      </c>
      <c r="P55" s="7"/>
      <c r="Q55" s="11">
        <v>6.1793112154145957E-2</v>
      </c>
      <c r="R55" s="8">
        <f>Q55-H55</f>
        <v>3.4275112154145956E-2</v>
      </c>
    </row>
    <row r="56" spans="1:18" x14ac:dyDescent="0.35">
      <c r="H56" s="6"/>
      <c r="I56" s="26">
        <f ca="1">I55/((1+$Q$5)^(I$3-0.5))</f>
        <v>80.821658451727444</v>
      </c>
      <c r="J56" s="7">
        <f t="shared" ref="J56" ca="1" si="68">J55/((1+$Q$5)^(J$3-0.5))</f>
        <v>84.267624798428145</v>
      </c>
      <c r="K56" s="7">
        <f t="shared" ref="K56" ca="1" si="69">K55/((1+$Q$5)^(K$3-0.5))</f>
        <v>87.860515673653396</v>
      </c>
      <c r="L56" s="7">
        <f t="shared" ref="L56" ca="1" si="70">L55/((1+$Q$5)^(L$3-0.5))</f>
        <v>91.606595449979821</v>
      </c>
      <c r="M56" s="7">
        <f t="shared" ref="M56" ca="1" si="71">M55/((1+$Q$5)^(M$3-0.5))</f>
        <v>95.512395591967703</v>
      </c>
      <c r="N56" s="7">
        <f ca="1">N55/(((1+Q55)^N$3)*(Q55-H55))</f>
        <v>2888.0212088281669</v>
      </c>
      <c r="O56" s="7">
        <f ca="1">SUM(I56:N56)</f>
        <v>3328.0899987939233</v>
      </c>
      <c r="P56" s="7">
        <f ca="1">VLOOKUP(B55,INDIRECT("fundamentals!"&amp;$A$2&amp;":"&amp;B$2),2,1)</f>
        <v>3328.09</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2">J59+1</f>
        <v>2018</v>
      </c>
      <c r="L59" s="1">
        <f t="shared" si="72"/>
        <v>2019</v>
      </c>
      <c r="M59" s="1">
        <f t="shared" si="72"/>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3257.86</v>
      </c>
      <c r="D60" s="10">
        <f ca="1">C60*VLOOKUP(B60,INDIRECT("fundamentals!"&amp;"$"&amp;$A$2&amp;":"&amp;"$"&amp;$B$2),9,1)/100</f>
        <v>74.766935840392975</v>
      </c>
      <c r="E60" s="10">
        <f ca="1">C60*INDEX(buyback_yield!$C$3:$Y$13,MATCH(ierp_industrials!$C$2,buyback_yield!$B$3:$B$13,0),MATCH(ierp_industrials!B60,buyback_yield!$C$2:$Y$2,0))</f>
        <v>1.2457327353996588</v>
      </c>
      <c r="F60" s="10">
        <f ca="1">SUM(D60:E60)</f>
        <v>76.012668575792631</v>
      </c>
      <c r="G60" s="3">
        <f>INDEX(eps_5Y_est!$C$3:$M$25,MATCH(B60,eps_5Y_est!$B$3:$B$25,0),MATCH($C$2,eps_5Y_est!$C$2:$M$2,0))</f>
        <v>0.10042939663583901</v>
      </c>
      <c r="H60" s="16">
        <f>VLOOKUP(B60,'riskfree_rate and infl.'!$A:$C,3,0)</f>
        <v>3.0158000000000001E-2</v>
      </c>
      <c r="I60" s="26">
        <f ca="1">F60*(1+$G60)</f>
        <v>83.646575017539476</v>
      </c>
      <c r="J60" s="7">
        <f ca="1">I60*(1+$G60)</f>
        <v>92.047150077205401</v>
      </c>
      <c r="K60" s="7">
        <f t="shared" ref="K60:M60" ca="1" si="73">J60*(1+$G60)</f>
        <v>101.29138982150765</v>
      </c>
      <c r="L60" s="7">
        <f t="shared" ca="1" si="73"/>
        <v>111.46402298568722</v>
      </c>
      <c r="M60" s="7">
        <f t="shared" ca="1" si="73"/>
        <v>122.65828756074308</v>
      </c>
      <c r="N60" s="7">
        <f t="shared" ref="N60" ca="1" si="74">M60*(1+$H60)</f>
        <v>126.35741619699995</v>
      </c>
      <c r="O60" s="7">
        <f ca="1">SUM(I60:N60)</f>
        <v>637.46484165968275</v>
      </c>
      <c r="P60" s="7"/>
      <c r="Q60" s="11">
        <v>6.3760922237388204E-2</v>
      </c>
      <c r="R60" s="8">
        <f>Q60-H60</f>
        <v>3.36029222373882E-2</v>
      </c>
    </row>
    <row r="61" spans="1:18" x14ac:dyDescent="0.35">
      <c r="H61" s="6"/>
      <c r="I61" s="26">
        <f ca="1">I60/((1+$Q$5)^(I$3-0.5))</f>
        <v>80.828979534580981</v>
      </c>
      <c r="J61" s="7">
        <f t="shared" ref="J61" ca="1" si="75">J60/((1+$Q$5)^(J$3-0.5))</f>
        <v>83.055260541895166</v>
      </c>
      <c r="K61" s="7">
        <f t="shared" ref="K61" ca="1" si="76">K60/((1+$Q$5)^(K$3-0.5))</f>
        <v>85.34286023901673</v>
      </c>
      <c r="L61" s="7">
        <f t="shared" ref="L61" ca="1" si="77">L60/((1+$Q$5)^(L$3-0.5))</f>
        <v>87.693467533009667</v>
      </c>
      <c r="M61" s="7">
        <f t="shared" ref="M61" ca="1" si="78">M60/((1+$Q$5)^(M$3-0.5))</f>
        <v>90.108817848681241</v>
      </c>
      <c r="N61" s="7">
        <f ca="1">N60/(((1+Q60)^N$3)*(Q60-H60))</f>
        <v>2760.6002848917142</v>
      </c>
      <c r="O61" s="7">
        <f ca="1">SUM(I61:N61)</f>
        <v>3187.6296705888981</v>
      </c>
      <c r="P61" s="7">
        <f ca="1">VLOOKUP(B60,INDIRECT("fundamentals!"&amp;$A$2&amp;":"&amp;B$2),2,1)</f>
        <v>3187.63</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79">J64+1</f>
        <v>2019</v>
      </c>
      <c r="L64" s="1">
        <f t="shared" si="79"/>
        <v>2020</v>
      </c>
      <c r="M64" s="1">
        <f t="shared" si="79"/>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3468.7250000000004</v>
      </c>
      <c r="D65" s="10">
        <f ca="1">C65*VLOOKUP(B65,INDIRECT("fundamentals!"&amp;"$"&amp;$A$2&amp;":"&amp;"$"&amp;$B$2),9,1)/100</f>
        <v>85.463856680194112</v>
      </c>
      <c r="E65" s="10">
        <f ca="1">C65*INDEX(buyback_yield!$C$3:$Y$13,MATCH(ierp_industrials!$C$2,buyback_yield!$B$3:$B$13,0),MATCH(ierp_industrials!B65,buyback_yield!$C$2:$Y$2,0))</f>
        <v>141.10046293664678</v>
      </c>
      <c r="F65" s="10">
        <f ca="1">SUM(D65:E65)</f>
        <v>226.56431961684089</v>
      </c>
      <c r="G65" s="3">
        <f>INDEX(eps_5Y_est!$C$3:$M$25,MATCH(B65,eps_5Y_est!$B$3:$B$25,0),MATCH($C$2,eps_5Y_est!$C$2:$M$2,0))</f>
        <v>9.6669498891799016E-2</v>
      </c>
      <c r="H65" s="16">
        <f>VLOOKUP(B65,'riskfree_rate and infl.'!$A:$C,3,0)</f>
        <v>3.0651000000000001E-2</v>
      </c>
      <c r="I65" s="26">
        <f ca="1">F65*(1+$G65)</f>
        <v>248.46617886096232</v>
      </c>
      <c r="J65" s="7">
        <f ca="1">I65*(1+$G65)</f>
        <v>272.48527986301167</v>
      </c>
      <c r="K65" s="7">
        <f t="shared" ref="K65:M65" ca="1" si="80">J65*(1+$G65)</f>
        <v>298.82629532276064</v>
      </c>
      <c r="L65" s="7">
        <f t="shared" ca="1" si="80"/>
        <v>327.7136835473047</v>
      </c>
      <c r="M65" s="7">
        <f t="shared" ca="1" si="80"/>
        <v>359.39360111580828</v>
      </c>
      <c r="N65" s="7">
        <f t="shared" ref="N65" ca="1" si="81">M65*(1+$H65)</f>
        <v>370.40937438360891</v>
      </c>
      <c r="O65" s="7">
        <f ca="1">SUM(I65:N65)</f>
        <v>1877.2944130934566</v>
      </c>
      <c r="P65" s="7"/>
      <c r="Q65" s="11">
        <v>0.11641624729925608</v>
      </c>
      <c r="R65" s="8">
        <f>Q65-H65</f>
        <v>8.5765247299256081E-2</v>
      </c>
    </row>
    <row r="66" spans="1:18" x14ac:dyDescent="0.35">
      <c r="H66" s="6"/>
      <c r="I66" s="26">
        <f ca="1">I65/((1+$Q$5)^(I$3-0.5))</f>
        <v>240.09671265054294</v>
      </c>
      <c r="J66" s="7">
        <f t="shared" ref="J66" ca="1" si="82">J65/((1+$Q$5)^(J$3-0.5))</f>
        <v>245.86677473307333</v>
      </c>
      <c r="K66" s="7">
        <f t="shared" ref="K66" ca="1" si="83">K65/((1+$Q$5)^(K$3-0.5))</f>
        <v>251.77550433865605</v>
      </c>
      <c r="L66" s="7">
        <f t="shared" ref="L66" ca="1" si="84">L65/((1+$Q$5)^(L$3-0.5))</f>
        <v>257.82623395863595</v>
      </c>
      <c r="M66" s="7">
        <f t="shared" ref="M66" ca="1" si="85">M65/((1+$Q$5)^(M$3-0.5))</f>
        <v>264.02237617159329</v>
      </c>
      <c r="N66" s="7">
        <f ca="1">N65/(((1+Q65)^N$3)*(Q65-H65))</f>
        <v>2490.2324277653051</v>
      </c>
      <c r="O66" s="7">
        <f ca="1">SUM(I66:N66)</f>
        <v>3749.8200296178065</v>
      </c>
      <c r="P66" s="7">
        <f ca="1">VLOOKUP(B65,INDIRECT("fundamentals!"&amp;$A$2&amp;":"&amp;B$2),2,1)</f>
        <v>3749.82</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6">J69+1</f>
        <v>2020</v>
      </c>
      <c r="L69" s="1">
        <f t="shared" si="86"/>
        <v>2021</v>
      </c>
      <c r="M69" s="1">
        <f t="shared" si="86"/>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4156.7</v>
      </c>
      <c r="D70" s="10">
        <f ca="1">C70*VLOOKUP(B70,INDIRECT("fundamentals!"&amp;"$"&amp;$A$2&amp;":"&amp;"$"&amp;$B$2),9,1)/100</f>
        <v>89.731063641351739</v>
      </c>
      <c r="E70" s="10">
        <f ca="1">C70*INDEX(buyback_yield!$C$3:$Y$13,MATCH(ierp_industrials!$C$2,buyback_yield!$B$3:$B$13,0),MATCH(ierp_industrials!B70,buyback_yield!$C$2:$Y$2,0))</f>
        <v>103.56613408173962</v>
      </c>
      <c r="F70" s="10">
        <f ca="1">SUM(D70:E70)</f>
        <v>193.29719772309136</v>
      </c>
      <c r="G70" s="3">
        <f>INDEX(eps_5Y_est!$C$3:$M$25,MATCH(B70,eps_5Y_est!$B$3:$B$25,0),MATCH($C$2,eps_5Y_est!$C$2:$M$2,0))</f>
        <v>9.914533184755199E-2</v>
      </c>
      <c r="H70" s="16">
        <f>VLOOKUP(B70,'riskfree_rate and infl.'!$A:$C,3,0)</f>
        <v>2.7399E-2</v>
      </c>
      <c r="I70" s="26">
        <f ca="1">F70*(1+$G70)</f>
        <v>212.4617125365491</v>
      </c>
      <c r="J70" s="7">
        <f ca="1">I70*(1+$G70)</f>
        <v>233.52629953088444</v>
      </c>
      <c r="K70" s="7">
        <f t="shared" ref="K70:M70" ca="1" si="87">J70*(1+$G70)</f>
        <v>256.67934199300481</v>
      </c>
      <c r="L70" s="7">
        <f t="shared" ca="1" si="87"/>
        <v>282.12790053331253</v>
      </c>
      <c r="M70" s="7">
        <f t="shared" ca="1" si="87"/>
        <v>310.0995648551409</v>
      </c>
      <c r="N70" s="7">
        <f t="shared" ref="N70" ca="1" si="88">M70*(1+$H70)</f>
        <v>318.59598283260686</v>
      </c>
      <c r="O70" s="7">
        <f ca="1">SUM(I70:N70)</f>
        <v>1613.4908022814984</v>
      </c>
      <c r="P70" s="7"/>
      <c r="Q70" s="11">
        <v>8.7548016452056482E-2</v>
      </c>
      <c r="R70" s="8">
        <f>Q70-H70</f>
        <v>6.0149016452056482E-2</v>
      </c>
    </row>
    <row r="71" spans="1:18" x14ac:dyDescent="0.35">
      <c r="H71" s="6"/>
      <c r="I71" s="26">
        <f ca="1">I70/((1+$Q$5)^(I$3-0.5))</f>
        <v>205.30503981660709</v>
      </c>
      <c r="J71" s="7">
        <f t="shared" ref="J71" ca="1" si="89">J70/((1+$Q$5)^(J$3-0.5))</f>
        <v>210.71361399732669</v>
      </c>
      <c r="K71" s="7">
        <f t="shared" ref="K71" ca="1" si="90">K70/((1+$Q$5)^(K$3-0.5))</f>
        <v>216.26467213603621</v>
      </c>
      <c r="L71" s="7">
        <f t="shared" ref="L71" ca="1" si="91">L70/((1+$Q$5)^(L$3-0.5))</f>
        <v>221.96196784276407</v>
      </c>
      <c r="M71" s="7">
        <f t="shared" ref="M71" ca="1" si="92">M70/((1+$Q$5)^(M$3-0.5))</f>
        <v>227.80935361297432</v>
      </c>
      <c r="N71" s="7">
        <f ca="1">N70/(((1+Q70)^N$3)*(Q70-H70))</f>
        <v>3481.5253529231704</v>
      </c>
      <c r="O71" s="7">
        <f ca="1">SUM(I71:N71)</f>
        <v>4563.5800003288787</v>
      </c>
      <c r="P71" s="7">
        <f ca="1">VLOOKUP(B70,INDIRECT("fundamentals!"&amp;$A$2&amp;":"&amp;B$2),2,1)</f>
        <v>4563.58</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3">J74+1</f>
        <v>2021</v>
      </c>
      <c r="L74" s="1">
        <f t="shared" si="93"/>
        <v>2022</v>
      </c>
      <c r="M74" s="1">
        <f t="shared" si="93"/>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4249.8850000000002</v>
      </c>
      <c r="D75" s="10">
        <f ca="1">C75*VLOOKUP(B75,INDIRECT("fundamentals!"&amp;"$"&amp;$A$2&amp;":"&amp;"$"&amp;$B$2),9,1)/100</f>
        <v>86.24861685524607</v>
      </c>
      <c r="E75" s="10">
        <f ca="1">C75*INDEX(buyback_yield!$C$3:$Y$13,MATCH(ierp_industrials!$C$2,buyback_yield!$B$3:$B$13,0),MATCH(ierp_industrials!B75,buyback_yield!$C$2:$Y$2,0))</f>
        <v>143.327567304757</v>
      </c>
      <c r="F75" s="10">
        <f ca="1">SUM(D75:E75)</f>
        <v>229.57618416000307</v>
      </c>
      <c r="G75" s="3">
        <f>INDEX(eps_5Y_est!$C$3:$M$25,MATCH(B75,eps_5Y_est!$B$3:$B$25,0),MATCH($C$2,eps_5Y_est!$C$2:$M$2,0))</f>
        <v>0.11929668294272301</v>
      </c>
      <c r="H75" s="16">
        <f>VLOOKUP(B75,'riskfree_rate and infl.'!$A:$C,3,0)</f>
        <v>3.0144999999999998E-2</v>
      </c>
      <c r="I75" s="26">
        <f ca="1">F75*(1+$G75)</f>
        <v>256.96386141293914</v>
      </c>
      <c r="J75" s="7">
        <f ca="1">I75*(1+$G75)</f>
        <v>287.6187977156564</v>
      </c>
      <c r="K75" s="7">
        <f t="shared" ref="K75:M75" ca="1" si="94">J75*(1+$G75)</f>
        <v>321.93076623510825</v>
      </c>
      <c r="L75" s="7">
        <f t="shared" ca="1" si="94"/>
        <v>360.33603878416585</v>
      </c>
      <c r="M75" s="7">
        <f t="shared" ca="1" si="94"/>
        <v>403.32293295583725</v>
      </c>
      <c r="N75" s="7">
        <f t="shared" ref="N75" ca="1" si="95">M75*(1+$H75)</f>
        <v>415.48110276979099</v>
      </c>
      <c r="O75" s="7">
        <f ca="1">SUM(I75:N75)</f>
        <v>2045.6534998734978</v>
      </c>
      <c r="P75" s="7"/>
      <c r="Q75" s="11">
        <v>0.12114956395723676</v>
      </c>
      <c r="R75" s="8">
        <f>Q75-H75</f>
        <v>9.1004563957236773E-2</v>
      </c>
    </row>
    <row r="76" spans="1:18" x14ac:dyDescent="0.35">
      <c r="H76" s="6"/>
      <c r="I76" s="26">
        <f ca="1">I75/((1+$Q$5)^(I$3-0.5))</f>
        <v>248.30815476806032</v>
      </c>
      <c r="J76" s="7">
        <f t="shared" ref="J76" ca="1" si="96">J75/((1+$Q$5)^(J$3-0.5))</f>
        <v>259.5219315425191</v>
      </c>
      <c r="K76" s="7">
        <f t="shared" ref="K76" ca="1" si="97">K75/((1+$Q$5)^(K$3-0.5))</f>
        <v>271.24213062785549</v>
      </c>
      <c r="L76" s="7">
        <f t="shared" ref="L76" ca="1" si="98">L75/((1+$Q$5)^(L$3-0.5))</f>
        <v>283.4916224237673</v>
      </c>
      <c r="M76" s="7">
        <f t="shared" ref="M76" ca="1" si="99">M75/((1+$Q$5)^(M$3-0.5))</f>
        <v>296.29431017382814</v>
      </c>
      <c r="N76" s="7">
        <f ca="1">N75/(((1+Q75)^N$3)*(Q75-H75))</f>
        <v>2577.3318505564835</v>
      </c>
      <c r="O76" s="7">
        <f ca="1">SUM(I76:N76)</f>
        <v>3936.1900000925134</v>
      </c>
      <c r="P76" s="7">
        <f ca="1">VLOOKUP(B75,INDIRECT("fundamentals!"&amp;$A$2&amp;":"&amp;B$2),2,1)</f>
        <v>3936.19</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0">J79+1</f>
        <v>2022</v>
      </c>
      <c r="L79" s="1">
        <f t="shared" si="100"/>
        <v>2023</v>
      </c>
      <c r="M79" s="1">
        <f t="shared" si="100"/>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4474.4549999999999</v>
      </c>
      <c r="D80" s="10">
        <f ca="1">C80*VLOOKUP(B80,INDIRECT("fundamentals!"&amp;"$"&amp;$A$2&amp;":"&amp;"$"&amp;$B$2),9,1)/100</f>
        <v>97.034252800459228</v>
      </c>
      <c r="E80" s="10">
        <f ca="1">C80*INDEX(buyback_yield!$C$3:$Y$13,MATCH(ierp_industrials!$C$2,buyback_yield!$B$3:$B$13,0),MATCH(ierp_industrials!B80,buyback_yield!$C$2:$Y$2,0))</f>
        <v>191.15177446772483</v>
      </c>
      <c r="F80" s="10">
        <f ca="1">SUM(D80:E80)</f>
        <v>288.18602726818403</v>
      </c>
      <c r="G80" s="3">
        <f>INDEX(eps_5Y_est!$C$3:$M$25,MATCH(B80,eps_5Y_est!$B$3:$B$25,0),MATCH($C$2,eps_5Y_est!$C$2:$M$2,0))</f>
        <v>8.5645657673583994E-2</v>
      </c>
      <c r="H80" s="16">
        <f>VLOOKUP(B80,'riskfree_rate and infl.'!$A:$C,3,0)</f>
        <v>2.3896000000000001E-2</v>
      </c>
      <c r="I80" s="26">
        <f ca="1">F80*(1+$G80)</f>
        <v>312.86790910590508</v>
      </c>
      <c r="J80" s="7">
        <f ca="1">I80*(1+$G80)</f>
        <v>339.66368694623941</v>
      </c>
      <c r="K80" s="7">
        <f t="shared" ref="K80:M80" ca="1" si="101">J80*(1+$G80)</f>
        <v>368.75440680258441</v>
      </c>
      <c r="L80" s="7">
        <f t="shared" ca="1" si="101"/>
        <v>400.33662049322407</v>
      </c>
      <c r="M80" s="7">
        <f t="shared" ca="1" si="101"/>
        <v>434.62371364618627</v>
      </c>
      <c r="N80" s="7">
        <f t="shared" ref="N80" ca="1" si="102">M80*(1+$H80)</f>
        <v>445.0094819074755</v>
      </c>
      <c r="O80" s="7">
        <f ca="1">SUM(I80:N80)</f>
        <v>2301.2558189016149</v>
      </c>
      <c r="P80" s="7"/>
      <c r="Q80" s="11">
        <v>0.10277864188032997</v>
      </c>
      <c r="R80" s="8">
        <f>Q80-H80</f>
        <v>7.8882641880329965E-2</v>
      </c>
    </row>
    <row r="81" spans="1:18" x14ac:dyDescent="0.35">
      <c r="H81" s="6"/>
      <c r="I81" s="26">
        <f ca="1">I80/((1+$Q$5)^(I$3-0.5))</f>
        <v>302.32910094460709</v>
      </c>
      <c r="J81" s="7">
        <f t="shared" ref="J81" ca="1" si="103">J80/((1+$Q$5)^(J$3-0.5))</f>
        <v>306.48266667983216</v>
      </c>
      <c r="K81" s="7">
        <f t="shared" ref="K81" ca="1" si="104">K80/((1+$Q$5)^(K$3-0.5))</f>
        <v>310.69329641671277</v>
      </c>
      <c r="L81" s="7">
        <f t="shared" ref="L81" ca="1" si="105">L80/((1+$Q$5)^(L$3-0.5))</f>
        <v>314.96177413231652</v>
      </c>
      <c r="M81" s="7">
        <f t="shared" ref="M81" ca="1" si="106">M80/((1+$Q$5)^(M$3-0.5))</f>
        <v>319.28889457442494</v>
      </c>
      <c r="N81" s="7">
        <f ca="1">N80/(((1+Q80)^N$3)*(Q80-H80))</f>
        <v>3458.9643499354397</v>
      </c>
      <c r="O81" s="7">
        <f ca="1">SUM(I81:N81)</f>
        <v>5012.7200826833332</v>
      </c>
      <c r="P81" s="7">
        <f ca="1">VLOOKUP(B80,INDIRECT("fundamentals!"&amp;$A$2&amp;":"&amp;B$2),2,1)</f>
        <v>5012.72</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7">J84+1</f>
        <v>2023</v>
      </c>
      <c r="L84" s="1">
        <f t="shared" si="107"/>
        <v>2024</v>
      </c>
      <c r="M84" s="1">
        <f t="shared" si="107"/>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5267.6949999999997</v>
      </c>
      <c r="D85" s="10">
        <f ca="1">C85*VLOOKUP(B85,INDIRECT("fundamentals!"&amp;"$"&amp;$A$2&amp;":"&amp;"$"&amp;$B$2),9,1)/100</f>
        <v>106.81999592147454</v>
      </c>
      <c r="E85" s="10">
        <f ca="1">C85*INDEX(buyback_yield!$C$3:$Y$13,MATCH(ierp_industrials!$C$2,buyback_yield!$B$3:$B$13,0),MATCH(ierp_industrials!B85,buyback_yield!$C$2:$Y$2,0))</f>
        <v>87.565690532128073</v>
      </c>
      <c r="F85" s="10">
        <f ca="1">SUM(D85:E85)</f>
        <v>194.3856864536026</v>
      </c>
      <c r="G85" s="3">
        <f>INDEX(eps_5Y_est!$C$3:$M$25,MATCH(B85,eps_5Y_est!$B$3:$B$25,0),MATCH($C$2,eps_5Y_est!$C$2:$M$2,0))</f>
        <v>8.271236642079699E-2</v>
      </c>
      <c r="H85" s="16">
        <f>VLOOKUP(B85,'riskfree_rate and infl.'!$A:$C,3,0)</f>
        <v>1.6449000000000002E-2</v>
      </c>
      <c r="I85" s="26">
        <f ca="1">F85*(1+$G85)</f>
        <v>210.46378657851113</v>
      </c>
      <c r="J85" s="7">
        <f ca="1">I85*(1+$G85)</f>
        <v>227.87174441230135</v>
      </c>
      <c r="K85" s="7">
        <f t="shared" ref="K85:M85" ca="1" si="108">J85*(1+$G85)</f>
        <v>246.71955563307782</v>
      </c>
      <c r="L85" s="7">
        <f t="shared" ca="1" si="108"/>
        <v>267.12631392177713</v>
      </c>
      <c r="M85" s="7">
        <f t="shared" ca="1" si="108"/>
        <v>289.22096347951197</v>
      </c>
      <c r="N85" s="7">
        <f t="shared" ref="N85" ca="1" si="109">M85*(1+$H85)</f>
        <v>293.97835910778645</v>
      </c>
      <c r="O85" s="7">
        <f ca="1">SUM(I85:N85)</f>
        <v>1535.3807231329658</v>
      </c>
      <c r="P85" s="7"/>
      <c r="Q85" s="11">
        <v>6.4436702466673879E-2</v>
      </c>
      <c r="R85" s="8">
        <f>Q85-H85</f>
        <v>4.7987702466673873E-2</v>
      </c>
    </row>
    <row r="86" spans="1:18" x14ac:dyDescent="0.35">
      <c r="H86" s="6"/>
      <c r="I86" s="26">
        <f ca="1">I85/((1+$Q$5)^(I$3-0.5))</f>
        <v>203.37441305346709</v>
      </c>
      <c r="J86" s="7">
        <f t="shared" ref="J86" ca="1" si="110">J85/((1+$Q$5)^(J$3-0.5))</f>
        <v>205.61144029364863</v>
      </c>
      <c r="K86" s="7">
        <f t="shared" ref="K86" ca="1" si="111">K85/((1+$Q$5)^(K$3-0.5))</f>
        <v>207.87307382917567</v>
      </c>
      <c r="L86" s="7">
        <f t="shared" ref="L86" ca="1" si="112">L85/((1+$Q$5)^(L$3-0.5))</f>
        <v>210.15958431825018</v>
      </c>
      <c r="M86" s="7">
        <f t="shared" ref="M86" ca="1" si="113">M85/((1+$Q$5)^(M$3-0.5))</f>
        <v>212.47124539619287</v>
      </c>
      <c r="N86" s="7">
        <f ca="1">N85/(((1+Q85)^N$3)*(Q85-H85))</f>
        <v>4483.1802412492316</v>
      </c>
      <c r="O86" s="7">
        <f ca="1">SUM(I86:N86)</f>
        <v>5522.6699981399661</v>
      </c>
      <c r="P86" s="7">
        <f ca="1">VLOOKUP(B85,INDIRECT("fundamentals!"&amp;$A$2&amp;":"&amp;B$2),2,1)</f>
        <v>5522.67</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4">J89+1</f>
        <v>2024</v>
      </c>
      <c r="L89" s="1">
        <f t="shared" si="114"/>
        <v>2025</v>
      </c>
      <c r="M89" s="1">
        <f t="shared" si="114"/>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6061.6849999999995</v>
      </c>
      <c r="D90" s="10">
        <f ca="1">C90*VLOOKUP(B90,INDIRECT("fundamentals!"&amp;"$"&amp;$A$2&amp;":"&amp;"$"&amp;$B$2),9,1)/100</f>
        <v>90.144930950839367</v>
      </c>
      <c r="E90" s="10">
        <f ca="1">C90*INDEX(buyback_yield!$C$3:$Y$13,MATCH(ierp_industrials!$C$2,buyback_yield!$B$3:$B$13,0),MATCH(ierp_industrials!B90,buyback_yield!$C$2:$Y$2,0))</f>
        <v>123.07201131225543</v>
      </c>
      <c r="F90" s="10">
        <f ca="1">SUM(D90:E90)</f>
        <v>213.21694226309478</v>
      </c>
      <c r="G90" s="3">
        <f>INDEX(eps_5Y_est!$C$3:$M$25,MATCH(B90,eps_5Y_est!$B$3:$B$25,0),MATCH($C$2,eps_5Y_est!$C$2:$M$2,0))</f>
        <v>0.12823127518229099</v>
      </c>
      <c r="H90" s="16">
        <f>VLOOKUP(B90,'riskfree_rate and infl.'!$A:$C,3,0)</f>
        <v>1.9032E-2</v>
      </c>
      <c r="I90" s="26">
        <f ca="1">F90*(1+$G90)</f>
        <v>240.55802265996033</v>
      </c>
      <c r="J90" s="7">
        <f ca="1">I90*(1+$G90)</f>
        <v>271.40508466097748</v>
      </c>
      <c r="K90" s="7">
        <f t="shared" ref="K90:M90" ca="1" si="115">J90*(1+$G90)</f>
        <v>306.20770475801226</v>
      </c>
      <c r="L90" s="7">
        <f t="shared" ca="1" si="115"/>
        <v>345.47310920977463</v>
      </c>
      <c r="M90" s="7">
        <f t="shared" ca="1" si="115"/>
        <v>389.77356654493491</v>
      </c>
      <c r="N90" s="7">
        <f t="shared" ref="N90" ca="1" si="116">M90*(1+$H90)</f>
        <v>397.19173706341809</v>
      </c>
      <c r="O90" s="7">
        <f ca="1">SUM(I90:N90)</f>
        <v>1950.6092248970779</v>
      </c>
      <c r="P90" s="7"/>
      <c r="Q90" s="11">
        <v>7.1916498922583366E-2</v>
      </c>
      <c r="R90" s="8">
        <f>Q90-H90</f>
        <v>5.2884498922583366E-2</v>
      </c>
    </row>
    <row r="91" spans="1:18" x14ac:dyDescent="0.35">
      <c r="H91" s="6"/>
      <c r="I91" s="26">
        <f ca="1">I90/((1+$Q$5)^(I$3-0.5))</f>
        <v>232.45493896652746</v>
      </c>
      <c r="J91" s="7">
        <f t="shared" ref="J91" ca="1" si="117">J90/((1+$Q$5)^(J$3-0.5))</f>
        <v>244.8921014936976</v>
      </c>
      <c r="K91" s="7">
        <f t="shared" ref="K91" ca="1" si="118">K90/((1+$Q$5)^(K$3-0.5))</f>
        <v>257.99469626513388</v>
      </c>
      <c r="L91" s="7">
        <f t="shared" ref="L91" ca="1" si="119">L90/((1+$Q$5)^(L$3-0.5))</f>
        <v>271.79832626268535</v>
      </c>
      <c r="M91" s="7">
        <f t="shared" ref="M91" ca="1" si="120">M90/((1+$Q$5)^(M$3-0.5))</f>
        <v>286.34049935382615</v>
      </c>
      <c r="N91" s="7">
        <f ca="1">N90/(((1+Q90)^N$3)*(Q90-H90))</f>
        <v>5307.2192959667509</v>
      </c>
      <c r="O91" s="7">
        <f ca="1">SUM(I91:N91)</f>
        <v>6600.6998583086215</v>
      </c>
      <c r="P91" s="7">
        <f ca="1">VLOOKUP(B90,INDIRECT("fundamentals!"&amp;$A$2&amp;":"&amp;B$2),2,1)</f>
        <v>6600.7</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1">J94+1</f>
        <v>2025</v>
      </c>
      <c r="L94" s="1">
        <f t="shared" si="121"/>
        <v>2026</v>
      </c>
      <c r="M94" s="1">
        <f t="shared" si="121"/>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6416.415</v>
      </c>
      <c r="D95" s="10">
        <f ca="1">C95*VLOOKUP(B95,INDIRECT("fundamentals!"&amp;"$"&amp;$A$2&amp;":"&amp;"$"&amp;$B$2),9,1)/100</f>
        <v>117.53350814425747</v>
      </c>
      <c r="E95" s="10">
        <f ca="1">C95*INDEX(buyback_yield!$C$3:$Y$13,MATCH(ierp_industrials!$C$2,buyback_yield!$B$3:$B$13,0),MATCH(ierp_industrials!B95,buyback_yield!$C$2:$Y$2,0))</f>
        <v>143.18410790560344</v>
      </c>
      <c r="F95" s="10">
        <f ca="1">SUM(D95:E95)</f>
        <v>260.71761604986091</v>
      </c>
      <c r="G95" s="3">
        <f>INDEX(eps_5Y_est!$C$3:$M$25,MATCH(B95,eps_5Y_est!$B$3:$B$25,0),MATCH($C$2,eps_5Y_est!$C$2:$M$2,0))</f>
        <v>9.8244587625787957E-2</v>
      </c>
      <c r="H95" s="16">
        <f>VLOOKUP(B95,'riskfree_rate and infl.'!$A:$C,3,0)</f>
        <v>3.9629999999999999E-2</v>
      </c>
      <c r="I95" s="26">
        <f ca="1">F95*(1+$G95)</f>
        <v>286.33171072545804</v>
      </c>
      <c r="J95" s="7">
        <f ca="1">I95*(1+$G95)</f>
        <v>314.46225156986708</v>
      </c>
      <c r="K95" s="7">
        <f t="shared" ref="K95:M95" ca="1" si="122">J95*(1+$G95)</f>
        <v>345.35646579922548</v>
      </c>
      <c r="L95" s="7">
        <f t="shared" ca="1" si="122"/>
        <v>379.28586936556997</v>
      </c>
      <c r="M95" s="7">
        <f t="shared" ca="1" si="122"/>
        <v>416.54865319367889</v>
      </c>
      <c r="N95" s="7">
        <f t="shared" ref="N95" ca="1" si="123">M95*(1+$H95)</f>
        <v>433.05647631974438</v>
      </c>
      <c r="O95" s="7">
        <f ca="1">SUM(I95:N95)</f>
        <v>2175.0414269735438</v>
      </c>
      <c r="P95" s="7"/>
      <c r="Q95" s="11">
        <v>9.6763108380331073E-2</v>
      </c>
      <c r="R95" s="8">
        <f>Q95-H95</f>
        <v>5.7133108380331074E-2</v>
      </c>
    </row>
    <row r="96" spans="1:18" x14ac:dyDescent="0.35">
      <c r="H96" s="6"/>
      <c r="I96" s="26">
        <f ca="1">I95/((1+$Q$5)^(I$3-0.5))</f>
        <v>276.68676190838261</v>
      </c>
      <c r="J96" s="7">
        <f t="shared" ref="J96" ca="1" si="124">J95/((1+$Q$5)^(J$3-0.5))</f>
        <v>283.74310571071231</v>
      </c>
      <c r="K96" s="7">
        <f t="shared" ref="K96" ca="1" si="125">K95/((1+$Q$5)^(K$3-0.5))</f>
        <v>290.97940748252796</v>
      </c>
      <c r="L96" s="7">
        <f t="shared" ref="L96" ca="1" si="126">L95/((1+$Q$5)^(L$3-0.5))</f>
        <v>298.40025669277964</v>
      </c>
      <c r="M96" s="7">
        <f t="shared" ref="M96" ca="1" si="127">M95/((1+$Q$5)^(M$3-0.5))</f>
        <v>306.01035985566563</v>
      </c>
      <c r="N96" s="7">
        <f ca="1">N95/(((1+Q95)^N$3)*(Q95-H95))</f>
        <v>4776.3101084770606</v>
      </c>
      <c r="O96" s="7">
        <f ca="1">SUM(I96:N96)</f>
        <v>6232.1300001271284</v>
      </c>
      <c r="P96" s="7">
        <f ca="1">VLOOKUP(B95,INDIRECT("fundamentals!"&amp;$A$2&amp;":"&amp;B$2),2,1)</f>
        <v>6232.13</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8">J99+1</f>
        <v>2026</v>
      </c>
      <c r="L99" s="1">
        <f t="shared" si="128"/>
        <v>2027</v>
      </c>
      <c r="M99" s="1">
        <f t="shared" si="128"/>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6785.9349999999995</v>
      </c>
      <c r="D100" s="10">
        <f ca="1">C100*VLOOKUP(B100,INDIRECT("fundamentals!"&amp;"$"&amp;$A$2&amp;":"&amp;"$"&amp;$B$2),9,1)/100</f>
        <v>128.17707762216438</v>
      </c>
      <c r="E100" s="10">
        <f ca="1">C100*INDEX(buyback_yield!$C$3:$Y$13,MATCH(ierp_industrials!$C$2,buyback_yield!$B$3:$B$13,0),MATCH(ierp_industrials!B100,buyback_yield!$C$2:$Y$2,0))</f>
        <v>180.26866759583223</v>
      </c>
      <c r="F100" s="10">
        <f ca="1">SUM(D100:E100)</f>
        <v>308.4457452179966</v>
      </c>
      <c r="G100" s="3">
        <f>INDEX(eps_5Y_est!$C$3:$M$25,MATCH(B100,eps_5Y_est!$B$3:$B$25,0),MATCH($C$2,eps_5Y_est!$C$2:$M$2,0))</f>
        <v>9.4666494891576025E-2</v>
      </c>
      <c r="H100" s="16">
        <f>VLOOKUP(B100,'riskfree_rate and infl.'!$A:$C,3,0)</f>
        <v>4.0281999999999998E-2</v>
      </c>
      <c r="I100" s="26">
        <f ca="1">F100*(1+$G100)</f>
        <v>337.64522278200445</v>
      </c>
      <c r="J100" s="7">
        <f ca="1">I100*(1+$G100)</f>
        <v>369.60891253966213</v>
      </c>
      <c r="K100" s="7">
        <f t="shared" ref="K100:M100" ca="1" si="129">J100*(1+$G100)</f>
        <v>404.59849277047903</v>
      </c>
      <c r="L100" s="7">
        <f t="shared" ca="1" si="129"/>
        <v>442.90041391947494</v>
      </c>
      <c r="M100" s="7">
        <f t="shared" ca="1" si="129"/>
        <v>484.82824369125984</v>
      </c>
      <c r="N100" s="7">
        <f t="shared" ref="N100" ca="1" si="130">M100*(1+$H100)</f>
        <v>504.35809500363115</v>
      </c>
      <c r="O100" s="7">
        <f ca="1">SUM(I100:N100)</f>
        <v>2543.9393807065112</v>
      </c>
      <c r="P100" s="7"/>
      <c r="Q100" s="11">
        <v>9.6703137193619379E-2</v>
      </c>
      <c r="R100" s="8">
        <f>Q100-H100</f>
        <v>5.6421137193619381E-2</v>
      </c>
    </row>
    <row r="101" spans="1:18" x14ac:dyDescent="0.35">
      <c r="H101" s="6"/>
      <c r="I101" s="26">
        <f ca="1">I100/((1+$Q$5)^(I$3-0.5))</f>
        <v>326.27180247933683</v>
      </c>
      <c r="J101" s="7">
        <f t="shared" ref="J101" ca="1" si="131">J100/((1+$Q$5)^(J$3-0.5))</f>
        <v>333.50260712949807</v>
      </c>
      <c r="K101" s="7">
        <f t="shared" ref="K101" ca="1" si="132">K100/((1+$Q$5)^(K$3-0.5))</f>
        <v>340.89366018449073</v>
      </c>
      <c r="L101" s="7">
        <f t="shared" ref="L101" ca="1" si="133">L100/((1+$Q$5)^(L$3-0.5))</f>
        <v>348.44851305421918</v>
      </c>
      <c r="M101" s="7">
        <f t="shared" ref="M101" ca="1" si="134">M100/((1+$Q$5)^(M$3-0.5))</f>
        <v>356.17079585459618</v>
      </c>
      <c r="N101" s="7">
        <f ca="1">N100/(((1+Q100)^N$3)*(Q100-H100))</f>
        <v>5634.4526214963698</v>
      </c>
      <c r="O101" s="7">
        <f ca="1">SUM(I101:N101)</f>
        <v>7339.7400001985106</v>
      </c>
      <c r="P101" s="7">
        <f ca="1">VLOOKUP(B100,INDIRECT("fundamentals!"&amp;$A$2&amp;":"&amp;B$2),2,1)</f>
        <v>7339.74</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5">J104+1</f>
        <v>2027</v>
      </c>
      <c r="L104" s="1">
        <f t="shared" si="135"/>
        <v>2028</v>
      </c>
      <c r="M104" s="1">
        <f t="shared" si="135"/>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8002.98</v>
      </c>
      <c r="D105" s="10">
        <f ca="1">C105*VLOOKUP(B105,INDIRECT("fundamentals!"&amp;"$"&amp;$A$2&amp;":"&amp;"$"&amp;$B$2),9,1)/100</f>
        <v>132.1931822325671</v>
      </c>
      <c r="E105" s="10">
        <f ca="1">C105*INDEX(buyback_yield!$C$3:$Y$13,MATCH(ierp_industrials!$C$2,buyback_yield!$B$3:$B$13,0),MATCH(ierp_industrials!B105,buyback_yield!$C$2:$Y$2,0))</f>
        <v>122.3207373470551</v>
      </c>
      <c r="F105" s="10">
        <f ca="1">SUM(D105:E105)</f>
        <v>254.51391957962221</v>
      </c>
      <c r="G105" s="3">
        <f>INDEX(eps_5Y_est!$C$3:$M$25,MATCH(B105,eps_5Y_est!$B$3:$B$25,0),MATCH($C$2,eps_5Y_est!$C$2:$M$2,0))</f>
        <v>0.11898605178828002</v>
      </c>
      <c r="H105" s="16">
        <f>VLOOKUP(B105,'riskfree_rate and infl.'!$A:$C,3,0)</f>
        <v>4.7812E-2</v>
      </c>
      <c r="I105" s="26">
        <f ca="1">F105*(1+$G105)</f>
        <v>284.79752599556127</v>
      </c>
      <c r="J105" s="7">
        <f ca="1">I105*(1+$G105)</f>
        <v>318.68445917284311</v>
      </c>
      <c r="K105" s="7">
        <f t="shared" ref="K105:M105" ca="1" si="136">J105*(1+$G105)</f>
        <v>356.60346473610298</v>
      </c>
      <c r="L105" s="7">
        <f t="shared" ca="1" si="136"/>
        <v>399.03430305907295</v>
      </c>
      <c r="M105" s="7">
        <f t="shared" ca="1" si="136"/>
        <v>446.51381930816001</v>
      </c>
      <c r="N105" s="7">
        <f t="shared" ref="N105" ca="1" si="137">M105*(1+$H105)</f>
        <v>467.86253803692176</v>
      </c>
      <c r="O105" s="7">
        <f ca="1">SUM(I105:N105)</f>
        <v>2273.4961103086621</v>
      </c>
      <c r="P105" s="7"/>
      <c r="Q105" s="11">
        <v>9.0230078081091639E-2</v>
      </c>
      <c r="R105" s="8">
        <f>Q105-H105</f>
        <v>4.2418078081091638E-2</v>
      </c>
    </row>
    <row r="106" spans="1:18" x14ac:dyDescent="0.35">
      <c r="H106" s="6"/>
      <c r="I106" s="26">
        <f ca="1">I105/((1+$Q$5)^(I$3-0.5))</f>
        <v>275.20425546853028</v>
      </c>
      <c r="J106" s="7">
        <f t="shared" ref="J106" ca="1" si="138">J105/((1+$Q$5)^(J$3-0.5))</f>
        <v>287.55285486897532</v>
      </c>
      <c r="K106" s="7">
        <f t="shared" ref="K106" ca="1" si="139">K105/((1+$Q$5)^(K$3-0.5))</f>
        <v>300.45554420125325</v>
      </c>
      <c r="L106" s="7">
        <f t="shared" ref="L106" ca="1" si="140">L105/((1+$Q$5)^(L$3-0.5))</f>
        <v>313.93718585198803</v>
      </c>
      <c r="M106" s="7">
        <f t="shared" ref="M106" ca="1" si="141">M105/((1+$Q$5)^(M$3-0.5))</f>
        <v>328.02375779975557</v>
      </c>
      <c r="N106" s="7">
        <f ca="1">N105/(((1+Q105)^N$3)*(Q105-H105))</f>
        <v>7161.0464000264074</v>
      </c>
      <c r="O106" s="7">
        <f ca="1">SUM(I106:N106)</f>
        <v>8666.2199982169095</v>
      </c>
      <c r="P106" s="7">
        <f ca="1">VLOOKUP(B105,INDIRECT("fundamentals!"&amp;$A$2&amp;":"&amp;B$2),2,1)</f>
        <v>8666.2199999999993</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2">J109+1</f>
        <v>2028</v>
      </c>
      <c r="L109" s="1">
        <f t="shared" si="142"/>
        <v>2029</v>
      </c>
      <c r="M109" s="1">
        <f t="shared" si="142"/>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8887.2049999999999</v>
      </c>
      <c r="D110" s="10">
        <f ca="1">C110*VLOOKUP(B110,INDIRECT("fundamentals!"&amp;"$"&amp;$A$2&amp;":"&amp;"$"&amp;$B$2),9,1)/100</f>
        <v>140.06061735632827</v>
      </c>
      <c r="E110" s="10">
        <f ca="1">C110*INDEX(buyback_yield!$C$3:$Y$13,MATCH(ierp_industrials!$C$2,buyback_yield!$B$3:$B$13,0),MATCH(ierp_industrials!B110,buyback_yield!$C$2:$Y$2,0))</f>
        <v>167.42925189343401</v>
      </c>
      <c r="F110" s="10">
        <f ca="1">SUM(D110:E110)</f>
        <v>307.48986924976225</v>
      </c>
      <c r="G110" s="3">
        <f>INDEX(eps_5Y_est!$C$3:$M$25,MATCH(B110,eps_5Y_est!$B$3:$B$25,0),MATCH($C$2,eps_5Y_est!$C$2:$M$2,0))</f>
        <v>0.12261254789239405</v>
      </c>
      <c r="H110" s="16">
        <f>VLOOKUP(B110,'riskfree_rate and infl.'!$A:$C,3,0)</f>
        <v>4.8350999999999998E-2</v>
      </c>
      <c r="I110" s="26">
        <f ca="1">F110*(1+$G110)</f>
        <v>345.19198556957474</v>
      </c>
      <c r="J110" s="7">
        <f ca="1">I110*(1+$G110)</f>
        <v>387.51685443229485</v>
      </c>
      <c r="K110" s="7">
        <f t="shared" ref="K110:M110" ca="1" si="143">J110*(1+$G110)</f>
        <v>435.03128330548452</v>
      </c>
      <c r="L110" s="7">
        <f t="shared" ca="1" si="143"/>
        <v>488.3715773644679</v>
      </c>
      <c r="M110" s="7">
        <f t="shared" ca="1" si="143"/>
        <v>548.2520607833527</v>
      </c>
      <c r="N110" s="7">
        <f t="shared" ref="N110" ca="1" si="144">M110*(1+$H110)</f>
        <v>574.76059617428859</v>
      </c>
      <c r="O110" s="7">
        <f ca="1">SUM(I110:N110)</f>
        <v>2779.1243576294637</v>
      </c>
      <c r="P110" s="7"/>
      <c r="Q110" s="11">
        <v>9.4240396549301678E-2</v>
      </c>
      <c r="R110" s="8">
        <f>Q110-H110</f>
        <v>4.5889396549301679E-2</v>
      </c>
    </row>
    <row r="111" spans="1:18" x14ac:dyDescent="0.35">
      <c r="H111" s="6"/>
      <c r="I111" s="26">
        <f ca="1">I110/((1+$Q$5)^(I$3-0.5))</f>
        <v>333.5643561168402</v>
      </c>
      <c r="J111" s="7">
        <f t="shared" ref="J111" ca="1" si="145">J110/((1+$Q$5)^(J$3-0.5))</f>
        <v>349.66116041891769</v>
      </c>
      <c r="K111" s="7">
        <f t="shared" ref="K111" ca="1" si="146">K110/((1+$Q$5)^(K$3-0.5))</f>
        <v>366.53474768352675</v>
      </c>
      <c r="L111" s="7">
        <f t="shared" ref="L111" ca="1" si="147">L110/((1+$Q$5)^(L$3-0.5))</f>
        <v>384.22260310086756</v>
      </c>
      <c r="M111" s="7">
        <f t="shared" ref="M111" ca="1" si="148">M110/((1+$Q$5)^(M$3-0.5))</f>
        <v>402.76402078274668</v>
      </c>
      <c r="N111" s="7">
        <f ca="1">N110/(((1+Q110)^N$3)*(Q110-H110))</f>
        <v>7983.8233831375292</v>
      </c>
      <c r="O111" s="7">
        <f ca="1">SUM(I111:N111)</f>
        <v>9820.5702712404272</v>
      </c>
      <c r="P111" s="7">
        <f ca="1">VLOOKUP(B110,INDIRECT("fundamentals!"&amp;$A$2&amp;":"&amp;B$2),2,1)</f>
        <v>9820.57</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51BEB-2555-4E57-B6F4-C0CF08A3BB94}">
  <sheetPr codeName="Sheet14"/>
  <dimension ref="A2:R116"/>
  <sheetViews>
    <sheetView topLeftCell="A98"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DA</v>
      </c>
      <c r="B2" s="27" t="str" cm="1">
        <f t="array" aca="1" ref="B2" ca="1">SUBSTITUTE(ADDRESS(1, COLUMN(INDIRECT(A2 &amp; "1")) + 11, 4), "1", "")</f>
        <v>DL</v>
      </c>
      <c r="C2" s="1" t="s">
        <v>30</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1462.4</v>
      </c>
      <c r="D5" s="10">
        <f ca="1">C5*VLOOKUP(B5,INDIRECT("fundamentals!"&amp;"$"&amp;$A$2&amp;":"&amp;"$"&amp;$B$2),9,1)/100</f>
        <v>32.574861890071659</v>
      </c>
      <c r="E5" s="10">
        <f ca="1">C5*INDEX(buyback_yield!$C$3:$Y$13,MATCH(ierp_materials!$C$2,buyback_yield!$B$3:$B$13,0),MATCH(ierp_materials!B5,buyback_yield!$C$2:$Y$2,0))</f>
        <v>0</v>
      </c>
      <c r="F5" s="10">
        <f ca="1">SUM(D5:E5)</f>
        <v>32.574861890071659</v>
      </c>
      <c r="G5" s="3">
        <f>INDEX(eps_5Y_est!$C$3:$M$25,MATCH(B5,eps_5Y_est!$B$3:$B$25,0),MATCH($C$2,eps_5Y_est!$C$2:$M$2,0))</f>
        <v>5.4394944469042E-2</v>
      </c>
      <c r="H5" s="16">
        <f>VLOOKUP(B5,'riskfree_rate and infl.'!$A:$C,3,0)</f>
        <v>4.8261000000000005E-2</v>
      </c>
      <c r="I5" s="26">
        <f ca="1">F5*(1+$G5)</f>
        <v>34.346769693668818</v>
      </c>
      <c r="J5" s="7">
        <f ca="1">I5*(1+$G5)</f>
        <v>36.215060323846906</v>
      </c>
      <c r="K5" s="7">
        <f t="shared" ref="K5:M5" ca="1" si="1">J5*(1+$G5)</f>
        <v>38.184976519105561</v>
      </c>
      <c r="L5" s="7">
        <f t="shared" ca="1" si="1"/>
        <v>40.262046196413976</v>
      </c>
      <c r="M5" s="7">
        <f t="shared" ca="1" si="1"/>
        <v>42.452097963477918</v>
      </c>
      <c r="N5" s="7">
        <f t="shared" ref="N5" ca="1" si="2">M5*(1+$H5)</f>
        <v>44.500878663293328</v>
      </c>
      <c r="O5" s="7">
        <f ca="1">SUM(I5:N5)</f>
        <v>235.9618293598065</v>
      </c>
      <c r="P5" s="7"/>
      <c r="Q5" s="11">
        <v>7.1008980854118664E-2</v>
      </c>
      <c r="R5" s="8">
        <f>Q5-H5</f>
        <v>2.2747980854118659E-2</v>
      </c>
    </row>
    <row r="6" spans="1:18" x14ac:dyDescent="0.35">
      <c r="H6" s="6"/>
      <c r="I6" s="26">
        <f ca="1">I5/((1+$Q$5)^(I$3-0.5))</f>
        <v>33.188631243269377</v>
      </c>
      <c r="J6" s="7">
        <f ca="1">J5/((1+$Q$5)^(J$3-0.5))</f>
        <v>32.673792304564273</v>
      </c>
      <c r="K6" s="7">
        <f ca="1">K5/((1+$Q$5)^(K$3-0.5))</f>
        <v>32.166939809495958</v>
      </c>
      <c r="L6" s="7">
        <f ca="1">L5/((1+$Q$5)^(L$3-0.5))</f>
        <v>31.667949868286179</v>
      </c>
      <c r="M6" s="7">
        <f ca="1">M5/((1+$Q$5)^(M$3-0.5))</f>
        <v>31.176700512997947</v>
      </c>
      <c r="N6" s="7">
        <f ca="1">N5/(((1+Q5)^N$3)*(Q5-H5))</f>
        <v>1388.2259844703674</v>
      </c>
      <c r="O6" s="7">
        <f ca="1">SUM(I6:N6)</f>
        <v>1549.0999982089811</v>
      </c>
      <c r="P6" s="7">
        <f ca="1">VLOOKUP(B5,INDIRECT("fundamentals!"&amp;$A$2&amp;":"&amp;B$2),2,1)</f>
        <v>1549.1</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1574.7849999999999</v>
      </c>
      <c r="D10" s="10">
        <f ca="1">C10*VLOOKUP(B10,INDIRECT("fundamentals!"&amp;"$"&amp;$A$2&amp;":"&amp;"$"&amp;$B$2),9,1)/100</f>
        <v>42.166889650666143</v>
      </c>
      <c r="E10" s="10">
        <f ca="1">C10*INDEX(buyback_yield!$C$3:$Y$13,MATCH(ierp_materials!$C$2,buyback_yield!$B$3:$B$13,0),MATCH(ierp_materials!B10,buyback_yield!$C$2:$Y$2,0))</f>
        <v>0</v>
      </c>
      <c r="F10" s="10">
        <f ca="1">SUM(D10:E10)</f>
        <v>42.166889650666143</v>
      </c>
      <c r="G10" s="3">
        <f>INDEX(eps_5Y_est!$C$3:$M$25,MATCH(B10,eps_5Y_est!$B$3:$B$25,0),MATCH($C$2,eps_5Y_est!$C$2:$M$2,0))</f>
        <v>5.0655269351228001E-2</v>
      </c>
      <c r="H10" s="16">
        <f>VLOOKUP(B10,'riskfree_rate and infl.'!$A:$C,3,0)</f>
        <v>4.5347999999999999E-2</v>
      </c>
      <c r="I10" s="26">
        <f ca="1">F10*(1+$G10)</f>
        <v>44.302864803624146</v>
      </c>
      <c r="J10" s="7">
        <f ca="1">I10*(1+$G10)</f>
        <v>46.547038353282773</v>
      </c>
      <c r="K10" s="7">
        <f t="shared" ref="K10:M10" ca="1" si="4">J10*(1+$G10)</f>
        <v>48.904891118570255</v>
      </c>
      <c r="L10" s="7">
        <f t="shared" ca="1" si="4"/>
        <v>51.382181550773915</v>
      </c>
      <c r="M10" s="7">
        <f t="shared" ca="1" si="4"/>
        <v>53.98495979708207</v>
      </c>
      <c r="N10" s="7">
        <f t="shared" ref="N10" ca="1" si="5">M10*(1+$H10)</f>
        <v>56.433069753960147</v>
      </c>
      <c r="O10" s="7">
        <f ca="1">SUM(I10:N10)</f>
        <v>301.5550053772933</v>
      </c>
      <c r="P10" s="7"/>
      <c r="Q10" s="11">
        <v>7.370839635178425E-2</v>
      </c>
      <c r="R10" s="8">
        <f>Q10-H10</f>
        <v>2.8360396351784251E-2</v>
      </c>
    </row>
    <row r="11" spans="1:18" x14ac:dyDescent="0.35">
      <c r="H11" s="6"/>
      <c r="I11" s="26">
        <f ca="1">I10/((1+$Q$5)^(I$3-0.5))</f>
        <v>42.809016862477499</v>
      </c>
      <c r="J11" s="7">
        <f t="shared" ref="J11" ca="1" si="6">J10/((1+$Q$5)^(J$3-0.5))</f>
        <v>41.995464040309407</v>
      </c>
      <c r="K11" s="7">
        <f t="shared" ref="K11" ca="1" si="7">K10/((1+$Q$5)^(K$3-0.5))</f>
        <v>41.197372171065865</v>
      </c>
      <c r="L11" s="7">
        <f t="shared" ref="L11" ca="1" si="8">L10/((1+$Q$5)^(L$3-0.5))</f>
        <v>40.41444743108994</v>
      </c>
      <c r="M11" s="7">
        <f t="shared" ref="M11" ca="1" si="9">M10/((1+$Q$5)^(M$3-0.5))</f>
        <v>39.646401580619909</v>
      </c>
      <c r="N11" s="7">
        <f ca="1">N10/(((1+Q10)^N$3)*(Q10-H10))</f>
        <v>1394.4072510171525</v>
      </c>
      <c r="O11" s="7">
        <f ca="1">SUM(I11:N11)</f>
        <v>1600.4699531027152</v>
      </c>
      <c r="P11" s="7">
        <f ca="1">VLOOKUP(B10,INDIRECT("fundamentals!"&amp;$A$2&amp;":"&amp;B$2),2,1)</f>
        <v>1600.47</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1723.415</v>
      </c>
      <c r="D15" s="10">
        <f ca="1">C15*VLOOKUP(B15,INDIRECT("fundamentals!"&amp;"$"&amp;$A$2&amp;":"&amp;"$"&amp;$B$2),9,1)/100</f>
        <v>50.564640580158191</v>
      </c>
      <c r="E15" s="10">
        <f ca="1">C15*INDEX(buyback_yield!$C$3:$Y$13,MATCH(ierp_materials!$C$2,buyback_yield!$B$3:$B$13,0),MATCH(ierp_materials!B15,buyback_yield!$C$2:$Y$2,0))</f>
        <v>0</v>
      </c>
      <c r="F15" s="10">
        <f ca="1">SUM(D15:E15)</f>
        <v>50.564640580158191</v>
      </c>
      <c r="G15" s="3">
        <f>INDEX(eps_5Y_est!$C$3:$M$25,MATCH(B15,eps_5Y_est!$B$3:$B$25,0),MATCH($C$2,eps_5Y_est!$C$2:$M$2,0))</f>
        <v>4.3460306265913004E-2</v>
      </c>
      <c r="H15" s="16">
        <f>VLOOKUP(B15,'riskfree_rate and infl.'!$A:$C,3,0)</f>
        <v>4.8094999999999999E-2</v>
      </c>
      <c r="I15" s="26">
        <f ca="1">F15*(1+$G15)</f>
        <v>52.762195345997675</v>
      </c>
      <c r="J15" s="7">
        <f ca="1">I15*(1+$G15)</f>
        <v>55.055256514996657</v>
      </c>
      <c r="K15" s="7">
        <f t="shared" ref="K15:M15" ca="1" si="11">J15*(1+$G15)</f>
        <v>57.44797482468681</v>
      </c>
      <c r="L15" s="7">
        <f t="shared" ca="1" si="11"/>
        <v>59.944681404924154</v>
      </c>
      <c r="M15" s="7">
        <f t="shared" ca="1" si="11"/>
        <v>62.549895617794732</v>
      </c>
      <c r="N15" s="7">
        <f t="shared" ref="N15" ca="1" si="12">M15*(1+$H15)</f>
        <v>65.558232847532565</v>
      </c>
      <c r="O15" s="7">
        <f ca="1">SUM(I15:N15)</f>
        <v>353.31823655593263</v>
      </c>
      <c r="P15" s="7"/>
      <c r="Q15" s="11">
        <v>7.6378720435091724E-2</v>
      </c>
      <c r="R15" s="8">
        <f>Q15-H15</f>
        <v>2.8283720435091725E-2</v>
      </c>
    </row>
    <row r="16" spans="1:18" x14ac:dyDescent="0.35">
      <c r="H16" s="6"/>
      <c r="I16" s="26">
        <f ca="1">I15/((1+$Q$5)^(I$3-0.5))</f>
        <v>50.983107306491299</v>
      </c>
      <c r="J16" s="7">
        <f t="shared" ref="J16" ca="1" si="13">J15/((1+$Q$5)^(J$3-0.5))</f>
        <v>49.671711176496181</v>
      </c>
      <c r="K16" s="7">
        <f t="shared" ref="K16" ca="1" si="14">K15/((1+$Q$5)^(K$3-0.5))</f>
        <v>48.394047000095561</v>
      </c>
      <c r="L16" s="7">
        <f t="shared" ref="L16" ca="1" si="15">L15/((1+$Q$5)^(L$3-0.5))</f>
        <v>47.149247118260057</v>
      </c>
      <c r="M16" s="7">
        <f t="shared" ref="M16" ca="1" si="16">M15/((1+$Q$5)^(M$3-0.5))</f>
        <v>45.936466190032931</v>
      </c>
      <c r="N16" s="7">
        <f ca="1">N15/(((1+Q15)^N$3)*(Q15-H15))</f>
        <v>1604.2246518580419</v>
      </c>
      <c r="O16" s="7">
        <f ca="1">SUM(I16:N16)</f>
        <v>1846.3592306494179</v>
      </c>
      <c r="P16" s="7">
        <f ca="1">VLOOKUP(B15,INDIRECT("fundamentals!"&amp;$A$2&amp;":"&amp;B$2),2,1)</f>
        <v>1846.36</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2105.8150000000001</v>
      </c>
      <c r="D20" s="10">
        <f ca="1">C20*VLOOKUP(B20,INDIRECT("fundamentals!"&amp;"$"&amp;$A$2&amp;":"&amp;"$"&amp;$B$2),9,1)/100</f>
        <v>52.703370724544932</v>
      </c>
      <c r="E20" s="10">
        <f ca="1">C20*INDEX(buyback_yield!$C$3:$Y$13,MATCH(ierp_materials!$C$2,buyback_yield!$B$3:$B$13,0),MATCH(ierp_materials!B20,buyback_yield!$C$2:$Y$2,0))</f>
        <v>0</v>
      </c>
      <c r="F20" s="10">
        <f ca="1">SUM(D20:E20)</f>
        <v>52.703370724544932</v>
      </c>
      <c r="G20" s="3">
        <f>INDEX(eps_5Y_est!$C$3:$M$25,MATCH(B20,eps_5Y_est!$B$3:$B$25,0),MATCH($C$2,eps_5Y_est!$C$2:$M$2,0))</f>
        <v>5.9365694779325989E-2</v>
      </c>
      <c r="H20" s="16">
        <f>VLOOKUP(B20,'riskfree_rate and infl.'!$A:$C,3,0)</f>
        <v>4.4522000000000006E-2</v>
      </c>
      <c r="I20" s="26">
        <f ca="1">F20*(1+$G20)</f>
        <v>55.832142944819928</v>
      </c>
      <c r="J20" s="7">
        <f ca="1">I20*(1+$G20)</f>
        <v>59.146656901757808</v>
      </c>
      <c r="K20" s="7">
        <f t="shared" ref="K20:M20" ca="1" si="18">J20*(1+$G20)</f>
        <v>62.657939282605078</v>
      </c>
      <c r="L20" s="7">
        <f t="shared" ca="1" si="18"/>
        <v>66.377671381557747</v>
      </c>
      <c r="M20" s="7">
        <f t="shared" ca="1" si="18"/>
        <v>70.318227960957699</v>
      </c>
      <c r="N20" s="7">
        <f t="shared" ref="N20" ca="1" si="19">M20*(1+$H20)</f>
        <v>73.44893610623545</v>
      </c>
      <c r="O20" s="7">
        <f ca="1">SUM(I20:N20)</f>
        <v>387.78157457793372</v>
      </c>
      <c r="P20" s="7"/>
      <c r="Q20" s="11">
        <v>6.9501591434360091E-2</v>
      </c>
      <c r="R20" s="8">
        <f>Q20-H20</f>
        <v>2.4979591434360085E-2</v>
      </c>
    </row>
    <row r="21" spans="1:18" x14ac:dyDescent="0.35">
      <c r="H21" s="6"/>
      <c r="I21" s="26">
        <f ca="1">I20/((1+$Q$5)^(I$3-0.5))</f>
        <v>53.949539366978577</v>
      </c>
      <c r="J21" s="7">
        <f t="shared" ref="J21" ca="1" si="20">J20/((1+$Q$5)^(J$3-0.5))</f>
        <v>53.363036422855664</v>
      </c>
      <c r="K21" s="7">
        <f t="shared" ref="K21" ca="1" si="21">K20/((1+$Q$5)^(K$3-0.5))</f>
        <v>52.782909542504576</v>
      </c>
      <c r="L21" s="7">
        <f t="shared" ref="L21" ca="1" si="22">L20/((1+$Q$5)^(L$3-0.5))</f>
        <v>52.209089409667605</v>
      </c>
      <c r="M21" s="7">
        <f t="shared" ref="M21" ca="1" si="23">M20/((1+$Q$5)^(M$3-0.5))</f>
        <v>51.641507461646583</v>
      </c>
      <c r="N21" s="7">
        <f ca="1">N20/(((1+Q20)^N$3)*(Q20-H20))</f>
        <v>2101.3239139040365</v>
      </c>
      <c r="O21" s="7">
        <f ca="1">SUM(I21:N21)</f>
        <v>2365.2699961076896</v>
      </c>
      <c r="P21" s="7">
        <f ca="1">VLOOKUP(B20,INDIRECT("fundamentals!"&amp;$A$2&amp;":"&amp;B$2),2,1)</f>
        <v>2365.27</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1805.92</v>
      </c>
      <c r="D25" s="10">
        <f ca="1">C25*VLOOKUP(B25,INDIRECT("fundamentals!"&amp;"$"&amp;$A$2&amp;":"&amp;"$"&amp;$B$2),9,1)/100</f>
        <v>39.199486306749833</v>
      </c>
      <c r="E25" s="10">
        <f ca="1">C25*INDEX(buyback_yield!$C$3:$Y$13,MATCH(ierp_materials!$C$2,buyback_yield!$B$3:$B$13,0),MATCH(ierp_materials!B25,buyback_yield!$C$2:$Y$2,0))</f>
        <v>0</v>
      </c>
      <c r="F25" s="10">
        <f ca="1">SUM(D25:E25)</f>
        <v>39.199486306749833</v>
      </c>
      <c r="G25" s="3">
        <f>INDEX(eps_5Y_est!$C$3:$M$25,MATCH(B25,eps_5Y_est!$B$3:$B$25,0),MATCH($C$2,eps_5Y_est!$C$2:$M$2,0))</f>
        <v>4.0530133740173002E-2</v>
      </c>
      <c r="H25" s="16">
        <f>VLOOKUP(B25,'riskfree_rate and infl.'!$A:$C,3,0)</f>
        <v>2.6758000000000001E-2</v>
      </c>
      <c r="I25" s="26">
        <f ca="1">F25*(1+$G25)</f>
        <v>40.78824672930849</v>
      </c>
      <c r="J25" s="7">
        <f ca="1">I25*(1+$G25)</f>
        <v>42.441399824274541</v>
      </c>
      <c r="K25" s="7">
        <f t="shared" ref="K25:M25" ca="1" si="25">J25*(1+$G25)</f>
        <v>44.161555435272547</v>
      </c>
      <c r="L25" s="7">
        <f t="shared" ca="1" si="25"/>
        <v>45.951429183238211</v>
      </c>
      <c r="M25" s="7">
        <f t="shared" ca="1" si="25"/>
        <v>47.813846753586951</v>
      </c>
      <c r="N25" s="7">
        <f t="shared" ref="N25" ca="1" si="26">M25*(1+$H25)</f>
        <v>49.093249665019435</v>
      </c>
      <c r="O25" s="7">
        <f ca="1">SUM(I25:N25)</f>
        <v>270.24972759070016</v>
      </c>
      <c r="P25" s="7"/>
      <c r="Q25" s="11">
        <v>6.1164170106660642E-2</v>
      </c>
      <c r="R25" s="8">
        <f>Q25-H25</f>
        <v>3.4406170106660638E-2</v>
      </c>
    </row>
    <row r="26" spans="1:18" x14ac:dyDescent="0.35">
      <c r="H26" s="6"/>
      <c r="I26" s="26">
        <f ca="1">I25/((1+$Q$5)^(I$3-0.5))</f>
        <v>39.412908166675074</v>
      </c>
      <c r="J26" s="7">
        <f t="shared" ref="J26" ca="1" si="27">J25/((1+$Q$5)^(J$3-0.5))</f>
        <v>38.2912929199289</v>
      </c>
      <c r="K26" s="7">
        <f t="shared" ref="K26" ca="1" si="28">K25/((1+$Q$5)^(K$3-0.5))</f>
        <v>37.201596676886098</v>
      </c>
      <c r="L26" s="7">
        <f t="shared" ref="L26" ca="1" si="29">L25/((1+$Q$5)^(L$3-0.5))</f>
        <v>36.142911084347709</v>
      </c>
      <c r="M26" s="7">
        <f t="shared" ref="M26" ca="1" si="30">M25/((1+$Q$5)^(M$3-0.5))</f>
        <v>35.114353639092442</v>
      </c>
      <c r="N26" s="7">
        <f ca="1">N25/(((1+Q25)^N$3)*(Q25-H25))</f>
        <v>1060.4069360459664</v>
      </c>
      <c r="O26" s="7">
        <f ca="1">SUM(I26:N26)</f>
        <v>1246.5699985328965</v>
      </c>
      <c r="P26" s="7">
        <f ca="1">VLOOKUP(B25,INDIRECT("fundamentals!"&amp;$A$2&amp;":"&amp;B$2),2,1)</f>
        <v>1246.57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1497.2199999999998</v>
      </c>
      <c r="D30" s="10">
        <f ca="1">C30*VLOOKUP(B30,INDIRECT("fundamentals!"&amp;"$"&amp;$A$2&amp;":"&amp;"$"&amp;$B$2),9,1)/100</f>
        <v>31.753645795673624</v>
      </c>
      <c r="E30" s="10">
        <f ca="1">C30*INDEX(buyback_yield!$C$3:$Y$13,MATCH(ierp_materials!$C$2,buyback_yield!$B$3:$B$13,0),MATCH(ierp_materials!B30,buyback_yield!$C$2:$Y$2,0))</f>
        <v>0</v>
      </c>
      <c r="F30" s="10">
        <f ca="1">SUM(D30:E30)</f>
        <v>31.753645795673624</v>
      </c>
      <c r="G30" s="3">
        <f>INDEX(eps_5Y_est!$C$3:$M$25,MATCH(B30,eps_5Y_est!$B$3:$B$25,0),MATCH($C$2,eps_5Y_est!$C$2:$M$2,0))</f>
        <v>5.5003647685550994E-2</v>
      </c>
      <c r="H30" s="16">
        <f>VLOOKUP(B30,'riskfree_rate and infl.'!$A:$C,3,0)</f>
        <v>4.6411000000000001E-2</v>
      </c>
      <c r="I30" s="26">
        <f ca="1">F30*(1+$G30)</f>
        <v>33.500212141750637</v>
      </c>
      <c r="J30" s="7">
        <f ca="1">I30*(1+$G30)</f>
        <v>35.342846007786711</v>
      </c>
      <c r="K30" s="7">
        <f t="shared" ref="K30:M30" ca="1" si="32">J30*(1+$G30)</f>
        <v>37.2868314578037</v>
      </c>
      <c r="L30" s="7">
        <f t="shared" ca="1" si="32"/>
        <v>39.337743198619258</v>
      </c>
      <c r="M30" s="7">
        <f t="shared" ca="1" si="32"/>
        <v>41.501462566260798</v>
      </c>
      <c r="N30" s="7">
        <f t="shared" ref="N30" ca="1" si="33">M30*(1+$H30)</f>
        <v>43.427586945423528</v>
      </c>
      <c r="O30" s="7">
        <f ca="1">SUM(I30:N30)</f>
        <v>230.3966823176446</v>
      </c>
      <c r="P30" s="7"/>
      <c r="Q30" s="11">
        <v>6.6222434411428721E-2</v>
      </c>
      <c r="R30" s="8">
        <f>Q30-H30</f>
        <v>1.981143441142872E-2</v>
      </c>
    </row>
    <row r="31" spans="1:18" x14ac:dyDescent="0.35">
      <c r="H31" s="6"/>
      <c r="I31" s="26">
        <f ca="1">I30/((1+$Q$5)^(I$3-0.5))</f>
        <v>32.370618758619436</v>
      </c>
      <c r="J31" s="7">
        <f t="shared" ref="J31" ca="1" si="34">J30/((1+$Q$5)^(J$3-0.5))</f>
        <v>31.886866943866956</v>
      </c>
      <c r="K31" s="7">
        <f t="shared" ref="K31" ca="1" si="35">K30/((1+$Q$5)^(K$3-0.5))</f>
        <v>31.410344395259216</v>
      </c>
      <c r="L31" s="7">
        <f t="shared" ref="L31" ca="1" si="36">L30/((1+$Q$5)^(L$3-0.5))</f>
        <v>30.940943077461998</v>
      </c>
      <c r="M31" s="7">
        <f t="shared" ref="M31" ca="1" si="37">M30/((1+$Q$5)^(M$3-0.5))</f>
        <v>30.478556569638762</v>
      </c>
      <c r="N31" s="7">
        <f ca="1">N30/(((1+Q30)^N$3)*(Q30-H30))</f>
        <v>1590.7821018895168</v>
      </c>
      <c r="O31" s="7">
        <f ca="1">SUM(I31:N31)</f>
        <v>1747.8694316343631</v>
      </c>
      <c r="P31" s="7">
        <f ca="1">VLOOKUP(B30,INDIRECT("fundamentals!"&amp;$A$2&amp;":"&amp;B$2),2,1)</f>
        <v>1747.87</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1927.6599999999999</v>
      </c>
      <c r="D35" s="10">
        <f ca="1">C35*VLOOKUP(B35,INDIRECT("fundamentals!"&amp;"$"&amp;$A$2&amp;":"&amp;"$"&amp;$B$2),9,1)/100</f>
        <v>41.299060885806092</v>
      </c>
      <c r="E35" s="10">
        <f ca="1">C35*INDEX(buyback_yield!$C$3:$Y$13,MATCH(ierp_materials!$C$2,buyback_yield!$B$3:$B$13,0),MATCH(ierp_materials!B35,buyback_yield!$C$2:$Y$2,0))</f>
        <v>0</v>
      </c>
      <c r="F35" s="10">
        <f ca="1">SUM(D35:E35)</f>
        <v>41.299060885806092</v>
      </c>
      <c r="G35" s="3">
        <f>INDEX(eps_5Y_est!$C$3:$M$25,MATCH(B35,eps_5Y_est!$B$3:$B$25,0),MATCH($C$2,eps_5Y_est!$C$2:$M$2,0))</f>
        <v>3.781145192986201E-2</v>
      </c>
      <c r="H35" s="16">
        <f>VLOOKUP(B35,'riskfree_rate and infl.'!$A:$C,3,0)</f>
        <v>4.3341000000000005E-2</v>
      </c>
      <c r="I35" s="26">
        <f ca="1">F35*(1+$G35)</f>
        <v>42.860638341238193</v>
      </c>
      <c r="J35" s="7">
        <f ca="1">I35*(1+$G35)</f>
        <v>44.48126130756112</v>
      </c>
      <c r="K35" s="7">
        <f t="shared" ref="K35:M35" ca="1" si="39">J35*(1+$G35)</f>
        <v>46.163162381271597</v>
      </c>
      <c r="L35" s="7">
        <f t="shared" ca="1" si="39"/>
        <v>47.908658576581466</v>
      </c>
      <c r="M35" s="7">
        <f t="shared" ca="1" si="39"/>
        <v>49.720154517374048</v>
      </c>
      <c r="N35" s="7">
        <f t="shared" ref="N35" ca="1" si="40">M35*(1+$H35)</f>
        <v>51.875075734311558</v>
      </c>
      <c r="O35" s="7">
        <f ca="1">SUM(I35:N35)</f>
        <v>283.00895085833798</v>
      </c>
      <c r="P35" s="7"/>
      <c r="Q35" s="11">
        <v>6.3294418959656318E-2</v>
      </c>
      <c r="R35" s="8">
        <f>Q35-H35</f>
        <v>1.9953418959656313E-2</v>
      </c>
    </row>
    <row r="36" spans="1:18" x14ac:dyDescent="0.35">
      <c r="H36" s="6"/>
      <c r="I36" s="26">
        <f ca="1">I35/((1+$Q$5)^(I$3-0.5))</f>
        <v>41.415420822549606</v>
      </c>
      <c r="J36" s="7">
        <f t="shared" ref="J36" ca="1" si="41">J35/((1+$Q$5)^(J$3-0.5))</f>
        <v>40.131687767789977</v>
      </c>
      <c r="K36" s="7">
        <f t="shared" ref="K36" ca="1" si="42">K35/((1+$Q$5)^(K$3-0.5))</f>
        <v>38.887745943522567</v>
      </c>
      <c r="L36" s="7">
        <f t="shared" ref="L36" ca="1" si="43">L35/((1+$Q$5)^(L$3-0.5))</f>
        <v>37.682361960906753</v>
      </c>
      <c r="M36" s="7">
        <f t="shared" ref="M36" ca="1" si="44">M35/((1+$Q$5)^(M$3-0.5))</f>
        <v>36.51434066183802</v>
      </c>
      <c r="N36" s="7">
        <f ca="1">N35/(((1+Q35)^N$3)*(Q35-H35))</f>
        <v>1912.81844312161</v>
      </c>
      <c r="O36" s="7">
        <f ca="1">SUM(I36:N36)</f>
        <v>2107.450000278217</v>
      </c>
      <c r="P36" s="7">
        <f ca="1">VLOOKUP(B35,INDIRECT("fundamentals!"&amp;$A$2&amp;":"&amp;B$2),2,1)</f>
        <v>2107.4499999999998</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1977.1999999999998</v>
      </c>
      <c r="D40" s="10">
        <f ca="1">C40*VLOOKUP(B40,INDIRECT("fundamentals!"&amp;"$"&amp;$A$2&amp;":"&amp;"$"&amp;$B$2),9,1)/100</f>
        <v>46.21453913725535</v>
      </c>
      <c r="E40" s="10">
        <f ca="1">C40*INDEX(buyback_yield!$C$3:$Y$13,MATCH(ierp_materials!$C$2,buyback_yield!$B$3:$B$13,0),MATCH(ierp_materials!B40,buyback_yield!$C$2:$Y$2,0))</f>
        <v>0</v>
      </c>
      <c r="F40" s="10">
        <f ca="1">SUM(D40:E40)</f>
        <v>46.21453913725535</v>
      </c>
      <c r="G40" s="3">
        <f>INDEX(eps_5Y_est!$C$3:$M$25,MATCH(B40,eps_5Y_est!$B$3:$B$25,0),MATCH($C$2,eps_5Y_est!$C$2:$M$2,0))</f>
        <v>5.3954213999166986E-2</v>
      </c>
      <c r="H40" s="16">
        <f>VLOOKUP(B40,'riskfree_rate and infl.'!$A:$C,3,0)</f>
        <v>2.8940999999999998E-2</v>
      </c>
      <c r="I40" s="26">
        <f ca="1">F40*(1+$G40)</f>
        <v>48.7080082717397</v>
      </c>
      <c r="J40" s="7">
        <f ca="1">I40*(1+$G40)</f>
        <v>51.336010573506336</v>
      </c>
      <c r="K40" s="7">
        <f t="shared" ref="K40:M40" ca="1" si="46">J40*(1+$G40)</f>
        <v>54.105804673852788</v>
      </c>
      <c r="L40" s="7">
        <f t="shared" ca="1" si="46"/>
        <v>57.025040837822964</v>
      </c>
      <c r="M40" s="7">
        <f t="shared" ca="1" si="46"/>
        <v>60.101782094498098</v>
      </c>
      <c r="N40" s="7">
        <f t="shared" ref="N40" ca="1" si="47">M40*(1+$H40)</f>
        <v>61.841187770094976</v>
      </c>
      <c r="O40" s="7">
        <f ca="1">SUM(I40:N40)</f>
        <v>333.11783422151484</v>
      </c>
      <c r="P40" s="7"/>
      <c r="Q40" s="11">
        <v>5.778435340775874E-2</v>
      </c>
      <c r="R40" s="8">
        <f>Q40-H40</f>
        <v>2.8843353407758742E-2</v>
      </c>
    </row>
    <row r="41" spans="1:18" x14ac:dyDescent="0.35">
      <c r="H41" s="6"/>
      <c r="I41" s="26">
        <f ca="1">I40/((1+$Q$5)^(I$3-0.5))</f>
        <v>47.065623333505641</v>
      </c>
      <c r="J41" s="7">
        <f t="shared" ref="J41" ca="1" si="48">J40/((1+$Q$5)^(J$3-0.5))</f>
        <v>46.316149475503281</v>
      </c>
      <c r="K41" s="7">
        <f t="shared" ref="K41" ca="1" si="49">K40/((1+$Q$5)^(K$3-0.5))</f>
        <v>45.578610253102106</v>
      </c>
      <c r="L41" s="7">
        <f t="shared" ref="L41" ca="1" si="50">L40/((1+$Q$5)^(L$3-0.5))</f>
        <v>44.852815618943701</v>
      </c>
      <c r="M41" s="7">
        <f t="shared" ref="M41" ca="1" si="51">M40/((1+$Q$5)^(M$3-0.5))</f>
        <v>44.138578551987287</v>
      </c>
      <c r="N41" s="7">
        <f ca="1">N40/(((1+Q40)^N$3)*(Q40-H40))</f>
        <v>1618.9982435368916</v>
      </c>
      <c r="O41" s="7">
        <f ca="1">SUM(I41:N41)</f>
        <v>1846.9500207699336</v>
      </c>
      <c r="P41" s="7">
        <f ca="1">VLOOKUP(B40,INDIRECT("fundamentals!"&amp;$A$2&amp;":"&amp;B$2),2,1)</f>
        <v>1846.95</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1963.8850000000002</v>
      </c>
      <c r="D45" s="10">
        <f ca="1">C45*VLOOKUP(B45,INDIRECT("fundamentals!"&amp;"$"&amp;$A$2&amp;":"&amp;"$"&amp;$B$2),9,1)/100</f>
        <v>54.375980107093866</v>
      </c>
      <c r="E45" s="10">
        <f ca="1">C45*INDEX(buyback_yield!$C$3:$Y$13,MATCH(ierp_materials!$C$2,buyback_yield!$B$3:$B$13,0),MATCH(ierp_materials!B45,buyback_yield!$C$2:$Y$2,0))</f>
        <v>0</v>
      </c>
      <c r="F45" s="10">
        <f ca="1">SUM(D45:E45)</f>
        <v>54.375980107093866</v>
      </c>
      <c r="G45" s="3">
        <f>INDEX(eps_5Y_est!$C$3:$M$25,MATCH(B45,eps_5Y_est!$B$3:$B$25,0),MATCH($C$2,eps_5Y_est!$C$2:$M$2,0))</f>
        <v>5.4407878700850003E-2</v>
      </c>
      <c r="H45" s="16">
        <f>VLOOKUP(B45,'riskfree_rate and infl.'!$A:$C,3,0)</f>
        <v>2.9499000000000001E-2</v>
      </c>
      <c r="I45" s="26">
        <f ca="1">F45*(1+$G45)</f>
        <v>57.334461837000461</v>
      </c>
      <c r="J45" s="7">
        <f ca="1">I45*(1+$G45)</f>
        <v>60.453908282006495</v>
      </c>
      <c r="K45" s="7">
        <f t="shared" ref="K45:M45" ca="1" si="53">J45*(1+$G45)</f>
        <v>63.743077190806211</v>
      </c>
      <c r="L45" s="7">
        <f t="shared" ca="1" si="53"/>
        <v>67.211202802622509</v>
      </c>
      <c r="M45" s="7">
        <f t="shared" ca="1" si="53"/>
        <v>70.868021772045822</v>
      </c>
      <c r="N45" s="7">
        <f t="shared" ref="N45" ca="1" si="54">M45*(1+$H45)</f>
        <v>72.958557546299403</v>
      </c>
      <c r="O45" s="7">
        <f ca="1">SUM(I45:N45)</f>
        <v>392.56922943078092</v>
      </c>
      <c r="P45" s="7"/>
      <c r="Q45" s="11">
        <v>5.9634183261099871E-2</v>
      </c>
      <c r="R45" s="8">
        <f>Q45-H45</f>
        <v>3.013518326109987E-2</v>
      </c>
    </row>
    <row r="46" spans="1:18" x14ac:dyDescent="0.35">
      <c r="H46" s="6"/>
      <c r="I46" s="26">
        <f ca="1">I45/((1+$Q$5)^(I$3-0.5))</f>
        <v>55.401201580545269</v>
      </c>
      <c r="J46" s="7">
        <f t="shared" ref="J46" ca="1" si="55">J45/((1+$Q$5)^(J$3-0.5))</f>
        <v>54.542459008546487</v>
      </c>
      <c r="K46" s="7">
        <f t="shared" ref="K46" ca="1" si="56">K45/((1+$Q$5)^(K$3-0.5))</f>
        <v>53.697027317610278</v>
      </c>
      <c r="L46" s="7">
        <f t="shared" ref="L46" ca="1" si="57">L45/((1+$Q$5)^(L$3-0.5))</f>
        <v>52.864700183326484</v>
      </c>
      <c r="M46" s="7">
        <f t="shared" ref="M46" ca="1" si="58">M45/((1+$Q$5)^(M$3-0.5))</f>
        <v>52.045274479402465</v>
      </c>
      <c r="N46" s="7">
        <f ca="1">N45/(((1+Q45)^N$3)*(Q45-H45))</f>
        <v>1812.2687523564864</v>
      </c>
      <c r="O46" s="7">
        <f ca="1">SUM(I46:N46)</f>
        <v>2080.8194149259175</v>
      </c>
      <c r="P46" s="7">
        <f ca="1">VLOOKUP(B45,INDIRECT("fundamentals!"&amp;$A$2&amp;":"&amp;B$2),2,1)</f>
        <v>2080.8200000000002</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2294.3100000000004</v>
      </c>
      <c r="D50" s="10">
        <f ca="1">C50*VLOOKUP(B50,INDIRECT("fundamentals!"&amp;"$"&amp;$A$2&amp;":"&amp;"$"&amp;$B$2),9,1)/100</f>
        <v>59.036775018876376</v>
      </c>
      <c r="E50" s="10">
        <f ca="1">C50*INDEX(buyback_yield!$C$3:$Y$13,MATCH(ierp_materials!$C$2,buyback_yield!$B$3:$B$13,0),MATCH(ierp_materials!B50,buyback_yield!$C$2:$Y$2,0))</f>
        <v>0</v>
      </c>
      <c r="F50" s="10">
        <f ca="1">SUM(D50:E50)</f>
        <v>59.036775018876376</v>
      </c>
      <c r="G50" s="3">
        <f>INDEX(eps_5Y_est!$C$3:$M$25,MATCH(B50,eps_5Y_est!$B$3:$B$25,0),MATCH($C$2,eps_5Y_est!$C$2:$M$2,0))</f>
        <v>7.4624831723806018E-2</v>
      </c>
      <c r="H50" s="16">
        <f>VLOOKUP(B50,'riskfree_rate and infl.'!$A:$C,3,0)</f>
        <v>3.9678999999999999E-2</v>
      </c>
      <c r="I50" s="26">
        <f ca="1">F50*(1+$G50)</f>
        <v>63.442384420176225</v>
      </c>
      <c r="J50" s="7">
        <f ca="1">I50*(1+$G50)</f>
        <v>68.176761681688888</v>
      </c>
      <c r="K50" s="7">
        <f t="shared" ref="K50:M50" ca="1" si="60">J50*(1+$G50)</f>
        <v>73.264441049658956</v>
      </c>
      <c r="L50" s="7">
        <f t="shared" ca="1" si="60"/>
        <v>78.731787634328469</v>
      </c>
      <c r="M50" s="7">
        <f t="shared" ca="1" si="60"/>
        <v>84.607134037854664</v>
      </c>
      <c r="N50" s="7">
        <f t="shared" ref="N50" ca="1" si="61">M50*(1+$H50)</f>
        <v>87.964260509342694</v>
      </c>
      <c r="O50" s="7">
        <f ca="1">SUM(I50:N50)</f>
        <v>456.18676933304988</v>
      </c>
      <c r="P50" s="7"/>
      <c r="Q50" s="11">
        <v>6.8409975993583727E-2</v>
      </c>
      <c r="R50" s="8">
        <f>Q50-H50</f>
        <v>2.8730975993583728E-2</v>
      </c>
    </row>
    <row r="51" spans="1:18" x14ac:dyDescent="0.35">
      <c r="H51" s="6"/>
      <c r="I51" s="26">
        <f ca="1">I50/((1+$Q$5)^(I$3-0.5))</f>
        <v>61.303171171380598</v>
      </c>
      <c r="J51" s="7">
        <f t="shared" ref="J51" ca="1" si="62">J50/((1+$Q$5)^(J$3-0.5))</f>
        <v>61.510137806354898</v>
      </c>
      <c r="K51" s="7">
        <f t="shared" ref="K51" ca="1" si="63">K50/((1+$Q$5)^(K$3-0.5))</f>
        <v>61.717803184757528</v>
      </c>
      <c r="L51" s="7">
        <f t="shared" ref="L51" ca="1" si="64">L50/((1+$Q$5)^(L$3-0.5))</f>
        <v>61.926169665627583</v>
      </c>
      <c r="M51" s="7">
        <f t="shared" ref="M51" ca="1" si="65">M50/((1+$Q$5)^(M$3-0.5))</f>
        <v>62.135239615968523</v>
      </c>
      <c r="N51" s="7">
        <f ca="1">N50/(((1+Q50)^N$3)*(Q50-H50))</f>
        <v>2199.2074822111513</v>
      </c>
      <c r="O51" s="7">
        <f ca="1">SUM(I51:N51)</f>
        <v>2507.8000036552403</v>
      </c>
      <c r="P51" s="7">
        <f ca="1">VLOOKUP(B50,INDIRECT("fundamentals!"&amp;$A$2&amp;":"&amp;B$2),2,1)</f>
        <v>2507.8000000000002</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2556.6750000000002</v>
      </c>
      <c r="D55" s="10">
        <f ca="1">C55*VLOOKUP(B55,INDIRECT("fundamentals!"&amp;"$"&amp;$A$2&amp;":"&amp;"$"&amp;$B$2),9,1)/100</f>
        <v>56.157297479025431</v>
      </c>
      <c r="E55" s="10">
        <f ca="1">C55*INDEX(buyback_yield!$C$3:$Y$13,MATCH(ierp_materials!$C$2,buyback_yield!$B$3:$B$13,0),MATCH(ierp_materials!B55,buyback_yield!$C$2:$Y$2,0))</f>
        <v>0</v>
      </c>
      <c r="F55" s="10">
        <f ca="1">SUM(D55:E55)</f>
        <v>56.157297479025431</v>
      </c>
      <c r="G55" s="3">
        <f>INDEX(eps_5Y_est!$C$3:$M$25,MATCH(B55,eps_5Y_est!$B$3:$B$25,0),MATCH($C$2,eps_5Y_est!$C$2:$M$2,0))</f>
        <v>8.0811205052442006E-2</v>
      </c>
      <c r="H55" s="16">
        <f>VLOOKUP(B55,'riskfree_rate and infl.'!$A:$C,3,0)</f>
        <v>2.7517999999999997E-2</v>
      </c>
      <c r="I55" s="26">
        <f ca="1">F55*(1+$G55)</f>
        <v>60.695436360793941</v>
      </c>
      <c r="J55" s="7">
        <f ca="1">I55*(1+$G55)</f>
        <v>65.600307714293507</v>
      </c>
      <c r="K55" s="7">
        <f t="shared" ref="K55:M55" ca="1" si="67">J55*(1+$G55)</f>
        <v>70.901547632496573</v>
      </c>
      <c r="L55" s="7">
        <f t="shared" ca="1" si="67"/>
        <v>76.631187136761739</v>
      </c>
      <c r="M55" s="7">
        <f t="shared" ca="1" si="67"/>
        <v>82.823845713882662</v>
      </c>
      <c r="N55" s="7">
        <f t="shared" ref="N55" ca="1" si="68">M55*(1+$H55)</f>
        <v>85.102992300237275</v>
      </c>
      <c r="O55" s="7">
        <f ca="1">SUM(I55:N55)</f>
        <v>441.75531685846568</v>
      </c>
      <c r="P55" s="7"/>
      <c r="Q55" s="11">
        <v>5.5656735582776513E-2</v>
      </c>
      <c r="R55" s="8">
        <f>Q55-H55</f>
        <v>2.8138735582776516E-2</v>
      </c>
    </row>
    <row r="56" spans="1:18" x14ac:dyDescent="0.35">
      <c r="H56" s="6"/>
      <c r="I56" s="26">
        <f ca="1">I55/((1+$Q$5)^(I$3-0.5))</f>
        <v>58.648847431466912</v>
      </c>
      <c r="J56" s="7">
        <f t="shared" ref="J56" ca="1" si="69">J55/((1+$Q$5)^(J$3-0.5))</f>
        <v>59.185620849592716</v>
      </c>
      <c r="K56" s="7">
        <f t="shared" ref="K56" ca="1" si="70">K55/((1+$Q$5)^(K$3-0.5))</f>
        <v>59.727306993458654</v>
      </c>
      <c r="L56" s="7">
        <f t="shared" ref="L56" ca="1" si="71">L55/((1+$Q$5)^(L$3-0.5))</f>
        <v>60.273950825936197</v>
      </c>
      <c r="M56" s="7">
        <f t="shared" ref="M56" ca="1" si="72">M55/((1+$Q$5)^(M$3-0.5))</f>
        <v>60.825597721411697</v>
      </c>
      <c r="N56" s="7">
        <f ca="1">N55/(((1+Q55)^N$3)*(Q55-H55))</f>
        <v>2306.8886741438587</v>
      </c>
      <c r="O56" s="7">
        <f ca="1">SUM(I56:N56)</f>
        <v>2605.5499979657247</v>
      </c>
      <c r="P56" s="7">
        <f ca="1">VLOOKUP(B55,INDIRECT("fundamentals!"&amp;$A$2&amp;":"&amp;B$2),2,1)</f>
        <v>2605.5500000000002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2451.1149999999998</v>
      </c>
      <c r="D60" s="10">
        <f ca="1">C60*VLOOKUP(B60,INDIRECT("fundamentals!"&amp;"$"&amp;$A$2&amp;":"&amp;"$"&amp;$B$2),9,1)/100</f>
        <v>53.913141966130325</v>
      </c>
      <c r="E60" s="10">
        <f ca="1">C60*INDEX(buyback_yield!$C$3:$Y$13,MATCH(ierp_materials!$C$2,buyback_yield!$B$3:$B$13,0),MATCH(ierp_materials!B60,buyback_yield!$C$2:$Y$2,0))</f>
        <v>0</v>
      </c>
      <c r="F60" s="10">
        <f ca="1">SUM(D60:E60)</f>
        <v>53.913141966130325</v>
      </c>
      <c r="G60" s="3">
        <f>INDEX(eps_5Y_est!$C$3:$M$25,MATCH(B60,eps_5Y_est!$B$3:$B$25,0),MATCH($C$2,eps_5Y_est!$C$2:$M$2,0))</f>
        <v>8.4850405914415006E-2</v>
      </c>
      <c r="H60" s="16">
        <f>VLOOKUP(B60,'riskfree_rate and infl.'!$A:$C,3,0)</f>
        <v>3.0158000000000001E-2</v>
      </c>
      <c r="I60" s="26">
        <f ca="1">F60*(1+$G60)</f>
        <v>58.487693946077968</v>
      </c>
      <c r="J60" s="7">
        <f ca="1">I60*(1+$G60)</f>
        <v>63.45039851840076</v>
      </c>
      <c r="K60" s="7">
        <f t="shared" ref="K60:M60" ca="1" si="74">J60*(1+$G60)</f>
        <v>68.83419058811846</v>
      </c>
      <c r="L60" s="7">
        <f t="shared" ca="1" si="74"/>
        <v>74.674799600310521</v>
      </c>
      <c r="M60" s="7">
        <f t="shared" ca="1" si="74"/>
        <v>81.01098665797447</v>
      </c>
      <c r="N60" s="7">
        <f t="shared" ref="N60" ca="1" si="75">M60*(1+$H60)</f>
        <v>83.454115993605654</v>
      </c>
      <c r="O60" s="7">
        <f ca="1">SUM(I60:N60)</f>
        <v>429.91218530448782</v>
      </c>
      <c r="P60" s="7"/>
      <c r="Q60" s="11">
        <v>6.1077288957477084E-2</v>
      </c>
      <c r="R60" s="8">
        <f>Q60-H60</f>
        <v>3.0919288957477083E-2</v>
      </c>
    </row>
    <row r="61" spans="1:18" x14ac:dyDescent="0.35">
      <c r="H61" s="6"/>
      <c r="I61" s="26">
        <f ca="1">I60/((1+$Q$5)^(I$3-0.5))</f>
        <v>56.515547865434073</v>
      </c>
      <c r="J61" s="7">
        <f t="shared" ref="J61" ca="1" si="76">J60/((1+$Q$5)^(J$3-0.5))</f>
        <v>57.245939238900576</v>
      </c>
      <c r="K61" s="7">
        <f t="shared" ref="K61" ca="1" si="77">K60/((1+$Q$5)^(K$3-0.5))</f>
        <v>57.985769989292237</v>
      </c>
      <c r="L61" s="7">
        <f t="shared" ref="L61" ca="1" si="78">L60/((1+$Q$5)^(L$3-0.5))</f>
        <v>58.735162108516384</v>
      </c>
      <c r="M61" s="7">
        <f t="shared" ref="M61" ca="1" si="79">M60/((1+$Q$5)^(M$3-0.5))</f>
        <v>59.494239165070148</v>
      </c>
      <c r="N61" s="7">
        <f ca="1">N60/(((1+Q60)^N$3)*(Q60-H60))</f>
        <v>2006.7033127848424</v>
      </c>
      <c r="O61" s="7">
        <f ca="1">SUM(I61:N61)</f>
        <v>2296.6799711520557</v>
      </c>
      <c r="P61" s="7">
        <f ca="1">VLOOKUP(B60,INDIRECT("fundamentals!"&amp;$A$2&amp;":"&amp;B$2),2,1)</f>
        <v>2296.6799999999998</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2458.7799999999997</v>
      </c>
      <c r="D65" s="10">
        <f ca="1">C65*VLOOKUP(B65,INDIRECT("fundamentals!"&amp;"$"&amp;$A$2&amp;":"&amp;"$"&amp;$B$2),9,1)/100</f>
        <v>55.62820574426879</v>
      </c>
      <c r="E65" s="10">
        <f ca="1">C65*INDEX(buyback_yield!$C$3:$Y$13,MATCH(ierp_materials!$C$2,buyback_yield!$B$3:$B$13,0),MATCH(ierp_materials!B65,buyback_yield!$C$2:$Y$2,0))</f>
        <v>25.333192626223283</v>
      </c>
      <c r="F65" s="10">
        <f ca="1">SUM(D65:E65)</f>
        <v>80.961398370492077</v>
      </c>
      <c r="G65" s="3">
        <f>INDEX(eps_5Y_est!$C$3:$M$25,MATCH(B65,eps_5Y_est!$B$3:$B$25,0),MATCH($C$2,eps_5Y_est!$C$2:$M$2,0))</f>
        <v>6.8720226008170987E-2</v>
      </c>
      <c r="H65" s="16">
        <f>VLOOKUP(B65,'riskfree_rate and infl.'!$A:$C,3,0)</f>
        <v>3.0651000000000001E-2</v>
      </c>
      <c r="I65" s="26">
        <f ca="1">F65*(1+$G65)</f>
        <v>86.525083964449863</v>
      </c>
      <c r="J65" s="7">
        <f ca="1">I65*(1+$G65)</f>
        <v>92.471107289862829</v>
      </c>
      <c r="K65" s="7">
        <f t="shared" ref="K65:M65" ca="1" si="81">J65*(1+$G65)</f>
        <v>98.82574268204803</v>
      </c>
      <c r="L65" s="7">
        <f t="shared" ca="1" si="81"/>
        <v>105.61707005458372</v>
      </c>
      <c r="M65" s="7">
        <f t="shared" ca="1" si="81"/>
        <v>112.87509897905554</v>
      </c>
      <c r="N65" s="7">
        <f t="shared" ref="N65" ca="1" si="82">M65*(1+$H65)</f>
        <v>116.33483363786256</v>
      </c>
      <c r="O65" s="7">
        <f ca="1">SUM(I65:N65)</f>
        <v>612.64893660786254</v>
      </c>
      <c r="P65" s="7"/>
      <c r="Q65" s="11">
        <v>6.8533179154653193E-2</v>
      </c>
      <c r="R65" s="8">
        <f>Q65-H65</f>
        <v>3.7882179154653195E-2</v>
      </c>
    </row>
    <row r="66" spans="1:18" x14ac:dyDescent="0.35">
      <c r="H66" s="6"/>
      <c r="I66" s="26">
        <f ca="1">I65/((1+$Q$5)^(I$3-0.5))</f>
        <v>83.607545355812064</v>
      </c>
      <c r="J66" s="7">
        <f t="shared" ref="J66" ca="1" si="83">J65/((1+$Q$5)^(J$3-0.5))</f>
        <v>83.428875355829149</v>
      </c>
      <c r="K66" s="7">
        <f t="shared" ref="K66" ca="1" si="84">K65/((1+$Q$5)^(K$3-0.5))</f>
        <v>83.250587175079858</v>
      </c>
      <c r="L66" s="7">
        <f t="shared" ref="L66" ca="1" si="85">L65/((1+$Q$5)^(L$3-0.5))</f>
        <v>83.07267999761342</v>
      </c>
      <c r="M66" s="7">
        <f t="shared" ref="M66" ca="1" si="86">M65/((1+$Q$5)^(M$3-0.5))</f>
        <v>82.895153009222739</v>
      </c>
      <c r="N66" s="7">
        <f ca="1">N65/(((1+Q65)^N$3)*(Q65-H65))</f>
        <v>2204.625159239567</v>
      </c>
      <c r="O66" s="7">
        <f ca="1">SUM(I66:N66)</f>
        <v>2620.8800001331242</v>
      </c>
      <c r="P66" s="7">
        <f ca="1">VLOOKUP(B65,INDIRECT("fundamentals!"&amp;$A$2&amp;":"&amp;B$2),2,1)</f>
        <v>2620.88</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2881.8249999999998</v>
      </c>
      <c r="D70" s="10">
        <f ca="1">C70*VLOOKUP(B70,INDIRECT("fundamentals!"&amp;"$"&amp;$A$2&amp;":"&amp;"$"&amp;$B$2),9,1)/100</f>
        <v>58.917623266254495</v>
      </c>
      <c r="E70" s="10">
        <f ca="1">C70*INDEX(buyback_yield!$C$3:$Y$13,MATCH(ierp_materials!$C$2,buyback_yield!$B$3:$B$13,0),MATCH(ierp_materials!B70,buyback_yield!$C$2:$Y$2,0))</f>
        <v>29.804984326476553</v>
      </c>
      <c r="F70" s="10">
        <f ca="1">SUM(D70:E70)</f>
        <v>88.722607592731052</v>
      </c>
      <c r="G70" s="3">
        <f>INDEX(eps_5Y_est!$C$3:$M$25,MATCH(B70,eps_5Y_est!$B$3:$B$25,0),MATCH($C$2,eps_5Y_est!$C$2:$M$2,0))</f>
        <v>0.11133974928005001</v>
      </c>
      <c r="H70" s="16">
        <f>VLOOKUP(B70,'riskfree_rate and infl.'!$A:$C,3,0)</f>
        <v>2.7399E-2</v>
      </c>
      <c r="I70" s="26">
        <f ca="1">F70*(1+$G70)</f>
        <v>98.600960477577999</v>
      </c>
      <c r="J70" s="7">
        <f ca="1">I70*(1+$G70)</f>
        <v>109.57916669592366</v>
      </c>
      <c r="K70" s="7">
        <f t="shared" ref="K70:M70" ca="1" si="88">J70*(1+$G70)</f>
        <v>121.77968364216461</v>
      </c>
      <c r="L70" s="7">
        <f t="shared" ca="1" si="88"/>
        <v>135.33860308628704</v>
      </c>
      <c r="M70" s="7">
        <f t="shared" ca="1" si="88"/>
        <v>150.40716922182645</v>
      </c>
      <c r="N70" s="7">
        <f t="shared" ref="N70" ca="1" si="89">M70*(1+$H70)</f>
        <v>154.52817525133526</v>
      </c>
      <c r="O70" s="7">
        <f ca="1">SUM(I70:N70)</f>
        <v>770.23375837511503</v>
      </c>
      <c r="P70" s="7"/>
      <c r="Q70" s="11">
        <v>6.9418941615736487E-2</v>
      </c>
      <c r="R70" s="8">
        <f>Q70-H70</f>
        <v>4.2019941615736488E-2</v>
      </c>
    </row>
    <row r="71" spans="1:18" x14ac:dyDescent="0.35">
      <c r="H71" s="6"/>
      <c r="I71" s="26">
        <f ca="1">I70/((1+$Q$5)^(I$3-0.5))</f>
        <v>95.276235486148948</v>
      </c>
      <c r="J71" s="7">
        <f t="shared" ref="J71" ca="1" si="90">J70/((1+$Q$5)^(J$3-0.5))</f>
        <v>98.864033402485731</v>
      </c>
      <c r="K71" s="7">
        <f t="shared" ref="K71" ca="1" si="91">K70/((1+$Q$5)^(K$3-0.5))</f>
        <v>102.5869362988082</v>
      </c>
      <c r="L71" s="7">
        <f t="shared" ref="L71" ca="1" si="92">L70/((1+$Q$5)^(L$3-0.5))</f>
        <v>106.45003179600324</v>
      </c>
      <c r="M71" s="7">
        <f t="shared" ref="M71" ca="1" si="93">M70/((1+$Q$5)^(M$3-0.5))</f>
        <v>110.45859909846773</v>
      </c>
      <c r="N71" s="7">
        <f ca="1">N70/(((1+Q70)^N$3)*(Q70-H70))</f>
        <v>2629.1349061583232</v>
      </c>
      <c r="O71" s="7">
        <f ca="1">SUM(I71:N71)</f>
        <v>3142.7707422402373</v>
      </c>
      <c r="P71" s="7">
        <f ca="1">VLOOKUP(B70,INDIRECT("fundamentals!"&amp;$A$2&amp;":"&amp;B$2),2,1)</f>
        <v>3142.77</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2873.355</v>
      </c>
      <c r="D75" s="10">
        <f ca="1">C75*VLOOKUP(B75,INDIRECT("fundamentals!"&amp;"$"&amp;$A$2&amp;":"&amp;"$"&amp;$B$2),9,1)/100</f>
        <v>59.32425148036463</v>
      </c>
      <c r="E75" s="10">
        <f ca="1">C75*INDEX(buyback_yield!$C$3:$Y$13,MATCH(ierp_materials!$C$2,buyback_yield!$B$3:$B$13,0),MATCH(ierp_materials!B75,buyback_yield!$C$2:$Y$2,0))</f>
        <v>80.123707602938424</v>
      </c>
      <c r="F75" s="10">
        <f ca="1">SUM(D75:E75)</f>
        <v>139.44795908330306</v>
      </c>
      <c r="G75" s="3">
        <f>INDEX(eps_5Y_est!$C$3:$M$25,MATCH(B75,eps_5Y_est!$B$3:$B$25,0),MATCH($C$2,eps_5Y_est!$C$2:$M$2,0))</f>
        <v>9.6655331142777995E-2</v>
      </c>
      <c r="H75" s="16">
        <f>VLOOKUP(B75,'riskfree_rate and infl.'!$A:$C,3,0)</f>
        <v>3.0144999999999998E-2</v>
      </c>
      <c r="I75" s="26">
        <f ca="1">F75*(1+$G75)</f>
        <v>152.92634774568427</v>
      </c>
      <c r="J75" s="7">
        <f ca="1">I75*(1+$G75)</f>
        <v>167.70749452749899</v>
      </c>
      <c r="K75" s="7">
        <f t="shared" ref="K75:M75" ca="1" si="95">J75*(1+$G75)</f>
        <v>183.91731794618005</v>
      </c>
      <c r="L75" s="7">
        <f t="shared" ca="1" si="95"/>
        <v>201.69390721515967</v>
      </c>
      <c r="M75" s="7">
        <f t="shared" ca="1" si="95"/>
        <v>221.18869860652168</v>
      </c>
      <c r="N75" s="7">
        <f t="shared" ref="N75" ca="1" si="96">M75*(1+$H75)</f>
        <v>227.85643192601529</v>
      </c>
      <c r="O75" s="7">
        <f ca="1">SUM(I75:N75)</f>
        <v>1155.2901979670601</v>
      </c>
      <c r="P75" s="7"/>
      <c r="Q75" s="11">
        <v>0.10557479563327184</v>
      </c>
      <c r="R75" s="8">
        <f>Q75-H75</f>
        <v>7.5429795633271846E-2</v>
      </c>
    </row>
    <row r="76" spans="1:18" x14ac:dyDescent="0.35">
      <c r="H76" s="6"/>
      <c r="I76" s="26">
        <f ca="1">I75/((1+$Q$5)^(I$3-0.5))</f>
        <v>147.7698254589296</v>
      </c>
      <c r="J76" s="7">
        <f t="shared" ref="J76" ca="1" si="97">J75/((1+$Q$5)^(J$3-0.5))</f>
        <v>151.30831745438559</v>
      </c>
      <c r="K76" s="7">
        <f t="shared" ref="K76" ca="1" si="98">K75/((1+$Q$5)^(K$3-0.5))</f>
        <v>154.93154207751445</v>
      </c>
      <c r="L76" s="7">
        <f t="shared" ref="L76" ca="1" si="99">L75/((1+$Q$5)^(L$3-0.5))</f>
        <v>158.64152833338443</v>
      </c>
      <c r="M76" s="7">
        <f t="shared" ref="M76" ca="1" si="100">M75/((1+$Q$5)^(M$3-0.5))</f>
        <v>162.44035381356071</v>
      </c>
      <c r="N76" s="7">
        <f ca="1">N75/(((1+Q75)^N$3)*(Q75-H75))</f>
        <v>1828.8484339944796</v>
      </c>
      <c r="O76" s="7">
        <f ca="1">SUM(I76:N76)</f>
        <v>2603.9400011322541</v>
      </c>
      <c r="P76" s="7">
        <f ca="1">VLOOKUP(B75,INDIRECT("fundamentals!"&amp;$A$2&amp;":"&amp;B$2),2,1)</f>
        <v>2603.94</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2867.145</v>
      </c>
      <c r="D80" s="10">
        <f ca="1">C80*VLOOKUP(B80,INDIRECT("fundamentals!"&amp;"$"&amp;$A$2&amp;":"&amp;"$"&amp;$B$2),9,1)/100</f>
        <v>66.306135931269012</v>
      </c>
      <c r="E80" s="10">
        <f ca="1">C80*INDEX(buyback_yield!$C$3:$Y$13,MATCH(ierp_materials!$C$2,buyback_yield!$B$3:$B$13,0),MATCH(ierp_materials!B80,buyback_yield!$C$2:$Y$2,0))</f>
        <v>64.955364862495244</v>
      </c>
      <c r="F80" s="10">
        <f ca="1">SUM(D80:E80)</f>
        <v>131.26150079376424</v>
      </c>
      <c r="G80" s="3">
        <f>INDEX(eps_5Y_est!$C$3:$M$25,MATCH(B80,eps_5Y_est!$B$3:$B$25,0),MATCH($C$2,eps_5Y_est!$C$2:$M$2,0))</f>
        <v>8.0478984374173987E-2</v>
      </c>
      <c r="H80" s="16">
        <f>VLOOKUP(B80,'riskfree_rate and infl.'!$A:$C,3,0)</f>
        <v>2.3896000000000001E-2</v>
      </c>
      <c r="I80" s="26">
        <f ca="1">F80*(1+$G80)</f>
        <v>141.82529306507621</v>
      </c>
      <c r="J80" s="7">
        <f ca="1">I80*(1+$G80)</f>
        <v>153.23924860952312</v>
      </c>
      <c r="K80" s="7">
        <f t="shared" ref="K80:M80" ca="1" si="102">J80*(1+$G80)</f>
        <v>165.5717877038791</v>
      </c>
      <c r="L80" s="7">
        <f t="shared" ca="1" si="102"/>
        <v>178.89683701930363</v>
      </c>
      <c r="M80" s="7">
        <f t="shared" ca="1" si="102"/>
        <v>193.29427277036933</v>
      </c>
      <c r="N80" s="7">
        <f t="shared" ref="N80" ca="1" si="103">M80*(1+$H80)</f>
        <v>197.91323271249007</v>
      </c>
      <c r="O80" s="7">
        <f ca="1">SUM(I80:N80)</f>
        <v>1030.7406718806415</v>
      </c>
      <c r="P80" s="7"/>
      <c r="Q80" s="11">
        <v>7.9411442898600249E-2</v>
      </c>
      <c r="R80" s="8">
        <f>Q80-H80</f>
        <v>5.5515442898600248E-2</v>
      </c>
    </row>
    <row r="81" spans="1:18" x14ac:dyDescent="0.35">
      <c r="H81" s="6"/>
      <c r="I81" s="26">
        <f ca="1">I80/((1+$Q$5)^(I$3-0.5))</f>
        <v>137.04308715160101</v>
      </c>
      <c r="J81" s="7">
        <f t="shared" ref="J81" ca="1" si="104">J80/((1+$Q$5)^(J$3-0.5))</f>
        <v>138.2548403123354</v>
      </c>
      <c r="K81" s="7">
        <f t="shared" ref="K81" ca="1" si="105">K80/((1+$Q$5)^(K$3-0.5))</f>
        <v>139.47730795530359</v>
      </c>
      <c r="L81" s="7">
        <f t="shared" ref="L81" ca="1" si="106">L80/((1+$Q$5)^(L$3-0.5))</f>
        <v>140.71058481937914</v>
      </c>
      <c r="M81" s="7">
        <f t="shared" ref="M81" ca="1" si="107">M80/((1+$Q$5)^(M$3-0.5))</f>
        <v>141.95476648112944</v>
      </c>
      <c r="N81" s="7">
        <f ca="1">N80/(((1+Q80)^N$3)*(Q80-H80))</f>
        <v>2432.9093923615619</v>
      </c>
      <c r="O81" s="7">
        <f ca="1">SUM(I81:N81)</f>
        <v>3130.3499790813103</v>
      </c>
      <c r="P81" s="7">
        <f ca="1">VLOOKUP(B80,INDIRECT("fundamentals!"&amp;$A$2&amp;":"&amp;B$2),2,1)</f>
        <v>3130.35</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3383.7799999999997</v>
      </c>
      <c r="D85" s="10">
        <f ca="1">C85*VLOOKUP(B85,INDIRECT("fundamentals!"&amp;"$"&amp;$A$2&amp;":"&amp;"$"&amp;$B$2),9,1)/100</f>
        <v>76.434947464123155</v>
      </c>
      <c r="E85" s="10">
        <f ca="1">C85*INDEX(buyback_yield!$C$3:$Y$13,MATCH(ierp_materials!$C$2,buyback_yield!$B$3:$B$13,0),MATCH(ierp_materials!B85,buyback_yield!$C$2:$Y$2,0))</f>
        <v>21.556335137327377</v>
      </c>
      <c r="F85" s="10">
        <f ca="1">SUM(D85:E85)</f>
        <v>97.991282601450536</v>
      </c>
      <c r="G85" s="3">
        <f>INDEX(eps_5Y_est!$C$3:$M$25,MATCH(B85,eps_5Y_est!$B$3:$B$25,0),MATCH($C$2,eps_5Y_est!$C$2:$M$2,0))</f>
        <v>0.21466294767640295</v>
      </c>
      <c r="H85" s="16">
        <f>VLOOKUP(B85,'riskfree_rate and infl.'!$A:$C,3,0)</f>
        <v>1.6449000000000002E-2</v>
      </c>
      <c r="I85" s="26">
        <f ca="1">F85*(1+$G85)</f>
        <v>119.02638017126934</v>
      </c>
      <c r="J85" s="7">
        <f ca="1">I85*(1+$G85)</f>
        <v>144.57693379008617</v>
      </c>
      <c r="K85" s="7">
        <f t="shared" ref="K85:M85" ca="1" si="109">J85*(1+$G85)</f>
        <v>175.61224456348222</v>
      </c>
      <c r="L85" s="7">
        <f t="shared" ca="1" si="109"/>
        <v>213.30968662954871</v>
      </c>
      <c r="M85" s="7">
        <f t="shared" ca="1" si="109"/>
        <v>259.09937272937748</v>
      </c>
      <c r="N85" s="7">
        <f t="shared" ref="N85" ca="1" si="110">M85*(1+$H85)</f>
        <v>263.361298311403</v>
      </c>
      <c r="O85" s="7">
        <f ca="1">SUM(I85:N85)</f>
        <v>1174.985916195167</v>
      </c>
      <c r="P85" s="7"/>
      <c r="Q85" s="11">
        <v>7.88828297236564E-2</v>
      </c>
      <c r="R85" s="8">
        <f>Q85-H85</f>
        <v>6.2433829723656395E-2</v>
      </c>
    </row>
    <row r="86" spans="1:18" x14ac:dyDescent="0.35">
      <c r="H86" s="6"/>
      <c r="I86" s="26">
        <f ca="1">I85/((1+$Q$5)^(I$3-0.5))</f>
        <v>115.01293061785708</v>
      </c>
      <c r="J86" s="7">
        <f t="shared" ref="J86" ca="1" si="111">J85/((1+$Q$5)^(J$3-0.5))</f>
        <v>130.43956476796023</v>
      </c>
      <c r="K86" s="7">
        <f t="shared" ref="K86" ca="1" si="112">K85/((1+$Q$5)^(K$3-0.5))</f>
        <v>147.93536661879651</v>
      </c>
      <c r="L86" s="7">
        <f t="shared" ref="L86" ca="1" si="113">L85/((1+$Q$5)^(L$3-0.5))</f>
        <v>167.77787273032433</v>
      </c>
      <c r="M86" s="7">
        <f t="shared" ref="M86" ca="1" si="114">M85/((1+$Q$5)^(M$3-0.5))</f>
        <v>190.28184552007107</v>
      </c>
      <c r="N86" s="7">
        <f ca="1">N85/(((1+Q85)^N$3)*(Q85-H85))</f>
        <v>2885.7624090656655</v>
      </c>
      <c r="O86" s="7">
        <f ca="1">SUM(I86:N86)</f>
        <v>3637.2099893206746</v>
      </c>
      <c r="P86" s="7">
        <f ca="1">VLOOKUP(B85,INDIRECT("fundamentals!"&amp;$A$2&amp;":"&amp;B$2),2,1)</f>
        <v>3637.21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4025.125</v>
      </c>
      <c r="D90" s="10">
        <f ca="1">C90*VLOOKUP(B90,INDIRECT("fundamentals!"&amp;"$"&amp;$A$2&amp;":"&amp;"$"&amp;$B$2),9,1)/100</f>
        <v>78.414530185408054</v>
      </c>
      <c r="E90" s="10">
        <f ca="1">C90*INDEX(buyback_yield!$C$3:$Y$13,MATCH(ierp_materials!$C$2,buyback_yield!$B$3:$B$13,0),MATCH(ierp_materials!B90,buyback_yield!$C$2:$Y$2,0))</f>
        <v>88.402913856468928</v>
      </c>
      <c r="F90" s="10">
        <f ca="1">SUM(D90:E90)</f>
        <v>166.81744404187697</v>
      </c>
      <c r="G90" s="3">
        <f>INDEX(eps_5Y_est!$C$3:$M$25,MATCH(B90,eps_5Y_est!$B$3:$B$25,0),MATCH($C$2,eps_5Y_est!$C$2:$M$2,0))</f>
        <v>0.23526827044749091</v>
      </c>
      <c r="H90" s="16">
        <f>VLOOKUP(B90,'riskfree_rate and infl.'!$A:$C,3,0)</f>
        <v>1.9032E-2</v>
      </c>
      <c r="I90" s="26">
        <f ca="1">F90*(1+$G90)</f>
        <v>206.06429558208046</v>
      </c>
      <c r="J90" s="7">
        <f ca="1">I90*(1+$G90)</f>
        <v>254.54468600465708</v>
      </c>
      <c r="K90" s="7">
        <f t="shared" ref="K90:M90" ca="1" si="116">J90*(1+$G90)</f>
        <v>314.43097403257241</v>
      </c>
      <c r="L90" s="7">
        <f t="shared" ca="1" si="116"/>
        <v>388.40660546833561</v>
      </c>
      <c r="M90" s="7">
        <f t="shared" ca="1" si="116"/>
        <v>479.78635576725191</v>
      </c>
      <c r="N90" s="7">
        <f t="shared" ref="N90" ca="1" si="117">M90*(1+$H90)</f>
        <v>488.9176496902142</v>
      </c>
      <c r="O90" s="7">
        <f ca="1">SUM(I90:N90)</f>
        <v>2132.1505665451118</v>
      </c>
      <c r="P90" s="7"/>
      <c r="Q90" s="11">
        <v>0.11267176326483944</v>
      </c>
      <c r="R90" s="8">
        <f>Q90-H90</f>
        <v>9.3639763264839443E-2</v>
      </c>
    </row>
    <row r="91" spans="1:18" x14ac:dyDescent="0.35">
      <c r="H91" s="6"/>
      <c r="I91" s="26">
        <f ca="1">I90/((1+$Q$5)^(I$3-0.5))</f>
        <v>199.11601526062495</v>
      </c>
      <c r="J91" s="7">
        <f t="shared" ref="J91" ca="1" si="118">J90/((1+$Q$5)^(J$3-0.5))</f>
        <v>229.65418608650367</v>
      </c>
      <c r="K91" s="7">
        <f t="shared" ref="K91" ca="1" si="119">K90/((1+$Q$5)^(K$3-0.5))</f>
        <v>264.87595745636611</v>
      </c>
      <c r="L91" s="7">
        <f t="shared" ref="L91" ca="1" si="120">L90/((1+$Q$5)^(L$3-0.5))</f>
        <v>305.49964724788356</v>
      </c>
      <c r="M91" s="7">
        <f t="shared" ref="M91" ca="1" si="121">M90/((1+$Q$5)^(M$3-0.5))</f>
        <v>352.35374084095895</v>
      </c>
      <c r="N91" s="7">
        <f ca="1">N90/(((1+Q90)^N$3)*(Q90-H90))</f>
        <v>3061.5409567279125</v>
      </c>
      <c r="O91" s="7">
        <f ca="1">SUM(I91:N91)</f>
        <v>4413.0405036202501</v>
      </c>
      <c r="P91" s="7">
        <f ca="1">VLOOKUP(B90,INDIRECT("fundamentals!"&amp;$A$2&amp;":"&amp;B$2),2,1)</f>
        <v>4413.04</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4031.855</v>
      </c>
      <c r="D95" s="10">
        <f ca="1">C95*VLOOKUP(B95,INDIRECT("fundamentals!"&amp;"$"&amp;$A$2&amp;":"&amp;"$"&amp;$B$2),9,1)/100</f>
        <v>94.291198981729508</v>
      </c>
      <c r="E95" s="10">
        <f ca="1">C95*INDEX(buyback_yield!$C$3:$Y$13,MATCH(ierp_materials!$C$2,buyback_yield!$B$3:$B$13,0),MATCH(ierp_materials!B95,buyback_yield!$C$2:$Y$2,0))</f>
        <v>112.87180063183729</v>
      </c>
      <c r="F95" s="10">
        <f ca="1">SUM(D95:E95)</f>
        <v>207.1629996135668</v>
      </c>
      <c r="G95" s="3">
        <f>INDEX(eps_5Y_est!$C$3:$M$25,MATCH(B95,eps_5Y_est!$B$3:$B$25,0),MATCH($C$2,eps_5Y_est!$C$2:$M$2,0))</f>
        <v>9.3465523208195025E-2</v>
      </c>
      <c r="H95" s="16">
        <f>VLOOKUP(B95,'riskfree_rate and infl.'!$A:$C,3,0)</f>
        <v>3.9629999999999999E-2</v>
      </c>
      <c r="I95" s="26">
        <f ca="1">F95*(1+$G95)</f>
        <v>226.52559776182795</v>
      </c>
      <c r="J95" s="7">
        <f ca="1">I95*(1+$G95)</f>
        <v>247.69793127668635</v>
      </c>
      <c r="K95" s="7">
        <f t="shared" ref="K95:M95" ca="1" si="123">J95*(1+$G95)</f>
        <v>270.84914802104942</v>
      </c>
      <c r="L95" s="7">
        <f t="shared" ca="1" si="123"/>
        <v>296.16420535133068</v>
      </c>
      <c r="M95" s="7">
        <f t="shared" ca="1" si="123"/>
        <v>323.84534776003215</v>
      </c>
      <c r="N95" s="7">
        <f t="shared" ref="N95" ca="1" si="124">M95*(1+$H95)</f>
        <v>336.67933889176226</v>
      </c>
      <c r="O95" s="7">
        <f ca="1">SUM(I95:N95)</f>
        <v>1701.7615690626887</v>
      </c>
      <c r="P95" s="7"/>
      <c r="Q95" s="11">
        <v>0.11684320310227216</v>
      </c>
      <c r="R95" s="8">
        <f>Q95-H95</f>
        <v>7.7213203102272157E-2</v>
      </c>
    </row>
    <row r="96" spans="1:18" x14ac:dyDescent="0.35">
      <c r="H96" s="6"/>
      <c r="I96" s="26">
        <f ca="1">I95/((1+$Q$5)^(I$3-0.5))</f>
        <v>218.88738295713119</v>
      </c>
      <c r="J96" s="7">
        <f t="shared" ref="J96" ca="1" si="125">J95/((1+$Q$5)^(J$3-0.5))</f>
        <v>223.47693717564928</v>
      </c>
      <c r="K96" s="7">
        <f t="shared" ref="K96" ca="1" si="126">K95/((1+$Q$5)^(K$3-0.5))</f>
        <v>228.16272356451972</v>
      </c>
      <c r="L96" s="7">
        <f t="shared" ref="L96" ca="1" si="127">L95/((1+$Q$5)^(L$3-0.5))</f>
        <v>232.94675988628978</v>
      </c>
      <c r="M96" s="7">
        <f t="shared" ref="M96" ca="1" si="128">M95/((1+$Q$5)^(M$3-0.5))</f>
        <v>237.83110621124735</v>
      </c>
      <c r="N96" s="7">
        <f ca="1">N95/(((1+Q95)^N$3)*(Q95-H95))</f>
        <v>2509.3651896426099</v>
      </c>
      <c r="O96" s="7">
        <f ca="1">SUM(I96:N96)</f>
        <v>3650.6700994374473</v>
      </c>
      <c r="P96" s="7">
        <f ca="1">VLOOKUP(B95,INDIRECT("fundamentals!"&amp;$A$2&amp;":"&amp;B$2),2,1)</f>
        <v>3650.67</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3760.5299999999997</v>
      </c>
      <c r="D100" s="10">
        <f ca="1">C100*VLOOKUP(B100,INDIRECT("fundamentals!"&amp;"$"&amp;$A$2&amp;":"&amp;"$"&amp;$B$2),9,1)/100</f>
        <v>73.028015013614294</v>
      </c>
      <c r="E100" s="10">
        <f ca="1">C100*INDEX(buyback_yield!$C$3:$Y$13,MATCH(ierp_materials!$C$2,buyback_yield!$B$3:$B$13,0),MATCH(ierp_materials!B100,buyback_yield!$C$2:$Y$2,0))</f>
        <v>157.20010777692312</v>
      </c>
      <c r="F100" s="10">
        <f ca="1">SUM(D100:E100)</f>
        <v>230.22812279053741</v>
      </c>
      <c r="G100" s="3">
        <f>INDEX(eps_5Y_est!$C$3:$M$25,MATCH(B100,eps_5Y_est!$B$3:$B$25,0),MATCH($C$2,eps_5Y_est!$C$2:$M$2,0))</f>
        <v>9.4637379781531028E-2</v>
      </c>
      <c r="H100" s="16">
        <f>VLOOKUP(B100,'riskfree_rate and infl.'!$A:$C,3,0)</f>
        <v>4.0281999999999998E-2</v>
      </c>
      <c r="I100" s="26">
        <f ca="1">F100*(1+$G100)</f>
        <v>252.01630908345444</v>
      </c>
      <c r="J100" s="7">
        <f ca="1">I100*(1+$G100)</f>
        <v>275.86647223732501</v>
      </c>
      <c r="K100" s="7">
        <f t="shared" ref="K100:M100" ca="1" si="130">J100*(1+$G100)</f>
        <v>301.9737523394399</v>
      </c>
      <c r="L100" s="7">
        <f t="shared" ca="1" si="130"/>
        <v>330.55175702364147</v>
      </c>
      <c r="M100" s="7">
        <f t="shared" ca="1" si="130"/>
        <v>361.83430919054018</v>
      </c>
      <c r="N100" s="7">
        <f t="shared" ref="N100" ca="1" si="131">M100*(1+$H100)</f>
        <v>376.40971883335351</v>
      </c>
      <c r="O100" s="7">
        <f ca="1">SUM(I100:N100)</f>
        <v>1898.6523187077544</v>
      </c>
      <c r="P100" s="7"/>
      <c r="Q100" s="11">
        <v>0.12182919575948566</v>
      </c>
      <c r="R100" s="8">
        <f>Q100-H100</f>
        <v>8.1547195759485658E-2</v>
      </c>
    </row>
    <row r="101" spans="1:18" x14ac:dyDescent="0.35">
      <c r="H101" s="6"/>
      <c r="I101" s="26">
        <f ca="1">I100/((1+$Q$5)^(I$3-0.5))</f>
        <v>243.51857318920818</v>
      </c>
      <c r="J101" s="7">
        <f t="shared" ref="J101" ca="1" si="132">J100/((1+$Q$5)^(J$3-0.5))</f>
        <v>248.89103420158941</v>
      </c>
      <c r="K101" s="7">
        <f t="shared" ref="K101" ca="1" si="133">K100/((1+$Q$5)^(K$3-0.5))</f>
        <v>254.38202143951278</v>
      </c>
      <c r="L101" s="7">
        <f t="shared" ref="L101" ca="1" si="134">L100/((1+$Q$5)^(L$3-0.5))</f>
        <v>259.99414980629916</v>
      </c>
      <c r="M101" s="7">
        <f t="shared" ref="M101" ca="1" si="135">M100/((1+$Q$5)^(M$3-0.5))</f>
        <v>265.73009189477489</v>
      </c>
      <c r="N101" s="7">
        <f ca="1">N100/(((1+Q100)^N$3)*(Q100-H100))</f>
        <v>2597.8741301203763</v>
      </c>
      <c r="O101" s="7">
        <f ca="1">SUM(I101:N101)</f>
        <v>3870.3900006517606</v>
      </c>
      <c r="P101" s="7">
        <f ca="1">VLOOKUP(B100,INDIRECT("fundamentals!"&amp;$A$2&amp;":"&amp;B$2),2,1)</f>
        <v>3870.39</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3840.68</v>
      </c>
      <c r="D105" s="10">
        <f ca="1">C105*VLOOKUP(B105,INDIRECT("fundamentals!"&amp;"$"&amp;$A$2&amp;":"&amp;"$"&amp;$B$2),9,1)/100</f>
        <v>67.36560845355433</v>
      </c>
      <c r="E105" s="10">
        <f ca="1">C105*INDEX(buyback_yield!$C$3:$Y$13,MATCH(ierp_materials!$C$2,buyback_yield!$B$3:$B$13,0),MATCH(ierp_materials!B105,buyback_yield!$C$2:$Y$2,0))</f>
        <v>76.709697506880474</v>
      </c>
      <c r="F105" s="10">
        <f ca="1">SUM(D105:E105)</f>
        <v>144.0753059604348</v>
      </c>
      <c r="G105" s="3">
        <f>INDEX(eps_5Y_est!$C$3:$M$25,MATCH(B105,eps_5Y_est!$B$3:$B$25,0),MATCH($C$2,eps_5Y_est!$C$2:$M$2,0))</f>
        <v>0.11207622359599499</v>
      </c>
      <c r="H105" s="16">
        <f>VLOOKUP(B105,'riskfree_rate and infl.'!$A:$C,3,0)</f>
        <v>4.7812E-2</v>
      </c>
      <c r="I105" s="26">
        <f ca="1">F105*(1+$G105)</f>
        <v>160.22272216591787</v>
      </c>
      <c r="J105" s="7">
        <f ca="1">I105*(1+$G105)</f>
        <v>178.17987980054426</v>
      </c>
      <c r="K105" s="7">
        <f t="shared" ref="K105:M105" ca="1" si="137">J105*(1+$G105)</f>
        <v>198.14960784937756</v>
      </c>
      <c r="L105" s="7">
        <f t="shared" ca="1" si="137"/>
        <v>220.35746760416311</v>
      </c>
      <c r="M105" s="7">
        <f t="shared" ca="1" si="137"/>
        <v>245.05430041441448</v>
      </c>
      <c r="N105" s="7">
        <f t="shared" ref="N105" ca="1" si="138">M105*(1+$H105)</f>
        <v>256.77083662582845</v>
      </c>
      <c r="O105" s="7">
        <f ca="1">SUM(I105:N105)</f>
        <v>1258.7348144602456</v>
      </c>
      <c r="P105" s="7"/>
      <c r="Q105" s="11">
        <v>0.10112653936862663</v>
      </c>
      <c r="R105" s="8">
        <f>Q105-H105</f>
        <v>5.331453936862663E-2</v>
      </c>
    </row>
    <row r="106" spans="1:18" x14ac:dyDescent="0.35">
      <c r="H106" s="6"/>
      <c r="I106" s="26">
        <f ca="1">I105/((1+$Q$5)^(I$3-0.5))</f>
        <v>154.82017348891023</v>
      </c>
      <c r="J106" s="7">
        <f t="shared" ref="J106" ca="1" si="139">J105/((1+$Q$5)^(J$3-0.5))</f>
        <v>160.75666679537906</v>
      </c>
      <c r="K106" s="7">
        <f t="shared" ref="K106" ca="1" si="140">K105/((1+$Q$5)^(K$3-0.5))</f>
        <v>166.92079163063099</v>
      </c>
      <c r="L106" s="7">
        <f t="shared" ref="L106" ca="1" si="141">L105/((1+$Q$5)^(L$3-0.5))</f>
        <v>173.32127639883009</v>
      </c>
      <c r="M106" s="7">
        <f t="shared" ref="M106" ca="1" si="142">M105/((1+$Q$5)^(M$3-0.5))</f>
        <v>179.96718418993581</v>
      </c>
      <c r="N106" s="7">
        <f ca="1">N105/(((1+Q105)^N$3)*(Q105-H105))</f>
        <v>2975.184372377103</v>
      </c>
      <c r="O106" s="7">
        <f ca="1">SUM(I106:N106)</f>
        <v>3810.9704648807892</v>
      </c>
      <c r="P106" s="7">
        <f ca="1">VLOOKUP(B105,INDIRECT("fundamentals!"&amp;$A$2&amp;":"&amp;B$2),2,1)</f>
        <v>3810.97</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3994.99</v>
      </c>
      <c r="D110" s="10">
        <f ca="1">C110*VLOOKUP(B110,INDIRECT("fundamentals!"&amp;"$"&amp;$A$2&amp;":"&amp;"$"&amp;$B$2),9,1)/100</f>
        <v>73.057919609912148</v>
      </c>
      <c r="E110" s="10">
        <f ca="1">C110*INDEX(buyback_yield!$C$3:$Y$13,MATCH(ierp_materials!$C$2,buyback_yield!$B$3:$B$13,0),MATCH(ierp_materials!B110,buyback_yield!$C$2:$Y$2,0))</f>
        <v>324.43073180728351</v>
      </c>
      <c r="F110" s="10">
        <f ca="1">SUM(D110:E110)</f>
        <v>397.48865141719568</v>
      </c>
      <c r="G110" s="3">
        <f>INDEX(eps_5Y_est!$C$3:$M$25,MATCH(B110,eps_5Y_est!$B$3:$B$25,0),MATCH($C$2,eps_5Y_est!$C$2:$M$2,0))</f>
        <v>0.104955906151767</v>
      </c>
      <c r="H110" s="16">
        <f>VLOOKUP(B110,'riskfree_rate and infl.'!$A:$C,3,0)</f>
        <v>4.8350999999999998E-2</v>
      </c>
      <c r="I110" s="26">
        <f ca="1">F110*(1+$G110)</f>
        <v>439.20743301173133</v>
      </c>
      <c r="J110" s="7">
        <f ca="1">I110*(1+$G110)</f>
        <v>485.30484713206914</v>
      </c>
      <c r="K110" s="7">
        <f t="shared" ref="K110:M110" ca="1" si="144">J110*(1+$G110)</f>
        <v>536.24045712266025</v>
      </c>
      <c r="L110" s="7">
        <f t="shared" ca="1" si="144"/>
        <v>592.52206021520681</v>
      </c>
      <c r="M110" s="7">
        <f t="shared" ca="1" si="144"/>
        <v>654.71074996000573</v>
      </c>
      <c r="N110" s="7">
        <f t="shared" ref="N110" ca="1" si="145">M110*(1+$H110)</f>
        <v>686.36666943132195</v>
      </c>
      <c r="O110" s="7">
        <f ca="1">SUM(I110:N110)</f>
        <v>3394.3522168729951</v>
      </c>
      <c r="P110" s="7"/>
      <c r="Q110" s="11">
        <v>0.20271690998052261</v>
      </c>
      <c r="R110" s="8">
        <f>Q110-H110</f>
        <v>0.1543659099805226</v>
      </c>
    </row>
    <row r="111" spans="1:18" x14ac:dyDescent="0.35">
      <c r="H111" s="6"/>
      <c r="I111" s="26">
        <f ca="1">I110/((1+$Q$5)^(I$3-0.5))</f>
        <v>424.39780111886995</v>
      </c>
      <c r="J111" s="7">
        <f t="shared" ref="J111" ca="1" si="146">J110/((1+$Q$5)^(J$3-0.5))</f>
        <v>437.84960283913108</v>
      </c>
      <c r="K111" s="7">
        <f t="shared" ref="K111" ca="1" si="147">K110/((1+$Q$5)^(K$3-0.5))</f>
        <v>451.72777568818719</v>
      </c>
      <c r="L111" s="7">
        <f t="shared" ref="L111" ca="1" si="148">L110/((1+$Q$5)^(L$3-0.5))</f>
        <v>466.04583401476663</v>
      </c>
      <c r="M111" s="7">
        <f t="shared" ref="M111" ca="1" si="149">M110/((1+$Q$5)^(M$3-0.5))</f>
        <v>480.81772052122949</v>
      </c>
      <c r="N111" s="7">
        <f ca="1">N110/(((1+Q110)^N$3)*(Q110-H110))</f>
        <v>1766.8012695300401</v>
      </c>
      <c r="O111" s="7">
        <f ca="1">SUM(I111:N111)</f>
        <v>4027.6400037122248</v>
      </c>
      <c r="P111" s="7">
        <f ca="1">VLOOKUP(B110,INDIRECT("fundamentals!"&amp;$A$2&amp;":"&amp;B$2),2,1)</f>
        <v>4027.64</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7790-8221-4F34-B420-79DE8174F36B}">
  <sheetPr codeName="Sheet15"/>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DN</v>
      </c>
      <c r="B2" s="27" t="str" cm="1">
        <f t="array" aca="1" ref="B2" ca="1">SUBSTITUTE(ADDRESS(1, COLUMN(INDIRECT(A2 &amp; "1")) + 11, 4), "1", "")</f>
        <v>DY</v>
      </c>
      <c r="C2" s="1" t="s">
        <v>38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1456.44</v>
      </c>
      <c r="D5" s="10">
        <f ca="1">C5*VLOOKUP(B5,INDIRECT("fundamentals!"&amp;"$"&amp;$A$2&amp;":"&amp;"$"&amp;$B$2),9,1)/100</f>
        <v>34.111291806449806</v>
      </c>
      <c r="E5" s="10">
        <f ca="1">C5*INDEX(buyback_yield!$C$3:$Y$13,MATCH(ierp_information_technology!$C$2,buyback_yield!$B$3:$B$13,0),MATCH(ierp_information_technology!B5,buyback_yield!$C$2:$Y$2,0))</f>
        <v>5.3723194284662608</v>
      </c>
      <c r="F5" s="10">
        <f ca="1">SUM(D5:E5)</f>
        <v>39.483611234916069</v>
      </c>
      <c r="G5" s="3">
        <f>INDEX(eps_5Y_est!$C$3:$M$25,MATCH(B5,eps_5Y_est!$B$3:$B$25,0),MATCH($C$2,eps_5Y_est!$C$2:$M$2,0))</f>
        <v>0.108943425139512</v>
      </c>
      <c r="H5" s="16">
        <f>VLOOKUP(B5,'riskfree_rate and infl.'!$A:$C,3,0)</f>
        <v>4.8261000000000005E-2</v>
      </c>
      <c r="I5" s="26">
        <f ca="1">F5*(1+$G5)</f>
        <v>43.785091079724744</v>
      </c>
      <c r="J5" s="7">
        <f ca="1">I5*(1+$G5)</f>
        <v>48.555188871995455</v>
      </c>
      <c r="K5" s="7">
        <f t="shared" ref="K5:M5" ca="1" si="1">J5*(1+$G5)</f>
        <v>53.844957456006561</v>
      </c>
      <c r="L5" s="7">
        <f t="shared" ca="1" si="1"/>
        <v>59.71101154775522</v>
      </c>
      <c r="M5" s="7">
        <f t="shared" ca="1" si="1"/>
        <v>66.216133664312636</v>
      </c>
      <c r="N5" s="7">
        <f t="shared" ref="N5" ca="1" si="2">M5*(1+$H5)</f>
        <v>69.411790491086037</v>
      </c>
      <c r="O5" s="7">
        <f ca="1">SUM(I5:N5)</f>
        <v>341.52417311088067</v>
      </c>
      <c r="P5" s="7"/>
      <c r="Q5" s="11">
        <v>8.5247859486184407E-2</v>
      </c>
      <c r="R5" s="8">
        <f>Q5-H5</f>
        <v>3.6986859486184402E-2</v>
      </c>
    </row>
    <row r="6" spans="1:18" x14ac:dyDescent="0.35">
      <c r="H6" s="6"/>
      <c r="I6" s="26">
        <f ca="1">I5/((1+$Q$5)^(I$3-0.5))</f>
        <v>42.030232119722264</v>
      </c>
      <c r="J6" s="7">
        <f ca="1">J5/((1+$Q$5)^(J$3-0.5))</f>
        <v>42.947930427912432</v>
      </c>
      <c r="K6" s="7">
        <f ca="1">K5/((1+$Q$5)^(K$3-0.5))</f>
        <v>43.885665984111526</v>
      </c>
      <c r="L6" s="7">
        <f ca="1">L5/((1+$Q$5)^(L$3-0.5))</f>
        <v>44.843876286464827</v>
      </c>
      <c r="M6" s="7">
        <f ca="1">M5/((1+$Q$5)^(M$3-0.5))</f>
        <v>45.823008385558516</v>
      </c>
      <c r="N6" s="7">
        <f ca="1">N5/(((1+Q5)^N$3)*(Q5-H5))</f>
        <v>1246.6401222413697</v>
      </c>
      <c r="O6" s="7">
        <f ca="1">SUM(I6:N6)</f>
        <v>1466.1708354451393</v>
      </c>
      <c r="P6" s="7">
        <f ca="1">VLOOKUP(B5,INDIRECT("fundamentals!"&amp;$A$2&amp;":"&amp;B$2),2,1)</f>
        <v>1466.17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1472.98</v>
      </c>
      <c r="D10" s="10">
        <f ca="1">C10*VLOOKUP(B10,INDIRECT("fundamentals!"&amp;"$"&amp;$A$2&amp;":"&amp;"$"&amp;$B$2),9,1)/100</f>
        <v>10.120296721053956</v>
      </c>
      <c r="E10" s="10">
        <f ca="1">C10*INDEX(buyback_yield!$C$3:$Y$13,MATCH(ierp_information_technology!$C$2,buyback_yield!$B$3:$B$13,0),MATCH(ierp_information_technology!B10,buyback_yield!$C$2:$Y$2,0))</f>
        <v>0</v>
      </c>
      <c r="F10" s="10">
        <f ca="1">SUM(D10:E10)</f>
        <v>10.120296721053956</v>
      </c>
      <c r="G10" s="3">
        <f>INDEX(eps_5Y_est!$C$3:$M$25,MATCH(B10,eps_5Y_est!$B$3:$B$25,0),MATCH($C$2,eps_5Y_est!$C$2:$M$2,0))</f>
        <v>0.11729558754235704</v>
      </c>
      <c r="H10" s="16">
        <f>VLOOKUP(B10,'riskfree_rate and infl.'!$A:$C,3,0)</f>
        <v>4.5347999999999999E-2</v>
      </c>
      <c r="I10" s="26">
        <f ca="1">F10*(1+$G10)</f>
        <v>11.30736287105297</v>
      </c>
      <c r="J10" s="7">
        <f ca="1">I10*(1+$G10)</f>
        <v>12.633666642567762</v>
      </c>
      <c r="K10" s="7">
        <f t="shared" ref="K10:M10" ca="1" si="4">J10*(1+$G10)</f>
        <v>14.115539994222027</v>
      </c>
      <c r="L10" s="7">
        <f t="shared" ca="1" si="4"/>
        <v>15.77123055132194</v>
      </c>
      <c r="M10" s="7">
        <f t="shared" ca="1" si="4"/>
        <v>17.621126305105221</v>
      </c>
      <c r="N10" s="7">
        <f t="shared" ref="N10" ca="1" si="5">M10*(1+$H10)</f>
        <v>18.420209140789133</v>
      </c>
      <c r="O10" s="7">
        <f ca="1">SUM(I10:N10)</f>
        <v>89.869135505059063</v>
      </c>
      <c r="P10" s="7"/>
      <c r="Q10" s="11">
        <v>5.5246270573481804E-2</v>
      </c>
      <c r="R10" s="8">
        <f>Q10-H10</f>
        <v>9.8982705734818044E-3</v>
      </c>
    </row>
    <row r="11" spans="1:18" x14ac:dyDescent="0.35">
      <c r="H11" s="6"/>
      <c r="I11" s="26">
        <f ca="1">I10/((1+$Q$5)^(I$3-0.5))</f>
        <v>10.854176031447304</v>
      </c>
      <c r="J11" s="7">
        <f t="shared" ref="J11" ca="1" si="6">J10/((1+$Q$5)^(J$3-0.5))</f>
        <v>11.174703437872544</v>
      </c>
      <c r="K11" s="7">
        <f t="shared" ref="K11" ca="1" si="7">K10/((1+$Q$5)^(K$3-0.5))</f>
        <v>11.504696124570748</v>
      </c>
      <c r="L11" s="7">
        <f t="shared" ref="L11" ca="1" si="8">L10/((1+$Q$5)^(L$3-0.5))</f>
        <v>11.844433604397439</v>
      </c>
      <c r="M11" s="7">
        <f t="shared" ref="M11" ca="1" si="9">M10/((1+$Q$5)^(M$3-0.5))</f>
        <v>12.194203644315182</v>
      </c>
      <c r="N11" s="7">
        <f ca="1">N10/(((1+Q10)^N$3)*(Q10-H10))</f>
        <v>1422.2177867371413</v>
      </c>
      <c r="O11" s="7">
        <f ca="1">SUM(I11:N11)</f>
        <v>1479.7899995797445</v>
      </c>
      <c r="P11" s="7">
        <f ca="1">VLOOKUP(B10,INDIRECT("fundamentals!"&amp;$A$2&amp;":"&amp;B$2),2,1)</f>
        <v>1479.79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1554.83</v>
      </c>
      <c r="D15" s="10">
        <f ca="1">C15*VLOOKUP(B15,INDIRECT("fundamentals!"&amp;"$"&amp;$A$2&amp;":"&amp;"$"&amp;$B$2),9,1)/100</f>
        <v>12.893930013305962</v>
      </c>
      <c r="E15" s="10">
        <f ca="1">C15*INDEX(buyback_yield!$C$3:$Y$13,MATCH(ierp_information_technology!$C$2,buyback_yield!$B$3:$B$13,0),MATCH(ierp_information_technology!B15,buyback_yield!$C$2:$Y$2,0))</f>
        <v>0</v>
      </c>
      <c r="F15" s="10">
        <f ca="1">SUM(D15:E15)</f>
        <v>12.893930013305962</v>
      </c>
      <c r="G15" s="3">
        <f>INDEX(eps_5Y_est!$C$3:$M$25,MATCH(B15,eps_5Y_est!$B$3:$B$25,0),MATCH($C$2,eps_5Y_est!$C$2:$M$2,0))</f>
        <v>0.10804386085627002</v>
      </c>
      <c r="H15" s="16">
        <f>VLOOKUP(B15,'riskfree_rate and infl.'!$A:$C,3,0)</f>
        <v>4.8094999999999999E-2</v>
      </c>
      <c r="I15" s="26">
        <f ca="1">F15*(1+$G15)</f>
        <v>14.287039993554075</v>
      </c>
      <c r="J15" s="7">
        <f ca="1">I15*(1+$G15)</f>
        <v>15.830666954665595</v>
      </c>
      <c r="K15" s="7">
        <f t="shared" ref="K15:M15" ca="1" si="11">J15*(1+$G15)</f>
        <v>17.541073332377437</v>
      </c>
      <c r="L15" s="7">
        <f t="shared" ca="1" si="11"/>
        <v>19.436278618770451</v>
      </c>
      <c r="M15" s="7">
        <f t="shared" ca="1" si="11"/>
        <v>21.536249201420581</v>
      </c>
      <c r="N15" s="7">
        <f t="shared" ref="N15" ca="1" si="12">M15*(1+$H15)</f>
        <v>22.572035106762904</v>
      </c>
      <c r="O15" s="7">
        <f ca="1">SUM(I15:N15)</f>
        <v>111.20334320755106</v>
      </c>
      <c r="P15" s="7"/>
      <c r="Q15" s="11">
        <v>5.8971346013391247E-2</v>
      </c>
      <c r="R15" s="8">
        <f>Q15-H15</f>
        <v>1.0876346013391248E-2</v>
      </c>
    </row>
    <row r="16" spans="1:18" x14ac:dyDescent="0.35">
      <c r="H16" s="6"/>
      <c r="I16" s="26">
        <f ca="1">I15/((1+$Q$5)^(I$3-0.5))</f>
        <v>13.714430926715522</v>
      </c>
      <c r="J16" s="7">
        <f t="shared" ref="J16" ca="1" si="13">J15/((1+$Q$5)^(J$3-0.5))</f>
        <v>14.002507225104509</v>
      </c>
      <c r="K16" s="7">
        <f t="shared" ref="K16" ca="1" si="14">K15/((1+$Q$5)^(K$3-0.5))</f>
        <v>14.296634664378377</v>
      </c>
      <c r="L16" s="7">
        <f t="shared" ref="L16" ca="1" si="15">L15/((1+$Q$5)^(L$3-0.5))</f>
        <v>14.596940350814915</v>
      </c>
      <c r="M16" s="7">
        <f t="shared" ref="M16" ca="1" si="16">M15/((1+$Q$5)^(M$3-0.5))</f>
        <v>14.903554060602632</v>
      </c>
      <c r="N16" s="7">
        <f ca="1">N15/(((1+Q15)^N$3)*(Q15-H15))</f>
        <v>1558.3559252366094</v>
      </c>
      <c r="O16" s="7">
        <f ca="1">SUM(I16:N16)</f>
        <v>1629.8699924642253</v>
      </c>
      <c r="P16" s="7">
        <f ca="1">VLOOKUP(B15,INDIRECT("fundamentals!"&amp;$A$2&amp;":"&amp;B$2),2,1)</f>
        <v>1629.87</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1735.355</v>
      </c>
      <c r="D20" s="10">
        <f ca="1">C20*VLOOKUP(B20,INDIRECT("fundamentals!"&amp;"$"&amp;$A$2&amp;":"&amp;"$"&amp;$B$2),9,1)/100</f>
        <v>13.41329608707901</v>
      </c>
      <c r="E20" s="10">
        <f ca="1">C20*INDEX(buyback_yield!$C$3:$Y$13,MATCH(ierp_information_technology!$C$2,buyback_yield!$B$3:$B$13,0),MATCH(ierp_information_technology!B20,buyback_yield!$C$2:$Y$2,0))</f>
        <v>1.0665377186707621</v>
      </c>
      <c r="F20" s="10">
        <f ca="1">SUM(D20:E20)</f>
        <v>14.479833805749772</v>
      </c>
      <c r="G20" s="3">
        <f>INDEX(eps_5Y_est!$C$3:$M$25,MATCH(B20,eps_5Y_est!$B$3:$B$25,0),MATCH($C$2,eps_5Y_est!$C$2:$M$2,0))</f>
        <v>0.134339227868394</v>
      </c>
      <c r="H20" s="16">
        <f>VLOOKUP(B20,'riskfree_rate and infl.'!$A:$C,3,0)</f>
        <v>4.4522000000000006E-2</v>
      </c>
      <c r="I20" s="26">
        <f ca="1">F20*(1+$G20)</f>
        <v>16.425043498876864</v>
      </c>
      <c r="J20" s="7">
        <f ca="1">I20*(1+$G20)</f>
        <v>18.631571160220766</v>
      </c>
      <c r="K20" s="7">
        <f t="shared" ref="K20:M20" ca="1" si="18">J20*(1+$G20)</f>
        <v>21.13452204385986</v>
      </c>
      <c r="L20" s="7">
        <f t="shared" ca="1" si="18"/>
        <v>23.973717416599545</v>
      </c>
      <c r="M20" s="7">
        <f t="shared" ca="1" si="18"/>
        <v>27.194328103480593</v>
      </c>
      <c r="N20" s="7">
        <f t="shared" ref="N20" ca="1" si="19">M20*(1+$H20)</f>
        <v>28.405073979303754</v>
      </c>
      <c r="O20" s="7">
        <f ca="1">SUM(I20:N20)</f>
        <v>135.76425620234139</v>
      </c>
      <c r="P20" s="7"/>
      <c r="Q20" s="11">
        <v>5.6803740819263371E-2</v>
      </c>
      <c r="R20" s="8">
        <f>Q20-H20</f>
        <v>1.2281740819263365E-2</v>
      </c>
    </row>
    <row r="21" spans="1:18" x14ac:dyDescent="0.35">
      <c r="H21" s="6"/>
      <c r="I21" s="26">
        <f ca="1">I20/((1+$Q$5)^(I$3-0.5))</f>
        <v>15.766745570480371</v>
      </c>
      <c r="J21" s="7">
        <f t="shared" ref="J21" ca="1" si="20">J20/((1+$Q$5)^(J$3-0.5))</f>
        <v>16.479956942632242</v>
      </c>
      <c r="K21" s="7">
        <f t="shared" ref="K21" ca="1" si="21">K20/((1+$Q$5)^(K$3-0.5))</f>
        <v>17.22543055045557</v>
      </c>
      <c r="L21" s="7">
        <f t="shared" ref="L21" ca="1" si="22">L20/((1+$Q$5)^(L$3-0.5))</f>
        <v>18.004625781575349</v>
      </c>
      <c r="M21" s="7">
        <f t="shared" ref="M21" ca="1" si="23">M20/((1+$Q$5)^(M$3-0.5))</f>
        <v>18.8190680392598</v>
      </c>
      <c r="N21" s="7">
        <f ca="1">N20/(((1+Q20)^N$3)*(Q20-H20))</f>
        <v>1754.5440934375242</v>
      </c>
      <c r="O21" s="7">
        <f ca="1">SUM(I21:N21)</f>
        <v>1840.8399203219276</v>
      </c>
      <c r="P21" s="7">
        <f ca="1">VLOOKUP(B20,INDIRECT("fundamentals!"&amp;$A$2&amp;":"&amp;B$2),2,1)</f>
        <v>1840.84</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1463.885</v>
      </c>
      <c r="D25" s="10">
        <f ca="1">C25*VLOOKUP(B25,INDIRECT("fundamentals!"&amp;"$"&amp;$A$2&amp;":"&amp;"$"&amp;$B$2),9,1)/100</f>
        <v>15.665980418222464</v>
      </c>
      <c r="E25" s="10">
        <f ca="1">C25*INDEX(buyback_yield!$C$3:$Y$13,MATCH(ierp_information_technology!$C$2,buyback_yield!$B$3:$B$13,0),MATCH(ierp_information_technology!B25,buyback_yield!$C$2:$Y$2,0))</f>
        <v>6.347951356575102</v>
      </c>
      <c r="F25" s="10">
        <f ca="1">SUM(D25:E25)</f>
        <v>22.013931774797566</v>
      </c>
      <c r="G25" s="3">
        <f>INDEX(eps_5Y_est!$C$3:$M$25,MATCH(B25,eps_5Y_est!$B$3:$B$25,0),MATCH($C$2,eps_5Y_est!$C$2:$M$2,0))</f>
        <v>0.121512612312138</v>
      </c>
      <c r="H25" s="16">
        <f>VLOOKUP(B25,'riskfree_rate and infl.'!$A:$C,3,0)</f>
        <v>2.6758000000000001E-2</v>
      </c>
      <c r="I25" s="26">
        <f ca="1">F25*(1+$G25)</f>
        <v>24.688902132014398</v>
      </c>
      <c r="J25" s="7">
        <f ca="1">I25*(1+$G25)</f>
        <v>27.688915125194178</v>
      </c>
      <c r="K25" s="7">
        <f t="shared" ref="K25:M25" ca="1" si="25">J25*(1+$G25)</f>
        <v>31.053467534145589</v>
      </c>
      <c r="L25" s="7">
        <f t="shared" ca="1" si="25"/>
        <v>34.826855495569788</v>
      </c>
      <c r="M25" s="7">
        <f t="shared" ca="1" si="25"/>
        <v>39.058757685453813</v>
      </c>
      <c r="N25" s="7">
        <f t="shared" ref="N25" ca="1" si="26">M25*(1+$H25)</f>
        <v>40.103891923601189</v>
      </c>
      <c r="O25" s="7">
        <f ca="1">SUM(I25:N25)</f>
        <v>197.42078989597897</v>
      </c>
      <c r="P25" s="7"/>
      <c r="Q25" s="11">
        <v>5.8228738269602676E-2</v>
      </c>
      <c r="R25" s="8">
        <f>Q25-H25</f>
        <v>3.1470738269602672E-2</v>
      </c>
    </row>
    <row r="26" spans="1:18" x14ac:dyDescent="0.35">
      <c r="H26" s="6"/>
      <c r="I26" s="26">
        <f ca="1">I25/((1+$Q$5)^(I$3-0.5))</f>
        <v>23.699397712802345</v>
      </c>
      <c r="J26" s="7">
        <f t="shared" ref="J26" ca="1" si="27">J25/((1+$Q$5)^(J$3-0.5))</f>
        <v>24.491339196645175</v>
      </c>
      <c r="K26" s="7">
        <f t="shared" ref="K26" ca="1" si="28">K25/((1+$Q$5)^(K$3-0.5))</f>
        <v>25.309744277640622</v>
      </c>
      <c r="L26" s="7">
        <f t="shared" ref="L26" ca="1" si="29">L25/((1+$Q$5)^(L$3-0.5))</f>
        <v>26.155497266042087</v>
      </c>
      <c r="M26" s="7">
        <f t="shared" ref="M26" ca="1" si="30">M25/((1+$Q$5)^(M$3-0.5))</f>
        <v>27.029512022304321</v>
      </c>
      <c r="N26" s="7">
        <f ca="1">N25/(((1+Q25)^N$3)*(Q25-H25))</f>
        <v>960.24450976847072</v>
      </c>
      <c r="O26" s="7">
        <f ca="1">SUM(I26:N26)</f>
        <v>1086.9300002439052</v>
      </c>
      <c r="P26" s="7">
        <f ca="1">VLOOKUP(B25,INDIRECT("fundamentals!"&amp;$A$2&amp;":"&amp;B$2),2,1)</f>
        <v>1086.93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1396.2649999999999</v>
      </c>
      <c r="D30" s="10">
        <f ca="1">C30*VLOOKUP(B30,INDIRECT("fundamentals!"&amp;"$"&amp;$A$2&amp;":"&amp;"$"&amp;$B$2),9,1)/100</f>
        <v>17.58465122906205</v>
      </c>
      <c r="E30" s="10">
        <f ca="1">C30*INDEX(buyback_yield!$C$3:$Y$13,MATCH(ierp_information_technology!$C$2,buyback_yield!$B$3:$B$13,0),MATCH(ierp_information_technology!B30,buyback_yield!$C$2:$Y$2,0))</f>
        <v>1.6451762813515614</v>
      </c>
      <c r="F30" s="10">
        <f ca="1">SUM(D30:E30)</f>
        <v>19.22982751041361</v>
      </c>
      <c r="G30" s="3">
        <f>INDEX(eps_5Y_est!$C$3:$M$25,MATCH(B30,eps_5Y_est!$B$3:$B$25,0),MATCH($C$2,eps_5Y_est!$C$2:$M$2,0))</f>
        <v>0.115507788910076</v>
      </c>
      <c r="H30" s="16">
        <f>VLOOKUP(B30,'riskfree_rate and infl.'!$A:$C,3,0)</f>
        <v>4.6411000000000001E-2</v>
      </c>
      <c r="I30" s="26">
        <f ca="1">F30*(1+$G30)</f>
        <v>21.451022367263636</v>
      </c>
      <c r="J30" s="7">
        <f ca="1">I30*(1+$G30)</f>
        <v>23.928782530766842</v>
      </c>
      <c r="K30" s="7">
        <f t="shared" ref="K30:M30" ca="1" si="32">J30*(1+$G30)</f>
        <v>26.692743292205773</v>
      </c>
      <c r="L30" s="7">
        <f t="shared" ca="1" si="32"/>
        <v>29.775963049832722</v>
      </c>
      <c r="M30" s="7">
        <f t="shared" ca="1" si="32"/>
        <v>33.215318704387023</v>
      </c>
      <c r="N30" s="7">
        <f t="shared" ref="N30" ca="1" si="33">M30*(1+$H30)</f>
        <v>34.756874860776328</v>
      </c>
      <c r="O30" s="7">
        <f ca="1">SUM(I30:N30)</f>
        <v>169.82070480523231</v>
      </c>
      <c r="P30" s="7"/>
      <c r="Q30" s="11">
        <v>6.2487360180264781E-2</v>
      </c>
      <c r="R30" s="8">
        <f>Q30-H30</f>
        <v>1.607636018026478E-2</v>
      </c>
    </row>
    <row r="31" spans="1:18" x14ac:dyDescent="0.35">
      <c r="H31" s="6"/>
      <c r="I31" s="26">
        <f ca="1">I30/((1+$Q$5)^(I$3-0.5))</f>
        <v>20.591288657132392</v>
      </c>
      <c r="J31" s="7">
        <f t="shared" ref="J31" ca="1" si="34">J30/((1+$Q$5)^(J$3-0.5))</f>
        <v>21.165434863517731</v>
      </c>
      <c r="K31" s="7">
        <f t="shared" ref="K31" ca="1" si="35">K30/((1+$Q$5)^(K$3-0.5))</f>
        <v>21.755589969190325</v>
      </c>
      <c r="L31" s="7">
        <f t="shared" ref="L31" ca="1" si="36">L30/((1+$Q$5)^(L$3-0.5))</f>
        <v>22.362200349748466</v>
      </c>
      <c r="M31" s="7">
        <f t="shared" ref="M31" ca="1" si="37">M30/((1+$Q$5)^(M$3-0.5))</f>
        <v>22.985724827066203</v>
      </c>
      <c r="N31" s="7">
        <f ca="1">N30/(((1+Q30)^N$3)*(Q30-H30))</f>
        <v>1596.7397302174547</v>
      </c>
      <c r="O31" s="7">
        <f ca="1">SUM(I31:N31)</f>
        <v>1705.5999688841098</v>
      </c>
      <c r="P31" s="7">
        <f ca="1">VLOOKUP(B30,INDIRECT("fundamentals!"&amp;$A$2&amp;":"&amp;B$2),2,1)</f>
        <v>1705.6</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1788.7349999999999</v>
      </c>
      <c r="D35" s="10">
        <f ca="1">C35*VLOOKUP(B35,INDIRECT("fundamentals!"&amp;"$"&amp;$A$2&amp;":"&amp;"$"&amp;$B$2),9,1)/100</f>
        <v>19.66219243797774</v>
      </c>
      <c r="E35" s="10">
        <f ca="1">C35*INDEX(buyback_yield!$C$3:$Y$13,MATCH(ierp_information_technology!$C$2,buyback_yield!$B$3:$B$13,0),MATCH(ierp_information_technology!B35,buyback_yield!$C$2:$Y$2,0))</f>
        <v>7.9561696850560333</v>
      </c>
      <c r="F35" s="10">
        <f ca="1">SUM(D35:E35)</f>
        <v>27.618362123033773</v>
      </c>
      <c r="G35" s="3">
        <f>INDEX(eps_5Y_est!$C$3:$M$25,MATCH(B35,eps_5Y_est!$B$3:$B$25,0),MATCH($C$2,eps_5Y_est!$C$2:$M$2,0))</f>
        <v>0.12705423453721998</v>
      </c>
      <c r="H35" s="16">
        <f>VLOOKUP(B35,'riskfree_rate and infl.'!$A:$C,3,0)</f>
        <v>4.3341000000000005E-2</v>
      </c>
      <c r="I35" s="26">
        <f ca="1">F35*(1+$G35)</f>
        <v>31.127391981747582</v>
      </c>
      <c r="J35" s="7">
        <f ca="1">I35*(1+$G35)</f>
        <v>35.082258943128522</v>
      </c>
      <c r="K35" s="7">
        <f t="shared" ref="K35:M35" ca="1" si="39">J35*(1+$G35)</f>
        <v>39.539608498984258</v>
      </c>
      <c r="L35" s="7">
        <f t="shared" ca="1" si="39"/>
        <v>44.563283190724064</v>
      </c>
      <c r="M35" s="7">
        <f t="shared" ca="1" si="39"/>
        <v>50.225237024986875</v>
      </c>
      <c r="N35" s="7">
        <f t="shared" ref="N35" ca="1" si="40">M35*(1+$H35)</f>
        <v>52.402049022886835</v>
      </c>
      <c r="O35" s="7">
        <f ca="1">SUM(I35:N35)</f>
        <v>252.93982866245815</v>
      </c>
      <c r="P35" s="7"/>
      <c r="Q35" s="11">
        <v>6.563466891657764E-2</v>
      </c>
      <c r="R35" s="8">
        <f>Q35-H35</f>
        <v>2.2293668916577636E-2</v>
      </c>
    </row>
    <row r="36" spans="1:18" x14ac:dyDescent="0.35">
      <c r="H36" s="6"/>
      <c r="I36" s="26">
        <f ca="1">I35/((1+$Q$5)^(I$3-0.5))</f>
        <v>29.879839872715344</v>
      </c>
      <c r="J36" s="7">
        <f t="shared" ref="J36" ca="1" si="41">J35/((1+$Q$5)^(J$3-0.5))</f>
        <v>31.030883646968952</v>
      </c>
      <c r="K36" s="7">
        <f t="shared" ref="K36" ca="1" si="42">K35/((1+$Q$5)^(K$3-0.5))</f>
        <v>32.226268414209535</v>
      </c>
      <c r="L36" s="7">
        <f t="shared" ref="L36" ca="1" si="43">L35/((1+$Q$5)^(L$3-0.5))</f>
        <v>33.467702296841345</v>
      </c>
      <c r="M36" s="7">
        <f t="shared" ref="M36" ca="1" si="44">M35/((1+$Q$5)^(M$3-0.5))</f>
        <v>34.756959218279185</v>
      </c>
      <c r="N36" s="7">
        <f ca="1">N35/(((1+Q35)^N$3)*(Q35-H35))</f>
        <v>1710.5076304763629</v>
      </c>
      <c r="O36" s="7">
        <f ca="1">SUM(I36:N36)</f>
        <v>1871.8692839253772</v>
      </c>
      <c r="P36" s="7">
        <f ca="1">VLOOKUP(B35,INDIRECT("fundamentals!"&amp;$A$2&amp;":"&amp;B$2),2,1)</f>
        <v>1871.87</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1885.5250000000001</v>
      </c>
      <c r="D40" s="10">
        <f ca="1">C40*VLOOKUP(B40,INDIRECT("fundamentals!"&amp;"$"&amp;$A$2&amp;":"&amp;"$"&amp;$B$2),9,1)/100</f>
        <v>22.685079528255351</v>
      </c>
      <c r="E40" s="10">
        <f ca="1">C40*INDEX(buyback_yield!$C$3:$Y$13,MATCH(ierp_information_technology!$C$2,buyback_yield!$B$3:$B$13,0),MATCH(ierp_information_technology!B40,buyback_yield!$C$2:$Y$2,0))</f>
        <v>0.24195792276778283</v>
      </c>
      <c r="F40" s="10">
        <f ca="1">SUM(D40:E40)</f>
        <v>22.927037451023132</v>
      </c>
      <c r="G40" s="3">
        <f>INDEX(eps_5Y_est!$C$3:$M$25,MATCH(B40,eps_5Y_est!$B$3:$B$25,0),MATCH($C$2,eps_5Y_est!$C$2:$M$2,0))</f>
        <v>0.12260133819148102</v>
      </c>
      <c r="H40" s="16">
        <f>VLOOKUP(B40,'riskfree_rate and infl.'!$A:$C,3,0)</f>
        <v>2.8940999999999998E-2</v>
      </c>
      <c r="I40" s="26">
        <f ca="1">F40*(1+$G40)</f>
        <v>25.737922923284771</v>
      </c>
      <c r="J40" s="7">
        <f ca="1">I40*(1+$G40)</f>
        <v>28.893426715948678</v>
      </c>
      <c r="K40" s="7">
        <f t="shared" ref="K40:M40" ca="1" si="46">J40*(1+$G40)</f>
        <v>32.435799496261474</v>
      </c>
      <c r="L40" s="7">
        <f t="shared" ca="1" si="46"/>
        <v>36.412471919813697</v>
      </c>
      <c r="M40" s="7">
        <f t="shared" ca="1" si="46"/>
        <v>40.876689704042583</v>
      </c>
      <c r="N40" s="7">
        <f t="shared" ref="N40" ca="1" si="47">M40*(1+$H40)</f>
        <v>42.059701980767286</v>
      </c>
      <c r="O40" s="7">
        <f ca="1">SUM(I40:N40)</f>
        <v>206.4160127401185</v>
      </c>
      <c r="P40" s="7"/>
      <c r="Q40" s="11">
        <v>4.7790310041716376E-2</v>
      </c>
      <c r="R40" s="8">
        <f>Q40-H40</f>
        <v>1.8849310041716378E-2</v>
      </c>
    </row>
    <row r="41" spans="1:18" x14ac:dyDescent="0.35">
      <c r="H41" s="6"/>
      <c r="I41" s="26">
        <f ca="1">I40/((1+$Q$5)^(I$3-0.5))</f>
        <v>24.706374888554418</v>
      </c>
      <c r="J41" s="7">
        <f t="shared" ref="J41" ca="1" si="48">J40/((1+$Q$5)^(J$3-0.5))</f>
        <v>25.556751178374171</v>
      </c>
      <c r="K41" s="7">
        <f t="shared" ref="K41" ca="1" si="49">K40/((1+$Q$5)^(K$3-0.5))</f>
        <v>26.436396830354486</v>
      </c>
      <c r="L41" s="7">
        <f t="shared" ref="L41" ca="1" si="50">L40/((1+$Q$5)^(L$3-0.5))</f>
        <v>27.346319275642657</v>
      </c>
      <c r="M41" s="7">
        <f t="shared" ref="M41" ca="1" si="51">M40/((1+$Q$5)^(M$3-0.5))</f>
        <v>28.287560620467417</v>
      </c>
      <c r="N41" s="7">
        <f ca="1">N40/(((1+Q40)^N$3)*(Q40-H40))</f>
        <v>1766.8465965510309</v>
      </c>
      <c r="O41" s="7">
        <f ca="1">SUM(I41:N41)</f>
        <v>1899.179999344424</v>
      </c>
      <c r="P41" s="7">
        <f ca="1">VLOOKUP(B40,INDIRECT("fundamentals!"&amp;$A$2&amp;":"&amp;B$2),2,1)</f>
        <v>1899.18</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2020.79</v>
      </c>
      <c r="D45" s="10">
        <f ca="1">C45*VLOOKUP(B45,INDIRECT("fundamentals!"&amp;"$"&amp;$A$2&amp;":"&amp;"$"&amp;$B$2),9,1)/100</f>
        <v>31.845828788193771</v>
      </c>
      <c r="E45" s="10">
        <f ca="1">C45*INDEX(buyback_yield!$C$3:$Y$13,MATCH(ierp_information_technology!$C$2,buyback_yield!$B$3:$B$13,0),MATCH(ierp_information_technology!B45,buyback_yield!$C$2:$Y$2,0))</f>
        <v>6.275145312678287</v>
      </c>
      <c r="F45" s="10">
        <f ca="1">SUM(D45:E45)</f>
        <v>38.120974100872061</v>
      </c>
      <c r="G45" s="3">
        <f>INDEX(eps_5Y_est!$C$3:$M$25,MATCH(B45,eps_5Y_est!$B$3:$B$25,0),MATCH($C$2,eps_5Y_est!$C$2:$M$2,0))</f>
        <v>0.13208277987346995</v>
      </c>
      <c r="H45" s="16">
        <f>VLOOKUP(B45,'riskfree_rate and infl.'!$A:$C,3,0)</f>
        <v>2.9499000000000001E-2</v>
      </c>
      <c r="I45" s="26">
        <f ca="1">F45*(1+$G45)</f>
        <v>43.156098331599793</v>
      </c>
      <c r="J45" s="7">
        <f ca="1">I45*(1+$G45)</f>
        <v>48.85627576773031</v>
      </c>
      <c r="K45" s="7">
        <f t="shared" ref="K45:M45" ca="1" si="53">J45*(1+$G45)</f>
        <v>55.309348485396974</v>
      </c>
      <c r="L45" s="7">
        <f t="shared" ca="1" si="53"/>
        <v>62.614760986338695</v>
      </c>
      <c r="M45" s="7">
        <f t="shared" ca="1" si="53"/>
        <v>70.885092678527201</v>
      </c>
      <c r="N45" s="7">
        <f t="shared" ref="N45" ca="1" si="54">M45*(1+$H45)</f>
        <v>72.976132027451072</v>
      </c>
      <c r="O45" s="7">
        <f ca="1">SUM(I45:N45)</f>
        <v>353.79770827704402</v>
      </c>
      <c r="P45" s="7"/>
      <c r="Q45" s="11">
        <v>5.819494989932162E-2</v>
      </c>
      <c r="R45" s="8">
        <f>Q45-H45</f>
        <v>2.8695949899321619E-2</v>
      </c>
    </row>
    <row r="46" spans="1:18" x14ac:dyDescent="0.35">
      <c r="H46" s="6"/>
      <c r="I46" s="26">
        <f ca="1">I45/((1+$Q$5)^(I$3-0.5))</f>
        <v>41.426448718719918</v>
      </c>
      <c r="J46" s="7">
        <f t="shared" ref="J46" ca="1" si="55">J45/((1+$Q$5)^(J$3-0.5))</f>
        <v>43.214247156385397</v>
      </c>
      <c r="K46" s="7">
        <f t="shared" ref="K46" ca="1" si="56">K45/((1+$Q$5)^(K$3-0.5))</f>
        <v>45.079199763731737</v>
      </c>
      <c r="L46" s="7">
        <f t="shared" ref="L46" ca="1" si="57">L45/((1+$Q$5)^(L$3-0.5))</f>
        <v>47.024636203529475</v>
      </c>
      <c r="M46" s="7">
        <f t="shared" ref="M46" ca="1" si="58">M45/((1+$Q$5)^(M$3-0.5))</f>
        <v>49.054029833364517</v>
      </c>
      <c r="N46" s="7">
        <f ca="1">N45/(((1+Q45)^N$3)*(Q45-H45))</f>
        <v>1916.601449487468</v>
      </c>
      <c r="O46" s="7">
        <f ca="1">SUM(I46:N46)</f>
        <v>2142.400011163199</v>
      </c>
      <c r="P46" s="7">
        <f ca="1">VLOOKUP(B45,INDIRECT("fundamentals!"&amp;$A$2&amp;":"&amp;B$2),2,1)</f>
        <v>2142.4</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2387.2950000000001</v>
      </c>
      <c r="D50" s="10">
        <f ca="1">C50*VLOOKUP(B50,INDIRECT("fundamentals!"&amp;"$"&amp;$A$2&amp;":"&amp;"$"&amp;$B$2),9,1)/100</f>
        <v>48.203087213874163</v>
      </c>
      <c r="E50" s="10">
        <f ca="1">C50*INDEX(buyback_yield!$C$3:$Y$13,MATCH(ierp_information_technology!$C$2,buyback_yield!$B$3:$B$13,0),MATCH(ierp_information_technology!B50,buyback_yield!$C$2:$Y$2,0))</f>
        <v>7.3558797118028165</v>
      </c>
      <c r="F50" s="10">
        <f ca="1">SUM(D50:E50)</f>
        <v>55.558966925676977</v>
      </c>
      <c r="G50" s="3">
        <f>INDEX(eps_5Y_est!$C$3:$M$25,MATCH(B50,eps_5Y_est!$B$3:$B$25,0),MATCH($C$2,eps_5Y_est!$C$2:$M$2,0))</f>
        <v>0.11864618961750299</v>
      </c>
      <c r="H50" s="16">
        <f>VLOOKUP(B50,'riskfree_rate and infl.'!$A:$C,3,0)</f>
        <v>3.9678999999999999E-2</v>
      </c>
      <c r="I50" s="26">
        <f ca="1">F50*(1+$G50)</f>
        <v>62.150826650493428</v>
      </c>
      <c r="J50" s="7">
        <f ca="1">I50*(1+$G50)</f>
        <v>69.524785414152433</v>
      </c>
      <c r="K50" s="7">
        <f t="shared" ref="K50:M50" ca="1" si="60">J50*(1+$G50)</f>
        <v>77.773636287516169</v>
      </c>
      <c r="L50" s="7">
        <f t="shared" ca="1" si="60"/>
        <v>87.001181885727533</v>
      </c>
      <c r="M50" s="7">
        <f t="shared" ca="1" si="60"/>
        <v>97.323540608688432</v>
      </c>
      <c r="N50" s="7">
        <f t="shared" ref="N50" ca="1" si="61">M50*(1+$H50)</f>
        <v>101.18524137650058</v>
      </c>
      <c r="O50" s="7">
        <f ca="1">SUM(I50:N50)</f>
        <v>494.95921222307857</v>
      </c>
      <c r="P50" s="7"/>
      <c r="Q50" s="11">
        <v>7.0736178953315576E-2</v>
      </c>
      <c r="R50" s="8">
        <f>Q50-H50</f>
        <v>3.1057178953315577E-2</v>
      </c>
    </row>
    <row r="51" spans="1:18" x14ac:dyDescent="0.35">
      <c r="H51" s="6"/>
      <c r="I51" s="26">
        <f ca="1">I50/((1+$Q$5)^(I$3-0.5))</f>
        <v>59.659888928779203</v>
      </c>
      <c r="J51" s="7">
        <f t="shared" ref="J51" ca="1" si="62">J50/((1+$Q$5)^(J$3-0.5))</f>
        <v>61.495912514197322</v>
      </c>
      <c r="K51" s="7">
        <f t="shared" ref="K51" ca="1" si="63">K50/((1+$Q$5)^(K$3-0.5))</f>
        <v>63.388439433207573</v>
      </c>
      <c r="L51" s="7">
        <f t="shared" ref="L51" ca="1" si="64">L50/((1+$Q$5)^(L$3-0.5))</f>
        <v>65.339208566907317</v>
      </c>
      <c r="M51" s="7">
        <f t="shared" ref="M51" ca="1" si="65">M50/((1+$Q$5)^(M$3-0.5))</f>
        <v>67.350012310182947</v>
      </c>
      <c r="N51" s="7">
        <f ca="1">N50/(((1+Q50)^N$3)*(Q50-H50))</f>
        <v>2314.9562157552946</v>
      </c>
      <c r="O51" s="7">
        <f ca="1">SUM(I51:N51)</f>
        <v>2632.1896775085688</v>
      </c>
      <c r="P51" s="7">
        <f ca="1">VLOOKUP(B50,INDIRECT("fundamentals!"&amp;$A$2&amp;":"&amp;B$2),2,1)</f>
        <v>2632.19</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2900.335</v>
      </c>
      <c r="D55" s="10">
        <f ca="1">C55*VLOOKUP(B55,INDIRECT("fundamentals!"&amp;"$"&amp;$A$2&amp;":"&amp;"$"&amp;$B$2),9,1)/100</f>
        <v>56.831186695822232</v>
      </c>
      <c r="E55" s="10">
        <f ca="1">C55*INDEX(buyback_yield!$C$3:$Y$13,MATCH(ierp_information_technology!$C$2,buyback_yield!$B$3:$B$13,0),MATCH(ierp_information_technology!B55,buyback_yield!$C$2:$Y$2,0))</f>
        <v>57.480527868630084</v>
      </c>
      <c r="F55" s="10">
        <f ca="1">SUM(D55:E55)</f>
        <v>114.31171456445232</v>
      </c>
      <c r="G55" s="3">
        <f>INDEX(eps_5Y_est!$C$3:$M$25,MATCH(B55,eps_5Y_est!$B$3:$B$25,0),MATCH($C$2,eps_5Y_est!$C$2:$M$2,0))</f>
        <v>0.10639680670121301</v>
      </c>
      <c r="H55" s="16">
        <f>VLOOKUP(B55,'riskfree_rate and infl.'!$A:$C,3,0)</f>
        <v>2.7517999999999997E-2</v>
      </c>
      <c r="I55" s="26">
        <f ca="1">F55*(1+$G55)</f>
        <v>126.4741159626506</v>
      </c>
      <c r="J55" s="7">
        <f ca="1">I55*(1+$G55)</f>
        <v>139.93055803143554</v>
      </c>
      <c r="K55" s="7">
        <f t="shared" ref="K55:M55" ca="1" si="67">J55*(1+$G55)</f>
        <v>154.81872256589907</v>
      </c>
      <c r="L55" s="7">
        <f t="shared" ca="1" si="67"/>
        <v>171.29094026447177</v>
      </c>
      <c r="M55" s="7">
        <f t="shared" ca="1" si="67"/>
        <v>189.51574932545981</v>
      </c>
      <c r="N55" s="7">
        <f t="shared" ref="N55" ca="1" si="68">M55*(1+$H55)</f>
        <v>194.73084371539781</v>
      </c>
      <c r="O55" s="7">
        <f ca="1">SUM(I55:N55)</f>
        <v>976.76092986531455</v>
      </c>
      <c r="P55" s="7"/>
      <c r="Q55" s="11">
        <v>7.979894025830632E-2</v>
      </c>
      <c r="R55" s="8">
        <f>Q55-H55</f>
        <v>5.2280940258306319E-2</v>
      </c>
    </row>
    <row r="56" spans="1:18" x14ac:dyDescent="0.35">
      <c r="H56" s="6"/>
      <c r="I56" s="26">
        <f ca="1">I55/((1+$Q$5)^(I$3-0.5))</f>
        <v>121.40517057205338</v>
      </c>
      <c r="J56" s="7">
        <f t="shared" ref="J56" ca="1" si="69">J55/((1+$Q$5)^(J$3-0.5))</f>
        <v>123.77107391995358</v>
      </c>
      <c r="K56" s="7">
        <f t="shared" ref="K56" ca="1" si="70">K55/((1+$Q$5)^(K$3-0.5))</f>
        <v>126.18308320078262</v>
      </c>
      <c r="L56" s="7">
        <f t="shared" ref="L56" ca="1" si="71">L55/((1+$Q$5)^(L$3-0.5))</f>
        <v>128.64209691153661</v>
      </c>
      <c r="M56" s="7">
        <f t="shared" ref="M56" ca="1" si="72">M55/((1+$Q$5)^(M$3-0.5))</f>
        <v>131.14903105882055</v>
      </c>
      <c r="N56" s="7">
        <f ca="1">N55/(((1+Q55)^N$3)*(Q55-H55))</f>
        <v>2537.3295150385648</v>
      </c>
      <c r="O56" s="7">
        <f ca="1">SUM(I56:N56)</f>
        <v>3168.4799707017114</v>
      </c>
      <c r="P56" s="7">
        <f ca="1">VLOOKUP(B55,INDIRECT("fundamentals!"&amp;$A$2&amp;":"&amp;B$2),2,1)</f>
        <v>3168.48</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3146.6</v>
      </c>
      <c r="D60" s="10">
        <f ca="1">C60*VLOOKUP(B60,INDIRECT("fundamentals!"&amp;"$"&amp;$A$2&amp;":"&amp;"$"&amp;$B$2),9,1)/100</f>
        <v>59.395925527801452</v>
      </c>
      <c r="E60" s="10">
        <f ca="1">C60*INDEX(buyback_yield!$C$3:$Y$13,MATCH(ierp_information_technology!$C$2,buyback_yield!$B$3:$B$13,0),MATCH(ierp_information_technology!B60,buyback_yield!$C$2:$Y$2,0))</f>
        <v>40.537445310526174</v>
      </c>
      <c r="F60" s="10">
        <f ca="1">SUM(D60:E60)</f>
        <v>99.933370838327619</v>
      </c>
      <c r="G60" s="3">
        <f>INDEX(eps_5Y_est!$C$3:$M$25,MATCH(B60,eps_5Y_est!$B$3:$B$25,0),MATCH($C$2,eps_5Y_est!$C$2:$M$2,0))</f>
        <v>0.11803208418576898</v>
      </c>
      <c r="H60" s="16">
        <f>VLOOKUP(B60,'riskfree_rate and infl.'!$A:$C,3,0)</f>
        <v>3.0158000000000001E-2</v>
      </c>
      <c r="I60" s="26">
        <f ca="1">F60*(1+$G60)</f>
        <v>111.72871487808477</v>
      </c>
      <c r="J60" s="7">
        <f ca="1">I60*(1+$G60)</f>
        <v>124.91628795854265</v>
      </c>
      <c r="K60" s="7">
        <f t="shared" ref="K60:M60" ca="1" si="74">J60*(1+$G60)</f>
        <v>139.66041777503912</v>
      </c>
      <c r="L60" s="7">
        <f t="shared" ca="1" si="74"/>
        <v>156.14482796328221</v>
      </c>
      <c r="M60" s="7">
        <f t="shared" ca="1" si="74"/>
        <v>174.57492744261674</v>
      </c>
      <c r="N60" s="7">
        <f t="shared" ref="N60" ca="1" si="75">M60*(1+$H60)</f>
        <v>179.83975810443116</v>
      </c>
      <c r="O60" s="7">
        <f ca="1">SUM(I60:N60)</f>
        <v>886.86493412199661</v>
      </c>
      <c r="P60" s="7"/>
      <c r="Q60" s="11">
        <v>7.8414317972874834E-2</v>
      </c>
      <c r="R60" s="8">
        <f>Q60-H60</f>
        <v>4.8256317972874829E-2</v>
      </c>
    </row>
    <row r="61" spans="1:18" x14ac:dyDescent="0.35">
      <c r="H61" s="6"/>
      <c r="I61" s="26">
        <f ca="1">I60/((1+$Q$5)^(I$3-0.5))</f>
        <v>107.25074916970324</v>
      </c>
      <c r="J61" s="7">
        <f t="shared" ref="J61" ca="1" si="76">J60/((1+$Q$5)^(J$3-0.5))</f>
        <v>110.49068429534638</v>
      </c>
      <c r="K61" s="7">
        <f t="shared" ref="K61" ca="1" si="77">K60/((1+$Q$5)^(K$3-0.5))</f>
        <v>113.82849453794343</v>
      </c>
      <c r="L61" s="7">
        <f t="shared" ref="L61" ca="1" si="78">L60/((1+$Q$5)^(L$3-0.5))</f>
        <v>117.26713660438733</v>
      </c>
      <c r="M61" s="7">
        <f t="shared" ref="M61" ca="1" si="79">M60/((1+$Q$5)^(M$3-0.5))</f>
        <v>120.80965652065359</v>
      </c>
      <c r="N61" s="7">
        <f ca="1">N60/(((1+Q60)^N$3)*(Q60-H60))</f>
        <v>2555.0729351365399</v>
      </c>
      <c r="O61" s="7">
        <f ca="1">SUM(I61:N61)</f>
        <v>3124.719656264574</v>
      </c>
      <c r="P61" s="7">
        <f ca="1">VLOOKUP(B60,INDIRECT("fundamentals!"&amp;$A$2&amp;":"&amp;B$2),2,1)</f>
        <v>3124.72</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3331.8549999999996</v>
      </c>
      <c r="D65" s="10">
        <f ca="1">C65*VLOOKUP(B65,INDIRECT("fundamentals!"&amp;"$"&amp;$A$2&amp;":"&amp;"$"&amp;$B$2),9,1)/100</f>
        <v>69.201856363002122</v>
      </c>
      <c r="E65" s="10">
        <f ca="1">C65*INDEX(buyback_yield!$C$3:$Y$13,MATCH(ierp_information_technology!$C$2,buyback_yield!$B$3:$B$13,0),MATCH(ierp_information_technology!B65,buyback_yield!$C$2:$Y$2,0))</f>
        <v>72.951665613106158</v>
      </c>
      <c r="F65" s="10">
        <f ca="1">SUM(D65:E65)</f>
        <v>142.15352197610827</v>
      </c>
      <c r="G65" s="3">
        <f>INDEX(eps_5Y_est!$C$3:$M$25,MATCH(B65,eps_5Y_est!$B$3:$B$25,0),MATCH($C$2,eps_5Y_est!$C$2:$M$2,0))</f>
        <v>0.10094422719324901</v>
      </c>
      <c r="H65" s="16">
        <f>VLOOKUP(B65,'riskfree_rate and infl.'!$A:$C,3,0)</f>
        <v>3.0651000000000001E-2</v>
      </c>
      <c r="I65" s="26">
        <f ca="1">F65*(1+$G65)</f>
        <v>156.50309939478507</v>
      </c>
      <c r="J65" s="7">
        <f ca="1">I65*(1+$G65)</f>
        <v>172.30118381653989</v>
      </c>
      <c r="K65" s="7">
        <f t="shared" ref="K65:M65" ca="1" si="81">J65*(1+$G65)</f>
        <v>189.69399366138245</v>
      </c>
      <c r="L65" s="7">
        <f t="shared" ca="1" si="81"/>
        <v>208.84250725473177</v>
      </c>
      <c r="M65" s="7">
        <f t="shared" ca="1" si="81"/>
        <v>229.92395275466117</v>
      </c>
      <c r="N65" s="7">
        <f t="shared" ref="N65" ca="1" si="82">M65*(1+$H65)</f>
        <v>236.97135183054428</v>
      </c>
      <c r="O65" s="7">
        <f ca="1">SUM(I65:N65)</f>
        <v>1194.2360887126447</v>
      </c>
      <c r="P65" s="7"/>
      <c r="Q65" s="11">
        <v>8.7086856832090165E-2</v>
      </c>
      <c r="R65" s="8">
        <f>Q65-H65</f>
        <v>5.6435856832090167E-2</v>
      </c>
    </row>
    <row r="66" spans="1:18" x14ac:dyDescent="0.35">
      <c r="H66" s="6"/>
      <c r="I66" s="26">
        <f ca="1">I65/((1+$Q$5)^(I$3-0.5))</f>
        <v>150.23062491846102</v>
      </c>
      <c r="J66" s="7">
        <f t="shared" ref="J66" ca="1" si="83">J65/((1+$Q$5)^(J$3-0.5))</f>
        <v>152.40346968288074</v>
      </c>
      <c r="K66" s="7">
        <f t="shared" ref="K66" ca="1" si="84">K65/((1+$Q$5)^(K$3-0.5))</f>
        <v>154.60774115788513</v>
      </c>
      <c r="L66" s="7">
        <f t="shared" ref="L66" ca="1" si="85">L65/((1+$Q$5)^(L$3-0.5))</f>
        <v>156.84389388038099</v>
      </c>
      <c r="M66" s="7">
        <f t="shared" ref="M66" ca="1" si="86">M65/((1+$Q$5)^(M$3-0.5))</f>
        <v>159.11238896142166</v>
      </c>
      <c r="N66" s="7">
        <f ca="1">N65/(((1+Q65)^N$3)*(Q65-H65))</f>
        <v>2765.7918832701675</v>
      </c>
      <c r="O66" s="7">
        <f ca="1">SUM(I66:N66)</f>
        <v>3538.9900018711969</v>
      </c>
      <c r="P66" s="7">
        <f ca="1">VLOOKUP(B65,INDIRECT("fundamentals!"&amp;$A$2&amp;":"&amp;B$2),2,1)</f>
        <v>3538.99</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4164.5749999999998</v>
      </c>
      <c r="D70" s="10">
        <f ca="1">C70*VLOOKUP(B70,INDIRECT("fundamentals!"&amp;"$"&amp;$A$2&amp;":"&amp;"$"&amp;$B$2),9,1)/100</f>
        <v>69.529350042707406</v>
      </c>
      <c r="E70" s="10">
        <f ca="1">C70*INDEX(buyback_yield!$C$3:$Y$13,MATCH(ierp_information_technology!$C$2,buyback_yield!$B$3:$B$13,0),MATCH(ierp_information_technology!B70,buyback_yield!$C$2:$Y$2,0))</f>
        <v>73.329921972605533</v>
      </c>
      <c r="F70" s="10">
        <f ca="1">SUM(D70:E70)</f>
        <v>142.85927201531294</v>
      </c>
      <c r="G70" s="3">
        <f>INDEX(eps_5Y_est!$C$3:$M$25,MATCH(B70,eps_5Y_est!$B$3:$B$25,0),MATCH($C$2,eps_5Y_est!$C$2:$M$2,0))</f>
        <v>0.12060266412014899</v>
      </c>
      <c r="H70" s="16">
        <f>VLOOKUP(B70,'riskfree_rate and infl.'!$A:$C,3,0)</f>
        <v>2.7399E-2</v>
      </c>
      <c r="I70" s="26">
        <f ca="1">F70*(1+$G70)</f>
        <v>160.08848081462472</v>
      </c>
      <c r="J70" s="7">
        <f ca="1">I70*(1+$G70)</f>
        <v>179.39557809581581</v>
      </c>
      <c r="K70" s="7">
        <f t="shared" ref="K70:M70" ca="1" si="88">J70*(1+$G70)</f>
        <v>201.03116274554543</v>
      </c>
      <c r="L70" s="7">
        <f t="shared" ca="1" si="88"/>
        <v>225.27605654382944</v>
      </c>
      <c r="M70" s="7">
        <f t="shared" ca="1" si="88"/>
        <v>252.44494912549658</v>
      </c>
      <c r="N70" s="7">
        <f t="shared" ref="N70" ca="1" si="89">M70*(1+$H70)</f>
        <v>259.36168828658606</v>
      </c>
      <c r="O70" s="7">
        <f ca="1">SUM(I70:N70)</f>
        <v>1277.5979156118979</v>
      </c>
      <c r="P70" s="7"/>
      <c r="Q70" s="11">
        <v>7.3272056170371039E-2</v>
      </c>
      <c r="R70" s="8">
        <f>Q70-H70</f>
        <v>4.5873056170371039E-2</v>
      </c>
    </row>
    <row r="71" spans="1:18" x14ac:dyDescent="0.35">
      <c r="H71" s="6"/>
      <c r="I71" s="26">
        <f ca="1">I70/((1+$Q$5)^(I$3-0.5))</f>
        <v>153.67230813979342</v>
      </c>
      <c r="J71" s="7">
        <f t="shared" ref="J71" ca="1" si="90">J70/((1+$Q$5)^(J$3-0.5))</f>
        <v>158.6785879351805</v>
      </c>
      <c r="K71" s="7">
        <f t="shared" ref="K71" ca="1" si="91">K70/((1+$Q$5)^(K$3-0.5))</f>
        <v>163.84796046791953</v>
      </c>
      <c r="L71" s="7">
        <f t="shared" ref="L71" ca="1" si="92">L70/((1+$Q$5)^(L$3-0.5))</f>
        <v>169.18573891307534</v>
      </c>
      <c r="M71" s="7">
        <f t="shared" ref="M71" ca="1" si="93">M70/((1+$Q$5)^(M$3-0.5))</f>
        <v>174.69740953637125</v>
      </c>
      <c r="N71" s="7">
        <f ca="1">N70/(((1+Q70)^N$3)*(Q70-H70))</f>
        <v>3970.0779948355835</v>
      </c>
      <c r="O71" s="7">
        <f ca="1">SUM(I71:N71)</f>
        <v>4790.1599998279235</v>
      </c>
      <c r="P71" s="7">
        <f ca="1">VLOOKUP(B70,INDIRECT("fundamentals!"&amp;$A$2&amp;":"&amp;B$2),2,1)</f>
        <v>4790.16</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4837.49</v>
      </c>
      <c r="D75" s="10">
        <f ca="1">C75*VLOOKUP(B75,INDIRECT("fundamentals!"&amp;"$"&amp;$A$2&amp;":"&amp;"$"&amp;$B$2),9,1)/100</f>
        <v>73.634440709473708</v>
      </c>
      <c r="E75" s="10">
        <f ca="1">C75*INDEX(buyback_yield!$C$3:$Y$13,MATCH(ierp_information_technology!$C$2,buyback_yield!$B$3:$B$13,0),MATCH(ierp_information_technology!B75,buyback_yield!$C$2:$Y$2,0))</f>
        <v>190.31977084200179</v>
      </c>
      <c r="F75" s="10">
        <f ca="1">SUM(D75:E75)</f>
        <v>263.95421155147551</v>
      </c>
      <c r="G75" s="3">
        <f>INDEX(eps_5Y_est!$C$3:$M$25,MATCH(B75,eps_5Y_est!$B$3:$B$25,0),MATCH($C$2,eps_5Y_est!$C$2:$M$2,0))</f>
        <v>0.13113064375048694</v>
      </c>
      <c r="H75" s="16">
        <f>VLOOKUP(B75,'riskfree_rate and infl.'!$A:$C,3,0)</f>
        <v>3.0144999999999998E-2</v>
      </c>
      <c r="I75" s="26">
        <f ca="1">F75*(1+$G75)</f>
        <v>298.56669723287268</v>
      </c>
      <c r="J75" s="7">
        <f ca="1">I75*(1+$G75)</f>
        <v>337.71794044347598</v>
      </c>
      <c r="K75" s="7">
        <f t="shared" ref="K75:M75" ca="1" si="95">J75*(1+$G75)</f>
        <v>382.00311137991758</v>
      </c>
      <c r="L75" s="7">
        <f t="shared" ca="1" si="95"/>
        <v>432.09542528985514</v>
      </c>
      <c r="M75" s="7">
        <f t="shared" ca="1" si="95"/>
        <v>488.75637656975425</v>
      </c>
      <c r="N75" s="7">
        <f t="shared" ref="N75" ca="1" si="96">M75*(1+$H75)</f>
        <v>503.48993754144954</v>
      </c>
      <c r="O75" s="7">
        <f ca="1">SUM(I75:N75)</f>
        <v>2442.6294884573254</v>
      </c>
      <c r="P75" s="7"/>
      <c r="Q75" s="11">
        <v>0.11715624363372375</v>
      </c>
      <c r="R75" s="8">
        <f>Q75-H75</f>
        <v>8.7011243633723756E-2</v>
      </c>
    </row>
    <row r="76" spans="1:18" x14ac:dyDescent="0.35">
      <c r="H76" s="6"/>
      <c r="I76" s="26">
        <f ca="1">I75/((1+$Q$5)^(I$3-0.5))</f>
        <v>286.60046784115002</v>
      </c>
      <c r="J76" s="7">
        <f t="shared" ref="J76" ca="1" si="97">J75/((1+$Q$5)^(J$3-0.5))</f>
        <v>298.71754074855903</v>
      </c>
      <c r="K76" s="7">
        <f t="shared" ref="K76" ca="1" si="98">K75/((1+$Q$5)^(K$3-0.5))</f>
        <v>311.3469068038105</v>
      </c>
      <c r="L76" s="7">
        <f t="shared" ref="L76" ca="1" si="99">L75/((1+$Q$5)^(L$3-0.5))</f>
        <v>324.51022505536707</v>
      </c>
      <c r="M76" s="7">
        <f t="shared" ref="M76" ca="1" si="100">M75/((1+$Q$5)^(M$3-0.5))</f>
        <v>338.23007026641886</v>
      </c>
      <c r="N76" s="7">
        <f ca="1">N75/(((1+Q75)^N$3)*(Q75-H75))</f>
        <v>3325.414866989332</v>
      </c>
      <c r="O76" s="7">
        <f ca="1">SUM(I76:N76)</f>
        <v>4884.8200777046377</v>
      </c>
      <c r="P76" s="7">
        <f ca="1">VLOOKUP(B75,INDIRECT("fundamentals!"&amp;$A$2&amp;":"&amp;B$2),2,1)</f>
        <v>4884.82</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6064.3899999999994</v>
      </c>
      <c r="D80" s="10">
        <f ca="1">C80*VLOOKUP(B80,INDIRECT("fundamentals!"&amp;"$"&amp;$A$2&amp;":"&amp;"$"&amp;$B$2),9,1)/100</f>
        <v>86.599344091365495</v>
      </c>
      <c r="E80" s="10">
        <f ca="1">C80*INDEX(buyback_yield!$C$3:$Y$13,MATCH(ierp_information_technology!$C$2,buyback_yield!$B$3:$B$13,0),MATCH(ierp_information_technology!B80,buyback_yield!$C$2:$Y$2,0))</f>
        <v>169.91950280621401</v>
      </c>
      <c r="F80" s="10">
        <f ca="1">SUM(D80:E80)</f>
        <v>256.51884689757952</v>
      </c>
      <c r="G80" s="3">
        <f>INDEX(eps_5Y_est!$C$3:$M$25,MATCH(B80,eps_5Y_est!$B$3:$B$25,0),MATCH($C$2,eps_5Y_est!$C$2:$M$2,0))</f>
        <v>0.12927767460508496</v>
      </c>
      <c r="H80" s="16">
        <f>VLOOKUP(B80,'riskfree_rate and infl.'!$A:$C,3,0)</f>
        <v>2.3896000000000001E-2</v>
      </c>
      <c r="I80" s="26">
        <f ca="1">F80*(1+$G80)</f>
        <v>289.68100691687641</v>
      </c>
      <c r="J80" s="7">
        <f ca="1">I80*(1+$G80)</f>
        <v>327.13029386834972</v>
      </c>
      <c r="K80" s="7">
        <f t="shared" ref="K80:M80" ca="1" si="102">J80*(1+$G80)</f>
        <v>369.42093755252807</v>
      </c>
      <c r="L80" s="7">
        <f t="shared" ca="1" si="102"/>
        <v>417.17881730974921</v>
      </c>
      <c r="M80" s="7">
        <f t="shared" ca="1" si="102"/>
        <v>471.11072470605319</v>
      </c>
      <c r="N80" s="7">
        <f t="shared" ref="N80" ca="1" si="103">M80*(1+$H80)</f>
        <v>482.36838658362899</v>
      </c>
      <c r="O80" s="7">
        <f ca="1">SUM(I80:N80)</f>
        <v>2356.8901669371853</v>
      </c>
      <c r="P80" s="7"/>
      <c r="Q80" s="11">
        <v>8.0892505587508864E-2</v>
      </c>
      <c r="R80" s="8">
        <f>Q80-H80</f>
        <v>5.6996505587508864E-2</v>
      </c>
    </row>
    <row r="81" spans="1:18" x14ac:dyDescent="0.35">
      <c r="H81" s="6"/>
      <c r="I81" s="26">
        <f ca="1">I80/((1+$Q$5)^(I$3-0.5))</f>
        <v>278.07090635536315</v>
      </c>
      <c r="J81" s="7">
        <f t="shared" ref="J81" ca="1" si="104">J80/((1+$Q$5)^(J$3-0.5))</f>
        <v>289.35257854642225</v>
      </c>
      <c r="K81" s="7">
        <f t="shared" ref="K81" ca="1" si="105">K80/((1+$Q$5)^(K$3-0.5))</f>
        <v>301.09196179073297</v>
      </c>
      <c r="L81" s="7">
        <f t="shared" ref="L81" ca="1" si="106">L80/((1+$Q$5)^(L$3-0.5))</f>
        <v>313.30762597799952</v>
      </c>
      <c r="M81" s="7">
        <f t="shared" ref="M81" ca="1" si="107">M80/((1+$Q$5)^(M$3-0.5))</f>
        <v>326.01889440075814</v>
      </c>
      <c r="N81" s="7">
        <f ca="1">N80/(((1+Q80)^N$3)*(Q80-H80))</f>
        <v>5736.1180266638376</v>
      </c>
      <c r="O81" s="7">
        <f ca="1">SUM(I81:N81)</f>
        <v>7243.959993735114</v>
      </c>
      <c r="P81" s="7">
        <f ca="1">VLOOKUP(B80,INDIRECT("fundamentals!"&amp;$A$2&amp;":"&amp;B$2),2,1)</f>
        <v>7243.96</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8848.2049999999999</v>
      </c>
      <c r="D85" s="10">
        <f ca="1">C85*VLOOKUP(B85,INDIRECT("fundamentals!"&amp;"$"&amp;$A$2&amp;":"&amp;"$"&amp;$B$2),9,1)/100</f>
        <v>102.36311622796329</v>
      </c>
      <c r="E85" s="10">
        <f ca="1">C85*INDEX(buyback_yield!$C$3:$Y$13,MATCH(ierp_information_technology!$C$2,buyback_yield!$B$3:$B$13,0),MATCH(ierp_information_technology!B85,buyback_yield!$C$2:$Y$2,0))</f>
        <v>165.74118752572613</v>
      </c>
      <c r="F85" s="10">
        <f ca="1">SUM(D85:E85)</f>
        <v>268.10430375368941</v>
      </c>
      <c r="G85" s="3">
        <f>INDEX(eps_5Y_est!$C$3:$M$25,MATCH(B85,eps_5Y_est!$B$3:$B$25,0),MATCH($C$2,eps_5Y_est!$C$2:$M$2,0))</f>
        <v>0.13627542116604702</v>
      </c>
      <c r="H85" s="16">
        <f>VLOOKUP(B85,'riskfree_rate and infl.'!$A:$C,3,0)</f>
        <v>1.6449000000000002E-2</v>
      </c>
      <c r="I85" s="26">
        <f ca="1">F85*(1+$G85)</f>
        <v>304.64033066415323</v>
      </c>
      <c r="J85" s="7">
        <f ca="1">I85*(1+$G85)</f>
        <v>346.15532002957457</v>
      </c>
      <c r="K85" s="7">
        <f t="shared" ref="K85:M85" ca="1" si="109">J85*(1+$G85)</f>
        <v>393.32778205547265</v>
      </c>
      <c r="L85" s="7">
        <f t="shared" ca="1" si="109"/>
        <v>446.92869121138938</v>
      </c>
      <c r="M85" s="7">
        <f t="shared" ca="1" si="109"/>
        <v>507.83408683741169</v>
      </c>
      <c r="N85" s="7">
        <f t="shared" ref="N85" ca="1" si="110">M85*(1+$H85)</f>
        <v>516.18744973180026</v>
      </c>
      <c r="O85" s="7">
        <f ca="1">SUM(I85:N85)</f>
        <v>2515.0736605298016</v>
      </c>
      <c r="P85" s="7"/>
      <c r="Q85" s="11">
        <v>6.004363021877638E-2</v>
      </c>
      <c r="R85" s="8">
        <f>Q85-H85</f>
        <v>4.3594630218776381E-2</v>
      </c>
    </row>
    <row r="86" spans="1:18" x14ac:dyDescent="0.35">
      <c r="H86" s="6"/>
      <c r="I86" s="26">
        <f ca="1">I85/((1+$Q$5)^(I$3-0.5))</f>
        <v>292.43067663212901</v>
      </c>
      <c r="J86" s="7">
        <f t="shared" ref="J86" ca="1" si="111">J85/((1+$Q$5)^(J$3-0.5))</f>
        <v>306.1805534538118</v>
      </c>
      <c r="K86" s="7">
        <f t="shared" ref="K86" ca="1" si="112">K85/((1+$Q$5)^(K$3-0.5))</f>
        <v>320.57693944063698</v>
      </c>
      <c r="L86" s="7">
        <f t="shared" ref="L86" ca="1" si="113">L85/((1+$Q$5)^(L$3-0.5))</f>
        <v>335.65023298133434</v>
      </c>
      <c r="M86" s="7">
        <f t="shared" ref="M86" ca="1" si="114">M85/((1+$Q$5)^(M$3-0.5))</f>
        <v>351.43226177466869</v>
      </c>
      <c r="N86" s="7">
        <f ca="1">N85/(((1+Q85)^N$3)*(Q85-H85))</f>
        <v>8846.179334896673</v>
      </c>
      <c r="O86" s="7">
        <f ca="1">SUM(I86:N86)</f>
        <v>10452.449999179255</v>
      </c>
      <c r="P86" s="7">
        <f ca="1">VLOOKUP(B85,INDIRECT("fundamentals!"&amp;$A$2&amp;":"&amp;B$2),2,1)</f>
        <v>10452.450000000001</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12078.325000000001</v>
      </c>
      <c r="D90" s="10">
        <f ca="1">C90*VLOOKUP(B90,INDIRECT("fundamentals!"&amp;"$"&amp;$A$2&amp;":"&amp;"$"&amp;$B$2),9,1)/100</f>
        <v>101.74741902495576</v>
      </c>
      <c r="E90" s="10">
        <f ca="1">C90*INDEX(buyback_yield!$C$3:$Y$13,MATCH(ierp_information_technology!$C$2,buyback_yield!$B$3:$B$13,0),MATCH(ierp_information_technology!B90,buyback_yield!$C$2:$Y$2,0))</f>
        <v>215.56146023596136</v>
      </c>
      <c r="F90" s="10">
        <f ca="1">SUM(D90:E90)</f>
        <v>317.30887926091714</v>
      </c>
      <c r="G90" s="3">
        <f>INDEX(eps_5Y_est!$C$3:$M$25,MATCH(B90,eps_5Y_est!$B$3:$B$25,0),MATCH($C$2,eps_5Y_est!$C$2:$M$2,0))</f>
        <v>0.15966056732877304</v>
      </c>
      <c r="H90" s="16">
        <f>VLOOKUP(B90,'riskfree_rate and infl.'!$A:$C,3,0)</f>
        <v>1.9032E-2</v>
      </c>
      <c r="I90" s="26">
        <f ca="1">F90*(1+$G90)</f>
        <v>367.97059494217228</v>
      </c>
      <c r="J90" s="7">
        <f ca="1">I90*(1+$G90)</f>
        <v>426.72098889094565</v>
      </c>
      <c r="K90" s="7">
        <f t="shared" ref="K90:M90" ca="1" si="116">J90*(1+$G90)</f>
        <v>494.85150406836908</v>
      </c>
      <c r="L90" s="7">
        <f t="shared" ca="1" si="116"/>
        <v>573.85977595142151</v>
      </c>
      <c r="M90" s="7">
        <f t="shared" ca="1" si="116"/>
        <v>665.48255334698797</v>
      </c>
      <c r="N90" s="7">
        <f t="shared" ref="N90" ca="1" si="117">M90*(1+$H90)</f>
        <v>678.14801730228783</v>
      </c>
      <c r="O90" s="7">
        <f ca="1">SUM(I90:N90)</f>
        <v>3207.0334345021843</v>
      </c>
      <c r="P90" s="7"/>
      <c r="Q90" s="11">
        <v>6.2013337950554727E-2</v>
      </c>
      <c r="R90" s="8">
        <f>Q90-H90</f>
        <v>4.2981337950554727E-2</v>
      </c>
    </row>
    <row r="91" spans="1:18" x14ac:dyDescent="0.35">
      <c r="H91" s="6"/>
      <c r="I91" s="26">
        <f ca="1">I90/((1+$Q$5)^(I$3-0.5))</f>
        <v>353.22273260757203</v>
      </c>
      <c r="J91" s="7">
        <f t="shared" ref="J91" ca="1" si="118">J90/((1+$Q$5)^(J$3-0.5))</f>
        <v>377.44232426595357</v>
      </c>
      <c r="K91" s="7">
        <f t="shared" ref="K91" ca="1" si="119">K90/((1+$Q$5)^(K$3-0.5))</f>
        <v>403.32259222273876</v>
      </c>
      <c r="L91" s="7">
        <f t="shared" ref="L91" ca="1" si="120">L90/((1+$Q$5)^(L$3-0.5))</f>
        <v>430.97740486212575</v>
      </c>
      <c r="M91" s="7">
        <f t="shared" ref="M91" ca="1" si="121">M90/((1+$Q$5)^(M$3-0.5))</f>
        <v>460.52843823614802</v>
      </c>
      <c r="N91" s="7">
        <f ca="1">N90/(((1+Q90)^N$3)*(Q90-H90))</f>
        <v>11678.705587826256</v>
      </c>
      <c r="O91" s="7">
        <f ca="1">SUM(I91:N91)</f>
        <v>13704.199080020795</v>
      </c>
      <c r="P91" s="7">
        <f ca="1">VLOOKUP(B90,INDIRECT("fundamentals!"&amp;$A$2&amp;":"&amp;B$2),2,1)</f>
        <v>13704.2</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11578.09</v>
      </c>
      <c r="D95" s="10">
        <f ca="1">C95*VLOOKUP(B95,INDIRECT("fundamentals!"&amp;"$"&amp;$A$2&amp;":"&amp;"$"&amp;$B$2),9,1)/100</f>
        <v>110.16355812129333</v>
      </c>
      <c r="E95" s="10">
        <f ca="1">C95*INDEX(buyback_yield!$C$3:$Y$13,MATCH(ierp_information_technology!$C$2,buyback_yield!$B$3:$B$13,0),MATCH(ierp_information_technology!B95,buyback_yield!$C$2:$Y$2,0))</f>
        <v>228.97393960451313</v>
      </c>
      <c r="F95" s="10">
        <f ca="1">SUM(D95:E95)</f>
        <v>339.1374977258065</v>
      </c>
      <c r="G95" s="3">
        <f>INDEX(eps_5Y_est!$C$3:$M$25,MATCH(B95,eps_5Y_est!$B$3:$B$25,0),MATCH($C$2,eps_5Y_est!$C$2:$M$2,0))</f>
        <v>0.14443282708760297</v>
      </c>
      <c r="H95" s="16">
        <f>VLOOKUP(B95,'riskfree_rate and infl.'!$A:$C,3,0)</f>
        <v>3.9629999999999999E-2</v>
      </c>
      <c r="I95" s="26">
        <f ca="1">F95*(1+$G95)</f>
        <v>388.12008529376027</v>
      </c>
      <c r="J95" s="7">
        <f ca="1">I95*(1+$G95)</f>
        <v>444.17736646221965</v>
      </c>
      <c r="K95" s="7">
        <f t="shared" ref="K95:M95" ca="1" si="123">J95*(1+$G95)</f>
        <v>508.33115922868427</v>
      </c>
      <c r="L95" s="7">
        <f t="shared" ca="1" si="123"/>
        <v>581.75086565280162</v>
      </c>
      <c r="M95" s="7">
        <f t="shared" ca="1" si="123"/>
        <v>665.77478783969605</v>
      </c>
      <c r="N95" s="7">
        <f t="shared" ref="N95" ca="1" si="124">M95*(1+$H95)</f>
        <v>692.15944268178328</v>
      </c>
      <c r="O95" s="7">
        <f ca="1">SUM(I95:N95)</f>
        <v>3280.3137071589449</v>
      </c>
      <c r="P95" s="7"/>
      <c r="Q95" s="11">
        <v>9.8347706388383763E-2</v>
      </c>
      <c r="R95" s="8">
        <f>Q95-H95</f>
        <v>5.8717706388383764E-2</v>
      </c>
    </row>
    <row r="96" spans="1:18" x14ac:dyDescent="0.35">
      <c r="H96" s="6"/>
      <c r="I96" s="26">
        <f ca="1">I95/((1+$Q$5)^(I$3-0.5))</f>
        <v>372.56465324054085</v>
      </c>
      <c r="J96" s="7">
        <f t="shared" ref="J96" ca="1" si="125">J95/((1+$Q$5)^(J$3-0.5))</f>
        <v>392.8828015222752</v>
      </c>
      <c r="K96" s="7">
        <f t="shared" ref="K96" ca="1" si="126">K95/((1+$Q$5)^(K$3-0.5))</f>
        <v>414.30901828556796</v>
      </c>
      <c r="L96" s="7">
        <f t="shared" ref="L96" ca="1" si="127">L95/((1+$Q$5)^(L$3-0.5))</f>
        <v>436.9037330411598</v>
      </c>
      <c r="M96" s="7">
        <f t="shared" ref="M96" ca="1" si="128">M95/((1+$Q$5)^(M$3-0.5))</f>
        <v>460.73067087748285</v>
      </c>
      <c r="N96" s="7">
        <f ca="1">N95/(((1+Q95)^N$3)*(Q95-H95))</f>
        <v>7374.5891114125425</v>
      </c>
      <c r="O96" s="7">
        <f ca="1">SUM(I96:N96)</f>
        <v>9451.9799883795695</v>
      </c>
      <c r="P96" s="7">
        <f ca="1">VLOOKUP(B95,INDIRECT("fundamentals!"&amp;$A$2&amp;":"&amp;B$2),2,1)</f>
        <v>9451.98</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12046.95</v>
      </c>
      <c r="D100" s="10">
        <f ca="1">C100*VLOOKUP(B100,INDIRECT("fundamentals!"&amp;"$"&amp;$A$2&amp;":"&amp;"$"&amp;$B$2),9,1)/100</f>
        <v>104.176736463701</v>
      </c>
      <c r="E100" s="10">
        <f ca="1">C100*INDEX(buyback_yield!$C$3:$Y$13,MATCH(ierp_information_technology!$C$2,buyback_yield!$B$3:$B$13,0),MATCH(ierp_information_technology!B100,buyback_yield!$C$2:$Y$2,0))</f>
        <v>196.29277626989273</v>
      </c>
      <c r="F100" s="10">
        <f ca="1">SUM(D100:E100)</f>
        <v>300.46951273359372</v>
      </c>
      <c r="G100" s="3">
        <f>INDEX(eps_5Y_est!$C$3:$M$25,MATCH(B100,eps_5Y_est!$B$3:$B$25,0),MATCH($C$2,eps_5Y_est!$C$2:$M$2,0))</f>
        <v>0.16393945952104294</v>
      </c>
      <c r="H100" s="16">
        <f>VLOOKUP(B100,'riskfree_rate and infl.'!$A:$C,3,0)</f>
        <v>4.0281999999999998E-2</v>
      </c>
      <c r="I100" s="26">
        <f ca="1">F100*(1+$G100)</f>
        <v>349.72832225369024</v>
      </c>
      <c r="J100" s="7">
        <f ca="1">I100*(1+$G100)</f>
        <v>407.06259438316141</v>
      </c>
      <c r="K100" s="7">
        <f t="shared" ref="K100:M100" ca="1" si="130">J100*(1+$G100)</f>
        <v>473.79621609757049</v>
      </c>
      <c r="L100" s="7">
        <f t="shared" ca="1" si="130"/>
        <v>551.47011168772156</v>
      </c>
      <c r="M100" s="7">
        <f t="shared" ca="1" si="130"/>
        <v>641.87782373981588</v>
      </c>
      <c r="N100" s="7">
        <f t="shared" ref="N100" ca="1" si="131">M100*(1+$H100)</f>
        <v>667.73394623570312</v>
      </c>
      <c r="O100" s="7">
        <f ca="1">SUM(I100:N100)</f>
        <v>3091.6690143976625</v>
      </c>
      <c r="P100" s="7"/>
      <c r="Q100" s="11">
        <v>7.6625050483537738E-2</v>
      </c>
      <c r="R100" s="8">
        <f>Q100-H100</f>
        <v>3.6343050483537739E-2</v>
      </c>
    </row>
    <row r="101" spans="1:18" x14ac:dyDescent="0.35">
      <c r="H101" s="6"/>
      <c r="I101" s="26">
        <f ca="1">I100/((1+$Q$5)^(I$3-0.5))</f>
        <v>335.71159042239077</v>
      </c>
      <c r="J101" s="7">
        <f t="shared" ref="J101" ca="1" si="132">J100/((1+$Q$5)^(J$3-0.5))</f>
        <v>360.0541237613578</v>
      </c>
      <c r="K101" s="7">
        <f t="shared" ref="K101" ca="1" si="133">K100/((1+$Q$5)^(K$3-0.5))</f>
        <v>386.16174042262895</v>
      </c>
      <c r="L101" s="7">
        <f t="shared" ref="L101" ca="1" si="134">L100/((1+$Q$5)^(L$3-0.5))</f>
        <v>414.16242704963571</v>
      </c>
      <c r="M101" s="7">
        <f t="shared" ref="M101" ca="1" si="135">M100/((1+$Q$5)^(M$3-0.5))</f>
        <v>444.19345063008006</v>
      </c>
      <c r="N101" s="7">
        <f ca="1">N100/(((1+Q100)^N$3)*(Q100-H100))</f>
        <v>12701.636364061071</v>
      </c>
      <c r="O101" s="7">
        <f ca="1">SUM(I101:N101)</f>
        <v>14641.919696347164</v>
      </c>
      <c r="P101" s="7">
        <f ca="1">VLOOKUP(B100,INDIRECT("fundamentals!"&amp;$A$2&amp;":"&amp;B$2),2,1)</f>
        <v>14641.92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17096.064999999999</v>
      </c>
      <c r="D105" s="10">
        <f ca="1">C105*VLOOKUP(B105,INDIRECT("fundamentals!"&amp;"$"&amp;$A$2&amp;":"&amp;"$"&amp;$B$2),9,1)/100</f>
        <v>112.88526355195484</v>
      </c>
      <c r="E105" s="10">
        <f ca="1">C105*INDEX(buyback_yield!$C$3:$Y$13,MATCH(ierp_information_technology!$C$2,buyback_yield!$B$3:$B$13,0),MATCH(ierp_information_technology!B105,buyback_yield!$C$2:$Y$2,0))</f>
        <v>147.2006517418281</v>
      </c>
      <c r="F105" s="10">
        <f ca="1">SUM(D105:E105)</f>
        <v>260.08591529378293</v>
      </c>
      <c r="G105" s="3">
        <f>INDEX(eps_5Y_est!$C$3:$M$25,MATCH(B105,eps_5Y_est!$B$3:$B$25,0),MATCH($C$2,eps_5Y_est!$C$2:$M$2,0))</f>
        <v>0.19024112906387797</v>
      </c>
      <c r="H105" s="16">
        <f>VLOOKUP(B105,'riskfree_rate and infl.'!$A:$C,3,0)</f>
        <v>4.7812E-2</v>
      </c>
      <c r="I105" s="26">
        <f ca="1">F105*(1+$G105)</f>
        <v>309.56495347288433</v>
      </c>
      <c r="J105" s="7">
        <f ca="1">I105*(1+$G105)</f>
        <v>368.45693974017269</v>
      </c>
      <c r="K105" s="7">
        <f t="shared" ref="K105:M105" ca="1" si="137">J105*(1+$G105)</f>
        <v>438.55260396776436</v>
      </c>
      <c r="L105" s="7">
        <f t="shared" ca="1" si="137"/>
        <v>521.9833465004956</v>
      </c>
      <c r="M105" s="7">
        <f t="shared" ca="1" si="137"/>
        <v>621.28604769129129</v>
      </c>
      <c r="N105" s="7">
        <f t="shared" ref="N105" ca="1" si="138">M105*(1+$H105)</f>
        <v>650.99097620350733</v>
      </c>
      <c r="O105" s="7">
        <f ca="1">SUM(I105:N105)</f>
        <v>2910.8348675761154</v>
      </c>
      <c r="P105" s="7"/>
      <c r="Q105" s="11">
        <v>7.3536537497125867E-2</v>
      </c>
      <c r="R105" s="8">
        <f>Q105-H105</f>
        <v>2.5724537497125867E-2</v>
      </c>
    </row>
    <row r="106" spans="1:18" x14ac:dyDescent="0.35">
      <c r="H106" s="6"/>
      <c r="I106" s="26">
        <f ca="1">I105/((1+$Q$5)^(I$3-0.5))</f>
        <v>297.15792590006288</v>
      </c>
      <c r="J106" s="7">
        <f t="shared" ref="J106" ca="1" si="139">J105/((1+$Q$5)^(J$3-0.5))</f>
        <v>325.90673378616657</v>
      </c>
      <c r="K106" s="7">
        <f t="shared" ref="K106" ca="1" si="140">K105/((1+$Q$5)^(K$3-0.5))</f>
        <v>357.4368706654941</v>
      </c>
      <c r="L106" s="7">
        <f t="shared" ref="L106" ca="1" si="141">L105/((1+$Q$5)^(L$3-0.5))</f>
        <v>392.01741868570167</v>
      </c>
      <c r="M106" s="7">
        <f t="shared" ref="M106" ca="1" si="142">M105/((1+$Q$5)^(M$3-0.5))</f>
        <v>429.94349258618979</v>
      </c>
      <c r="N106" s="7">
        <f ca="1">N105/(((1+Q105)^N$3)*(Q105-H105))</f>
        <v>17747.747558440507</v>
      </c>
      <c r="O106" s="7">
        <f ca="1">SUM(I106:N106)</f>
        <v>19550.210000064122</v>
      </c>
      <c r="P106" s="7">
        <f ca="1">VLOOKUP(B105,INDIRECT("fundamentals!"&amp;$A$2&amp;":"&amp;B$2),2,1)</f>
        <v>19550.21</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19555.474999999999</v>
      </c>
      <c r="D110" s="10">
        <f ca="1">C110*VLOOKUP(B110,INDIRECT("fundamentals!"&amp;"$"&amp;$A$2&amp;":"&amp;"$"&amp;$B$2),9,1)/100</f>
        <v>123.33980592415388</v>
      </c>
      <c r="E110" s="10">
        <f ca="1">C110*INDEX(buyback_yield!$C$3:$Y$13,MATCH(ierp_information_technology!$C$2,buyback_yield!$B$3:$B$13,0),MATCH(ierp_information_technology!B110,buyback_yield!$C$2:$Y$2,0))</f>
        <v>248.1899755072842</v>
      </c>
      <c r="F110" s="10">
        <f ca="1">SUM(D110:E110)</f>
        <v>371.5297814314381</v>
      </c>
      <c r="G110" s="3">
        <f>INDEX(eps_5Y_est!$C$3:$M$25,MATCH(B110,eps_5Y_est!$B$3:$B$25,0),MATCH($C$2,eps_5Y_est!$C$2:$M$2,0))</f>
        <v>0.17396199868284803</v>
      </c>
      <c r="H110" s="16">
        <f>VLOOKUP(B110,'riskfree_rate and infl.'!$A:$C,3,0)</f>
        <v>4.8350999999999998E-2</v>
      </c>
      <c r="I110" s="26">
        <f ca="1">F110*(1+$G110)</f>
        <v>436.16184477945274</v>
      </c>
      <c r="J110" s="7">
        <f ca="1">I110*(1+$G110)</f>
        <v>512.03743104648447</v>
      </c>
      <c r="K110" s="7">
        <f t="shared" ref="K110:M110" ca="1" si="144">J110*(1+$G110)</f>
        <v>601.11248595176187</v>
      </c>
      <c r="L110" s="7">
        <f t="shared" ca="1" si="144"/>
        <v>705.68321544114576</v>
      </c>
      <c r="M110" s="7">
        <f t="shared" ca="1" si="144"/>
        <v>828.44527803622634</v>
      </c>
      <c r="N110" s="7">
        <f t="shared" ref="N110" ca="1" si="145">M110*(1+$H110)</f>
        <v>868.50143567455598</v>
      </c>
      <c r="O110" s="7">
        <f ca="1">SUM(I110:N110)</f>
        <v>3951.9416909296269</v>
      </c>
      <c r="P110" s="7"/>
      <c r="Q110" s="11">
        <v>8.0144652193513133E-2</v>
      </c>
      <c r="R110" s="8">
        <f>Q110-H110</f>
        <v>3.1793652193513135E-2</v>
      </c>
    </row>
    <row r="111" spans="1:18" x14ac:dyDescent="0.35">
      <c r="H111" s="6"/>
      <c r="I111" s="26">
        <f ca="1">I110/((1+$Q$5)^(I$3-0.5))</f>
        <v>418.68095111341523</v>
      </c>
      <c r="J111" s="7">
        <f t="shared" ref="J111" ca="1" si="146">J110/((1+$Q$5)^(J$3-0.5))</f>
        <v>452.90623877595209</v>
      </c>
      <c r="K111" s="7">
        <f t="shared" ref="K111" ca="1" si="147">K110/((1+$Q$5)^(K$3-0.5))</f>
        <v>489.92929001590591</v>
      </c>
      <c r="L111" s="7">
        <f t="shared" ref="L111" ca="1" si="148">L110/((1+$Q$5)^(L$3-0.5))</f>
        <v>529.97880944234532</v>
      </c>
      <c r="M111" s="7">
        <f t="shared" ref="M111" ca="1" si="149">M110/((1+$Q$5)^(M$3-0.5))</f>
        <v>573.30219723913001</v>
      </c>
      <c r="N111" s="7">
        <f ca="1">N110/(((1+Q110)^N$3)*(Q110-H110))</f>
        <v>18578.922486433432</v>
      </c>
      <c r="O111" s="7">
        <f ca="1">SUM(I111:N111)</f>
        <v>21043.719973020179</v>
      </c>
      <c r="P111" s="7">
        <f ca="1">VLOOKUP(B110,INDIRECT("fundamentals!"&amp;$A$2&amp;":"&amp;B$2),2,1)</f>
        <v>21043.72</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7C18A-6D7D-48B7-8275-5FE64D0CED4C}">
  <sheetPr codeName="Sheet16"/>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EA</v>
      </c>
      <c r="B2" s="27" t="str" cm="1">
        <f t="array" aca="1" ref="B2" ca="1">SUBSTITUTE(ADDRESS(1, COLUMN(INDIRECT(A2 &amp; "1")) + 11, 4), "1", "")</f>
        <v>EL</v>
      </c>
      <c r="C2" s="1" t="s">
        <v>33</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1">
        <f>I4+1</f>
        <v>2006</v>
      </c>
      <c r="K4" s="1">
        <f t="shared" ref="K4:M4" si="0">J4+1</f>
        <v>2007</v>
      </c>
      <c r="L4" s="1">
        <f t="shared" si="0"/>
        <v>2008</v>
      </c>
      <c r="M4" s="1">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1408.6799999999998</v>
      </c>
      <c r="D5" s="10">
        <f ca="1">C5*VLOOKUP(B5,INDIRECT("fundamentals!"&amp;"$"&amp;$A$2&amp;":"&amp;"$"&amp;$B$2),9,1)/100</f>
        <v>54.528206240893425</v>
      </c>
      <c r="E5" s="10">
        <f ca="1">C5*INDEX(buyback_yield!$C$3:$Y$13,MATCH(ierp_utilities!$C$2,buyback_yield!$B$3:$B$13,0),MATCH(ierp_utilities!B5,buyback_yield!$C$2:$Y$2,0))</f>
        <v>0</v>
      </c>
      <c r="F5" s="10">
        <f ca="1">SUM(D5:E5)</f>
        <v>54.528206240893425</v>
      </c>
      <c r="G5" s="3">
        <f>INDEX(eps_5Y_est!$C$3:$M$25,MATCH(B5,eps_5Y_est!$B$3:$B$25,0),MATCH($C$2,eps_5Y_est!$C$2:$M$2,0))</f>
        <v>4.1631090562121012E-2</v>
      </c>
      <c r="H5" s="16">
        <f>VLOOKUP(B5,'riskfree_rate and infl.'!$A:$C,3,0)</f>
        <v>4.8261000000000005E-2</v>
      </c>
      <c r="I5" s="26">
        <f ca="1">F5*(1+$G5)</f>
        <v>56.798274933098078</v>
      </c>
      <c r="J5" s="7">
        <f ca="1">I5*(1+$G5)</f>
        <v>59.162849060610135</v>
      </c>
      <c r="K5" s="7">
        <f t="shared" ref="K5:M5" ca="1" si="1">J5*(1+$G5)</f>
        <v>61.625862987765494</v>
      </c>
      <c r="L5" s="7">
        <f t="shared" ca="1" si="1"/>
        <v>64.191414870778033</v>
      </c>
      <c r="M5" s="7">
        <f t="shared" ca="1" si="1"/>
        <v>66.863773476574082</v>
      </c>
      <c r="N5" s="7">
        <f t="shared" ref="N5" ca="1" si="2">M5*(1+$H5)</f>
        <v>70.090686048327029</v>
      </c>
      <c r="O5" s="7">
        <f ca="1">SUM(I5:N5)</f>
        <v>378.73286137715286</v>
      </c>
      <c r="P5" s="7"/>
      <c r="Q5" s="11">
        <v>8.4018109467137059E-2</v>
      </c>
      <c r="R5" s="8">
        <f>Q5-H5</f>
        <v>3.5757109467137053E-2</v>
      </c>
    </row>
    <row r="6" spans="1:18" x14ac:dyDescent="0.35">
      <c r="H6" s="6"/>
      <c r="I6" s="26">
        <f ca="1">I5/((1+$Q$5)^(I$3-0.5))</f>
        <v>54.552778715565729</v>
      </c>
      <c r="J6" s="7">
        <f ca="1">J5/((1+$Q$5)^(J$3-0.5))</f>
        <v>52.419668906289104</v>
      </c>
      <c r="K6" s="7">
        <f ca="1">K5/((1+$Q$5)^(K$3-0.5))</f>
        <v>50.369967450639287</v>
      </c>
      <c r="L6" s="7">
        <f ca="1">L5/((1+$Q$5)^(L$3-0.5))</f>
        <v>48.400412934963548</v>
      </c>
      <c r="M6" s="7">
        <f ca="1">M5/((1+$Q$5)^(M$3-0.5))</f>
        <v>46.50787147263194</v>
      </c>
      <c r="N6" s="7">
        <f ca="1">N5/(((1+Q5)^N$3)*(Q5-H5))</f>
        <v>1309.5292976140745</v>
      </c>
      <c r="O6" s="7">
        <f ca="1">SUM(I6:N6)</f>
        <v>1561.7799970941642</v>
      </c>
      <c r="P6" s="7">
        <f ca="1">VLOOKUP(B5,INDIRECT("fundamentals!"&amp;$A$2&amp;":"&amp;B$2),2,1)</f>
        <v>1561.78</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1">
        <f>I9+1</f>
        <v>2007</v>
      </c>
      <c r="K9" s="1">
        <f t="shared" ref="K9:M9" si="3">J9+1</f>
        <v>2008</v>
      </c>
      <c r="L9" s="1">
        <f t="shared" si="3"/>
        <v>2009</v>
      </c>
      <c r="M9" s="1">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1699.6999999999998</v>
      </c>
      <c r="D10" s="10">
        <f ca="1">C10*VLOOKUP(B10,INDIRECT("fundamentals!"&amp;"$"&amp;$A$2&amp;":"&amp;"$"&amp;$B$2),9,1)/100</f>
        <v>60.679856072476397</v>
      </c>
      <c r="E10" s="10">
        <f ca="1">C10*INDEX(buyback_yield!$C$3:$Y$13,MATCH(ierp_utilities!$C$2,buyback_yield!$B$3:$B$13,0),MATCH(ierp_utilities!B10,buyback_yield!$C$2:$Y$2,0))</f>
        <v>0</v>
      </c>
      <c r="F10" s="10">
        <f ca="1">SUM(D10:E10)</f>
        <v>60.679856072476397</v>
      </c>
      <c r="G10" s="3">
        <f>INDEX(eps_5Y_est!$C$3:$M$25,MATCH(B10,eps_5Y_est!$B$3:$B$25,0),MATCH($C$2,eps_5Y_est!$C$2:$M$2,0))</f>
        <v>4.9751168317748999E-2</v>
      </c>
      <c r="H10" s="16">
        <f>VLOOKUP(B10,'riskfree_rate and infl.'!$A:$C,3,0)</f>
        <v>4.5347999999999999E-2</v>
      </c>
      <c r="I10" s="26">
        <f ca="1">F10*(1+$G10)</f>
        <v>63.69874980543495</v>
      </c>
      <c r="J10" s="7">
        <f ca="1">I10*(1+$G10)</f>
        <v>66.867837028635321</v>
      </c>
      <c r="K10" s="7">
        <f t="shared" ref="K10:M10" ca="1" si="4">J10*(1+$G10)</f>
        <v>70.194590043690766</v>
      </c>
      <c r="L10" s="7">
        <f t="shared" ca="1" si="4"/>
        <v>73.686852907949813</v>
      </c>
      <c r="M10" s="7">
        <f t="shared" ca="1" si="4"/>
        <v>77.352859929778433</v>
      </c>
      <c r="N10" s="7">
        <f t="shared" ref="N10" ca="1" si="5">M10*(1+$H10)</f>
        <v>80.860657421874023</v>
      </c>
      <c r="O10" s="7">
        <f ca="1">SUM(I10:N10)</f>
        <v>432.6615471373633</v>
      </c>
      <c r="P10" s="7"/>
      <c r="Q10" s="11">
        <v>8.0723676680157813E-2</v>
      </c>
      <c r="R10" s="8">
        <f>Q10-H10</f>
        <v>3.5375676680157814E-2</v>
      </c>
    </row>
    <row r="11" spans="1:18" x14ac:dyDescent="0.35">
      <c r="H11" s="6"/>
      <c r="I11" s="26">
        <f ca="1">I10/((1+$Q$5)^(I$3-0.5))</f>
        <v>61.180446178817363</v>
      </c>
      <c r="J11" s="7">
        <f t="shared" ref="J11" ca="1" si="6">J10/((1+$Q$5)^(J$3-0.5))</f>
        <v>59.246468572360769</v>
      </c>
      <c r="K11" s="7">
        <f t="shared" ref="K11" ca="1" si="7">K10/((1+$Q$5)^(K$3-0.5))</f>
        <v>57.373626011754361</v>
      </c>
      <c r="L11" s="7">
        <f t="shared" ref="L11" ca="1" si="8">L10/((1+$Q$5)^(L$3-0.5))</f>
        <v>55.559985954543315</v>
      </c>
      <c r="M11" s="7">
        <f t="shared" ref="M11" ca="1" si="9">M10/((1+$Q$5)^(M$3-0.5))</f>
        <v>53.803676947952056</v>
      </c>
      <c r="N11" s="7">
        <f ca="1">N10/(((1+Q10)^N$3)*(Q10-H10))</f>
        <v>1550.4550543702669</v>
      </c>
      <c r="O11" s="7">
        <f ca="1">SUM(I11:N11)</f>
        <v>1837.6192580356947</v>
      </c>
      <c r="P11" s="7">
        <f ca="1">VLOOKUP(B10,INDIRECT("fundamentals!"&amp;$A$2&amp;":"&amp;B$2),2,1)</f>
        <v>1837.62</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1">
        <f>I14+1</f>
        <v>2008</v>
      </c>
      <c r="K14" s="1">
        <f t="shared" ref="K14:M14" si="10">J14+1</f>
        <v>2009</v>
      </c>
      <c r="L14" s="1">
        <f t="shared" si="10"/>
        <v>2010</v>
      </c>
      <c r="M14" s="1">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2023.21</v>
      </c>
      <c r="D15" s="10">
        <f ca="1">C15*VLOOKUP(B15,INDIRECT("fundamentals!"&amp;"$"&amp;$A$2&amp;":"&amp;"$"&amp;$B$2),9,1)/100</f>
        <v>65.854661653276438</v>
      </c>
      <c r="E15" s="10">
        <f ca="1">C15*INDEX(buyback_yield!$C$3:$Y$13,MATCH(ierp_utilities!$C$2,buyback_yield!$B$3:$B$13,0),MATCH(ierp_utilities!B15,buyback_yield!$C$2:$Y$2,0))</f>
        <v>0</v>
      </c>
      <c r="F15" s="10">
        <f ca="1">SUM(D15:E15)</f>
        <v>65.854661653276438</v>
      </c>
      <c r="G15" s="3">
        <f>INDEX(eps_5Y_est!$C$3:$M$25,MATCH(B15,eps_5Y_est!$B$3:$B$25,0),MATCH($C$2,eps_5Y_est!$C$2:$M$2,0))</f>
        <v>5.607910297025899E-2</v>
      </c>
      <c r="H15" s="16">
        <f>VLOOKUP(B15,'riskfree_rate and infl.'!$A:$C,3,0)</f>
        <v>4.8094999999999999E-2</v>
      </c>
      <c r="I15" s="26">
        <f ca="1">F15*(1+$G15)</f>
        <v>69.547732005202093</v>
      </c>
      <c r="J15" s="7">
        <f ca="1">I15*(1+$G15)</f>
        <v>73.4479064296698</v>
      </c>
      <c r="K15" s="7">
        <f t="shared" ref="K15:M15" ca="1" si="11">J15*(1+$G15)</f>
        <v>77.566799137289195</v>
      </c>
      <c r="L15" s="7">
        <f t="shared" ca="1" si="11"/>
        <v>81.916675653182637</v>
      </c>
      <c r="M15" s="7">
        <f t="shared" ca="1" si="11"/>
        <v>86.510489342118774</v>
      </c>
      <c r="N15" s="7">
        <f t="shared" ref="N15" ca="1" si="12">M15*(1+$H15)</f>
        <v>90.671211327027976</v>
      </c>
      <c r="O15" s="7">
        <f ca="1">SUM(I15:N15)</f>
        <v>479.6608138944905</v>
      </c>
      <c r="P15" s="7"/>
      <c r="Q15" s="11">
        <v>8.0623952922123626E-2</v>
      </c>
      <c r="R15" s="8">
        <f>Q15-H15</f>
        <v>3.2528952922123627E-2</v>
      </c>
    </row>
    <row r="16" spans="1:18" x14ac:dyDescent="0.35">
      <c r="H16" s="6"/>
      <c r="I16" s="26">
        <f ca="1">I15/((1+$Q$5)^(I$3-0.5))</f>
        <v>66.798191295742441</v>
      </c>
      <c r="J16" s="7">
        <f t="shared" ref="J16" ca="1" si="13">J15/((1+$Q$5)^(J$3-0.5))</f>
        <v>65.07656406065054</v>
      </c>
      <c r="K16" s="7">
        <f t="shared" ref="K16" ca="1" si="14">K15/((1+$Q$5)^(K$3-0.5))</f>
        <v>63.39930928952981</v>
      </c>
      <c r="L16" s="7">
        <f t="shared" ref="L16" ca="1" si="15">L15/((1+$Q$5)^(L$3-0.5))</f>
        <v>61.765283345988642</v>
      </c>
      <c r="M16" s="7">
        <f t="shared" ref="M16" ca="1" si="16">M15/((1+$Q$5)^(M$3-0.5))</f>
        <v>60.173372069217301</v>
      </c>
      <c r="N16" s="7">
        <f ca="1">N15/(((1+Q15)^N$3)*(Q15-H15))</f>
        <v>1891.5872792605401</v>
      </c>
      <c r="O16" s="7">
        <f ca="1">SUM(I16:N16)</f>
        <v>2208.799999321669</v>
      </c>
      <c r="P16" s="7">
        <f ca="1">VLOOKUP(B15,INDIRECT("fundamentals!"&amp;$A$2&amp;":"&amp;B$2),2,1)</f>
        <v>2208.8000000000002</v>
      </c>
      <c r="Q16" s="13"/>
    </row>
    <row r="19" spans="1:18" x14ac:dyDescent="0.35">
      <c r="A19" s="28"/>
      <c r="B19" s="28" t="s">
        <v>3</v>
      </c>
      <c r="C19" s="4" t="s">
        <v>54</v>
      </c>
      <c r="D19" s="4" t="s">
        <v>0</v>
      </c>
      <c r="E19" s="4" t="s">
        <v>13</v>
      </c>
      <c r="F19" s="4" t="s">
        <v>14</v>
      </c>
      <c r="G19" s="4" t="s">
        <v>53</v>
      </c>
      <c r="H19" s="4" t="s">
        <v>4</v>
      </c>
      <c r="I19" s="41">
        <f>YEAR(EDATE(B20,12))</f>
        <v>2008</v>
      </c>
      <c r="J19" s="1">
        <f>I19+1</f>
        <v>2009</v>
      </c>
      <c r="K19" s="1">
        <f t="shared" ref="K19:M19" si="17">J19+1</f>
        <v>2010</v>
      </c>
      <c r="L19" s="1">
        <f t="shared" si="17"/>
        <v>2011</v>
      </c>
      <c r="M19" s="1">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2448.895</v>
      </c>
      <c r="D20" s="10">
        <f ca="1">C20*VLOOKUP(B20,INDIRECT("fundamentals!"&amp;"$"&amp;$A$2&amp;":"&amp;"$"&amp;$B$2),9,1)/100</f>
        <v>66.414560285730772</v>
      </c>
      <c r="E20" s="10">
        <f ca="1">C20*INDEX(buyback_yield!$C$3:$Y$13,MATCH(ierp_utilities!$C$2,buyback_yield!$B$3:$B$13,0),MATCH(ierp_utilities!B20,buyback_yield!$C$2:$Y$2,0))</f>
        <v>0</v>
      </c>
      <c r="F20" s="10">
        <f ca="1">SUM(D20:E20)</f>
        <v>66.414560285730772</v>
      </c>
      <c r="G20" s="3">
        <f>INDEX(eps_5Y_est!$C$3:$M$25,MATCH(B20,eps_5Y_est!$B$3:$B$25,0),MATCH($C$2,eps_5Y_est!$C$2:$M$2,0))</f>
        <v>7.518938788375501E-2</v>
      </c>
      <c r="H20" s="16">
        <f>VLOOKUP(B20,'riskfree_rate and infl.'!$A:$C,3,0)</f>
        <v>4.4522000000000006E-2</v>
      </c>
      <c r="I20" s="26">
        <f ca="1">F20*(1+$G20)</f>
        <v>71.408230420183614</v>
      </c>
      <c r="J20" s="7">
        <f ca="1">I20*(1+$G20)</f>
        <v>76.777371555339357</v>
      </c>
      <c r="K20" s="7">
        <f t="shared" ref="K20:M20" ca="1" si="18">J20*(1+$G20)</f>
        <v>82.550215125908949</v>
      </c>
      <c r="L20" s="7">
        <f t="shared" ca="1" si="18"/>
        <v>88.757115270898339</v>
      </c>
      <c r="M20" s="7">
        <f t="shared" ca="1" si="18"/>
        <v>95.43070843844508</v>
      </c>
      <c r="N20" s="7">
        <f t="shared" ref="N20" ca="1" si="19">M20*(1+$H20)</f>
        <v>99.679474439541522</v>
      </c>
      <c r="O20" s="7">
        <f ca="1">SUM(I20:N20)</f>
        <v>514.60311525031682</v>
      </c>
      <c r="P20" s="7"/>
      <c r="Q20" s="11">
        <v>7.4162856331500257E-2</v>
      </c>
      <c r="R20" s="8">
        <f>Q20-H20</f>
        <v>2.9640856331500251E-2</v>
      </c>
    </row>
    <row r="21" spans="1:18" x14ac:dyDescent="0.35">
      <c r="H21" s="6"/>
      <c r="I21" s="26">
        <f ca="1">I20/((1+$Q$5)^(I$3-0.5))</f>
        <v>68.585135678343804</v>
      </c>
      <c r="J21" s="7">
        <f t="shared" ref="J21" ca="1" si="20">J20/((1+$Q$5)^(J$3-0.5))</f>
        <v>68.026548084304224</v>
      </c>
      <c r="K21" s="7">
        <f t="shared" ref="K21" ca="1" si="21">K20/((1+$Q$5)^(K$3-0.5))</f>
        <v>67.472509873992308</v>
      </c>
      <c r="L21" s="7">
        <f t="shared" ref="L21" ca="1" si="22">L20/((1+$Q$5)^(L$3-0.5))</f>
        <v>66.92298399522052</v>
      </c>
      <c r="M21" s="7">
        <f t="shared" ref="M21" ca="1" si="23">M20/((1+$Q$5)^(M$3-0.5))</f>
        <v>66.37793369757064</v>
      </c>
      <c r="N21" s="7">
        <f ca="1">N20/(((1+Q20)^N$3)*(Q20-H20))</f>
        <v>2351.6048075456752</v>
      </c>
      <c r="O21" s="7">
        <f ca="1">SUM(I21:N21)</f>
        <v>2688.9899188751069</v>
      </c>
      <c r="P21" s="7">
        <f ca="1">VLOOKUP(B20,INDIRECT("fundamentals!"&amp;$A$2&amp;":"&amp;B$2),2,1)</f>
        <v>2688.99</v>
      </c>
      <c r="Q21" s="13"/>
    </row>
    <row r="24" spans="1:18" x14ac:dyDescent="0.35">
      <c r="A24" s="28"/>
      <c r="B24" s="28" t="s">
        <v>3</v>
      </c>
      <c r="C24" s="4" t="s">
        <v>54</v>
      </c>
      <c r="D24" s="4" t="s">
        <v>0</v>
      </c>
      <c r="E24" s="4" t="s">
        <v>13</v>
      </c>
      <c r="F24" s="4" t="s">
        <v>14</v>
      </c>
      <c r="G24" s="4" t="s">
        <v>53</v>
      </c>
      <c r="H24" s="4" t="s">
        <v>4</v>
      </c>
      <c r="I24" s="41">
        <f>YEAR(EDATE(B25,12))</f>
        <v>2009</v>
      </c>
      <c r="J24" s="1">
        <f>I24+1</f>
        <v>2010</v>
      </c>
      <c r="K24" s="1">
        <f t="shared" ref="K24:M24" si="24">J24+1</f>
        <v>2011</v>
      </c>
      <c r="L24" s="1">
        <f t="shared" si="24"/>
        <v>2012</v>
      </c>
      <c r="M24" s="1">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2267.88</v>
      </c>
      <c r="D25" s="10">
        <f ca="1">C25*VLOOKUP(B25,INDIRECT("fundamentals!"&amp;"$"&amp;$A$2&amp;":"&amp;"$"&amp;$B$2),9,1)/100</f>
        <v>76.594438838721317</v>
      </c>
      <c r="E25" s="10">
        <f ca="1">C25*INDEX(buyback_yield!$C$3:$Y$13,MATCH(ierp_utilities!$C$2,buyback_yield!$B$3:$B$13,0),MATCH(ierp_utilities!B25,buyback_yield!$C$2:$Y$2,0))</f>
        <v>0</v>
      </c>
      <c r="F25" s="10">
        <f ca="1">SUM(D25:E25)</f>
        <v>76.594438838721317</v>
      </c>
      <c r="G25" s="3">
        <f>INDEX(eps_5Y_est!$C$3:$M$25,MATCH(B25,eps_5Y_est!$B$3:$B$25,0),MATCH($C$2,eps_5Y_est!$C$2:$M$2,0))</f>
        <v>6.7495772407004995E-2</v>
      </c>
      <c r="H25" s="16">
        <f>VLOOKUP(B25,'riskfree_rate and infl.'!$A:$C,3,0)</f>
        <v>2.6758000000000001E-2</v>
      </c>
      <c r="I25" s="26">
        <f ca="1">F25*(1+$G25)</f>
        <v>81.764239650221924</v>
      </c>
      <c r="J25" s="7">
        <f ca="1">I25*(1+$G25)</f>
        <v>87.282980160685128</v>
      </c>
      <c r="K25" s="7">
        <f t="shared" ref="K25:M25" ca="1" si="25">J25*(1+$G25)</f>
        <v>93.17421232461588</v>
      </c>
      <c r="L25" s="7">
        <f t="shared" ca="1" si="25"/>
        <v>99.463077753880128</v>
      </c>
      <c r="M25" s="7">
        <f t="shared" ca="1" si="25"/>
        <v>106.17641501285627</v>
      </c>
      <c r="N25" s="7">
        <f t="shared" ref="N25" ca="1" si="26">M25*(1+$H25)</f>
        <v>109.01748352577029</v>
      </c>
      <c r="O25" s="7">
        <f ca="1">SUM(I25:N25)</f>
        <v>576.87840842802973</v>
      </c>
      <c r="P25" s="7"/>
      <c r="Q25" s="11">
        <v>7.7873527456463407E-2</v>
      </c>
      <c r="R25" s="8">
        <f>Q25-H25</f>
        <v>5.1115527456463403E-2</v>
      </c>
    </row>
    <row r="26" spans="1:18" x14ac:dyDescent="0.35">
      <c r="H26" s="6"/>
      <c r="I26" s="26">
        <f ca="1">I25/((1+$Q$5)^(I$3-0.5))</f>
        <v>78.531724383160665</v>
      </c>
      <c r="J26" s="7">
        <f t="shared" ref="J26" ca="1" si="27">J25/((1+$Q$5)^(J$3-0.5))</f>
        <v>77.334763180354017</v>
      </c>
      <c r="K26" s="7">
        <f t="shared" ref="K26" ca="1" si="28">K25/((1+$Q$5)^(K$3-0.5))</f>
        <v>76.156045765421368</v>
      </c>
      <c r="L26" s="7">
        <f t="shared" ref="L26" ca="1" si="29">L25/((1+$Q$5)^(L$3-0.5))</f>
        <v>74.995294071040874</v>
      </c>
      <c r="M26" s="7">
        <f t="shared" ref="M26" ca="1" si="30">M25/((1+$Q$5)^(M$3-0.5))</f>
        <v>73.852234268124349</v>
      </c>
      <c r="N26" s="7">
        <f ca="1">N25/(((1+Q25)^N$3)*(Q25-H25))</f>
        <v>1465.8997720892148</v>
      </c>
      <c r="O26" s="7">
        <f ca="1">SUM(I26:N26)</f>
        <v>1846.7698337573161</v>
      </c>
      <c r="P26" s="7">
        <f ca="1">VLOOKUP(B25,INDIRECT("fundamentals!"&amp;$A$2&amp;":"&amp;B$2),2,1)</f>
        <v>1846.77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1">
        <f>I29+1</f>
        <v>2011</v>
      </c>
      <c r="K29" s="1">
        <f t="shared" ref="K29:M29" si="31">J29+1</f>
        <v>2012</v>
      </c>
      <c r="L29" s="1">
        <f t="shared" si="31"/>
        <v>2013</v>
      </c>
      <c r="M29" s="1">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1946.355</v>
      </c>
      <c r="D30" s="10">
        <f ca="1">C30*VLOOKUP(B30,INDIRECT("fundamentals!"&amp;"$"&amp;$A$2&amp;":"&amp;"$"&amp;$B$2),9,1)/100</f>
        <v>89.254098125945106</v>
      </c>
      <c r="E30" s="10">
        <f ca="1">C30*INDEX(buyback_yield!$C$3:$Y$13,MATCH(ierp_utilities!$C$2,buyback_yield!$B$3:$B$13,0),MATCH(ierp_utilities!B30,buyback_yield!$C$2:$Y$2,0))</f>
        <v>0</v>
      </c>
      <c r="F30" s="10">
        <f ca="1">SUM(D30:E30)</f>
        <v>89.254098125945106</v>
      </c>
      <c r="G30" s="3">
        <f>INDEX(eps_5Y_est!$C$3:$M$25,MATCH(B30,eps_5Y_est!$B$3:$B$25,0),MATCH($C$2,eps_5Y_est!$C$2:$M$2,0))</f>
        <v>5.1142299246495007E-2</v>
      </c>
      <c r="H30" s="16">
        <f>VLOOKUP(B30,'riskfree_rate and infl.'!$A:$C,3,0)</f>
        <v>4.6411000000000001E-2</v>
      </c>
      <c r="I30" s="26">
        <f ca="1">F30*(1+$G30)</f>
        <v>93.81875792127822</v>
      </c>
      <c r="J30" s="7">
        <f ca="1">I30*(1+$G30)</f>
        <v>98.616864913822695</v>
      </c>
      <c r="K30" s="7">
        <f t="shared" ref="K30:M30" ca="1" si="32">J30*(1+$G30)</f>
        <v>103.66035812999658</v>
      </c>
      <c r="L30" s="7">
        <f t="shared" ca="1" si="32"/>
        <v>108.96178718547971</v>
      </c>
      <c r="M30" s="7">
        <f t="shared" ca="1" si="32"/>
        <v>114.5343435121524</v>
      </c>
      <c r="N30" s="7">
        <f t="shared" ref="N30" ca="1" si="33">M30*(1+$H30)</f>
        <v>119.84999692889491</v>
      </c>
      <c r="O30" s="7">
        <f ca="1">SUM(I30:N30)</f>
        <v>639.44210859162456</v>
      </c>
      <c r="P30" s="7"/>
      <c r="Q30" s="11">
        <v>9.3642888311978867E-2</v>
      </c>
      <c r="R30" s="8">
        <f>Q30-H30</f>
        <v>4.7231888311978866E-2</v>
      </c>
    </row>
    <row r="31" spans="1:18" x14ac:dyDescent="0.35">
      <c r="H31" s="6"/>
      <c r="I31" s="26">
        <f ca="1">I30/((1+$Q$5)^(I$3-0.5))</f>
        <v>90.109672279259016</v>
      </c>
      <c r="J31" s="7">
        <f t="shared" ref="J31" ca="1" si="34">J30/((1+$Q$5)^(J$3-0.5))</f>
        <v>87.376850328200078</v>
      </c>
      <c r="K31" s="7">
        <f t="shared" ref="K31" ca="1" si="35">K30/((1+$Q$5)^(K$3-0.5))</f>
        <v>84.726908667650321</v>
      </c>
      <c r="L31" s="7">
        <f t="shared" ref="L31" ca="1" si="36">L30/((1+$Q$5)^(L$3-0.5))</f>
        <v>82.157333726408268</v>
      </c>
      <c r="M31" s="7">
        <f t="shared" ref="M31" ca="1" si="37">M30/((1+$Q$5)^(M$3-0.5))</f>
        <v>79.665688164185084</v>
      </c>
      <c r="N31" s="7">
        <f ca="1">N30/(((1+Q30)^N$3)*(Q30-H30))</f>
        <v>1621.9036547898518</v>
      </c>
      <c r="O31" s="7">
        <f ca="1">SUM(I31:N31)</f>
        <v>2045.9401079555546</v>
      </c>
      <c r="P31" s="7">
        <f ca="1">VLOOKUP(B30,INDIRECT("fundamentals!"&amp;$A$2&amp;":"&amp;B$2),2,1)</f>
        <v>2045.94</v>
      </c>
      <c r="Q31" s="13"/>
    </row>
    <row r="34" spans="1:18" x14ac:dyDescent="0.35">
      <c r="A34" s="28"/>
      <c r="B34" s="28" t="s">
        <v>3</v>
      </c>
      <c r="C34" s="4" t="s">
        <v>54</v>
      </c>
      <c r="D34" s="4" t="s">
        <v>0</v>
      </c>
      <c r="E34" s="4" t="s">
        <v>13</v>
      </c>
      <c r="F34" s="4" t="s">
        <v>14</v>
      </c>
      <c r="G34" s="4" t="s">
        <v>53</v>
      </c>
      <c r="H34" s="4" t="s">
        <v>4</v>
      </c>
      <c r="I34" s="41">
        <f>YEAR(EDATE(B35,12))</f>
        <v>2011</v>
      </c>
      <c r="J34" s="1">
        <f>I34+1</f>
        <v>2012</v>
      </c>
      <c r="K34" s="1">
        <f t="shared" ref="K34:M34" si="38">J34+1</f>
        <v>2013</v>
      </c>
      <c r="L34" s="1">
        <f t="shared" si="38"/>
        <v>2014</v>
      </c>
      <c r="M34" s="1">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2099.1549999999997</v>
      </c>
      <c r="D35" s="10">
        <f ca="1">C35*VLOOKUP(B35,INDIRECT("fundamentals!"&amp;"$"&amp;$A$2&amp;":"&amp;"$"&amp;$B$2),9,1)/100</f>
        <v>95.535911206941307</v>
      </c>
      <c r="E35" s="10">
        <f ca="1">C35*INDEX(buyback_yield!$C$3:$Y$13,MATCH(ierp_utilities!$C$2,buyback_yield!$B$3:$B$13,0),MATCH(ierp_utilities!B35,buyback_yield!$C$2:$Y$2,0))</f>
        <v>0</v>
      </c>
      <c r="F35" s="10">
        <f ca="1">SUM(D35:E35)</f>
        <v>95.535911206941307</v>
      </c>
      <c r="G35" s="3">
        <f>INDEX(eps_5Y_est!$C$3:$M$25,MATCH(B35,eps_5Y_est!$B$3:$B$25,0),MATCH($C$2,eps_5Y_est!$C$2:$M$2,0))</f>
        <v>4.0268741999506003E-2</v>
      </c>
      <c r="H35" s="16">
        <f>VLOOKUP(B35,'riskfree_rate and infl.'!$A:$C,3,0)</f>
        <v>4.3341000000000005E-2</v>
      </c>
      <c r="I35" s="26">
        <f ca="1">F35*(1+$G35)</f>
        <v>99.383022167021338</v>
      </c>
      <c r="J35" s="7">
        <f ca="1">I35*(1+$G35)</f>
        <v>103.38505144579631</v>
      </c>
      <c r="K35" s="7">
        <f t="shared" ref="K35:M35" ca="1" si="39">J35*(1+$G35)</f>
        <v>107.54823740907274</v>
      </c>
      <c r="L35" s="7">
        <f t="shared" ca="1" si="39"/>
        <v>111.87906963380031</v>
      </c>
      <c r="M35" s="7">
        <f t="shared" ca="1" si="39"/>
        <v>116.38429902402859</v>
      </c>
      <c r="N35" s="7">
        <f t="shared" ref="N35" ca="1" si="40">M35*(1+$H35)</f>
        <v>121.42851092802903</v>
      </c>
      <c r="O35" s="7">
        <f ca="1">SUM(I35:N35)</f>
        <v>660.00819060774836</v>
      </c>
      <c r="P35" s="7"/>
      <c r="Q35" s="11">
        <v>8.9534991844353054E-2</v>
      </c>
      <c r="R35" s="8">
        <f>Q35-H35</f>
        <v>4.619399184435305E-2</v>
      </c>
    </row>
    <row r="36" spans="1:18" x14ac:dyDescent="0.35">
      <c r="H36" s="6"/>
      <c r="I36" s="26">
        <f ca="1">I35/((1+$Q$5)^(I$3-0.5))</f>
        <v>95.453955648261001</v>
      </c>
      <c r="J36" s="7">
        <f t="shared" ref="J36" ca="1" si="41">J35/((1+$Q$5)^(J$3-0.5))</f>
        <v>91.601575189462636</v>
      </c>
      <c r="K36" s="7">
        <f t="shared" ref="K36" ca="1" si="42">K35/((1+$Q$5)^(K$3-0.5))</f>
        <v>87.904671107714805</v>
      </c>
      <c r="L36" s="7">
        <f t="shared" ref="L36" ca="1" si="43">L35/((1+$Q$5)^(L$3-0.5))</f>
        <v>84.356968606413318</v>
      </c>
      <c r="M36" s="7">
        <f t="shared" ref="M36" ca="1" si="44">M35/((1+$Q$5)^(M$3-0.5))</f>
        <v>80.952446130463613</v>
      </c>
      <c r="N36" s="7">
        <f ca="1">N35/(((1+Q35)^N$3)*(Q35-H35))</f>
        <v>1712.1005321954217</v>
      </c>
      <c r="O36" s="7">
        <f ca="1">SUM(I36:N36)</f>
        <v>2152.3701488777369</v>
      </c>
      <c r="P36" s="7">
        <f ca="1">VLOOKUP(B35,INDIRECT("fundamentals!"&amp;$A$2&amp;":"&amp;B$2),2,1)</f>
        <v>2152.37</v>
      </c>
      <c r="Q36" s="13"/>
    </row>
    <row r="39" spans="1:18" x14ac:dyDescent="0.35">
      <c r="A39" s="28"/>
      <c r="B39" s="28" t="s">
        <v>3</v>
      </c>
      <c r="C39" s="4" t="s">
        <v>54</v>
      </c>
      <c r="D39" s="4" t="s">
        <v>0</v>
      </c>
      <c r="E39" s="4" t="s">
        <v>13</v>
      </c>
      <c r="F39" s="4" t="s">
        <v>14</v>
      </c>
      <c r="G39" s="4" t="s">
        <v>53</v>
      </c>
      <c r="H39" s="4" t="s">
        <v>4</v>
      </c>
      <c r="I39" s="41">
        <f>YEAR(EDATE(B40,12))</f>
        <v>2012</v>
      </c>
      <c r="J39" s="1">
        <f>I39+1</f>
        <v>2013</v>
      </c>
      <c r="K39" s="1">
        <f t="shared" ref="K39:M39" si="45">J39+1</f>
        <v>2014</v>
      </c>
      <c r="L39" s="1">
        <f t="shared" si="45"/>
        <v>2015</v>
      </c>
      <c r="M39" s="1">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2360.46</v>
      </c>
      <c r="D40" s="10">
        <f ca="1">C40*VLOOKUP(B40,INDIRECT("fundamentals!"&amp;"$"&amp;$A$2&amp;":"&amp;"$"&amp;$B$2),9,1)/100</f>
        <v>99.484914502679729</v>
      </c>
      <c r="E40" s="10">
        <f ca="1">C40*INDEX(buyback_yield!$C$3:$Y$13,MATCH(ierp_utilities!$C$2,buyback_yield!$B$3:$B$13,0),MATCH(ierp_utilities!B40,buyback_yield!$C$2:$Y$2,0))</f>
        <v>0</v>
      </c>
      <c r="F40" s="10">
        <f ca="1">SUM(D40:E40)</f>
        <v>99.484914502679729</v>
      </c>
      <c r="G40" s="3">
        <f>INDEX(eps_5Y_est!$C$3:$M$25,MATCH(B40,eps_5Y_est!$B$3:$B$25,0),MATCH($C$2,eps_5Y_est!$C$2:$M$2,0))</f>
        <v>4.6372684546096013E-2</v>
      </c>
      <c r="H40" s="16">
        <f>VLOOKUP(B40,'riskfree_rate and infl.'!$A:$C,3,0)</f>
        <v>2.8940999999999998E-2</v>
      </c>
      <c r="I40" s="26">
        <f ca="1">F40*(1+$G40)</f>
        <v>104.09829706000784</v>
      </c>
      <c r="J40" s="7">
        <f ca="1">I40*(1+$G40)</f>
        <v>108.92561455135738</v>
      </c>
      <c r="K40" s="7">
        <f t="shared" ref="K40:M40" ca="1" si="46">J40*(1+$G40)</f>
        <v>113.97678771393714</v>
      </c>
      <c r="L40" s="7">
        <f t="shared" ca="1" si="46"/>
        <v>119.26219733617292</v>
      </c>
      <c r="M40" s="7">
        <f t="shared" ca="1" si="46"/>
        <v>124.79270559151753</v>
      </c>
      <c r="N40" s="7">
        <f t="shared" ref="N40" ca="1" si="47">M40*(1+$H40)</f>
        <v>128.40433128404166</v>
      </c>
      <c r="O40" s="7">
        <f ca="1">SUM(I40:N40)</f>
        <v>699.45993353703443</v>
      </c>
      <c r="P40" s="7"/>
      <c r="Q40" s="11">
        <v>7.2072171229591059E-2</v>
      </c>
      <c r="R40" s="8">
        <f>Q40-H40</f>
        <v>4.3131171229591064E-2</v>
      </c>
    </row>
    <row r="41" spans="1:18" x14ac:dyDescent="0.35">
      <c r="H41" s="6"/>
      <c r="I41" s="26">
        <f ca="1">I40/((1+$Q$5)^(I$3-0.5))</f>
        <v>99.982814106077626</v>
      </c>
      <c r="J41" s="7">
        <f t="shared" ref="J41" ca="1" si="48">J40/((1+$Q$5)^(J$3-0.5))</f>
        <v>96.510643771511027</v>
      </c>
      <c r="K41" s="7">
        <f t="shared" ref="K41" ca="1" si="49">K40/((1+$Q$5)^(K$3-0.5))</f>
        <v>93.159053828085021</v>
      </c>
      <c r="L41" s="7">
        <f t="shared" ref="L41" ca="1" si="50">L40/((1+$Q$5)^(L$3-0.5))</f>
        <v>89.923856799573841</v>
      </c>
      <c r="M41" s="7">
        <f t="shared" ref="M41" ca="1" si="51">M40/((1+$Q$5)^(M$3-0.5))</f>
        <v>86.801010631051028</v>
      </c>
      <c r="N41" s="7">
        <f ca="1">N40/(((1+Q40)^N$3)*(Q40-H40))</f>
        <v>2102.1722941928838</v>
      </c>
      <c r="O41" s="7">
        <f ca="1">SUM(I41:N41)</f>
        <v>2568.5496733291825</v>
      </c>
      <c r="P41" s="7">
        <f ca="1">VLOOKUP(B40,INDIRECT("fundamentals!"&amp;$A$2&amp;":"&amp;B$2),2,1)</f>
        <v>2568.5500000000002</v>
      </c>
      <c r="Q41" s="13"/>
    </row>
    <row r="44" spans="1:18" x14ac:dyDescent="0.35">
      <c r="A44" s="28"/>
      <c r="B44" s="28" t="s">
        <v>3</v>
      </c>
      <c r="C44" s="4" t="s">
        <v>54</v>
      </c>
      <c r="D44" s="4" t="s">
        <v>0</v>
      </c>
      <c r="E44" s="4" t="s">
        <v>13</v>
      </c>
      <c r="F44" s="4" t="s">
        <v>14</v>
      </c>
      <c r="G44" s="4" t="s">
        <v>53</v>
      </c>
      <c r="H44" s="4" t="s">
        <v>4</v>
      </c>
      <c r="I44" s="41">
        <f>YEAR(EDATE(B45,12))</f>
        <v>2013</v>
      </c>
      <c r="J44" s="1">
        <f>I44+1</f>
        <v>2014</v>
      </c>
      <c r="K44" s="1">
        <f t="shared" ref="K44:M44" si="52">J44+1</f>
        <v>2015</v>
      </c>
      <c r="L44" s="1">
        <f t="shared" si="52"/>
        <v>2016</v>
      </c>
      <c r="M44" s="1">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2580.34</v>
      </c>
      <c r="D45" s="10">
        <f ca="1">C45*VLOOKUP(B45,INDIRECT("fundamentals!"&amp;"$"&amp;$A$2&amp;":"&amp;"$"&amp;$B$2),9,1)/100</f>
        <v>107.33182853314077</v>
      </c>
      <c r="E45" s="10">
        <f ca="1">C45*INDEX(buyback_yield!$C$3:$Y$13,MATCH(ierp_utilities!$C$2,buyback_yield!$B$3:$B$13,0),MATCH(ierp_utilities!B45,buyback_yield!$C$2:$Y$2,0))</f>
        <v>0</v>
      </c>
      <c r="F45" s="10">
        <f ca="1">SUM(D45:E45)</f>
        <v>107.33182853314077</v>
      </c>
      <c r="G45" s="3">
        <f>INDEX(eps_5Y_est!$C$3:$M$25,MATCH(B45,eps_5Y_est!$B$3:$B$25,0),MATCH($C$2,eps_5Y_est!$C$2:$M$2,0))</f>
        <v>3.8915851532869E-2</v>
      </c>
      <c r="H45" s="16">
        <f>VLOOKUP(B45,'riskfree_rate and infl.'!$A:$C,3,0)</f>
        <v>2.9499000000000001E-2</v>
      </c>
      <c r="I45" s="26">
        <f ca="1">F45*(1+$G45)</f>
        <v>111.50873803708781</v>
      </c>
      <c r="J45" s="7">
        <f ca="1">I45*(1+$G45)</f>
        <v>115.84819553115669</v>
      </c>
      <c r="K45" s="7">
        <f t="shared" ref="K45:M45" ca="1" si="53">J45*(1+$G45)</f>
        <v>120.35652670879796</v>
      </c>
      <c r="L45" s="7">
        <f t="shared" ca="1" si="53"/>
        <v>125.04030343320932</v>
      </c>
      <c r="M45" s="7">
        <f t="shared" ca="1" si="53"/>
        <v>129.90635331724096</v>
      </c>
      <c r="N45" s="7">
        <f t="shared" ref="N45" ca="1" si="54">M45*(1+$H45)</f>
        <v>133.73846083374625</v>
      </c>
      <c r="O45" s="7">
        <f ca="1">SUM(I45:N45)</f>
        <v>736.398577861239</v>
      </c>
      <c r="P45" s="7"/>
      <c r="Q45" s="11">
        <v>7.406586031381554E-2</v>
      </c>
      <c r="R45" s="8">
        <f>Q45-H45</f>
        <v>4.4566860313815543E-2</v>
      </c>
    </row>
    <row r="46" spans="1:18" x14ac:dyDescent="0.35">
      <c r="H46" s="6"/>
      <c r="I46" s="26">
        <f ca="1">I45/((1+$Q$5)^(I$3-0.5))</f>
        <v>107.10028637585302</v>
      </c>
      <c r="J46" s="7">
        <f t="shared" ref="J46" ca="1" si="55">J45/((1+$Q$5)^(J$3-0.5))</f>
        <v>102.64421253467688</v>
      </c>
      <c r="K46" s="7">
        <f t="shared" ref="K46" ca="1" si="56">K45/((1+$Q$5)^(K$3-0.5))</f>
        <v>98.373540570096409</v>
      </c>
      <c r="L46" s="7">
        <f t="shared" ref="L46" ca="1" si="57">L45/((1+$Q$5)^(L$3-0.5))</f>
        <v>94.280556548933987</v>
      </c>
      <c r="M46" s="7">
        <f t="shared" ref="M46" ca="1" si="58">M45/((1+$Q$5)^(M$3-0.5))</f>
        <v>90.357867488188845</v>
      </c>
      <c r="N46" s="7">
        <f ca="1">N45/(((1+Q45)^N$3)*(Q45-H45))</f>
        <v>2099.3735360919645</v>
      </c>
      <c r="O46" s="7">
        <f ca="1">SUM(I46:N46)</f>
        <v>2592.1299996097136</v>
      </c>
      <c r="P46" s="7">
        <f ca="1">VLOOKUP(B45,INDIRECT("fundamentals!"&amp;$A$2&amp;":"&amp;B$2),2,1)</f>
        <v>2592.13</v>
      </c>
      <c r="Q46" s="13"/>
    </row>
    <row r="49" spans="1:18" x14ac:dyDescent="0.35">
      <c r="A49" s="28"/>
      <c r="B49" s="28" t="s">
        <v>3</v>
      </c>
      <c r="C49" s="4" t="s">
        <v>54</v>
      </c>
      <c r="D49" s="4" t="s">
        <v>0</v>
      </c>
      <c r="E49" s="4" t="s">
        <v>13</v>
      </c>
      <c r="F49" s="4" t="s">
        <v>14</v>
      </c>
      <c r="G49" s="4" t="s">
        <v>53</v>
      </c>
      <c r="H49" s="4" t="s">
        <v>4</v>
      </c>
      <c r="I49" s="41">
        <f>YEAR(EDATE(B50,12))</f>
        <v>2014</v>
      </c>
      <c r="J49" s="1">
        <f>I49+1</f>
        <v>2015</v>
      </c>
      <c r="K49" s="1">
        <f t="shared" ref="K49:M49" si="59">J49+1</f>
        <v>2016</v>
      </c>
      <c r="L49" s="1">
        <f t="shared" si="59"/>
        <v>2017</v>
      </c>
      <c r="M49" s="1">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2750</v>
      </c>
      <c r="D50" s="10">
        <f ca="1">C50*VLOOKUP(B50,INDIRECT("fundamentals!"&amp;"$"&amp;$A$2&amp;":"&amp;"$"&amp;$B$2),9,1)/100</f>
        <v>111.62526008939672</v>
      </c>
      <c r="E50" s="10">
        <f ca="1">C50*INDEX(buyback_yield!$C$3:$Y$13,MATCH(ierp_utilities!$C$2,buyback_yield!$B$3:$B$13,0),MATCH(ierp_utilities!B50,buyback_yield!$C$2:$Y$2,0))</f>
        <v>0</v>
      </c>
      <c r="F50" s="10">
        <f ca="1">SUM(D50:E50)</f>
        <v>111.62526008939672</v>
      </c>
      <c r="G50" s="3">
        <f>INDEX(eps_5Y_est!$C$3:$M$25,MATCH(B50,eps_5Y_est!$B$3:$B$25,0),MATCH($C$2,eps_5Y_est!$C$2:$M$2,0))</f>
        <v>3.5995701850281003E-2</v>
      </c>
      <c r="H50" s="16">
        <f>VLOOKUP(B50,'riskfree_rate and infl.'!$A:$C,3,0)</f>
        <v>3.9678999999999999E-2</v>
      </c>
      <c r="I50" s="26">
        <f ca="1">F50*(1+$G50)</f>
        <v>115.64328967053471</v>
      </c>
      <c r="J50" s="7">
        <f ca="1">I50*(1+$G50)</f>
        <v>119.80595104650097</v>
      </c>
      <c r="K50" s="7">
        <f t="shared" ref="K50:M50" ca="1" si="60">J50*(1+$G50)</f>
        <v>124.11845034026018</v>
      </c>
      <c r="L50" s="7">
        <f t="shared" ca="1" si="60"/>
        <v>128.58618107282709</v>
      </c>
      <c r="M50" s="7">
        <f t="shared" ca="1" si="60"/>
        <v>133.21473090879081</v>
      </c>
      <c r="N50" s="7">
        <f t="shared" ref="N50" ca="1" si="61">M50*(1+$H50)</f>
        <v>138.50055821652072</v>
      </c>
      <c r="O50" s="7">
        <f ca="1">SUM(I50:N50)</f>
        <v>759.86916125543451</v>
      </c>
      <c r="P50" s="7"/>
      <c r="Q50" s="11">
        <v>7.9121423921495709E-2</v>
      </c>
      <c r="R50" s="8">
        <f>Q50-H50</f>
        <v>3.944242392149571E-2</v>
      </c>
    </row>
    <row r="51" spans="1:18" x14ac:dyDescent="0.35">
      <c r="H51" s="6"/>
      <c r="I51" s="26">
        <f ca="1">I50/((1+$Q$5)^(I$3-0.5))</f>
        <v>111.07138022708678</v>
      </c>
      <c r="J51" s="7">
        <f t="shared" ref="J51" ca="1" si="62">J50/((1+$Q$5)^(J$3-0.5))</f>
        <v>106.15087654799792</v>
      </c>
      <c r="K51" s="7">
        <f t="shared" ref="K51" ca="1" si="63">K50/((1+$Q$5)^(K$3-0.5))</f>
        <v>101.44835302191005</v>
      </c>
      <c r="L51" s="7">
        <f t="shared" ref="L51" ca="1" si="64">L50/((1+$Q$5)^(L$3-0.5))</f>
        <v>96.954153046531701</v>
      </c>
      <c r="M51" s="7">
        <f t="shared" ref="M51" ca="1" si="65">M50/((1+$Q$5)^(M$3-0.5))</f>
        <v>92.65904781066412</v>
      </c>
      <c r="N51" s="7">
        <f ca="1">N50/(((1+Q50)^N$3)*(Q50-H50))</f>
        <v>2399.586189064898</v>
      </c>
      <c r="O51" s="7">
        <f ca="1">SUM(I51:N51)</f>
        <v>2907.8699997190888</v>
      </c>
      <c r="P51" s="7">
        <f ca="1">VLOOKUP(B50,INDIRECT("fundamentals!"&amp;$A$2&amp;":"&amp;B$2),2,1)</f>
        <v>2907.87</v>
      </c>
      <c r="Q51" s="13"/>
    </row>
    <row r="54" spans="1:18" x14ac:dyDescent="0.35">
      <c r="A54" s="28"/>
      <c r="B54" s="28" t="s">
        <v>3</v>
      </c>
      <c r="C54" s="4" t="s">
        <v>54</v>
      </c>
      <c r="D54" s="4" t="s">
        <v>0</v>
      </c>
      <c r="E54" s="4" t="s">
        <v>13</v>
      </c>
      <c r="F54" s="4" t="s">
        <v>14</v>
      </c>
      <c r="G54" s="4" t="s">
        <v>53</v>
      </c>
      <c r="H54" s="4" t="s">
        <v>4</v>
      </c>
      <c r="I54" s="41">
        <f>YEAR(EDATE(B55,12))</f>
        <v>2015</v>
      </c>
      <c r="J54" s="1">
        <f>I54+1</f>
        <v>2016</v>
      </c>
      <c r="K54" s="1">
        <f t="shared" ref="K54:M54" si="66">J54+1</f>
        <v>2017</v>
      </c>
      <c r="L54" s="1">
        <f t="shared" si="66"/>
        <v>2018</v>
      </c>
      <c r="M54" s="1">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3313.7950000000001</v>
      </c>
      <c r="D55" s="10">
        <f ca="1">C55*VLOOKUP(B55,INDIRECT("fundamentals!"&amp;"$"&amp;$A$2&amp;":"&amp;"$"&amp;$B$2),9,1)/100</f>
        <v>119.90444940426795</v>
      </c>
      <c r="E55" s="10">
        <f ca="1">C55*INDEX(buyback_yield!$C$3:$Y$13,MATCH(ierp_utilities!$C$2,buyback_yield!$B$3:$B$13,0),MATCH(ierp_utilities!B55,buyback_yield!$C$2:$Y$2,0))</f>
        <v>0</v>
      </c>
      <c r="F55" s="10">
        <f ca="1">SUM(D55:E55)</f>
        <v>119.90444940426795</v>
      </c>
      <c r="G55" s="3">
        <f>INDEX(eps_5Y_est!$C$3:$M$25,MATCH(B55,eps_5Y_est!$B$3:$B$25,0),MATCH($C$2,eps_5Y_est!$C$2:$M$2,0))</f>
        <v>4.7385024814257999E-2</v>
      </c>
      <c r="H55" s="16">
        <f>VLOOKUP(B55,'riskfree_rate and infl.'!$A:$C,3,0)</f>
        <v>2.7517999999999997E-2</v>
      </c>
      <c r="I55" s="26">
        <f ca="1">F55*(1+$G55)</f>
        <v>125.58612471462912</v>
      </c>
      <c r="J55" s="7">
        <f ca="1">I55*(1+$G55)</f>
        <v>131.53702635055834</v>
      </c>
      <c r="K55" s="7">
        <f t="shared" ref="K55:M55" ca="1" si="67">J55*(1+$G55)</f>
        <v>137.76991160817326</v>
      </c>
      <c r="L55" s="7">
        <f t="shared" ca="1" si="67"/>
        <v>144.29814228838467</v>
      </c>
      <c r="M55" s="7">
        <f t="shared" ca="1" si="67"/>
        <v>151.13571334137112</v>
      </c>
      <c r="N55" s="7">
        <f t="shared" ref="N55" ca="1" si="68">M55*(1+$H55)</f>
        <v>155.29466590109897</v>
      </c>
      <c r="O55" s="7">
        <f ca="1">SUM(I55:N55)</f>
        <v>845.62158420421542</v>
      </c>
      <c r="P55" s="7"/>
      <c r="Q55" s="11">
        <v>6.3659300494573121E-2</v>
      </c>
      <c r="R55" s="8">
        <f>Q55-H55</f>
        <v>3.614130049457312E-2</v>
      </c>
    </row>
    <row r="56" spans="1:18" x14ac:dyDescent="0.35">
      <c r="H56" s="6"/>
      <c r="I56" s="26">
        <f ca="1">I55/((1+$Q$5)^(I$3-0.5))</f>
        <v>120.62112941585616</v>
      </c>
      <c r="J56" s="7">
        <f t="shared" ref="J56" ca="1" si="69">J55/((1+$Q$5)^(J$3-0.5))</f>
        <v>116.54488381974797</v>
      </c>
      <c r="K56" s="7">
        <f t="shared" ref="K56" ca="1" si="70">K55/((1+$Q$5)^(K$3-0.5))</f>
        <v>112.60639002749255</v>
      </c>
      <c r="L56" s="7">
        <f t="shared" ref="L56" ca="1" si="71">L55/((1+$Q$5)^(L$3-0.5))</f>
        <v>108.80099288301125</v>
      </c>
      <c r="M56" s="7">
        <f t="shared" ref="M56" ca="1" si="72">M55/((1+$Q$5)^(M$3-0.5))</f>
        <v>105.12419454561091</v>
      </c>
      <c r="N56" s="7">
        <f ca="1">N55/(((1+Q55)^N$3)*(Q55-H55))</f>
        <v>3156.022229022069</v>
      </c>
      <c r="O56" s="7">
        <f ca="1">SUM(I56:N56)</f>
        <v>3719.7198197137877</v>
      </c>
      <c r="P56" s="7">
        <f ca="1">VLOOKUP(B55,INDIRECT("fundamentals!"&amp;$A$2&amp;":"&amp;B$2),2,1)</f>
        <v>3719.72</v>
      </c>
      <c r="Q56" s="13"/>
    </row>
    <row r="59" spans="1:18" x14ac:dyDescent="0.35">
      <c r="A59" s="28"/>
      <c r="B59" s="28" t="s">
        <v>3</v>
      </c>
      <c r="C59" s="4" t="s">
        <v>54</v>
      </c>
      <c r="D59" s="4" t="s">
        <v>0</v>
      </c>
      <c r="E59" s="4" t="s">
        <v>13</v>
      </c>
      <c r="F59" s="4" t="s">
        <v>14</v>
      </c>
      <c r="G59" s="4" t="s">
        <v>53</v>
      </c>
      <c r="H59" s="4" t="s">
        <v>4</v>
      </c>
      <c r="I59" s="41">
        <f>YEAR(EDATE(B60,12))</f>
        <v>2016</v>
      </c>
      <c r="J59" s="1">
        <f>I59+1</f>
        <v>2017</v>
      </c>
      <c r="K59" s="1">
        <f t="shared" ref="K59:M59" si="73">J59+1</f>
        <v>2018</v>
      </c>
      <c r="L59" s="1">
        <f t="shared" si="73"/>
        <v>2019</v>
      </c>
      <c r="M59" s="1">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3592.6350000000002</v>
      </c>
      <c r="D60" s="10">
        <f ca="1">C60*VLOOKUP(B60,INDIRECT("fundamentals!"&amp;"$"&amp;$A$2&amp;":"&amp;"$"&amp;$B$2),9,1)/100</f>
        <v>136.31095219127087</v>
      </c>
      <c r="E60" s="10">
        <f ca="1">C60*INDEX(buyback_yield!$C$3:$Y$13,MATCH(ierp_utilities!$C$2,buyback_yield!$B$3:$B$13,0),MATCH(ierp_utilities!B60,buyback_yield!$C$2:$Y$2,0))</f>
        <v>0</v>
      </c>
      <c r="F60" s="10">
        <f ca="1">SUM(D60:E60)</f>
        <v>136.31095219127087</v>
      </c>
      <c r="G60" s="3">
        <f>INDEX(eps_5Y_est!$C$3:$M$25,MATCH(B60,eps_5Y_est!$B$3:$B$25,0),MATCH($C$2,eps_5Y_est!$C$2:$M$2,0))</f>
        <v>4.8632566039116004E-2</v>
      </c>
      <c r="H60" s="16">
        <f>VLOOKUP(B60,'riskfree_rate and infl.'!$A:$C,3,0)</f>
        <v>3.0158000000000001E-2</v>
      </c>
      <c r="I60" s="26">
        <f ca="1">F60*(1+$G60)</f>
        <v>142.94010357556763</v>
      </c>
      <c r="J60" s="7">
        <f ca="1">I60*(1+$G60)</f>
        <v>149.89164760234451</v>
      </c>
      <c r="K60" s="7">
        <f t="shared" ref="K60:M60" ca="1" si="74">J60*(1+$G60)</f>
        <v>157.18126305307743</v>
      </c>
      <c r="L60" s="7">
        <f t="shared" ca="1" si="74"/>
        <v>164.82539120861787</v>
      </c>
      <c r="M60" s="7">
        <f t="shared" ca="1" si="74"/>
        <v>172.8412729314941</v>
      </c>
      <c r="N60" s="7">
        <f t="shared" ref="N60" ca="1" si="75">M60*(1+$H60)</f>
        <v>178.05382004056207</v>
      </c>
      <c r="O60" s="7">
        <f ca="1">SUM(I60:N60)</f>
        <v>965.73349841166362</v>
      </c>
      <c r="P60" s="7"/>
      <c r="Q60" s="11">
        <v>7.4252837023321916E-2</v>
      </c>
      <c r="R60" s="8">
        <f>Q60-H60</f>
        <v>4.4094837023321912E-2</v>
      </c>
    </row>
    <row r="61" spans="1:18" x14ac:dyDescent="0.35">
      <c r="H61" s="6"/>
      <c r="I61" s="26">
        <f ca="1">I60/((1+$Q$5)^(I$3-0.5))</f>
        <v>137.28902592768682</v>
      </c>
      <c r="J61" s="7">
        <f t="shared" ref="J61" ca="1" si="76">J60/((1+$Q$5)^(J$3-0.5))</f>
        <v>132.80750781767765</v>
      </c>
      <c r="K61" s="7">
        <f t="shared" ref="K61" ca="1" si="77">K60/((1+$Q$5)^(K$3-0.5))</f>
        <v>128.47227965644353</v>
      </c>
      <c r="L61" s="7">
        <f t="shared" ref="L61" ca="1" si="78">L60/((1+$Q$5)^(L$3-0.5))</f>
        <v>124.27856610924586</v>
      </c>
      <c r="M61" s="7">
        <f t="shared" ref="M61" ca="1" si="79">M60/((1+$Q$5)^(M$3-0.5))</f>
        <v>120.22174772233474</v>
      </c>
      <c r="N61" s="7">
        <f ca="1">N60/(((1+Q60)^N$3)*(Q60-H60))</f>
        <v>2822.4808720164287</v>
      </c>
      <c r="O61" s="7">
        <f ca="1">SUM(I61:N61)</f>
        <v>3465.5499992498171</v>
      </c>
      <c r="P61" s="7">
        <f ca="1">VLOOKUP(B60,INDIRECT("fundamentals!"&amp;$A$2&amp;":"&amp;B$2),2,1)</f>
        <v>3465.55</v>
      </c>
      <c r="Q61" s="13"/>
    </row>
    <row r="64" spans="1:18" x14ac:dyDescent="0.35">
      <c r="A64" s="28"/>
      <c r="B64" s="28" t="s">
        <v>3</v>
      </c>
      <c r="C64" s="4" t="s">
        <v>54</v>
      </c>
      <c r="D64" s="4" t="s">
        <v>0</v>
      </c>
      <c r="E64" s="4" t="s">
        <v>13</v>
      </c>
      <c r="F64" s="4" t="s">
        <v>14</v>
      </c>
      <c r="G64" s="4" t="s">
        <v>53</v>
      </c>
      <c r="H64" s="4" t="s">
        <v>4</v>
      </c>
      <c r="I64" s="41">
        <f>YEAR(EDATE(B65,12))</f>
        <v>2017</v>
      </c>
      <c r="J64" s="1">
        <f>I64+1</f>
        <v>2018</v>
      </c>
      <c r="K64" s="1">
        <f t="shared" ref="K64:M64" si="80">J64+1</f>
        <v>2019</v>
      </c>
      <c r="L64" s="1">
        <f t="shared" si="80"/>
        <v>2020</v>
      </c>
      <c r="M64" s="1">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3757.3249999999998</v>
      </c>
      <c r="D65" s="10">
        <f ca="1">C65*VLOOKUP(B65,INDIRECT("fundamentals!"&amp;"$"&amp;$A$2&amp;":"&amp;"$"&amp;$B$2),9,1)/100</f>
        <v>137.22174734564797</v>
      </c>
      <c r="E65" s="10">
        <f ca="1">C65*INDEX(buyback_yield!$C$3:$Y$13,MATCH(ierp_utilities!$C$2,buyback_yield!$B$3:$B$13,0),MATCH(ierp_utilities!B65,buyback_yield!$C$2:$Y$2,0))</f>
        <v>5.6735753396662583</v>
      </c>
      <c r="F65" s="10">
        <f ca="1">SUM(D65:E65)</f>
        <v>142.89532268531423</v>
      </c>
      <c r="G65" s="3">
        <f>INDEX(eps_5Y_est!$C$3:$M$25,MATCH(B65,eps_5Y_est!$B$3:$B$25,0),MATCH($C$2,eps_5Y_est!$C$2:$M$2,0))</f>
        <v>5.2570270026698993E-2</v>
      </c>
      <c r="H65" s="16">
        <f>VLOOKUP(B65,'riskfree_rate and infl.'!$A:$C,3,0)</f>
        <v>3.0651000000000001E-2</v>
      </c>
      <c r="I65" s="26">
        <f ca="1">F65*(1+$G65)</f>
        <v>150.40736838443348</v>
      </c>
      <c r="J65" s="7">
        <f ca="1">I65*(1+$G65)</f>
        <v>158.31432435440834</v>
      </c>
      <c r="K65" s="7">
        <f t="shared" ref="K65:M65" ca="1" si="81">J65*(1+$G65)</f>
        <v>166.63695113481401</v>
      </c>
      <c r="L65" s="7">
        <f t="shared" ca="1" si="81"/>
        <v>175.39710065239703</v>
      </c>
      <c r="M65" s="7">
        <f t="shared" ca="1" si="81"/>
        <v>184.61777359559363</v>
      </c>
      <c r="N65" s="7">
        <f t="shared" ref="N65" ca="1" si="82">M65*(1+$H65)</f>
        <v>190.27649297407217</v>
      </c>
      <c r="O65" s="7">
        <f ca="1">SUM(I65:N65)</f>
        <v>1025.6500110957188</v>
      </c>
      <c r="P65" s="7"/>
      <c r="Q65" s="11">
        <v>7.0789128024475359E-2</v>
      </c>
      <c r="R65" s="8">
        <f>Q65-H65</f>
        <v>4.0138128024475361E-2</v>
      </c>
    </row>
    <row r="66" spans="1:18" x14ac:dyDescent="0.35">
      <c r="H66" s="6"/>
      <c r="I66" s="26">
        <f ca="1">I65/((1+$Q$5)^(I$3-0.5))</f>
        <v>144.46107552265099</v>
      </c>
      <c r="J66" s="7">
        <f t="shared" ref="J66" ca="1" si="83">J65/((1+$Q$5)^(J$3-0.5))</f>
        <v>140.27019654308992</v>
      </c>
      <c r="K66" s="7">
        <f t="shared" ref="K66" ca="1" si="84">K65/((1+$Q$5)^(K$3-0.5))</f>
        <v>136.20089679556619</v>
      </c>
      <c r="L66" s="7">
        <f t="shared" ref="L66" ca="1" si="85">L65/((1+$Q$5)^(L$3-0.5))</f>
        <v>132.24964921338687</v>
      </c>
      <c r="M66" s="7">
        <f t="shared" ref="M66" ca="1" si="86">M65/((1+$Q$5)^(M$3-0.5))</f>
        <v>128.41302905160632</v>
      </c>
      <c r="N66" s="7">
        <f ca="1">N65/(((1+Q65)^N$3)*(Q65-H65))</f>
        <v>3367.5050772122386</v>
      </c>
      <c r="O66" s="7">
        <f ca="1">SUM(I66:N66)</f>
        <v>4049.0999243385386</v>
      </c>
      <c r="P66" s="7">
        <f ca="1">VLOOKUP(B65,INDIRECT("fundamentals!"&amp;$A$2&amp;":"&amp;B$2),2,1)</f>
        <v>4049.1</v>
      </c>
      <c r="Q66" s="13"/>
    </row>
    <row r="69" spans="1:18" x14ac:dyDescent="0.35">
      <c r="A69" s="28"/>
      <c r="B69" s="28" t="s">
        <v>3</v>
      </c>
      <c r="C69" s="4" t="s">
        <v>54</v>
      </c>
      <c r="D69" s="4" t="s">
        <v>0</v>
      </c>
      <c r="E69" s="4" t="s">
        <v>13</v>
      </c>
      <c r="F69" s="4" t="s">
        <v>14</v>
      </c>
      <c r="G69" s="4" t="s">
        <v>53</v>
      </c>
      <c r="H69" s="4" t="s">
        <v>4</v>
      </c>
      <c r="I69" s="41">
        <f>YEAR(EDATE(B70,12))</f>
        <v>2018</v>
      </c>
      <c r="J69" s="1">
        <f>I69+1</f>
        <v>2019</v>
      </c>
      <c r="K69" s="1">
        <f t="shared" ref="K69:M69" si="87">J69+1</f>
        <v>2020</v>
      </c>
      <c r="L69" s="1">
        <f t="shared" si="87"/>
        <v>2021</v>
      </c>
      <c r="M69" s="1">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4280.83</v>
      </c>
      <c r="D70" s="10">
        <f ca="1">C70*VLOOKUP(B70,INDIRECT("fundamentals!"&amp;"$"&amp;$A$2&amp;":"&amp;"$"&amp;$B$2),9,1)/100</f>
        <v>150.52205922886927</v>
      </c>
      <c r="E70" s="10">
        <f ca="1">C70*INDEX(buyback_yield!$C$3:$Y$13,MATCH(ierp_utilities!$C$2,buyback_yield!$B$3:$B$13,0),MATCH(ierp_utilities!B70,buyback_yield!$C$2:$Y$2,0))</f>
        <v>6.7379615722604198</v>
      </c>
      <c r="F70" s="10">
        <f ca="1">SUM(D70:E70)</f>
        <v>157.26002080112968</v>
      </c>
      <c r="G70" s="3">
        <f>INDEX(eps_5Y_est!$C$3:$M$25,MATCH(B70,eps_5Y_est!$B$3:$B$25,0),MATCH($C$2,eps_5Y_est!$C$2:$M$2,0))</f>
        <v>5.3651565444021998E-2</v>
      </c>
      <c r="H70" s="16">
        <f>VLOOKUP(B70,'riskfree_rate and infl.'!$A:$C,3,0)</f>
        <v>2.7399E-2</v>
      </c>
      <c r="I70" s="26">
        <f ca="1">F70*(1+$G70)</f>
        <v>165.69726709886976</v>
      </c>
      <c r="J70" s="7">
        <f ca="1">I70*(1+$G70)</f>
        <v>174.58718486852035</v>
      </c>
      <c r="K70" s="7">
        <f t="shared" ref="K70:M70" ca="1" si="88">J70*(1+$G70)</f>
        <v>183.95406064318132</v>
      </c>
      <c r="L70" s="7">
        <f t="shared" ca="1" si="88"/>
        <v>193.82348396647254</v>
      </c>
      <c r="M70" s="7">
        <f t="shared" ca="1" si="88"/>
        <v>204.22241730108809</v>
      </c>
      <c r="N70" s="7">
        <f t="shared" ref="N70" ca="1" si="89">M70*(1+$H70)</f>
        <v>209.81790731272059</v>
      </c>
      <c r="O70" s="7">
        <f ca="1">SUM(I70:N70)</f>
        <v>1132.1023211908525</v>
      </c>
      <c r="P70" s="7"/>
      <c r="Q70" s="11">
        <v>6.7627623203487114E-2</v>
      </c>
      <c r="R70" s="8">
        <f>Q70-H70</f>
        <v>4.0228623203487114E-2</v>
      </c>
    </row>
    <row r="71" spans="1:18" x14ac:dyDescent="0.35">
      <c r="H71" s="6"/>
      <c r="I71" s="26">
        <f ca="1">I70/((1+$Q$5)^(I$3-0.5))</f>
        <v>159.14649443959061</v>
      </c>
      <c r="J71" s="7">
        <f t="shared" ref="J71" ca="1" si="90">J70/((1+$Q$5)^(J$3-0.5))</f>
        <v>154.6883318062192</v>
      </c>
      <c r="K71" s="7">
        <f t="shared" ref="K71" ca="1" si="91">K70/((1+$Q$5)^(K$3-0.5))</f>
        <v>150.35505545536114</v>
      </c>
      <c r="L71" s="7">
        <f t="shared" ref="L71" ca="1" si="92">L70/((1+$Q$5)^(L$3-0.5))</f>
        <v>146.14316695395271</v>
      </c>
      <c r="M71" s="7">
        <f t="shared" ref="M71" ca="1" si="93">M70/((1+$Q$5)^(M$3-0.5))</f>
        <v>142.0492658703572</v>
      </c>
      <c r="N71" s="7">
        <f ca="1">N70/(((1+Q70)^N$3)*(Q70-H70))</f>
        <v>3760.1777215193433</v>
      </c>
      <c r="O71" s="7">
        <f ca="1">SUM(I71:N71)</f>
        <v>4512.5600360448243</v>
      </c>
      <c r="P71" s="7">
        <f ca="1">VLOOKUP(B70,INDIRECT("fundamentals!"&amp;$A$2&amp;":"&amp;B$2),2,1)</f>
        <v>4512.5600000000004</v>
      </c>
      <c r="Q71" s="13"/>
    </row>
    <row r="74" spans="1:18" x14ac:dyDescent="0.35">
      <c r="A74" s="28"/>
      <c r="B74" s="28" t="s">
        <v>3</v>
      </c>
      <c r="C74" s="4" t="s">
        <v>54</v>
      </c>
      <c r="D74" s="4" t="s">
        <v>0</v>
      </c>
      <c r="E74" s="4" t="s">
        <v>13</v>
      </c>
      <c r="F74" s="4" t="s">
        <v>14</v>
      </c>
      <c r="G74" s="4" t="s">
        <v>53</v>
      </c>
      <c r="H74" s="4" t="s">
        <v>4</v>
      </c>
      <c r="I74" s="41">
        <f>YEAR(EDATE(B75,12))</f>
        <v>2019</v>
      </c>
      <c r="J74" s="1">
        <f>I74+1</f>
        <v>2020</v>
      </c>
      <c r="K74" s="1">
        <f t="shared" ref="K74:M74" si="94">J74+1</f>
        <v>2021</v>
      </c>
      <c r="L74" s="1">
        <f t="shared" si="94"/>
        <v>2022</v>
      </c>
      <c r="M74" s="1">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4585.125</v>
      </c>
      <c r="D75" s="10">
        <f ca="1">C75*VLOOKUP(B75,INDIRECT("fundamentals!"&amp;"$"&amp;$A$2&amp;":"&amp;"$"&amp;$B$2),9,1)/100</f>
        <v>167.86590072481721</v>
      </c>
      <c r="E75" s="10">
        <f ca="1">C75*INDEX(buyback_yield!$C$3:$Y$13,MATCH(ierp_utilities!$C$2,buyback_yield!$B$3:$B$13,0),MATCH(ierp_utilities!B75,buyback_yield!$C$2:$Y$2,0))</f>
        <v>2.9122042814514058</v>
      </c>
      <c r="F75" s="10">
        <f ca="1">SUM(D75:E75)</f>
        <v>170.77810500626862</v>
      </c>
      <c r="G75" s="3">
        <f>INDEX(eps_5Y_est!$C$3:$M$25,MATCH(B75,eps_5Y_est!$B$3:$B$25,0),MATCH($C$2,eps_5Y_est!$C$2:$M$2,0))</f>
        <v>5.6137659287794982E-2</v>
      </c>
      <c r="H75" s="16">
        <f>VLOOKUP(B75,'riskfree_rate and infl.'!$A:$C,3,0)</f>
        <v>3.0144999999999998E-2</v>
      </c>
      <c r="I75" s="26">
        <f ca="1">F75*(1+$G75)</f>
        <v>180.3651880789258</v>
      </c>
      <c r="J75" s="7">
        <f ca="1">I75*(1+$G75)</f>
        <v>190.49046755467958</v>
      </c>
      <c r="K75" s="7">
        <f t="shared" ref="K75:M75" ca="1" si="95">J75*(1+$G75)</f>
        <v>201.18415651983693</v>
      </c>
      <c r="L75" s="7">
        <f t="shared" ca="1" si="95"/>
        <v>212.47816415264995</v>
      </c>
      <c r="M75" s="7">
        <f t="shared" ca="1" si="95"/>
        <v>224.40619093794757</v>
      </c>
      <c r="N75" s="7">
        <f t="shared" ref="N75" ca="1" si="96">M75*(1+$H75)</f>
        <v>231.17091556377201</v>
      </c>
      <c r="O75" s="7">
        <f ca="1">SUM(I75:N75)</f>
        <v>1240.0950828078119</v>
      </c>
      <c r="P75" s="7"/>
      <c r="Q75" s="11">
        <v>7.260462501913402E-2</v>
      </c>
      <c r="R75" s="8">
        <f>Q75-H75</f>
        <v>4.2459625019134022E-2</v>
      </c>
    </row>
    <row r="76" spans="1:18" x14ac:dyDescent="0.35">
      <c r="H76" s="6"/>
      <c r="I76" s="26">
        <f ca="1">I75/((1+$Q$5)^(I$3-0.5))</f>
        <v>173.23452525364115</v>
      </c>
      <c r="J76" s="7">
        <f t="shared" ref="J76" ca="1" si="97">J75/((1+$Q$5)^(J$3-0.5))</f>
        <v>168.77901246423735</v>
      </c>
      <c r="K76" s="7">
        <f t="shared" ref="K76" ca="1" si="98">K75/((1+$Q$5)^(K$3-0.5))</f>
        <v>164.43809342678617</v>
      </c>
      <c r="L76" s="7">
        <f t="shared" ref="L76" ca="1" si="99">L75/((1+$Q$5)^(L$3-0.5))</f>
        <v>160.20882084237783</v>
      </c>
      <c r="M76" s="7">
        <f t="shared" ref="M76" ca="1" si="100">M75/((1+$Q$5)^(M$3-0.5))</f>
        <v>156.08832321528311</v>
      </c>
      <c r="N76" s="7">
        <f ca="1">N75/(((1+Q75)^N$3)*(Q75-H75))</f>
        <v>3834.9412246603924</v>
      </c>
      <c r="O76" s="7">
        <f ca="1">SUM(I76:N76)</f>
        <v>4657.6899998627177</v>
      </c>
      <c r="P76" s="7">
        <f ca="1">VLOOKUP(B75,INDIRECT("fundamentals!"&amp;$A$2&amp;":"&amp;B$2),2,1)</f>
        <v>4657.6899999999996</v>
      </c>
      <c r="Q76" s="13"/>
    </row>
    <row r="79" spans="1:18" x14ac:dyDescent="0.35">
      <c r="A79" s="28"/>
      <c r="B79" s="28" t="s">
        <v>3</v>
      </c>
      <c r="C79" s="4" t="s">
        <v>54</v>
      </c>
      <c r="D79" s="4" t="s">
        <v>0</v>
      </c>
      <c r="E79" s="4" t="s">
        <v>13</v>
      </c>
      <c r="F79" s="4" t="s">
        <v>14</v>
      </c>
      <c r="G79" s="4" t="s">
        <v>53</v>
      </c>
      <c r="H79" s="4" t="s">
        <v>4</v>
      </c>
      <c r="I79" s="41">
        <f>YEAR(EDATE(B80,12))</f>
        <v>2020</v>
      </c>
      <c r="J79" s="1">
        <f>I79+1</f>
        <v>2021</v>
      </c>
      <c r="K79" s="1">
        <f t="shared" ref="K79:M79" si="101">J79+1</f>
        <v>2022</v>
      </c>
      <c r="L79" s="1">
        <f t="shared" si="101"/>
        <v>2023</v>
      </c>
      <c r="M79" s="1">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5262.4549999999999</v>
      </c>
      <c r="D80" s="10">
        <f ca="1">C80*VLOOKUP(B80,INDIRECT("fundamentals!"&amp;"$"&amp;$A$2&amp;":"&amp;"$"&amp;$B$2),9,1)/100</f>
        <v>173.32049101167004</v>
      </c>
      <c r="E80" s="10">
        <f ca="1">C80*INDEX(buyback_yield!$C$3:$Y$13,MATCH(ierp_utilities!$C$2,buyback_yield!$B$3:$B$13,0),MATCH(ierp_utilities!B80,buyback_yield!$C$2:$Y$2,0))</f>
        <v>9.0949156260924759</v>
      </c>
      <c r="F80" s="10">
        <f ca="1">SUM(D80:E80)</f>
        <v>182.41540663776252</v>
      </c>
      <c r="G80" s="3">
        <f>INDEX(eps_5Y_est!$C$3:$M$25,MATCH(B80,eps_5Y_est!$B$3:$B$25,0),MATCH($C$2,eps_5Y_est!$C$2:$M$2,0))</f>
        <v>5.451265877469999E-2</v>
      </c>
      <c r="H80" s="16">
        <f>VLOOKUP(B80,'riskfree_rate and infl.'!$A:$C,3,0)</f>
        <v>2.3896000000000001E-2</v>
      </c>
      <c r="I80" s="26">
        <f ca="1">F80*(1+$G80)</f>
        <v>192.35935545505501</v>
      </c>
      <c r="J80" s="7">
        <f ca="1">I80*(1+$G80)</f>
        <v>202.84537536109767</v>
      </c>
      <c r="K80" s="7">
        <f t="shared" ref="K80:M80" ca="1" si="102">J80*(1+$G80)</f>
        <v>213.90301609218312</v>
      </c>
      <c r="L80" s="7">
        <f t="shared" ca="1" si="102"/>
        <v>225.56343821929548</v>
      </c>
      <c r="M80" s="7">
        <f t="shared" ca="1" si="102"/>
        <v>237.85950095899207</v>
      </c>
      <c r="N80" s="7">
        <f t="shared" ref="N80" ca="1" si="103">M80*(1+$H80)</f>
        <v>243.54339159390813</v>
      </c>
      <c r="O80" s="7">
        <f ca="1">SUM(I80:N80)</f>
        <v>1316.0740776805314</v>
      </c>
      <c r="P80" s="7"/>
      <c r="Q80" s="11">
        <v>6.0298239019478596E-2</v>
      </c>
      <c r="R80" s="8">
        <f>Q80-H80</f>
        <v>3.6402239019478595E-2</v>
      </c>
    </row>
    <row r="81" spans="1:18" x14ac:dyDescent="0.35">
      <c r="H81" s="6"/>
      <c r="I81" s="26">
        <f ca="1">I80/((1+$Q$5)^(I$3-0.5))</f>
        <v>184.7545082023864</v>
      </c>
      <c r="J81" s="7">
        <f t="shared" ref="J81" ca="1" si="104">J80/((1+$Q$5)^(J$3-0.5))</f>
        <v>179.7257499331628</v>
      </c>
      <c r="K81" s="7">
        <f t="shared" ref="K81" ca="1" si="105">K80/((1+$Q$5)^(K$3-0.5))</f>
        <v>174.83386740232493</v>
      </c>
      <c r="L81" s="7">
        <f t="shared" ref="L81" ca="1" si="106">L80/((1+$Q$5)^(L$3-0.5))</f>
        <v>170.07513504448349</v>
      </c>
      <c r="M81" s="7">
        <f t="shared" ref="M81" ca="1" si="107">M80/((1+$Q$5)^(M$3-0.5))</f>
        <v>165.44592869890749</v>
      </c>
      <c r="N81" s="7">
        <f ca="1">N80/(((1+Q80)^N$3)*(Q80-H80))</f>
        <v>4992.3847996355644</v>
      </c>
      <c r="O81" s="7">
        <f ca="1">SUM(I81:N81)</f>
        <v>5867.2199889168296</v>
      </c>
      <c r="P81" s="7">
        <f ca="1">VLOOKUP(B80,INDIRECT("fundamentals!"&amp;$A$2&amp;":"&amp;B$2),2,1)</f>
        <v>5867.22</v>
      </c>
      <c r="Q81" s="13"/>
    </row>
    <row r="84" spans="1:18" x14ac:dyDescent="0.35">
      <c r="A84" s="28"/>
      <c r="B84" s="28" t="s">
        <v>3</v>
      </c>
      <c r="C84" s="4" t="s">
        <v>54</v>
      </c>
      <c r="D84" s="4" t="s">
        <v>0</v>
      </c>
      <c r="E84" s="4" t="s">
        <v>13</v>
      </c>
      <c r="F84" s="4" t="s">
        <v>14</v>
      </c>
      <c r="G84" s="4" t="s">
        <v>53</v>
      </c>
      <c r="H84" s="4" t="s">
        <v>4</v>
      </c>
      <c r="I84" s="41">
        <f>YEAR(EDATE(B85,12))</f>
        <v>2021</v>
      </c>
      <c r="J84" s="1">
        <f>I84+1</f>
        <v>2022</v>
      </c>
      <c r="K84" s="1">
        <f t="shared" ref="K84:M84" si="108">J84+1</f>
        <v>2023</v>
      </c>
      <c r="L84" s="1">
        <f t="shared" si="108"/>
        <v>2024</v>
      </c>
      <c r="M84" s="1">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5872.08</v>
      </c>
      <c r="D85" s="10">
        <f ca="1">C85*VLOOKUP(B85,INDIRECT("fundamentals!"&amp;"$"&amp;$A$2&amp;":"&amp;"$"&amp;$B$2),9,1)/100</f>
        <v>201.56976472375894</v>
      </c>
      <c r="E85" s="10">
        <f ca="1">C85*INDEX(buyback_yield!$C$3:$Y$13,MATCH(ierp_utilities!$C$2,buyback_yield!$B$3:$B$13,0),MATCH(ierp_utilities!B85,buyback_yield!$C$2:$Y$2,0))</f>
        <v>26.20732455726446</v>
      </c>
      <c r="F85" s="10">
        <f ca="1">SUM(D85:E85)</f>
        <v>227.77708928102339</v>
      </c>
      <c r="G85" s="3">
        <f>INDEX(eps_5Y_est!$C$3:$M$25,MATCH(B85,eps_5Y_est!$B$3:$B$25,0),MATCH($C$2,eps_5Y_est!$C$2:$M$2,0))</f>
        <v>6.1095895614326996E-2</v>
      </c>
      <c r="H85" s="16">
        <f>VLOOKUP(B85,'riskfree_rate and infl.'!$A:$C,3,0)</f>
        <v>1.6449000000000002E-2</v>
      </c>
      <c r="I85" s="26">
        <f ca="1">F85*(1+$G85)</f>
        <v>241.69333455107204</v>
      </c>
      <c r="J85" s="7">
        <f ca="1">I85*(1+$G85)</f>
        <v>256.45980528948297</v>
      </c>
      <c r="K85" s="7">
        <f t="shared" ref="K85:M85" ca="1" si="109">J85*(1+$G85)</f>
        <v>272.12844678271989</v>
      </c>
      <c r="L85" s="7">
        <f t="shared" ca="1" si="109"/>
        <v>288.75437796104592</v>
      </c>
      <c r="M85" s="7">
        <f t="shared" ca="1" si="109"/>
        <v>306.3960852951339</v>
      </c>
      <c r="N85" s="7">
        <f t="shared" ref="N85" ca="1" si="110">M85*(1+$H85)</f>
        <v>311.43599450215356</v>
      </c>
      <c r="O85" s="7">
        <f ca="1">SUM(I85:N85)</f>
        <v>1676.8680443816083</v>
      </c>
      <c r="P85" s="7"/>
      <c r="Q85" s="11">
        <v>6.4314171046574484E-2</v>
      </c>
      <c r="R85" s="8">
        <f>Q85-H85</f>
        <v>4.7865171046574478E-2</v>
      </c>
    </row>
    <row r="86" spans="1:18" x14ac:dyDescent="0.35">
      <c r="H86" s="6"/>
      <c r="I86" s="26">
        <f ca="1">I85/((1+$Q$5)^(I$3-0.5))</f>
        <v>232.13808891770594</v>
      </c>
      <c r="J86" s="7">
        <f t="shared" ref="J86" ca="1" si="111">J85/((1+$Q$5)^(J$3-0.5))</f>
        <v>227.22938963391815</v>
      </c>
      <c r="K86" s="7">
        <f t="shared" ref="K86" ca="1" si="112">K85/((1+$Q$5)^(K$3-0.5))</f>
        <v>222.42448774404798</v>
      </c>
      <c r="L86" s="7">
        <f t="shared" ref="L86" ca="1" si="113">L85/((1+$Q$5)^(L$3-0.5))</f>
        <v>217.72118838987299</v>
      </c>
      <c r="M86" s="7">
        <f t="shared" ref="M86" ca="1" si="114">M85/((1+$Q$5)^(M$3-0.5))</f>
        <v>213.11734312476591</v>
      </c>
      <c r="N86" s="7">
        <f ca="1">N85/(((1+Q85)^N$3)*(Q85-H85))</f>
        <v>4764.3094996031232</v>
      </c>
      <c r="O86" s="7">
        <f ca="1">SUM(I86:N86)</f>
        <v>5876.939997413434</v>
      </c>
      <c r="P86" s="7">
        <f ca="1">VLOOKUP(B85,INDIRECT("fundamentals!"&amp;$A$2&amp;":"&amp;B$2),2,1)</f>
        <v>5876.94</v>
      </c>
      <c r="Q86" s="13"/>
    </row>
    <row r="89" spans="1:18" x14ac:dyDescent="0.35">
      <c r="A89" s="28"/>
      <c r="B89" s="28" t="s">
        <v>3</v>
      </c>
      <c r="C89" s="4" t="s">
        <v>54</v>
      </c>
      <c r="D89" s="4" t="s">
        <v>0</v>
      </c>
      <c r="E89" s="4" t="s">
        <v>13</v>
      </c>
      <c r="F89" s="4" t="s">
        <v>14</v>
      </c>
      <c r="G89" s="4" t="s">
        <v>53</v>
      </c>
      <c r="H89" s="4" t="s">
        <v>4</v>
      </c>
      <c r="I89" s="41">
        <f>YEAR(EDATE(B90,12))</f>
        <v>2022</v>
      </c>
      <c r="J89" s="1">
        <f>I89+1</f>
        <v>2023</v>
      </c>
      <c r="K89" s="1">
        <f t="shared" ref="K89:M89" si="115">J89+1</f>
        <v>2024</v>
      </c>
      <c r="L89" s="1">
        <f t="shared" si="115"/>
        <v>2025</v>
      </c>
      <c r="M89" s="1">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6388.33</v>
      </c>
      <c r="D90" s="10">
        <f ca="1">C90*VLOOKUP(B90,INDIRECT("fundamentals!"&amp;"$"&amp;$A$2&amp;":"&amp;"$"&amp;$B$2),9,1)/100</f>
        <v>203.34662650139117</v>
      </c>
      <c r="E90" s="10">
        <f ca="1">C90*INDEX(buyback_yield!$C$3:$Y$13,MATCH(ierp_utilities!$C$2,buyback_yield!$B$3:$B$13,0),MATCH(ierp_utilities!B90,buyback_yield!$C$2:$Y$2,0))</f>
        <v>1.6716608674271654</v>
      </c>
      <c r="F90" s="10">
        <f ca="1">SUM(D90:E90)</f>
        <v>205.01828736881833</v>
      </c>
      <c r="G90" s="3">
        <f>INDEX(eps_5Y_est!$C$3:$M$25,MATCH(B90,eps_5Y_est!$B$3:$B$25,0),MATCH($C$2,eps_5Y_est!$C$2:$M$2,0))</f>
        <v>5.8961649794352006E-2</v>
      </c>
      <c r="H90" s="16">
        <f>VLOOKUP(B90,'riskfree_rate and infl.'!$A:$C,3,0)</f>
        <v>1.9032E-2</v>
      </c>
      <c r="I90" s="26">
        <f ca="1">F90*(1+$G90)</f>
        <v>217.10650383009641</v>
      </c>
      <c r="J90" s="7">
        <f ca="1">I90*(1+$G90)</f>
        <v>229.90746147700267</v>
      </c>
      <c r="K90" s="7">
        <f t="shared" ref="K90:M90" ca="1" si="116">J90*(1+$G90)</f>
        <v>243.46318470571816</v>
      </c>
      <c r="L90" s="7">
        <f t="shared" ca="1" si="116"/>
        <v>257.81817574015435</v>
      </c>
      <c r="M90" s="7">
        <f t="shared" ca="1" si="116"/>
        <v>273.01956072876402</v>
      </c>
      <c r="N90" s="7">
        <f t="shared" ref="N90" ca="1" si="117">M90*(1+$H90)</f>
        <v>278.21566900855385</v>
      </c>
      <c r="O90" s="7">
        <f ca="1">SUM(I90:N90)</f>
        <v>1499.5305554902893</v>
      </c>
      <c r="P90" s="7"/>
      <c r="Q90" s="11">
        <v>5.5073783470335792E-2</v>
      </c>
      <c r="R90" s="8">
        <f>Q90-H90</f>
        <v>3.6041783470335792E-2</v>
      </c>
    </row>
    <row r="91" spans="1:18" x14ac:dyDescent="0.35">
      <c r="H91" s="6"/>
      <c r="I91" s="26">
        <f ca="1">I90/((1+$Q$5)^(I$3-0.5))</f>
        <v>208.52328834113328</v>
      </c>
      <c r="J91" s="7">
        <f t="shared" ref="J91" ca="1" si="118">J90/((1+$Q$5)^(J$3-0.5))</f>
        <v>203.70339158892446</v>
      </c>
      <c r="K91" s="7">
        <f t="shared" ref="K91" ca="1" si="119">K90/((1+$Q$5)^(K$3-0.5))</f>
        <v>198.99490399818998</v>
      </c>
      <c r="L91" s="7">
        <f t="shared" ref="L91" ca="1" si="120">L90/((1+$Q$5)^(L$3-0.5))</f>
        <v>194.39525040977219</v>
      </c>
      <c r="M91" s="7">
        <f t="shared" ref="M91" ca="1" si="121">M90/((1+$Q$5)^(M$3-0.5))</f>
        <v>189.90191518784704</v>
      </c>
      <c r="N91" s="7">
        <f ca="1">N90/(((1+Q90)^N$3)*(Q90-H90))</f>
        <v>5904.2012645603263</v>
      </c>
      <c r="O91" s="7">
        <f ca="1">SUM(I91:N91)</f>
        <v>6899.7200140861933</v>
      </c>
      <c r="P91" s="7">
        <f ca="1">VLOOKUP(B90,INDIRECT("fundamentals!"&amp;$A$2&amp;":"&amp;B$2),2,1)</f>
        <v>6899.72</v>
      </c>
      <c r="Q91" s="13"/>
    </row>
    <row r="94" spans="1:18" x14ac:dyDescent="0.35">
      <c r="A94" s="28"/>
      <c r="B94" s="28" t="s">
        <v>3</v>
      </c>
      <c r="C94" s="4" t="s">
        <v>54</v>
      </c>
      <c r="D94" s="4" t="s">
        <v>0</v>
      </c>
      <c r="E94" s="4" t="s">
        <v>13</v>
      </c>
      <c r="F94" s="4" t="s">
        <v>14</v>
      </c>
      <c r="G94" s="4" t="s">
        <v>53</v>
      </c>
      <c r="H94" s="4" t="s">
        <v>4</v>
      </c>
      <c r="I94" s="41">
        <f>YEAR(EDATE(B95,12))</f>
        <v>2023</v>
      </c>
      <c r="J94" s="1">
        <f>I94+1</f>
        <v>2024</v>
      </c>
      <c r="K94" s="1">
        <f t="shared" ref="K94:M94" si="122">J94+1</f>
        <v>2025</v>
      </c>
      <c r="L94" s="1">
        <f t="shared" si="122"/>
        <v>2026</v>
      </c>
      <c r="M94" s="1">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6958.7350000000006</v>
      </c>
      <c r="D95" s="10">
        <f ca="1">C95*VLOOKUP(B95,INDIRECT("fundamentals!"&amp;"$"&amp;$A$2&amp;":"&amp;"$"&amp;$B$2),9,1)/100</f>
        <v>208.13038619620795</v>
      </c>
      <c r="E95" s="10">
        <f ca="1">C95*INDEX(buyback_yield!$C$3:$Y$13,MATCH(ierp_utilities!$C$2,buyback_yield!$B$3:$B$13,0),MATCH(ierp_utilities!B95,buyback_yield!$C$2:$Y$2,0))</f>
        <v>0.77118734815118217</v>
      </c>
      <c r="F95" s="10">
        <f ca="1">SUM(D95:E95)</f>
        <v>208.90157354435914</v>
      </c>
      <c r="G95" s="3">
        <f>INDEX(eps_5Y_est!$C$3:$M$25,MATCH(B95,eps_5Y_est!$B$3:$B$25,0),MATCH($C$2,eps_5Y_est!$C$2:$M$2,0))</f>
        <v>7.8818803655316017E-2</v>
      </c>
      <c r="H95" s="16">
        <f>VLOOKUP(B95,'riskfree_rate and infl.'!$A:$C,3,0)</f>
        <v>3.9629999999999999E-2</v>
      </c>
      <c r="I95" s="26">
        <f ca="1">F95*(1+$G95)</f>
        <v>225.36694565283855</v>
      </c>
      <c r="J95" s="7">
        <f ca="1">I95*(1+$G95)</f>
        <v>243.13009869264795</v>
      </c>
      <c r="K95" s="7">
        <f t="shared" ref="K95:M95" ca="1" si="123">J95*(1+$G95)</f>
        <v>262.29332220420139</v>
      </c>
      <c r="L95" s="7">
        <f t="shared" ca="1" si="123"/>
        <v>282.96696806711492</v>
      </c>
      <c r="M95" s="7">
        <f t="shared" ca="1" si="123"/>
        <v>305.27008596413697</v>
      </c>
      <c r="N95" s="7">
        <f t="shared" ref="N95" ca="1" si="124">M95*(1+$H95)</f>
        <v>317.36793947089575</v>
      </c>
      <c r="O95" s="7">
        <f ca="1">SUM(I95:N95)</f>
        <v>1636.3953600518357</v>
      </c>
      <c r="P95" s="7"/>
      <c r="Q95" s="11">
        <v>7.6544216583902411E-2</v>
      </c>
      <c r="R95" s="8">
        <f>Q95-H95</f>
        <v>3.6914216583902412E-2</v>
      </c>
    </row>
    <row r="96" spans="1:18" x14ac:dyDescent="0.35">
      <c r="H96" s="6"/>
      <c r="I96" s="26">
        <f ca="1">I95/((1+$Q$5)^(I$3-0.5))</f>
        <v>216.45715702604753</v>
      </c>
      <c r="J96" s="7">
        <f t="shared" ref="J96" ca="1" si="125">J95/((1+$Q$5)^(J$3-0.5))</f>
        <v>215.41895762263624</v>
      </c>
      <c r="K96" s="7">
        <f t="shared" ref="K96" ca="1" si="126">K95/((1+$Q$5)^(K$3-0.5))</f>
        <v>214.38573776351936</v>
      </c>
      <c r="L96" s="7">
        <f t="shared" ref="L96" ca="1" si="127">L95/((1+$Q$5)^(L$3-0.5))</f>
        <v>213.35747356517189</v>
      </c>
      <c r="M96" s="7">
        <f t="shared" ref="M96" ca="1" si="128">M95/((1+$Q$5)^(M$3-0.5))</f>
        <v>212.33414125862203</v>
      </c>
      <c r="N96" s="7">
        <f ca="1">N95/(((1+Q95)^N$3)*(Q95-H95))</f>
        <v>5945.7964218025327</v>
      </c>
      <c r="O96" s="7">
        <f ca="1">SUM(I96:N96)</f>
        <v>7017.7498890385295</v>
      </c>
      <c r="P96" s="7">
        <f ca="1">VLOOKUP(B95,INDIRECT("fundamentals!"&amp;$A$2&amp;":"&amp;B$2),2,1)</f>
        <v>7017.75</v>
      </c>
      <c r="Q96" s="13"/>
    </row>
    <row r="99" spans="1:18" x14ac:dyDescent="0.35">
      <c r="A99" s="28"/>
      <c r="B99" s="28" t="s">
        <v>3</v>
      </c>
      <c r="C99" s="4" t="s">
        <v>54</v>
      </c>
      <c r="D99" s="4" t="s">
        <v>0</v>
      </c>
      <c r="E99" s="4" t="s">
        <v>13</v>
      </c>
      <c r="F99" s="4" t="s">
        <v>14</v>
      </c>
      <c r="G99" s="4" t="s">
        <v>53</v>
      </c>
      <c r="H99" s="4" t="s">
        <v>4</v>
      </c>
      <c r="I99" s="41">
        <f>YEAR(EDATE(B100,12))</f>
        <v>2024</v>
      </c>
      <c r="J99" s="1">
        <f>I99+1</f>
        <v>2025</v>
      </c>
      <c r="K99" s="1">
        <f t="shared" ref="K99:M99" si="129">J99+1</f>
        <v>2026</v>
      </c>
      <c r="L99" s="1">
        <f t="shared" si="129"/>
        <v>2027</v>
      </c>
      <c r="M99" s="1">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6744.6849999999995</v>
      </c>
      <c r="D100" s="10">
        <f ca="1">C100*VLOOKUP(B100,INDIRECT("fundamentals!"&amp;"$"&amp;$A$2&amp;":"&amp;"$"&amp;$B$2),9,1)/100</f>
        <v>231.64593713852616</v>
      </c>
      <c r="E100" s="10">
        <f ca="1">C100*INDEX(buyback_yield!$C$3:$Y$13,MATCH(ierp_utilities!$C$2,buyback_yield!$B$3:$B$13,0),MATCH(ierp_utilities!B100,buyback_yield!$C$2:$Y$2,0))</f>
        <v>0.60083566217100692</v>
      </c>
      <c r="F100" s="10">
        <f ca="1">SUM(D100:E100)</f>
        <v>232.24677280069716</v>
      </c>
      <c r="G100" s="3">
        <f>INDEX(eps_5Y_est!$C$3:$M$25,MATCH(B100,eps_5Y_est!$B$3:$B$25,0),MATCH($C$2,eps_5Y_est!$C$2:$M$2,0))</f>
        <v>6.2712184634699006E-2</v>
      </c>
      <c r="H100" s="16">
        <f>VLOOKUP(B100,'riskfree_rate and infl.'!$A:$C,3,0)</f>
        <v>4.0281999999999998E-2</v>
      </c>
      <c r="I100" s="26">
        <f ca="1">F100*(1+$G100)</f>
        <v>246.81147529738746</v>
      </c>
      <c r="J100" s="7">
        <f ca="1">I100*(1+$G100)</f>
        <v>262.28956210619964</v>
      </c>
      <c r="K100" s="7">
        <f t="shared" ref="K100:M100" ca="1" si="130">J100*(1+$G100)</f>
        <v>278.73831355275797</v>
      </c>
      <c r="L100" s="7">
        <f t="shared" ca="1" si="130"/>
        <v>296.21860213704315</v>
      </c>
      <c r="M100" s="7">
        <f t="shared" ca="1" si="130"/>
        <v>314.79511780649381</v>
      </c>
      <c r="N100" s="7">
        <f t="shared" ref="N100" ca="1" si="131">M100*(1+$H100)</f>
        <v>327.47569474197496</v>
      </c>
      <c r="O100" s="7">
        <f ca="1">SUM(I100:N100)</f>
        <v>1726.328765641857</v>
      </c>
      <c r="P100" s="7"/>
      <c r="Q100" s="11">
        <v>8.1745065975068518E-2</v>
      </c>
      <c r="R100" s="8">
        <f>Q100-H100</f>
        <v>4.1463065975068519E-2</v>
      </c>
    </row>
    <row r="101" spans="1:18" x14ac:dyDescent="0.35">
      <c r="H101" s="6"/>
      <c r="I101" s="26">
        <f ca="1">I100/((1+$Q$5)^(I$3-0.5))</f>
        <v>237.05388609460508</v>
      </c>
      <c r="J101" s="7">
        <f t="shared" ref="J101" ca="1" si="132">J100/((1+$Q$5)^(J$3-0.5))</f>
        <v>232.39469061229735</v>
      </c>
      <c r="K101" s="7">
        <f t="shared" ref="K101" ca="1" si="133">K100/((1+$Q$5)^(K$3-0.5))</f>
        <v>227.82706967829171</v>
      </c>
      <c r="L101" s="7">
        <f t="shared" ref="L101" ca="1" si="134">L100/((1+$Q$5)^(L$3-0.5))</f>
        <v>223.34922343294954</v>
      </c>
      <c r="M101" s="7">
        <f t="shared" ref="M101" ca="1" si="135">M100/((1+$Q$5)^(M$3-0.5))</f>
        <v>218.95938739212451</v>
      </c>
      <c r="N101" s="7">
        <f ca="1">N100/(((1+Q100)^N$3)*(Q100-H100))</f>
        <v>5332.0356509397152</v>
      </c>
      <c r="O101" s="7">
        <f ca="1">SUM(I101:N101)</f>
        <v>6471.6199081499835</v>
      </c>
      <c r="P101" s="7">
        <f ca="1">VLOOKUP(B100,INDIRECT("fundamentals!"&amp;$A$2&amp;":"&amp;B$2),2,1)</f>
        <v>6471.62</v>
      </c>
      <c r="Q101" s="13"/>
    </row>
    <row r="104" spans="1:18" x14ac:dyDescent="0.35">
      <c r="A104" s="28"/>
      <c r="B104" s="28" t="s">
        <v>3</v>
      </c>
      <c r="C104" s="4" t="s">
        <v>54</v>
      </c>
      <c r="D104" s="4" t="s">
        <v>0</v>
      </c>
      <c r="E104" s="4" t="s">
        <v>13</v>
      </c>
      <c r="F104" s="4" t="s">
        <v>14</v>
      </c>
      <c r="G104" s="4" t="s">
        <v>53</v>
      </c>
      <c r="H104" s="4" t="s">
        <v>4</v>
      </c>
      <c r="I104" s="41">
        <f>YEAR(EDATE(B105,12))</f>
        <v>2025</v>
      </c>
      <c r="J104" s="1">
        <f>I104+1</f>
        <v>2026</v>
      </c>
      <c r="K104" s="1">
        <f t="shared" ref="K104:M104" si="136">J104+1</f>
        <v>2027</v>
      </c>
      <c r="L104" s="1">
        <f t="shared" si="136"/>
        <v>2028</v>
      </c>
      <c r="M104" s="1">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7213.835</v>
      </c>
      <c r="D105" s="10">
        <f ca="1">C105*VLOOKUP(B105,INDIRECT("fundamentals!"&amp;"$"&amp;$A$2&amp;":"&amp;"$"&amp;$B$2),9,1)/100</f>
        <v>231.56643509895031</v>
      </c>
      <c r="E105" s="10">
        <f ca="1">C105*INDEX(buyback_yield!$C$3:$Y$13,MATCH(ierp_utilities!$C$2,buyback_yield!$B$3:$B$13,0),MATCH(ierp_utilities!B105,buyback_yield!$C$2:$Y$2,0))</f>
        <v>0.61309433439573358</v>
      </c>
      <c r="F105" s="10">
        <f ca="1">SUM(D105:E105)</f>
        <v>232.17952943334603</v>
      </c>
      <c r="G105" s="3">
        <f>INDEX(eps_5Y_est!$C$3:$M$25,MATCH(B105,eps_5Y_est!$B$3:$B$25,0),MATCH($C$2,eps_5Y_est!$C$2:$M$2,0))</f>
        <v>7.3810253532347991E-2</v>
      </c>
      <c r="H105" s="16">
        <f>VLOOKUP(B105,'riskfree_rate and infl.'!$A:$C,3,0)</f>
        <v>4.7812E-2</v>
      </c>
      <c r="I105" s="26">
        <f ca="1">F105*(1+$G105)</f>
        <v>249.31675936584256</v>
      </c>
      <c r="J105" s="7">
        <f ca="1">I105*(1+$G105)</f>
        <v>267.7188925844988</v>
      </c>
      <c r="K105" s="7">
        <f t="shared" ref="K105:M105" ca="1" si="137">J105*(1+$G105)</f>
        <v>287.4792919215601</v>
      </c>
      <c r="L105" s="7">
        <f t="shared" ca="1" si="137"/>
        <v>308.69821134359034</v>
      </c>
      <c r="M105" s="7">
        <f t="shared" ca="1" si="137"/>
        <v>331.48330458784307</v>
      </c>
      <c r="N105" s="7">
        <f t="shared" ref="N105" ca="1" si="138">M105*(1+$H105)</f>
        <v>347.33218434679702</v>
      </c>
      <c r="O105" s="7">
        <f ca="1">SUM(I105:N105)</f>
        <v>1792.0286441501321</v>
      </c>
      <c r="P105" s="7"/>
      <c r="Q105" s="11">
        <v>8.2302700765492828E-2</v>
      </c>
      <c r="R105" s="8">
        <f>Q105-H105</f>
        <v>3.4490700765492828E-2</v>
      </c>
    </row>
    <row r="106" spans="1:18" x14ac:dyDescent="0.35">
      <c r="H106" s="6"/>
      <c r="I106" s="26">
        <f ca="1">I105/((1+$Q$5)^(I$3-0.5))</f>
        <v>239.46012479757704</v>
      </c>
      <c r="J106" s="7">
        <f t="shared" ref="J106" ca="1" si="139">J105/((1+$Q$5)^(J$3-0.5))</f>
        <v>237.20520448331968</v>
      </c>
      <c r="K106" s="7">
        <f t="shared" ref="K106" ca="1" si="140">K105/((1+$Q$5)^(K$3-0.5))</f>
        <v>234.97151804099803</v>
      </c>
      <c r="L106" s="7">
        <f t="shared" ref="L106" ca="1" si="141">L105/((1+$Q$5)^(L$3-0.5))</f>
        <v>232.75886551795094</v>
      </c>
      <c r="M106" s="7">
        <f t="shared" ref="M106" ca="1" si="142">M105/((1+$Q$5)^(M$3-0.5))</f>
        <v>230.56704884440833</v>
      </c>
      <c r="N106" s="7">
        <f ca="1">N105/(((1+Q105)^N$3)*(Q105-H105))</f>
        <v>6781.0867206521243</v>
      </c>
      <c r="O106" s="7">
        <f ca="1">SUM(I106:N106)</f>
        <v>7956.0494823363788</v>
      </c>
      <c r="P106" s="7">
        <f ca="1">VLOOKUP(B105,INDIRECT("fundamentals!"&amp;$A$2&amp;":"&amp;B$2),2,1)</f>
        <v>7956.05</v>
      </c>
      <c r="Q106" s="13"/>
    </row>
    <row r="109" spans="1:18" x14ac:dyDescent="0.35">
      <c r="A109" s="28"/>
      <c r="B109" s="28" t="s">
        <v>3</v>
      </c>
      <c r="C109" s="4" t="s">
        <v>54</v>
      </c>
      <c r="D109" s="4" t="s">
        <v>0</v>
      </c>
      <c r="E109" s="4" t="s">
        <v>13</v>
      </c>
      <c r="F109" s="4" t="s">
        <v>14</v>
      </c>
      <c r="G109" s="4" t="s">
        <v>53</v>
      </c>
      <c r="H109" s="4" t="s">
        <v>4</v>
      </c>
      <c r="I109" s="41">
        <f>YEAR(EDATE(B110,12))</f>
        <v>2026</v>
      </c>
      <c r="J109" s="1">
        <f>I109+1</f>
        <v>2027</v>
      </c>
      <c r="K109" s="1">
        <f t="shared" ref="K109:M109" si="143">J109+1</f>
        <v>2028</v>
      </c>
      <c r="L109" s="1">
        <f t="shared" si="143"/>
        <v>2029</v>
      </c>
      <c r="M109" s="1">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7828.375</v>
      </c>
      <c r="D110" s="10">
        <f ca="1">C110*VLOOKUP(B110,INDIRECT("fundamentals!"&amp;"$"&amp;$A$2&amp;":"&amp;"$"&amp;$B$2),9,1)/100</f>
        <v>235.11151277966613</v>
      </c>
      <c r="E110" s="10">
        <f ca="1">C110*INDEX(buyback_yield!$C$3:$Y$13,MATCH(ierp_utilities!$C$2,buyback_yield!$B$3:$B$13,0),MATCH(ierp_utilities!B110,buyback_yield!$C$2:$Y$2,0))</f>
        <v>0.96003285348910439</v>
      </c>
      <c r="F110" s="10">
        <f ca="1">SUM(D110:E110)</f>
        <v>236.07154563315524</v>
      </c>
      <c r="G110" s="3">
        <f>INDEX(eps_5Y_est!$C$3:$M$25,MATCH(B110,eps_5Y_est!$B$3:$B$25,0),MATCH($C$2,eps_5Y_est!$C$2:$M$2,0))</f>
        <v>8.0809824477355005E-2</v>
      </c>
      <c r="H110" s="16">
        <f>VLOOKUP(B110,'riskfree_rate and infl.'!$A:$C,3,0)</f>
        <v>4.8350999999999998E-2</v>
      </c>
      <c r="I110" s="26">
        <f ca="1">F110*(1+$G110)</f>
        <v>255.1484457998684</v>
      </c>
      <c r="J110" s="7">
        <f ca="1">I110*(1+$G110)</f>
        <v>275.76694692062568</v>
      </c>
      <c r="K110" s="7">
        <f t="shared" ref="K110:M110" ca="1" si="144">J110*(1+$G110)</f>
        <v>298.05162549793749</v>
      </c>
      <c r="L110" s="7">
        <f t="shared" ca="1" si="144"/>
        <v>322.13712503961614</v>
      </c>
      <c r="M110" s="7">
        <f t="shared" ca="1" si="144"/>
        <v>348.16896957170729</v>
      </c>
      <c r="N110" s="7">
        <f t="shared" ref="N110" ca="1" si="145">M110*(1+$H110)</f>
        <v>365.0032874194689</v>
      </c>
      <c r="O110" s="7">
        <f ca="1">SUM(I110:N110)</f>
        <v>1864.276400249224</v>
      </c>
      <c r="P110" s="7"/>
      <c r="Q110" s="11">
        <v>8.165021441508627E-2</v>
      </c>
      <c r="R110" s="8">
        <f>Q110-H110</f>
        <v>3.3299214415086272E-2</v>
      </c>
    </row>
    <row r="111" spans="1:18" x14ac:dyDescent="0.35">
      <c r="H111" s="6"/>
      <c r="I111" s="26">
        <f ca="1">I110/((1+$Q$5)^(I$3-0.5))</f>
        <v>245.06125792967842</v>
      </c>
      <c r="J111" s="7">
        <f t="shared" ref="J111" ca="1" si="146">J110/((1+$Q$5)^(J$3-0.5))</f>
        <v>244.33596898060409</v>
      </c>
      <c r="K111" s="7">
        <f t="shared" ref="K111" ca="1" si="147">K110/((1+$Q$5)^(K$3-0.5))</f>
        <v>243.61282661342568</v>
      </c>
      <c r="L111" s="7">
        <f t="shared" ref="L111" ca="1" si="148">L110/((1+$Q$5)^(L$3-0.5))</f>
        <v>242.89182447506982</v>
      </c>
      <c r="M111" s="7">
        <f t="shared" ref="M111" ca="1" si="149">M110/((1+$Q$5)^(M$3-0.5))</f>
        <v>242.17295623126608</v>
      </c>
      <c r="N111" s="7">
        <f ca="1">N110/(((1+Q110)^N$3)*(Q110-H110))</f>
        <v>7403.3551655810124</v>
      </c>
      <c r="O111" s="7">
        <f ca="1">SUM(I111:N111)</f>
        <v>8621.4299998110564</v>
      </c>
      <c r="P111" s="7">
        <f ca="1">VLOOKUP(B110,INDIRECT("fundamentals!"&amp;$A$2&amp;":"&amp;B$2),2,1)</f>
        <v>8621.43</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Output</vt:lpstr>
      <vt:lpstr>Implied ERP</vt:lpstr>
      <vt:lpstr>Margins</vt:lpstr>
      <vt:lpstr>fundamentals</vt:lpstr>
      <vt:lpstr>cape gap and er</vt:lpstr>
      <vt:lpstr>buyback_yield</vt:lpstr>
      <vt:lpstr>eps_5Y_est</vt:lpstr>
      <vt:lpstr>riskfree_rate and infl.</vt:lpstr>
      <vt:lpstr>ierp_communication</vt:lpstr>
      <vt:lpstr>ierp_consumer_discretionary</vt:lpstr>
      <vt:lpstr>ierp_consumer_staples</vt:lpstr>
      <vt:lpstr>ierp_energy</vt:lpstr>
      <vt:lpstr>ierp_financials</vt:lpstr>
      <vt:lpstr>ierp_real_estate</vt:lpstr>
      <vt:lpstr>ierp_health_care</vt:lpstr>
      <vt:lpstr>ierp_industrials</vt:lpstr>
      <vt:lpstr>ierp_materials</vt:lpstr>
      <vt:lpstr>ierp_information_technology</vt:lpstr>
      <vt:lpstr>ierp_utilities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Giga Nozadze</dc:creator>
  <cp:lastModifiedBy>Giga Nozadze</cp:lastModifiedBy>
  <dcterms:created xsi:type="dcterms:W3CDTF">2025-07-24T23:48:48Z</dcterms:created>
  <dcterms:modified xsi:type="dcterms:W3CDTF">2025-08-05T02:03:12Z</dcterms:modified>
</cp:coreProperties>
</file>