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<sst xmlns="http://schemas.openxmlformats.org/spreadsheetml/2006/main" count="2246" uniqueCount="2245">
  <si>
    <t xml:space="preserve">comment-en</t>
  </si>
  <si>
    <t xml:space="preserve">comment-mg</t>
  </si>
  <si>
    <t xml:space="preserve">sentiment</t>
  </si>
  <si>
    <t xml:space="preserve">However, towards the end of the game the graphics start to suck.</t>
  </si>
  <si>
    <t xml:space="preserve">And Billy--well, of course, of course.</t>
  </si>
  <si>
    <t xml:space="preserve">They just come rushing towards you.</t>
  </si>
  <si>
    <t xml:space="preserve">I tried to like this album, and it's definently hard admitting it to myself that Ani put out a bad album, but she has.</t>
  </si>
  <si>
    <t xml:space="preserve">Makes it tough for use in a mixed environment.</t>
  </si>
  <si>
    <t xml:space="preserve">And the drummer, he is so good, he keeps it in, out, and in the middle of the pocket, and his pork chops, they are so salty, if you licked it you would have to wince.</t>
  </si>
  <si>
    <t xml:space="preserve">Glad I didn't take it back.</t>
  </si>
  <si>
    <t xml:space="preserve">This Linksys just didn't want to play.</t>
  </si>
  <si>
    <t xml:space="preserve">But the Oh, my gosh!</t>
  </si>
  <si>
    <t xml:space="preserve">You got to be the scorpion king and learn to kick bad guy butt while also dishing out insults.</t>
  </si>
  <si>
    <t xml:space="preserve">When I went to charge it, it would charge for a few minutes, and then stop.</t>
  </si>
  <si>
    <t xml:space="preserve">I gave this film a 2/10. A point for the only two good scenes in this film.</t>
  </si>
  <si>
    <t xml:space="preserve">Some explanations seem to be too simplistic.</t>
  </si>
  <si>
    <t xml:space="preserve">so again, i wouldnt advise any of u to buy it.</t>
  </si>
  <si>
    <t xml:space="preserve">It is very much like the way the 51' movie portrayed them.</t>
  </si>
  <si>
    <t xml:space="preserve">I couldn't be happier with the wide lens, aperture control ring, manual functions, scene pre-settings, overall low light performance, and ease of customization this little camera offers.</t>
  </si>
  <si>
    <t xml:space="preserve">Told through interactions of a master and his student, Ishmael presents a view of history in a very different, and for some the real, light.</t>
  </si>
  <si>
    <t xml:space="preserve">What?!? Come on, that was ridiculous.</t>
  </si>
  <si>
    <t xml:space="preserve">Johnny is the epic tune that doesn't justify its epic length...Ty's long solo is the most pointless, meandering bunch of swoops and ambient sounds he's ever put together into a single chain.</t>
  </si>
  <si>
    <t xml:space="preserve">But it's remarkable how well Mill's thoughts about the mechanics of the economy, and how they affect the fabric of society, have aged.</t>
  </si>
  <si>
    <t xml:space="preserve">(although I avoid exercise videos by instructors like this) This is ESPECIALLY out of place in belly dance, however.</t>
  </si>
  <si>
    <t xml:space="preserve">Neither, I got this with my Game Cube so I did not fall for any traps.</t>
  </si>
  <si>
    <t xml:space="preserve">It gets you strait where the first game left you - right into the action!</t>
  </si>
  <si>
    <t xml:space="preserve">Pretty good story, and if it seems simple, don't worry; you will soon get into it.</t>
  </si>
  <si>
    <t xml:space="preserve">PS there is a Sudoku widget - so you can play Sudoku on the TV (as I said ealier - don't waste your money).</t>
  </si>
  <si>
    <t xml:space="preserve">Producer Sam Raimi should be ashamed of himself for torturing us with this crap.</t>
  </si>
  <si>
    <t xml:space="preserve">But if you have money for one more HM, don't buy this one, it's the worst of them all.</t>
  </si>
  <si>
    <t xml:space="preserve">I haven't seen a bargain like that for a while.</t>
  </si>
  <si>
    <t xml:space="preserve">Smash Bros. games are expected to have a perfect replay value, but this one's longevity is INCREDIBLY low.</t>
  </si>
  <si>
    <t xml:space="preserve">Ok first off it seems like my guys top speed is a breath taking 2 mph, 3 mph if I am sprinting.</t>
  </si>
  <si>
    <t xml:space="preserve">No, since it's almost a brand-new game, they put so much new features that if you didn't like the old one, you're almost sure to put it in your top ten games after trying it.</t>
  </si>
  <si>
    <t xml:space="preserve">But regardless of how hard I pushed the iPhone down it won't go any further leaving the top of the phone exposed and earpiece unalligned.</t>
  </si>
  <si>
    <t xml:space="preserve">but the moive has it's high points, the CGI is great and the Dragon fights were amazing.</t>
  </si>
  <si>
    <t xml:space="preserve">And yes, as reviewer Morse also stated, you do have to listen closely for the subtle changes in style and tone(just when you think you are hearing a Celtic sort of sound, it moves on to something else and it challenges you to try and figure it out).</t>
  </si>
  <si>
    <t xml:space="preserve">I have a lot of problems with this game.</t>
  </si>
  <si>
    <t xml:space="preserve">The entire Mage counsel building is majestic, and the cotumes and make up are great as well.</t>
  </si>
  <si>
    <t xml:space="preserve">What bothered me most about all of this was that there was no customer service number that I could call.</t>
  </si>
  <si>
    <t xml:space="preserve">By having too simple a writing style, the author took some of the weight off a story that needed something heavier.</t>
  </si>
  <si>
    <t xml:space="preserve">Don't believe the hype, there is no friendly nike online running community.</t>
  </si>
  <si>
    <t xml:space="preserve">The third song, "Under Azure Skies", deserves a paragraph of its own.</t>
  </si>
  <si>
    <t xml:space="preserve">Even though they're like “pictures” they still look great like this!</t>
  </si>
  <si>
    <t xml:space="preserve">This a forgettable collection that only the most dedicated of Moby fans will want to purchase.</t>
  </si>
  <si>
    <t xml:space="preserve">He distorts his printed sources, omits evidence in these sources that refutes his accusations, and invents material that isn't actually there (there are currently many web sites which document this dishonesty in a point-by-point manner, although Amazon asks that reviewers not include URLs in their reviews).</t>
  </si>
  <si>
    <t xml:space="preserve">First of all-you can't teach a belly dance video if you can't belly dance yourself.</t>
  </si>
  <si>
    <t xml:space="preserve">"Lola" is the worse actress in probably...the universe.</t>
  </si>
  <si>
    <t xml:space="preserve">On the plus side, there are buttons to program for radio stations and this is done like in the car.</t>
  </si>
  <si>
    <t xml:space="preserve">It seems I may have used the flash accidentally once or twice (I keep it off) but if I depended on it I might be a little wary of its constant popping up as I'm sure its just a flimsy, plastic rack and pinion mechanism.</t>
  </si>
  <si>
    <t xml:space="preserve">My T720 has broke down several times.</t>
  </si>
  <si>
    <t xml:space="preserve">On the other hand, I would not recommend this or any other Sony product in light of Sony's exchange policy and poor service.</t>
  </si>
  <si>
    <t xml:space="preserve">If you get killed, you have to do it all over again, and again, and again, ... I recommend playing this game at the "normal" setting the first time - perhaps then it would have been more fun.</t>
  </si>
  <si>
    <t xml:space="preserve">Could not find any where to put in a claim.</t>
  </si>
  <si>
    <t xml:space="preserve">This is all in a game which claims to let you use "Real Military Tactics."</t>
  </si>
  <si>
    <t xml:space="preserve">has a better groove and the vocals are better delivered...</t>
  </si>
  <si>
    <t xml:space="preserve">It wasn't worth the wait.</t>
  </si>
  <si>
    <t xml:space="preserve">Man, this album is soo good i cannot believe!</t>
  </si>
  <si>
    <t xml:space="preserve">This game is barely worth a rent, because you'll lose interest quick.</t>
  </si>
  <si>
    <t xml:space="preserve">I am very upset, but i am not a quitter but a surviver ! I am going to keep on trying, they will definitely remember my name before i am through.</t>
  </si>
  <si>
    <t xml:space="preserve">Yes there is a war against evil going on, but decapitations?</t>
  </si>
  <si>
    <t xml:space="preserve">All you see is the counter with the produces on display and the shopkeeper in front of you.</t>
  </si>
  <si>
    <t xml:space="preserve">Many of Frymire's conclusions are naive, and a large number are just plain wrong as will be obvious to any creationists.</t>
  </si>
  <si>
    <t xml:space="preserve">Plenty of force powers and items to use.</t>
  </si>
  <si>
    <t xml:space="preserve">FM function allows you to play music on your phone through your car stereo.</t>
  </si>
  <si>
    <t xml:space="preserve">There are only two scenes that I enjoyed in this entire film.</t>
  </si>
  <si>
    <t xml:space="preserve">You also have to beat rivals, explore the mountain, complete every extra bonus missions and collect stickers, drawings and dolls of the characters.</t>
  </si>
  <si>
    <t xml:space="preserve">The gift of gab has never been so enjoyable.</t>
  </si>
  <si>
    <t xml:space="preserve">Although Blalock is a real hottie, the shameful way her character is depicted as either a 'sista pretending to be white' or vice versea as some sort of living-in-the-shadows- chameleon is only further drummed over the head by the ham-fisted direction by Wayne Beach in his debut as a helmsman and also the film's scribe.</t>
  </si>
  <si>
    <t xml:space="preserve">I am looking forward to trying out GC2, but from the reviews, it seems that the major enhancement is the ability to design ships.</t>
  </si>
  <si>
    <t xml:space="preserve">Took away game play settings.</t>
  </si>
  <si>
    <t xml:space="preserve">It's okay for a short film or small part in a film, but a whole feature?</t>
  </si>
  <si>
    <t xml:space="preserve">Just to throw out a few examples of this-when Kathy was leading clockwise chest circles in the slow segment (lifting the chest up, to one side, down, then to the other side) she was letting her chest collapse to center between each move rather than holding it there.</t>
  </si>
  <si>
    <t xml:space="preserve">Their certainly is better Sonic games out their.</t>
  </si>
  <si>
    <t xml:space="preserve">If you like the Who and have a CD player capable of playing NON-HYBRID SACDs, then this one is a no-brainer.</t>
  </si>
  <si>
    <t xml:space="preserve">there is a very high chance that we'll be kill by the boss...</t>
  </si>
  <si>
    <t xml:space="preserve">She took a couple belly dance classes and then put out a video.</t>
  </si>
  <si>
    <t xml:space="preserve">Adding fuel to the fire is many turns in this serpentine crime drama that offers about as much suspense as a re-run of any form of "Law &amp; Order": Timmer may or may not have been having an affair with the deceased assailant, may or may not know the true identity of the mysterious local kingpin and may or may not be involved in a convoluted scheme involving high-level real estate conspiracies with the aforementioned gangsta.</t>
  </si>
  <si>
    <t xml:space="preserve">The gear movements on this heavy duty head are smooth and very precise.</t>
  </si>
  <si>
    <t xml:space="preserve">Oh but this hurt Luke too bad for Jedi techniques to work.</t>
  </si>
  <si>
    <t xml:space="preserve">What I really didnt like about it was that the quests (the large ones) don't end with one dungeon.</t>
  </si>
  <si>
    <t xml:space="preserve">All in all, I hope Square tries a little harder next time.</t>
  </si>
  <si>
    <t xml:space="preserve">Cons: Nothing negative about it.</t>
  </si>
  <si>
    <t xml:space="preserve">Also, this accrued during normal usage (browsing, music) second, which was mostly the issue, the battery barely last 2 hours!</t>
  </si>
  <si>
    <t xml:space="preserve">The graphics are not all that great.</t>
  </si>
  <si>
    <t xml:space="preserve">I am thinking, Kik Wear, Sonic 2000, the ones that are bright pink.</t>
  </si>
  <si>
    <t xml:space="preserve">FACTOTUM (2006) ***1/2 Matt Dillon, Lili Taylor, Marisa Tomei, Fisher Stevens, Didier Flamand, Karen Young, Adrienne Shelly. (Dir: Brent Hamer) Dynamite Dillon excels in Bukowski adaptation Matt Dillon, believe it or not, is one of the more versatile American actors around since his hey-day cocksure anti-heroes of the '80s ("Rumble Fish", "The Outsiders") who can do it all, comedy ("There's Something About Mary") and drama ("Crash" which earned him a Best Supporting Actor nomination last year) and he continues his journeyman vocation with a humdinger performance running the gamut of human emotions.</t>
  </si>
  <si>
    <t xml:space="preserve">Score: 10/10 Story - Count Dracula has again arisen: Cornell, a strong man-beast, ventures into Castlevania to find his kidnapped sister and to destroy Dracula.</t>
  </si>
  <si>
    <t xml:space="preserve">Everything is so confusing and it's so easy to get lost.</t>
  </si>
  <si>
    <t xml:space="preserve">Cinematographer Alar Kivilo's blue-black schematics make you feel the stinging cold of the Midwest bleakness engulfing the characters' plight.</t>
  </si>
  <si>
    <t xml:space="preserve">a complete rip-off and about as generic as it gets, it combines the most commercially viable aspect of Nirvana (loud guitars and screaming) with the down-tuned sound of Korn. Truely this band would do better to become a tribute band, which in many respects they are.</t>
  </si>
  <si>
    <t xml:space="preserve">It works great for that and much more.</t>
  </si>
  <si>
    <t xml:space="preserve">Getting and telling the story is what Wohlforth knows how to do.</t>
  </si>
  <si>
    <t xml:space="preserve">It also has the cable wrap for your headphone so it won't get into the way while exercising.</t>
  </si>
  <si>
    <t xml:space="preserve">If they are going to give us the same music that you keep hearing, day after day, hour after hour, why didn't they take their time and compose some good music, like the Summer and Fall ones?</t>
  </si>
  <si>
    <t xml:space="preserve">A good idea done completely wrong and not worth the cash I had to pay to see it.</t>
  </si>
  <si>
    <t xml:space="preserve">I raced through rest of the 300 pages in another hour and I haven't missed anything!</t>
  </si>
  <si>
    <t xml:space="preserve">Story : 1/10 Here's where things start to go bad.</t>
  </si>
  <si>
    <t xml:space="preserve">2. The shallowness of the characters made me cringe.</t>
  </si>
  <si>
    <t xml:space="preserve">They tried to make a good item system, but they unfortunately failed, and quite miserably may I add?</t>
  </si>
  <si>
    <t xml:space="preserve">Told in an icy comic vein by master veteran funnyman Harold Ramis who deftly directs the sordid and humorous sequences with aplomb and some interesting shots along the way (I particularly liked the off-center POV of a shotgun cartridge during one of the climactic action sequences very much so) as well as letting his cast simply let the smart screenplay by vets Richard Russo and Robert Benton sail along in the adaptation of Scott Phillips' Jim Thompsonian pulp fiction with just the right amount of bite and bile executed.</t>
  </si>
  <si>
    <t xml:space="preserve">What time they spent redrawing those expressions they could have used to maintain the original grid system format for the DS. A different issue is the gameplay settings: Easy(aka never played a video game in your life), Medium (aka played one rpg), and Hard (aka easy mode on normal rpgs) have disappeared.</t>
  </si>
  <si>
    <t xml:space="preserve">Perhaps that's where the crux of the problem actually is.</t>
  </si>
  <si>
    <t xml:space="preserve">Well, duh, that summarizes just about every bad story ever told.</t>
  </si>
  <si>
    <t xml:space="preserve">It doesn't let you adjust the apperture settings, and it always tends to make terrible automatic lighting choices.</t>
  </si>
  <si>
    <t xml:space="preserve">For the first 20 minutes.</t>
  </si>
  <si>
    <t xml:space="preserve">obviously just wanted that thrown in there to widen their target market, and make us laugh even harder they added a fat man jumping off a bridge.</t>
  </si>
  <si>
    <t xml:space="preserve">Greatest TV I have ever had!</t>
  </si>
  <si>
    <t xml:space="preserve">Be aware that the game will likely crash for you at some point.</t>
  </si>
  <si>
    <t xml:space="preserve">: Keaton shines in his love of the game turn Michael Keaton is one of my favorite (and largely underrated) actors.</t>
  </si>
  <si>
    <t xml:space="preserve">her voice is great in this song 2.Cliche Interlude + Cliche - 5/5 stars.</t>
  </si>
  <si>
    <t xml:space="preserve">But he approaches it both as a journalist who makes his living by storytelling, and as a father used to gently encouraging his four bright, curious children to understand their world.</t>
  </si>
  <si>
    <t xml:space="preserve">And since when did Universal Studios have a quiz game?</t>
  </si>
  <si>
    <t xml:space="preserve">None of these factor into his character however, and we are left with a thief so lifeless and boring that we wonder what all these love sick girls see in him.</t>
  </si>
  <si>
    <t xml:space="preserve">Dagger just simply exists in this title, and is so predictable, that her story could have been summed up in about 20 minutes of the game.</t>
  </si>
  <si>
    <t xml:space="preserve">When I called their support 5, yes, 5 times to solve just upgrading the firmware, they told me first that the iso was fine, then to use a boot diskette, then to use the iso.</t>
  </si>
  <si>
    <t xml:space="preserve">There is even a simple 3x3 grid you can turn on to help you compose in the frame: can't begin to say how useful that is.</t>
  </si>
  <si>
    <t xml:space="preserve">The game has very blocky graphics bringing down its overall appeal.</t>
  </si>
  <si>
    <t xml:space="preserve">Usually Bon Jovi cd's are good but this cd was just crap.</t>
  </si>
  <si>
    <t xml:space="preserve">Although it became soon dated, it sounds today very fresh.</t>
  </si>
  <si>
    <t xml:space="preserve">You can't aim at anything!</t>
  </si>
  <si>
    <t xml:space="preserve">Both make you feel for their desperation and ultimately their last-ditch efforts of keeping their sanities in lock-step.</t>
  </si>
  <si>
    <t xml:space="preserve">If this was any more by-the-numbers I would have sworn I'd read it already.</t>
  </si>
  <si>
    <t xml:space="preserve">And the sound quality - my God!</t>
  </si>
  <si>
    <t xml:space="preserve">It has nice sound as an mp-3 player as well.</t>
  </si>
  <si>
    <t xml:space="preserve">Wow, could have been a expansion pack.</t>
  </si>
  <si>
    <t xml:space="preserve">And even the voice acting is well done, with the occasional joke now and then.</t>
  </si>
  <si>
    <t xml:space="preserve">But the biblical, practical advice in The Language of Love and Respect helps us speak one another's language, and grow a God-honoring marriage.</t>
  </si>
  <si>
    <t xml:space="preserve">You must press the button down rather hard before it responds.</t>
  </si>
  <si>
    <t xml:space="preserve">If they grab, you, hit B instead of X to break the hold.</t>
  </si>
  <si>
    <t xml:space="preserve">it's an endless cycle that becomes annoying in the later sections when you face up against some extremely hard boss characters.</t>
  </si>
  <si>
    <t xml:space="preserve">Unbelievably great!!!</t>
  </si>
  <si>
    <t xml:space="preserve">It's like NBA Live without serveral of the features that make Live such a fun bball series.</t>
  </si>
  <si>
    <t xml:space="preserve">We have the black cat, lousy score, the Trinity kick, the oracles home (with her in it), cookies, and so on.</t>
  </si>
  <si>
    <t xml:space="preserve">Guthrie is a lyrical genius, of course.</t>
  </si>
  <si>
    <t xml:space="preserve">I was in the midst of wondering why I was watching this 3rd rate film when I could have been watching "Dear John" instead.</t>
  </si>
  <si>
    <t xml:space="preserve">Now, they changed for the sake of nothing.</t>
  </si>
  <si>
    <t xml:space="preserve">I didn't experience any slow downs or others issues.</t>
  </si>
  <si>
    <t xml:space="preserve">The cities are all dark; I suppose from smog and smoke from guns, and cannons, ect.</t>
  </si>
  <si>
    <t xml:space="preserve">He has no depth.</t>
  </si>
  <si>
    <t xml:space="preserve">As an avid Koontz fan (that sounds nasty, doesn't it) I enjoyed "Demon Seed." I haven't read all his stuff and almost passed this one up because, um, "Demon Seed"?!?</t>
  </si>
  <si>
    <t xml:space="preserve">Somehow it seems to be aimed at US audience, there just was too much jokes that was heard and seen before.</t>
  </si>
  <si>
    <t xml:space="preserve">The story makes Stargate Atlatis look like Oscar material.</t>
  </si>
  <si>
    <t xml:space="preserve">much easier to connect to networks compared to using XP and other software.</t>
  </si>
  <si>
    <t xml:space="preserve">Unfortunately, it lacks some capabilities a lot of ordinary Mac users will want - primarily the ability to sync data among multiple Macs. If you keep Bento on your desktop you can't readily sync its data to the same app on your laptop, or vice versa.</t>
  </si>
  <si>
    <t xml:space="preserve">"Been there, done that" Diddy's back and better than ever!</t>
  </si>
  <si>
    <t xml:space="preserve">Why not just redo Final Fantasy 1? None of the characters talked at all in the original Final Fantasy.</t>
  </si>
  <si>
    <t xml:space="preserve">This was not even the worst part of the video, in my opinion.</t>
  </si>
  <si>
    <t xml:space="preserve">I do have an issue with noise (especially when it is windy).</t>
  </si>
  <si>
    <t xml:space="preserve">The design is pretty cool and it is available in a variety of colors.</t>
  </si>
  <si>
    <t xml:space="preserve">The superior attitude and preachy tone works against their message, though.</t>
  </si>
  <si>
    <t xml:space="preserve">He is is no quirkier or more matter-of-fact than half the people I know.</t>
  </si>
  <si>
    <t xml:space="preserve">Another thing that might piss you off is how broken this game is.</t>
  </si>
  <si>
    <t xml:space="preserve">Control: I can't say they're bad; in fact they're pretty easy to use, if only you could carry more things, but they're really good!</t>
  </si>
  <si>
    <t xml:space="preserve">Customer service though is very good and very responsive.</t>
  </si>
  <si>
    <t xml:space="preserve">1. Dreadful to set up - the claim about wizard guide was of limited use after setting up the base unit, and I had to get a good friend to spend several hours doing for me.</t>
  </si>
  <si>
    <t xml:space="preserve">An ELPH PowerShot I used years ago felt considerably more solid than this--overall more dense and metallic.</t>
  </si>
  <si>
    <t xml:space="preserve">Rockwell, one of my personal faves and perhaps the most underrated of his (and my) generation, is excellent.</t>
  </si>
  <si>
    <t xml:space="preserve">Now the bad part: The closures (plastic snappers) are of very cheap plastic.</t>
  </si>
  <si>
    <t xml:space="preserve">Pros: Everything - seriously - stop looking and buy this.</t>
  </si>
  <si>
    <t xml:space="preserve">It made me feel like she went into the studio and just recorded each track to the same intrumental, back to back, and called it a night.</t>
  </si>
  <si>
    <t xml:space="preserve">The idea to use the Tooth Fairy as a slasher sounded like a good idea at first.</t>
  </si>
  <si>
    <t xml:space="preserve">This is not only a big disappointment; This is big disrespect for Jose Jose's fans.</t>
  </si>
  <si>
    <t xml:space="preserve">Only 5 Stars!!!</t>
  </si>
  <si>
    <t xml:space="preserve">He also does some interesting covers of rush, Pink Floyd and Jethro tull.</t>
  </si>
  <si>
    <t xml:space="preserve">Five words: a 90 foot Katie Holmes; how can you go wrong!!</t>
  </si>
  <si>
    <t xml:space="preserve">EA Sports aren't Gods of anything...</t>
  </si>
  <si>
    <t xml:space="preserve">Economic Revolution - A Spiritual Solution by J. Kendall Anderson, M.Ed. [...] With the economy in the tank and President Obama working harder than a Jamaican cook, this book is just what the recession ordered.</t>
  </si>
  <si>
    <t xml:space="preserve">I was so wrong.</t>
  </si>
  <si>
    <t xml:space="preserve">I sat through hours and hours of the epic films (including the extended versions) the fragments they through in with this game are just, how you say LAME!</t>
  </si>
  <si>
    <t xml:space="preserve">Yuck!</t>
  </si>
  <si>
    <t xml:space="preserve">If I could return it and get a refund I would.</t>
  </si>
  <si>
    <t xml:space="preserve">According to Ishmael life is not about winning or ruling the earth, it is to live and let live and this simple message is delivered in the book through some very logical anecdotes and analogies.</t>
  </si>
  <si>
    <t xml:space="preserve">While that could be overlooked in a Happy Meal toy, this is a $400 camera.</t>
  </si>
  <si>
    <t xml:space="preserve">The missions are dark and pretty dull.</t>
  </si>
  <si>
    <t xml:space="preserve">I never really felt connected to the main character, and I found myself 150 pages in on the verge of that ever prescient feeling for a reader (do I keep going or drop it), but since it's only about 300 pages long I figured why not keep going.</t>
  </si>
  <si>
    <t xml:space="preserve">Oh yeah, and the music is lame, with 3-4 exceptions.</t>
  </si>
  <si>
    <t xml:space="preserve">I was a first year AP US teacher when I purchased this book and another by the Princeton Review. Both books are intended to be complete resources for reviewing for the AP Exam, but the Princeton Review is substantially better in all areas.</t>
  </si>
  <si>
    <t xml:space="preserve">And they both whined and whined so much, especially Gabriel, that I had to re-read the earlier pages and remind myself that he wasn't a freshman in highschool, but already in college!!!</t>
  </si>
  <si>
    <t xml:space="preserve">From there, there are sure-fire classics from Kim English, De'Lacy, Lovetribe, Bucketheads and Basement Jaxx. Disc two includes some of my personal classics from Njoi, My Friend Sam and after months of trying to find 'Perfect Motion' in it's entirity it ends up on this collection, which I have to take my hat off to HK for.</t>
  </si>
  <si>
    <t xml:space="preserve">I took it back and got a Harmon/Kardon (AVR-247)for the same price and I feel it blows this one away.</t>
  </si>
  <si>
    <t xml:space="preserve">On top of this, there are no interesting new revelations about Hudson (or about a Hollywood lavender underworld).</t>
  </si>
  <si>
    <t xml:space="preserve">When the actors are speaking I would like to see their faces, so I can understand the dialogue.</t>
  </si>
  <si>
    <t xml:space="preserve">If you get bad position, just START OVER. In fact, let me file that one complaint: starting location in the galaxy (which seems fairly randomized) should not be such a profound determinant to the outcome.</t>
  </si>
  <si>
    <t xml:space="preserve">The chorus is just so nice to listen to.</t>
  </si>
  <si>
    <t xml:space="preserve">The site totally sucks.</t>
  </si>
  <si>
    <t xml:space="preserve">I think, if you give this band a couple years, they have a chance to be real heavyweights in the emo/pop-rock scene, and will be selling out large venues soon.</t>
  </si>
  <si>
    <t xml:space="preserve">First off the CG (as I expected) is gorgeous to say the least.</t>
  </si>
  <si>
    <t xml:space="preserve">3. The level of manipulation on the emotional and historical level that the author attempts is flat out insulting to the reader.</t>
  </si>
  <si>
    <t xml:space="preserve">This is NOT the great version I heard!!!</t>
  </si>
  <si>
    <t xml:space="preserve">None of the songs stand out from each other.</t>
  </si>
  <si>
    <t xml:space="preserve">I am returning the unit to the store and looking for a better replacement.</t>
  </si>
  <si>
    <t xml:space="preserve">It's not just the footnotes, some of which were reprinted, some of which weren't.</t>
  </si>
  <si>
    <t xml:space="preserve">Save your money and don't.</t>
  </si>
  <si>
    <t xml:space="preserve">This is one of the best superhero film ever beside spider man 2. I actually found this better than spider man because it was more realistic and didn't look as animated.</t>
  </si>
  <si>
    <t xml:space="preserve">The end result is a lot of bird poop gags and overall bloat (reportedly costing $175 M for the CGI F/X).</t>
  </si>
  <si>
    <t xml:space="preserve">Suddenly its my fault that parts of the program remain.</t>
  </si>
  <si>
    <t xml:space="preserve">The graphs are very, very good for good 'ol Xbox. You really have the feeling that you self are snowboarding on top of that big, fat mountain.</t>
  </si>
  <si>
    <t xml:space="preserve">The graphics are crummy, and despite having crossfired graphics cards (HD4870s).</t>
  </si>
  <si>
    <t xml:space="preserve">Which is why I'm so appalled that she had the audacity to release such an album.</t>
  </si>
  <si>
    <t xml:space="preserve">- The phone scratches very easily and does not handle being dropped very well.</t>
  </si>
  <si>
    <t xml:space="preserve">That's the only real apeal to this game though, I don't think any more poorly of the Mario Party series for this game....it's just not worth buying...</t>
  </si>
  <si>
    <t xml:space="preserve">It's very quick and very precise.There are 4 modes to keep you entertained.</t>
  </si>
  <si>
    <t xml:space="preserve">Try it, give it a shot, and for a few bucks you may find that you've got your back back!</t>
  </si>
  <si>
    <t xml:space="preserve">While I know this is the nature of any magical world, it's overdone to the point of distracting the viewer.</t>
  </si>
  <si>
    <t xml:space="preserve">Also the vehicle repair tool that you just grind against the side of a car to make it run again.</t>
  </si>
  <si>
    <t xml:space="preserve">The lyrics are wry, funny, and thought-provoking, but in my mind are almost completely occluded by the breathtaking arrangements and production.</t>
  </si>
  <si>
    <t xml:space="preserve">You will NOT be disappointed.</t>
  </si>
  <si>
    <t xml:space="preserve">Likewise with the heirloom vegetables.</t>
  </si>
  <si>
    <t xml:space="preserve">I wish Swain would have remembered what it was like at that age instead of trying to over compensate for being too old by acting childish but maybe that is what the script required her to do.</t>
  </si>
  <si>
    <t xml:space="preserve">during the climactic climb atop The Bradbury Building, as well as his improvised "like tears in rain" speech which always gets me.</t>
  </si>
  <si>
    <t xml:space="preserve">But it does comes close if you know what you're doing!</t>
  </si>
  <si>
    <t xml:space="preserve">Groth's use of female vocals and KORGs works much, much better.</t>
  </si>
  <si>
    <t xml:space="preserve">The stupidest quote in this movie was by Sue storm when Von doom says: Let's not fight.</t>
  </si>
  <si>
    <t xml:space="preserve">Yeah, you really showed them...</t>
  </si>
  <si>
    <t xml:space="preserve">BAM! combo of indie filmmaker Christopher Nolan and Bale (with an intense, brooding yet vulnerable turn and a fine jaw for the infamous cowl to boot!)</t>
  </si>
  <si>
    <t xml:space="preserve">However, they almost always say the same phrase everyday, and they're not very talkative (…). As for the mountain, there is simply none!</t>
  </si>
  <si>
    <t xml:space="preserve">The songs are actually really bad as well, with the possible exception of Wait and bleed.</t>
  </si>
  <si>
    <t xml:space="preserve">I cannot think of a more retarded feature...</t>
  </si>
  <si>
    <t xml:space="preserve">-Since Baldur's Gate 2 isn't able to check what characters are dead and alive during your playthrough of the first game, if you play through both games you might find characters who you accidentally got beaten to death by a pack of gnolls being A-okay again (and the story of the second game also assumes you had a certain party-setup which you probably didn't).</t>
  </si>
  <si>
    <t xml:space="preserve">For example: One of my favorite literary devices is the "buddy thing," which is an entertainment staple: Laurel and Hardy, Skipper and Gilligan, Kip and friend in Bosom Buddies, Balky and Larry in "Perfect Strangers," etc. This movie features that, but in four directions: Hutton and his boss, Hutton and his buddy (Webber), Hutton and his rival (Platt), Hutton and Boyle. Lots of fun there.</t>
  </si>
  <si>
    <t xml:space="preserve">The dealer informed me that Sony had instituted a new policy requiring that all exchanges have to be directly through Sony. I thought this was hard to believe, and called Sony. Sony confirmed that in fact, this is their policy.</t>
  </si>
  <si>
    <t xml:space="preserve">Small, but roomy inside.</t>
  </si>
  <si>
    <t xml:space="preserve">I assured him that my front door doesn't know how to write, and that I still had not received my new unit.</t>
  </si>
  <si>
    <t xml:space="preserve">I found such effects distracting and annoying.</t>
  </si>
  <si>
    <t xml:space="preserve">So he undertook the work and succeeded.</t>
  </si>
  <si>
    <t xml:space="preserve">It's cool looking, super quiet, and a very small form factor.</t>
  </si>
  <si>
    <t xml:space="preserve">I reccomend this book to everyone and anyone, especially those who enjoy the great outdoors and animals.</t>
  </si>
  <si>
    <t xml:space="preserve">Works wonderfully.</t>
  </si>
  <si>
    <t xml:space="preserve">** see this on the IMAX and all I can say is : wow!</t>
  </si>
  <si>
    <t xml:space="preserve">The second set of batteries only lasted a week.</t>
  </si>
  <si>
    <t xml:space="preserve">Both actors give finely tuned turns here with Brosnan in one of his most physically demanding performances with a certain dirt-under-the-fingernails grittiness, sporting a Don Quixote VanDyke and thatch of graying hair, a grizzled wrinkling pre-aged look that suggests his suffering character is damned in the long run.</t>
  </si>
  <si>
    <t xml:space="preserve">Unfortunately, Assassins Creed failed with me also.</t>
  </si>
  <si>
    <t xml:space="preserve">But with FFL2, the music just is so repetitive, and melancholy, even during the ''happy'' parts of this game.</t>
  </si>
  <si>
    <t xml:space="preserve">-ing and shouting...and yelling "Yeah!"</t>
  </si>
  <si>
    <t xml:space="preserve">And no kiddies, this is not being rebellious.</t>
  </si>
  <si>
    <t xml:space="preserve">Notes he had written included, "You do this now but I suggest . . . I think we do this but the employees need a refresher course . . . Great idea, can you do this . . . etc. We have discussed when our children are out of school, perhaps there is spot in the business for my husband--gotta keep the regular pay check.</t>
  </si>
  <si>
    <t xml:space="preserve">This is not fun.</t>
  </si>
  <si>
    <t xml:space="preserve">These are just icons symbolising that Andy and Larry has opened the Great Encyclopedia of Philosophy and Religion and just cramed it all together.</t>
  </si>
  <si>
    <t xml:space="preserve">Biblical sense.</t>
  </si>
  <si>
    <t xml:space="preserve">I can't use a camera that not only doesn't let me control something as simple as the apperture, but it makes bad choices about the lighting.</t>
  </si>
  <si>
    <t xml:space="preserve">Attention to detail is astonishing, from equipment appearing on Lara as you gain it, to the smoke from her guns, everything will leave you breathless.</t>
  </si>
  <si>
    <t xml:space="preserve">During night time, you can see the red moon up there in the sky, which looks almost real.</t>
  </si>
  <si>
    <t xml:space="preserve">The only problem is, if you enjoyed the previous Crash Bandicoot games, you may be disappointed by his laest outing.</t>
  </si>
  <si>
    <t xml:space="preserve">And though the book puts great emphasis on mathematics and even includes a big section on important mathematical background knowledge, it contains to many errors in the mathematical formulas, so they are of little use.</t>
  </si>
  <si>
    <t xml:space="preserve">I don't print very often, and I am not about to go shell out another 40 of 50 dollars on ink just so I can scan a drawing of mine.</t>
  </si>
  <si>
    <t xml:space="preserve">But these aren't the worst complaints I have with AV. Plot wise, AV struggles to develop anything that could resemble an engaging masterpiece.</t>
  </si>
  <si>
    <t xml:space="preserve">But 80% of the time you push the button and nothing happens.</t>
  </si>
  <si>
    <t xml:space="preserve">Controls - 9/10 Although keyboard controls are a bit clunky, a 10$ PS2-style gamepad will fix this right up.</t>
  </si>
  <si>
    <t xml:space="preserve">So if you manage to get your hands on it: you just got one of the greatest game ever!</t>
  </si>
  <si>
    <t xml:space="preserve">I recommend that you keep your money and wait for the really good games this fall.</t>
  </si>
  <si>
    <t xml:space="preserve">I understand that she is a beginner, and that she is not a belly dancer.</t>
  </si>
  <si>
    <t xml:space="preserve">It seems that the uniqueness and potential were, unfortunately, not enought to save the game.</t>
  </si>
  <si>
    <t xml:space="preserve">The maze scene will take you back in time to your old days of playing "Dungeons and Dragons"...</t>
  </si>
  <si>
    <t xml:space="preserve">Blood spurting?</t>
  </si>
  <si>
    <t xml:space="preserve">Especially not any over 3 years old.</t>
  </si>
  <si>
    <t xml:space="preserve">You have say ''hit points'' for each weapon, for example: You equip a sword, and it can only be used 15 times before breaking.</t>
  </si>
  <si>
    <t xml:space="preserve">It took me not a whole lot longer than zero seconds to realize that something was wrong.</t>
  </si>
  <si>
    <t xml:space="preserve">Do youself a favor, get your head's out from where ever you all have stuck them and get with the program, either FreeFalcon or Openfalcon for true realisim and performance.</t>
  </si>
  <si>
    <t xml:space="preserve">At best, it sounds like some cleaned up B-Sides. She probably should have worked hard on a few songs rather than not putting very much into all of the songs on this album.</t>
  </si>
  <si>
    <t xml:space="preserve">It's amazing.</t>
  </si>
  <si>
    <t xml:space="preserve">DeLillo has a fine gift for his literations and the parallel of Nicky's play - a quasi-autobiography about his relationship with his working class dad - with Nicky's family life shows a man, flawed, yet genuinely wanting to make things work.</t>
  </si>
  <si>
    <t xml:space="preserve">It really doesn't.</t>
  </si>
  <si>
    <t xml:space="preserve">manufactured anger, for a manufactured audience.</t>
  </si>
  <si>
    <t xml:space="preserve">I'd stay away from Captiol CD's or compilation CD's which include Capitol re-recordings of the Andrews like this one.</t>
  </si>
  <si>
    <t xml:space="preserve">The soldier is a Marine which ads credibility from a leadership tradition know for its 'fighting spirit'.</t>
  </si>
  <si>
    <t xml:space="preserve">I was EXTREMELY disappointed when he didn't name any of them.</t>
  </si>
  <si>
    <t xml:space="preserve">I knew right from the start that this was going to be over the top and not that interesting really.</t>
  </si>
  <si>
    <t xml:space="preserve">Well first of all she came up with the very original idea of an Imperial Super Weapon. Second, you know how many authors describe the difficulty of creating adversaries to give a worthwhile challenge for a very powerful hero?</t>
  </si>
  <si>
    <t xml:space="preserve">Not enough bugs that I wouldn't recommend to buy it, based on the fact that it works fairly well for me.</t>
  </si>
  <si>
    <t xml:space="preserve">In summary I dislike it immensly, also downloaded the demo for the second one.</t>
  </si>
  <si>
    <t xml:space="preserve">How deeply disturbing that a book such as this could be published by a respectable publisher, endorsed by anthropologists, and even be nominated for a National Book Award. If Tierney was just honestly presenting evidence of wrongdoing, that would be fine.</t>
  </si>
  <si>
    <t xml:space="preserve">We are still out here and you have ruined the artistic integrity for this game.</t>
  </si>
  <si>
    <t xml:space="preserve">I'll never buy another moto</t>
  </si>
  <si>
    <t xml:space="preserve">I must by saying Universal Studios is a fantastic theme park but the game just offends it.</t>
  </si>
  <si>
    <t xml:space="preserve">"I already played this story.</t>
  </si>
  <si>
    <t xml:space="preserve">Living next to a large body of water I can shoot ducks, tow boats, Osprey, anything else, at distances of 100 yards and even further.</t>
  </si>
  <si>
    <t xml:space="preserve">The instruction manual states that when transferring pictures from the camera to the computer, you should use an AC adapter that does not come with the camera, but which is available in the "Gateway Digital Camera Accessory Kit." Good luck finding such a kit!</t>
  </si>
  <si>
    <t xml:space="preserve">Better yet, get yourself the Princeton Review book!</t>
  </si>
  <si>
    <t xml:space="preserve">And that's why I could not enjoy this novel more.</t>
  </si>
  <si>
    <t xml:space="preserve">For the music part the music is pretty weird too.</t>
  </si>
  <si>
    <t xml:space="preserve">Buy one of them instead.</t>
  </si>
  <si>
    <t xml:space="preserve">They told me to download the newest firmware and helpfully sent me to a link to an iso image which didn't work.</t>
  </si>
  <si>
    <t xml:space="preserve">The Good: it's a fun co-op game &amp; SP game (never tried PvP).</t>
  </si>
  <si>
    <t xml:space="preserve">The headset itself easily turns on and off (which sounds like a simple function, but wasn't all that easy on my previous two Bluetooths).</t>
  </si>
  <si>
    <t xml:space="preserve">I truly loathed this lame film and hope it doesn't get an audience at all for its attempt to be 'clever' by mixing elements of "Election" and "Rushmore" (in fact rent those instead!)</t>
  </si>
  <si>
    <t xml:space="preserve">Newcomer Hamer allows his actors plenty of room in the seemingly improvisatory sequences of dry humor sprinkled out (he co-adapted with Jim Stark, one of the film's producers) and absurd twists to a scene (Dillon's laid-back narration sparks many of the underscored moments of hilarity at hand – ie explaining Jan's shoddy car's lack of functioning headlights only to work when the equally malfunctioning springs to the car in affect bounce them on!)</t>
  </si>
  <si>
    <t xml:space="preserve">There should also have been a brief rundown of proper posture in the beginning before starting and there was not.</t>
  </si>
  <si>
    <t xml:space="preserve">Looking over the lyric sheet it appears he's written the same song over and over again for three albums.</t>
  </si>
  <si>
    <t xml:space="preserve">It's like the teams in Sonic Heroes, only the system works better.</t>
  </si>
  <si>
    <t xml:space="preserve">Without all of the pointless chitter chatter, we would be allowed to beat the game quicker.</t>
  </si>
  <si>
    <t xml:space="preserve">It's still a great game, but not the best HM game ever made: they could have made it better.</t>
  </si>
  <si>
    <t xml:space="preserve">Good work.</t>
  </si>
  <si>
    <t xml:space="preserve">A little more intensity would not hurt this album, BUT it is a good one.</t>
  </si>
  <si>
    <t xml:space="preserve">Exactly what soldier did they consult for those great hints?</t>
  </si>
  <si>
    <t xml:space="preserve">First, this is not a 2007 new release, is an old collection of songs from the 70's and the 80's Don't let them fool you with Jose Jose's intros for every song, where he can bearly breath do to his affected voice.</t>
  </si>
  <si>
    <t xml:space="preserve">Additionally, the rewind/fast forward features for videotapes are quite rapid.</t>
  </si>
  <si>
    <t xml:space="preserve">As it is, I consider this bag as no good even for the beginning amateur.</t>
  </si>
  <si>
    <t xml:space="preserve">The gameplay is not worthy of anything.</t>
  </si>
  <si>
    <t xml:space="preserve">This computer is amazing!!</t>
  </si>
  <si>
    <t xml:space="preserve">and I think it is pretty.</t>
  </si>
  <si>
    <t xml:space="preserve">Set-up took 10 minutes and I didn't need support from Slingbox.</t>
  </si>
  <si>
    <t xml:space="preserve">I'd easily figured out what the puzzle was before turning the page.</t>
  </si>
  <si>
    <t xml:space="preserve">I'm sorry, but somebody with a pocket camera is NOT going to be carrying around a tripod to make sure their pics aren't blurry.</t>
  </si>
  <si>
    <t xml:space="preserve">Darkness Falls felt like a Tales From The Crypt or an RL Stein's: Goosebumps episode.</t>
  </si>
  <si>
    <t xml:space="preserve">Seems like everyone is getting these issues.</t>
  </si>
  <si>
    <t xml:space="preserve">Whereas in “The Alchemist” I felt I was being lectured by a monotonous professor about how to achieve my “Personal Legend”, by nailing the point into my head over and over.</t>
  </si>
  <si>
    <t xml:space="preserve">The game play is annoying, repetitive, and stupidly hard.</t>
  </si>
  <si>
    <t xml:space="preserve">Her snake arms were stiff and lifeless and she let her arm form collapse on the downward motion of the arms every time.</t>
  </si>
  <si>
    <t xml:space="preserve">While the sex scenes are plentiful (thanks Eli!)</t>
  </si>
  <si>
    <t xml:space="preserve">If acting was a draw- back, then understanding what they where talking about was another story.</t>
  </si>
  <si>
    <t xml:space="preserve">Um, the guitar player, you can tell he has fat pockets too, and fat licks.</t>
  </si>
  <si>
    <t xml:space="preserve">But it doesn't end here!</t>
  </si>
  <si>
    <t xml:space="preserve">I've been searching through all the threads and forums and they say they're working on it but over 6 months?</t>
  </si>
  <si>
    <t xml:space="preserve">Even picks up my neighbors networks.</t>
  </si>
  <si>
    <t xml:space="preserve">The sound is dated, the structures are boring, the lyrics are juvenile and banal...need I go on?</t>
  </si>
  <si>
    <t xml:space="preserve">Most of the other songs are saddled with sludgy, over-reverential takes that lack soul and life.</t>
  </si>
  <si>
    <t xml:space="preserve">Nothing like spending 10minutes blasting through soldiers then all of a sudden when your about to hit the end you get jumped by 3 soldiers out of nowhere and you have to start 10 minutes back and do everything all over again.</t>
  </si>
  <si>
    <t xml:space="preserve">It took twenty more minutes for the support rep to get all my information - 20, I kid you not.</t>
  </si>
  <si>
    <t xml:space="preserve">This game did have one feature i thought was awesome and it was the Lethality of the "Knife" quickly hitting the right trigger button at the right time would do an instant execute on any soldier and almost any dinosaur(up to the raptor).</t>
  </si>
  <si>
    <t xml:space="preserve">But there are only two individuals that this Tooth Fairy is after.</t>
  </si>
  <si>
    <t xml:space="preserve">I've been using the Treo 700W for three months and I absolutely love the set of features it offers.</t>
  </si>
  <si>
    <t xml:space="preserve">So with that in mind, you could look at it as one of the "so bad it's good" genre, and it does succeed on that level.</t>
  </si>
  <si>
    <t xml:space="preserve">Re-playability 1/5 After the credits the only thing to do is a few side-quests that only help with bragging rights.</t>
  </si>
  <si>
    <t xml:space="preserve">Director Jacobs (who helmed the "NINE QUEENS" remake "CRIMINAL" for his long-time associates Steven Soderbergh and George Clooney's Section Eight production company (the high powered filmmakers serve as exec producers here) does a very good job of creating enough tension, sprinkled with dry humor mixed with dread employing tight editing by Lee Percy and a cool-to-the-touch cinematography by Dan Laustsen.</t>
  </si>
  <si>
    <t xml:space="preserve">The exercises are very basic.</t>
  </si>
  <si>
    <t xml:space="preserve">Not so much as your computer opponents AI when you play the single player games, that AI is weak.</t>
  </si>
  <si>
    <t xml:space="preserve">The choreography in these scenes doesn't lend itself well to physics either, where barriers such as gravity and an individual's physical strength are breakable at the character's convenience.</t>
  </si>
  <si>
    <t xml:space="preserve">I agree with others that the ending seems as tho it was written on the spot when someone lost the rest of the script.</t>
  </si>
  <si>
    <t xml:space="preserve">Score: 10/10 Graphics - The graphics aren't the best I've ever seen, but they're still quite good looking, and they are by far better than average graphics.</t>
  </si>
  <si>
    <t xml:space="preserve">What is with Square and having the characters do 9999 damage regularly?</t>
  </si>
  <si>
    <t xml:space="preserve">You are not allowed to use the scanner if any single cartridge is empty.</t>
  </si>
  <si>
    <t xml:space="preserve">I drop mine once and ever since its made this horrible buzzing noise.</t>
  </si>
  <si>
    <t xml:space="preserve">However, once you've done a stage with one of the character, you will most likely have to go through it again with another sooner or later: there are only two stages that are unique to one player: the others are going to have to be completed two, three or even four times, which makes the replay value not really good.</t>
  </si>
  <si>
    <t xml:space="preserve">But the first thing you will notice on BLACK MAGIC WOMAN is that the .1 channel is almost non-existent.</t>
  </si>
  <si>
    <t xml:space="preserve">Most only require the student to know a definition.</t>
  </si>
  <si>
    <t xml:space="preserve">They seemed really flimsy, even though they were the 25th anniversary edition which was a contributing factor for me returning them.</t>
  </si>
  <si>
    <t xml:space="preserve">3. The much publicised flashing lights in the top for six smart "internal" antennas are if you are not going to place the router in a secluded area likely to become an irritant - walking into my darkened study it was at times like seeing a cheap sci-fi effect.</t>
  </si>
  <si>
    <t xml:space="preserve">Written and directed by Susannah Grant (who makes her directorial debut here) does an able job overall with the usual formulaic expectations: overheard conversations misleading the truth; real-love triumphing; friendship &amp; relationships put to the tests, etc. etc. But the cast makes it a winning diversion and a lot of fun.</t>
  </si>
  <si>
    <t xml:space="preserve">Actually the phrase “Personal Legend” was used 55 times in this book of 208 pages.</t>
  </si>
  <si>
    <t xml:space="preserve">He speaks candidly about his youth, his addictions, and his career, giving much credit to wife Tabitha for her contributions to both his writing and his sanity.</t>
  </si>
  <si>
    <t xml:space="preserve">You may win one out of ten tries.</t>
  </si>
  <si>
    <t xml:space="preserve">There was nothing deluxe about it.</t>
  </si>
  <si>
    <t xml:space="preserve">Very disappointing.</t>
  </si>
  <si>
    <t xml:space="preserve">Simple to set up and use.</t>
  </si>
  <si>
    <t xml:space="preserve">4. (NB: I am neither a Jew nor an Arab) It sickens me to see the gross racial prejudice of the author.</t>
  </si>
  <si>
    <t xml:space="preserve">perhaps the reason robert smith had to do the song all by his lonesome: the other members openly hate DM... in fact, even smith has made it a habit to rip on DM for many years...</t>
  </si>
  <si>
    <t xml:space="preserve">Pick up FFA or FFL3 for halfway decent Final Fantasy games on the GB. Final Comments: I was stuck with this game and Mario Golf being my only entertainment on a cross country trip (I lost 4-5 of my GBC/GB games in a hotel room) and every time I tried to stomach through this game, I kept running back to Mario Golf. Please, if you want a good game, get anything but this.</t>
  </si>
  <si>
    <t xml:space="preserve">The film slowly led into some elaborate heist of some sword which was worth a lot of money.</t>
  </si>
  <si>
    <t xml:space="preserve">Two Worlds is crap and any person that thinks differently needs serious mental help.</t>
  </si>
  <si>
    <t xml:space="preserve">??? In room lighting it even chose 1 second exposures!</t>
  </si>
  <si>
    <t xml:space="preserve">No luck &amp; no support.</t>
  </si>
  <si>
    <t xml:space="preserve">This game is NOT the real Ninja Council 3, it's actually the 4th version in Japan. Since this game has no story at all, D3 decided to take Naruto: Saikyou Ninja Daikesshu 4 and modify it to be in line with the American dub of Naruto. If you're fimiliar with the previous versions of Ninja Council, prepare to be disappointed big time.</t>
  </si>
  <si>
    <t xml:space="preserve">Also: don't be fooled; even though this was re-processed for a 3-D release there is practically no 3-D effects at all!</t>
  </si>
  <si>
    <t xml:space="preserve">It was cheaper than to get one without) It is also very noisy and performs random updates in the night, which can be annoying.</t>
  </si>
  <si>
    <t xml:space="preserve">From the glistening waterfalls to the detailed backgrounds to Lara herself, everything is awsome.</t>
  </si>
  <si>
    <t xml:space="preserve">I think it should be read by any serious Bible student as well as any casual Bible reader.</t>
  </si>
  <si>
    <t xml:space="preserve">While I am a huge fan of Beyonce, when I bought this record, I listened to it...and the very same day sold is for 5 dollars at a discount used CD store.</t>
  </si>
  <si>
    <t xml:space="preserve">This does not happen.</t>
  </si>
  <si>
    <t xml:space="preserve">for shame...</t>
  </si>
  <si>
    <t xml:space="preserve">Oh well I still loved this movie!</t>
  </si>
  <si>
    <t xml:space="preserve">Love RPG's get it.</t>
  </si>
  <si>
    <t xml:space="preserve">Many details and explanations are left out.</t>
  </si>
  <si>
    <t xml:space="preserve">Nice relaxation album.</t>
  </si>
  <si>
    <t xml:space="preserve">BOOGEYMAN (2005) 0* Barry Watson, Emily Deschanel, Skye McCole Bartusiak, Lucy Lawless, Tory Mussett, Robyn Malcolm, Charles Mesure. Vapid, convoluted non-sensical mess of alleged 'horror' film about a young man (vanilla Watson) making a reluctant homecoming to face his fears in the form of the urban legend of the closet monster that may (or may not; frankly who cares??!!!)</t>
  </si>
  <si>
    <t xml:space="preserve">So I tried a couple other stores in the area, still no luck.</t>
  </si>
  <si>
    <t xml:space="preserve">It never came.</t>
  </si>
  <si>
    <t xml:space="preserve">Pros: For the most part, a very decent printer.</t>
  </si>
  <si>
    <t xml:space="preserve">There is hardly any new competitive multiplayer content.</t>
  </si>
  <si>
    <t xml:space="preserve">Only some characters can use white magic, some black, some summon, and the rest have their own special attacks.</t>
  </si>
  <si>
    <t xml:space="preserve">The lightning effects are particularly good, and so does the fog.</t>
  </si>
  <si>
    <t xml:space="preserve">I love the assault rifle and the magnum and it was disappointing to see no assault rifle in Halo 2. They also replaced the magnum with a crappier version that is too weak.</t>
  </si>
  <si>
    <t xml:space="preserve">Also, your diplomatic actions and nice foreign relations may or may not pay off, so it is difficult to figure out a winning strategy.</t>
  </si>
  <si>
    <t xml:space="preserve">What's the matter Barbara?</t>
  </si>
  <si>
    <t xml:space="preserve">If you love movie sound tracks, pop remixes, or soft edged dance music, you might enjoy this CD.</t>
  </si>
  <si>
    <t xml:space="preserve">But in terms of function and ease of use it's very good.</t>
  </si>
  <si>
    <t xml:space="preserve">A good combination of a skilled director with some interesting compositions and his actors having fun in the process (Tomei is a loopy lush in a glorified cameo and Stevens as a degenerate gambler befriended by Dillon).</t>
  </si>
  <si>
    <t xml:space="preserve">and if die is game over...</t>
  </si>
  <si>
    <t xml:space="preserve">He hasn't been making a lot of films in the past few years but whenever he pops up you immediately are focused on his kinetic energy, the arched eyebrows not unlike Nicholson's (side note: I always thought it was divine intervention when they were cast in BATMAN since they had so many mirror image physical ties!)</t>
  </si>
  <si>
    <t xml:space="preserve">...but "A Night at the Opera" just doesn't do it for me.</t>
  </si>
  <si>
    <t xml:space="preserve">Good print quality, speed, etc. for the price.</t>
  </si>
  <si>
    <t xml:space="preserve">When you are sitting watching an action film and the only thing you can think of is, 'Well, at least a lot of stuntmen got work', there is something wrong with the film.</t>
  </si>
  <si>
    <t xml:space="preserve">I also haven't encountered any drops in the game's frame rate.</t>
  </si>
  <si>
    <t xml:space="preserve">Fox...shame on you.</t>
  </si>
  <si>
    <t xml:space="preserve">This ceedee is the one ceedee that is actually worth paying for.</t>
  </si>
  <si>
    <t xml:space="preserve">That being said, NBA Live 10 is fan-freakin-tastic!</t>
  </si>
  <si>
    <t xml:space="preserve">Comeon. I think Dieselboy also should have included "Submission" and "Barrier Breaks" from the 12" he did with Kaos. How could he you not include those 2 new, hot tracks on your album??</t>
  </si>
  <si>
    <t xml:space="preserve">The main characters fail to hold the players interest as well.</t>
  </si>
  <si>
    <t xml:space="preserve">His latest is no exception.</t>
  </si>
  <si>
    <t xml:space="preserve">This is a sub-par album for any band, let alone one as stellar as King's X. As many have already mentioned, it's a modern recording of a bunch of rehashed throw-away tunes that didn't make it onto their first album, Out of the Silent Planet. They were put in the circular file then, and that's honestly where they should have stayed.</t>
  </si>
  <si>
    <t xml:space="preserve">It's too bad, but I think most of the people that are going to be persuaded by this book were probably almost there already.</t>
  </si>
  <si>
    <t xml:space="preserve">Perhaps this, one of his best roles to date, will change perspectives overall.</t>
  </si>
  <si>
    <t xml:space="preserve">Babara Hambly spends much time giving overly eloquent/poetic descriptions of the surroundings, moods, and thoughts of characters but hey, Star Wars was not meant to be Shakespere.</t>
  </si>
  <si>
    <t xml:space="preserve">"All flash, no substance" Only get this game if you really, really, really love the trilogy.</t>
  </si>
  <si>
    <t xml:space="preserve">In this game, they took off all that fun stuff that made the game somehow special.</t>
  </si>
  <si>
    <t xml:space="preserve">Great remakes are few and rare.</t>
  </si>
  <si>
    <t xml:space="preserve">The game play is incredible for two reasons.</t>
  </si>
  <si>
    <t xml:space="preserve">Now let's talk about the flaws.</t>
  </si>
  <si>
    <t xml:space="preserve">The wraithlike incarnation of the man into batsuit avenger is a thing of Gothic beauty (echoing the Tim Burton and Frank Miller conceit) expertly designed by screenwriter David S. Goyer (the "Blade" trilogy to name just three successful comic book to screen adaptations) with Nolan flexes the mind, muscle and sardonic humor quintessential to a truly American original hero.</t>
  </si>
  <si>
    <t xml:space="preserve">"Disappointing" This game ain't as good as the other 2D Sonic games This game is originally for the Sega CD then I found out this game was ported to PC. Even though I rarely play games on my PC I went to order this on EBay then I got it a days later then got around to playing it and I was dissapoint!</t>
  </si>
  <si>
    <t xml:space="preserve">I'ma really huge Harvest Moon fan, but this one really disappointed me.</t>
  </si>
  <si>
    <t xml:space="preserve">Very one dimensional.</t>
  </si>
  <si>
    <t xml:space="preserve">It is not historical fiction, it is fiction.</t>
  </si>
  <si>
    <t xml:space="preserve">Again a treble control would have been nice though.</t>
  </si>
  <si>
    <t xml:space="preserve">This wouldn't be so bad if I wasn't using the damn thing every 10 seconds.</t>
  </si>
  <si>
    <t xml:space="preserve">There is no clear entry to a game (except when the person says: '' Here it is, have fun!</t>
  </si>
  <si>
    <t xml:space="preserve">This is a very one dimensional book.</t>
  </si>
  <si>
    <t xml:space="preserve">Also it sits nicely on a countertop, making the set less easy to lose.</t>
  </si>
  <si>
    <t xml:space="preserve">It is an adventurous game that provides lots of gameplay and excellent graphics Gamplay- Amazing!</t>
  </si>
  <si>
    <t xml:space="preserve">However, it makes one yearn hard for the classic days of PF's heyday.</t>
  </si>
  <si>
    <t xml:space="preserve">they just don't seem to blend as well as I had hoped.</t>
  </si>
  <si>
    <t xml:space="preserve">But I must confess that the new album falls fairly flat for me.</t>
  </si>
  <si>
    <t xml:space="preserve">Very good deviders and great to set up the way you need for your specific camera and equipment.</t>
  </si>
  <si>
    <t xml:space="preserve">And that's what this film is about, nodding to the first film since it now seems a life-time away that these brothers can do something even resembling interesting.</t>
  </si>
  <si>
    <t xml:space="preserve">"Just plain fun" I don't see why this game got a lower score than the other Nintendogs.</t>
  </si>
  <si>
    <t xml:space="preserve">I realize low-budget independent movies should be given some slack but the bargain basement bloodiness (while plentiful) is the least of this film's problems.</t>
  </si>
  <si>
    <t xml:space="preserve">I endured the boring pre-heist moments, expecting a good final scene.</t>
  </si>
  <si>
    <t xml:space="preserve">Twice. I called the tech support (paying long distance charges), and after 20 minutes of waiting, got through.</t>
  </si>
  <si>
    <t xml:space="preserve">I bought a telephoto lens to see if that would help but it didn't.</t>
  </si>
  <si>
    <t xml:space="preserve">You can customize this character in many outrageous ways.</t>
  </si>
  <si>
    <t xml:space="preserve">Also you can buy new tricks.</t>
  </si>
  <si>
    <t xml:space="preserve">I look forward to recommending this to my students who enjoy Twilight.</t>
  </si>
  <si>
    <t xml:space="preserve">With very nice execution style moves with the knife i got into it very quick.</t>
  </si>
  <si>
    <t xml:space="preserve">This album is it for 2000!</t>
  </si>
  <si>
    <t xml:space="preserve">All the songs show the feelings and oppinions of chad, shae and ofcorse the wonderfull pharell williams.</t>
  </si>
  <si>
    <t xml:space="preserve">The camera was so often in the background I felt like I was eavesdropping on the conversations instead of in on the conversations.</t>
  </si>
  <si>
    <t xml:space="preserve">"Disastrous" WOW, after months of waiting and anticipation I can only say that one word when playing one of the biggest dissapointments in gaming history.</t>
  </si>
  <si>
    <t xml:space="preserve">some units arnet up to scratch however.</t>
  </si>
  <si>
    <t xml:space="preserve">utterly disappointing.</t>
  </si>
  <si>
    <t xml:space="preserve">Zidane seems thrown into the game as a marketing tool to entertain the 13 year old boys who will be purchasing this game.</t>
  </si>
  <si>
    <t xml:space="preserve">And if you rate it along those lines, then it would have been good, and very much talked about.</t>
  </si>
  <si>
    <t xml:space="preserve">What I found funny about this, is that Ansuya and the other dancers refused to follow her and this point, and continued to dance WITH the rhythm and Kathy is left doing her own thing.</t>
  </si>
  <si>
    <t xml:space="preserve">This book it's a great tool for beginner or mature actors.</t>
  </si>
  <si>
    <t xml:space="preserve">My conclusion is, this is a great book and would benefit any library.</t>
  </si>
  <si>
    <t xml:space="preserve">People will frequently tell me they called and got voice mail but my phone did not ring -- when I try to turn on the phone it won't turn on.</t>
  </si>
  <si>
    <t xml:space="preserve">This makes the game even scarier.</t>
  </si>
  <si>
    <t xml:space="preserve">definatley buy if you're a C&amp;C fan</t>
  </si>
  <si>
    <t xml:space="preserve">Wilco too.</t>
  </si>
  <si>
    <t xml:space="preserve">When I called them to solve this problem, it was horrible.</t>
  </si>
  <si>
    <t xml:space="preserve">I liked the first part.</t>
  </si>
  <si>
    <t xml:space="preserve">Grant does allow some refreshing touches, namely making her characters likable yet flawed and not jerks, which so easily could've been the case in many plot points (ie Garner's mother-in-law-to-be has the inklings of villainy but really deep down shows she is not the heartless wench she appears when things get a little dicey).</t>
  </si>
  <si>
    <t xml:space="preserve">In this tribute to her son Hill brings the listener to tears and expresses in a few short minutes what soul music is really about--its essence; a mother of music, indeed.</t>
  </si>
  <si>
    <t xml:space="preserve">One good thing about this game is it feature voices from the anime while performing a jutsu.</t>
  </si>
  <si>
    <t xml:space="preserve">What hummable songs and easy listening.</t>
  </si>
  <si>
    <t xml:space="preserve">A Three Stooges moment as they pursue a naked husband and wife -- one of whom has a "perky butt" -- who are in turn pursuing a dog gives them their sole opportunity to use the guns they have been ogling since book two.</t>
  </si>
  <si>
    <t xml:space="preserve">I found the cross hairs a little too sensitive and the amount of time between checkpoints too long.</t>
  </si>
  <si>
    <t xml:space="preserve">But the headset is huge - it doesnt fit into my ears - none of them, and believe me - both of my ears are of generous size!</t>
  </si>
  <si>
    <t xml:space="preserve">It was becoming too much for EA Sports to take with the annual humiliation from the up-start 2K Sports so they just bought the NFL rights to creating football video games.</t>
  </si>
  <si>
    <t xml:space="preserve">As I keep it off when I'm not shooting it does take a bit longer than feels necessary to start up and auto-focus when I want shoot: maybe 3-4 secs or so.</t>
  </si>
  <si>
    <t xml:space="preserve">then he goes out and does something stupid like record this song...</t>
  </si>
  <si>
    <t xml:space="preserve">This game gets dull very fast since you'll find yourself racing one competition event over and over to earn just enough money to buy that extra engine part that you want.</t>
  </si>
  <si>
    <t xml:space="preserve">sometimes reaching the top of the tablet to reach the top of the screen is tiring (as someone with limited mobility).</t>
  </si>
  <si>
    <t xml:space="preserve">If you thought PULSE was bad, OOOH just you wait!</t>
  </si>
  <si>
    <t xml:space="preserve">What really makes me hard pressed to call this a great movie though is the uninspired dialogue that spans across each character.</t>
  </si>
  <si>
    <t xml:space="preserve">"Amazing" I have an N64 as you already know, and at first the only good game i had was Super Mario 64 and LOZ:OOT. I knew there had to be more games than that.</t>
  </si>
  <si>
    <t xml:space="preserve">The distance between save pts is a few town away...</t>
  </si>
  <si>
    <t xml:space="preserve">I tried several times listening to the album, hoping I would get it, but no, this is for me an album that lacked a creative spark, something I can't say about anything else I had heard by Neil Finn (his next studio album, live album and recent one with his brother are for example much better).</t>
  </si>
  <si>
    <t xml:space="preserve">To make matters worse he runs into an old colleague, Elliot Litvak (an unkempt and funny Dunne) who is downward spiraling fast after a devastating debacle in the form of his last attempt at a play that was skewered by the hated Schwimmer to the point Litvak can quote chapter and verse of the bilious critique that has him fixated to the extent of dementia.</t>
  </si>
  <si>
    <t xml:space="preserve">But in the end it all came together.</t>
  </si>
  <si>
    <t xml:space="preserve">Add in a proven plotline with a long pedigree (Hand that rocks the cradle, Single White Female, many more), some great whacky dialog, and top it off with the inspired idea of a corporate thriller set in a cookie company with the climax in an industrial kitchen, and yeah...I'll bank that.</t>
  </si>
  <si>
    <t xml:space="preserve">Visionary film-making at its best.</t>
  </si>
  <si>
    <t xml:space="preserve">I have to remove the battery cover and use the stylus to push the reset button.</t>
  </si>
  <si>
    <t xml:space="preserve">Better than most FPS (exception; BLOOD!)</t>
  </si>
  <si>
    <t xml:space="preserve">Cliche, Best Inspiration and Evolution are my favorites.</t>
  </si>
  <si>
    <t xml:space="preserve">The book also fails to explore the relationship between Christopher and his mother even though his bond with his father has been explained well enough.</t>
  </si>
  <si>
    <t xml:space="preserve">The fact he actually shows a real-life chameleon during several sequences involving Nora is truly eye rolling.</t>
  </si>
  <si>
    <t xml:space="preserve">You decide which tournament you want to play, and where you wanna do that.</t>
  </si>
  <si>
    <t xml:space="preserve">Then there's Thora Birch... who I would like to nominate as this years Jar Jar Blinks... it's difficult to think this is the same person from "American Beauty" The character development is another big mess!</t>
  </si>
  <si>
    <t xml:space="preserve">Graphics: 8/10 These graphics are just blocks piled ontop of eachother to present a character....But, I guess in the time this came out...which was I believe '97.....these graphics still weren't top noch....Oh well...I don't judge games by graphics....Although...The cut scenes were fantastic!</t>
  </si>
  <si>
    <t xml:space="preserve">* The book could stand another 100 pages or so.</t>
  </si>
  <si>
    <t xml:space="preserve">So, anyway, the bass line sounds like it is so chromatic, it is so inside, and it completely matches with the melody.</t>
  </si>
  <si>
    <t xml:space="preserve">Hearing these tunes in REAL STEREO for the first time is a true revelation.</t>
  </si>
  <si>
    <t xml:space="preserve">Pros: The cover actually has Cornet on it.</t>
  </si>
  <si>
    <t xml:space="preserve">The sound is terrific.</t>
  </si>
  <si>
    <t xml:space="preserve">The selection of widgets available on the TV are poor, and limited.</t>
  </si>
  <si>
    <t xml:space="preserve">A few months after using it, it stopped RAIDing across automatically.</t>
  </si>
  <si>
    <t xml:space="preserve">People do look like people!</t>
  </si>
  <si>
    <t xml:space="preserve">You always had the same weapons, techniques, and the minions would always act the same!</t>
  </si>
  <si>
    <t xml:space="preserve">I also thought the fallen angel story was really neat, and I wanted more of it.</t>
  </si>
  <si>
    <t xml:space="preserve">Raw and devilishly good with some insight of anger in males in all of cinema.</t>
  </si>
  <si>
    <t xml:space="preserve">The crowd sound effect is almost, if not worse then the music (Apes chanting???).</t>
  </si>
  <si>
    <t xml:space="preserve">Having used the CDs and having read the original book, I am also left wondering how "The Passion of Christ" a la Mel Gibson could use the Aramaic in order to present such a traditional conservative and violent view of the life and death of Jesus without leading the viewers into a more universal expression of compassion that is so evident in the CDs. Fully recommended</t>
  </si>
  <si>
    <t xml:space="preserve">I can't believe Norton and Deniro wasted their time making this film, and I can't believe I wasted my time watching it.</t>
  </si>
  <si>
    <t xml:space="preserve">A first-time listener might guess this was an undiscovered gem originating from London, circa 1968. From then on, it becomes a game of "spot-the-reference".</t>
  </si>
  <si>
    <t xml:space="preserve">In this case, Last Night was a pretty poor effort by Moby standards, and this remix collection is miles away from the brilliance of Play or the solidly constructed Hotel. Relatively bad songs remixed are still relatively bad songs.</t>
  </si>
  <si>
    <t xml:space="preserve">It's all just so generic that in 2 weeks I probably won't remember the story anymore and sadly I won't be coming back for the upcoming sequel Demon Hunt.</t>
  </si>
  <si>
    <t xml:space="preserve">There are better books.</t>
  </si>
  <si>
    <t xml:space="preserve">The whole lousy mess is indecipherable until it's cribbing of the final act of "Suspects" for its own conclusion that not only cheats a smart, knowing audience but feels like a cheat from the minute one character is onto another with a fateful 'wait=a-second' glance and pause in his tracks.</t>
  </si>
  <si>
    <t xml:space="preserve">I also liked the back story of how there was a holy war centuries ago between the forces of light and the denizens of hell, and how the ancestors of both sides are fighting over the souls again years later.</t>
  </si>
  <si>
    <t xml:space="preserve">Bosses are simple, regular battles are simple, yet annoying since they take so long to load.</t>
  </si>
  <si>
    <t xml:space="preserve">The Villian is a total rehash of FF6 and FF7. His character is pointless and arbitrary to the game as a whole.</t>
  </si>
  <si>
    <t xml:space="preserve">Edios's latest instalment to the Tomb Raider franchise is spectacular, and one of this year's best games.</t>
  </si>
  <si>
    <t xml:space="preserve">Enemies get frozen in space, stuck in doorways, etc... It's so bad it's amateurish.</t>
  </si>
  <si>
    <t xml:space="preserve">The fact that the viewer is dragged thru a lame and less interesting plot from the original sets this movie on a train wreck collision.</t>
  </si>
  <si>
    <t xml:space="preserve">This phone is reasonably priced, but the quality is terrible.</t>
  </si>
  <si>
    <t xml:space="preserve">There is no doubt that great fun can be had in this game, so you can take what the critics say with a pinch of salt...</t>
  </si>
  <si>
    <t xml:space="preserve">Even in relatively good lighting conditions, it chose horrifying exposure times like 1/6 of a second.</t>
  </si>
  <si>
    <t xml:space="preserve">A week later, still no replacement unit.</t>
  </si>
  <si>
    <t xml:space="preserve">You can have up to four cows and four chickens at a time, which is not much.</t>
  </si>
  <si>
    <t xml:space="preserve">I read the book and like it very much.</t>
  </si>
  <si>
    <t xml:space="preserve">I never felt bad once for Amir, but I loathed him even to the end.</t>
  </si>
  <si>
    <t xml:space="preserve">The song picks up again with more heart-wrenching harmonies, screams and pounding drums.</t>
  </si>
  <si>
    <t xml:space="preserve">This is pure soul--its naked bearing, its deep hurt, its highest joys.</t>
  </si>
  <si>
    <t xml:space="preserve">It is almost too simple and lacks preferences or options.</t>
  </si>
  <si>
    <t xml:space="preserve">simply, THIS WAS RELEASED, NOT TO REJUVINATE THE COMMUNITY, BUT TO MAKE A QUICK BUCK. If ya wanna fly around and blow stuff up like a mongoloid retard, BUY THIS SIM!</t>
  </si>
  <si>
    <t xml:space="preserve">You go running around soaking up hundreds of bullets, and killing or destroying anything near you.</t>
  </si>
  <si>
    <t xml:space="preserve">The main problem I had with this book is it's characterization, or lack there of.</t>
  </si>
  <si>
    <t xml:space="preserve">This, my friends, is one of the best metal songs I've ever heard, period.</t>
  </si>
  <si>
    <t xml:space="preserve">Let's just say I'm glad I rented.</t>
  </si>
  <si>
    <t xml:space="preserve">It is as manufactured as Britney, Steps 5ive etc, and on the same level musically.</t>
  </si>
  <si>
    <t xml:space="preserve">... Cons: Everything....</t>
  </si>
  <si>
    <t xml:space="preserve">That can be discouraging; when you seem to be getting off to a good start, only to have some aliens just stomp out your civilization with superior everything; and no help from your supposed allies.</t>
  </si>
  <si>
    <t xml:space="preserve">I previously posted the following review of this player: "My Sony D500P arrived yesterday, and I tried two different DVDs, but both played poorly.</t>
  </si>
  <si>
    <t xml:space="preserve">If you needed to lengthen the coaxial cable, you could use a female-to-female barrel connector, but I assume you would start degrading your signal at some point.</t>
  </si>
  <si>
    <t xml:space="preserve">Mill's "Principles" are required reading for everyone seriously interested in the history of economic thought.</t>
  </si>
  <si>
    <t xml:space="preserve">Square's ''old school'' attempts went to waste since there really wasn't anything ''old school'' about this game--not plot wise anyway.</t>
  </si>
  <si>
    <t xml:space="preserve">What ever you were paid it was undeserved.</t>
  </si>
  <si>
    <t xml:space="preserve">No so with HTC (hd2, Hd3)</t>
  </si>
  <si>
    <t xml:space="preserve">Magnetism is personal power and the author's treatise on how to attain it is total bunk peppered with pseudo-science.</t>
  </si>
  <si>
    <t xml:space="preserve">Also, how many times is Dieselboy going to have mixes of "Follow the Leader" and "You Must Follow" on his albums.</t>
  </si>
  <si>
    <t xml:space="preserve">I am also a big fan of shooting the trees down.</t>
  </si>
  <si>
    <t xml:space="preserve">It's definitely worth the $10 I got it for.</t>
  </si>
  <si>
    <t xml:space="preserve">What are you waiting for?</t>
  </si>
  <si>
    <t xml:space="preserve">This is a hand guide to obvious intellectual/emotional underpinnings of 'reverse-Nazism', in Exodus, all non-Jews are gutless traitors lacking in all attributes desirable to a human being, while the heroic, courageous, morally upright, (superior race!)</t>
  </si>
  <si>
    <t xml:space="preserve">When I heard that the middle section where Paul sings "Since You've Been Gone...." is truncated did I realize that this is the single version being used, NOT the original album version.</t>
  </si>
  <si>
    <t xml:space="preserve">This orriginal album shows alot of talent and includes a number of styles of music, So it suits everyones taste in music from hiphop to rock.</t>
  </si>
  <si>
    <t xml:space="preserve">Her "woo-hoo!"</t>
  </si>
  <si>
    <t xml:space="preserve">Overall, it was a good book.</t>
  </si>
  <si>
    <t xml:space="preserve">And the remake of "Hellhound on My Trail," Johnson's signature tune??</t>
  </si>
  <si>
    <t xml:space="preserve">And after that, she did not even bother to try out anything on my computer.</t>
  </si>
  <si>
    <t xml:space="preserve">The towns, castles, and dungeons look just as real as the ones from FF 7 and FF 8. This makes the characters look out of place--especially in FMV sequences--because the characters are deformed looking.</t>
  </si>
  <si>
    <t xml:space="preserve">The only way you will get enjoyment out of this is by doing the tournament with friends.</t>
  </si>
  <si>
    <t xml:space="preserve">Graphics- For N64 is was really good!</t>
  </si>
  <si>
    <t xml:space="preserve">2. The claims about "up to 500% more wireless coverage" did not translate into a much improved signal for my remote computers - I only saw very marginal improvement on the prior Netgear router I was using!</t>
  </si>
  <si>
    <t xml:space="preserve">Don't think this is a true port of the really good SNES game Harvest Moon, because Natsume, the company who created all the HM games, took of the major part of the game: interacting with others.</t>
  </si>
  <si>
    <t xml:space="preserve">"All flash, no substance" Features -All skill-requiring mini-games have been removed!</t>
  </si>
  <si>
    <t xml:space="preserve">It's awful!</t>
  </si>
  <si>
    <t xml:space="preserve">This is the worst game I have ever played.</t>
  </si>
  <si>
    <t xml:space="preserve">My husband and I have read several marriage books over the years...some good, some bad, and one so terrible that Andy actually threw it across the bedroom into the trashcan...but Love and Respect is our favorite, by far.</t>
  </si>
  <si>
    <t xml:space="preserve">There is a certain magical charm that works between her and Day-Lewis that is both tragic and inspiring.</t>
  </si>
  <si>
    <t xml:space="preserve">There is no rhyme or reason to the film as it progresses and by the end it doesn't explain anything that has just transpired (or even attempts too!)</t>
  </si>
  <si>
    <t xml:space="preserve">Story The plot is what really kept me fromlosing hope of this game.</t>
  </si>
  <si>
    <t xml:space="preserve">It's very comfortable to charge - the charger is in the socket, the headset is in the charger, no tangling wires - great!</t>
  </si>
  <si>
    <t xml:space="preserve">Read on to see what else makes this game unplayable.</t>
  </si>
  <si>
    <t xml:space="preserve">Unfortunately, the answer is a definitive no. A bland script coupled with a less than engaging plot overshadows its CG and musical flare.</t>
  </si>
  <si>
    <t xml:space="preserve">It's fun to get a sports car, or monster truck delivered to you in the middle of a battle.</t>
  </si>
  <si>
    <t xml:space="preserve">No stat-building, no crappy jumps, and NO camera issues.</t>
  </si>
  <si>
    <t xml:space="preserve">Sadly though, the negative aspects of AV are too glaring to ignore.</t>
  </si>
  <si>
    <t xml:space="preserve">I only had a short time to use the unit.</t>
  </si>
  <si>
    <t xml:space="preserve">don't buy this cd it is a waste of good money</t>
  </si>
  <si>
    <t xml:space="preserve">Being a big fan of Nobuo Uematsu, I was overall pleased with his work in this movie.</t>
  </si>
  <si>
    <t xml:space="preserve">Beyonce, you're incredible, but this album was a slap in the face to all of your fans and anyone who even mildly liked you.</t>
  </si>
  <si>
    <t xml:space="preserve">But it's cool if you don't have one because then you have a space on every board that does nothing!</t>
  </si>
  <si>
    <t xml:space="preserve">Perhaps even more current given the current economic crisis.</t>
  </si>
  <si>
    <t xml:space="preserve">What a waste of time.</t>
  </si>
  <si>
    <t xml:space="preserve">Rounding off the album are some great end of the night belters from X-Press 2, Alcatraz and Grace. I've been ever increasingly worried about the quality of the compilations coming out of HK towers of late.</t>
  </si>
  <si>
    <t xml:space="preserve">This is a bad idea because matches involve no strategy at all.</t>
  </si>
  <si>
    <t xml:space="preserve">This song is so great.</t>
  </si>
  <si>
    <t xml:space="preserve">It was a total waste of my money.</t>
  </si>
  <si>
    <t xml:space="preserve">We have to zig-align the camera so the film (actually BL scan back) and the plane of the art are aligned exactly.</t>
  </si>
  <si>
    <t xml:space="preserve">My advice, however, is to leave this one alone and listen to practically everything else by Neil Finn.</t>
  </si>
  <si>
    <t xml:space="preserve">All in all I think the game is a sophisticated chess match, and like chess takes many hours to master, so don't buy this game if you are short on time.</t>
  </si>
  <si>
    <t xml:space="preserve">Level gaining is quick, and irrelevant since it seems to not matter what level the party is at.</t>
  </si>
  <si>
    <t xml:space="preserve">If you can live with that, you WILL enjoy this game!</t>
  </si>
  <si>
    <t xml:space="preserve">The beautiful ambiance will make you feel like you're actually in the game.</t>
  </si>
  <si>
    <t xml:space="preserve">I do like finally having Cornet on the cover.</t>
  </si>
  <si>
    <t xml:space="preserve">Particularly touching is the scene in which the Hero explains race to his six-year-old, bi-racial daughter.</t>
  </si>
  <si>
    <t xml:space="preserve">EVEN IF YOU SEE IT FOR ONLY 2 DOLLARS!</t>
  </si>
  <si>
    <t xml:space="preserve">Belly dance is harder than it looks-and sometimes it takes a while to fully grasp these moves and to do them well-you can't take lessons for one month, and then put out a video.</t>
  </si>
  <si>
    <t xml:space="preserve">It has a much more modern look and is much more user friendly.</t>
  </si>
  <si>
    <t xml:space="preserve">Twists that just don't click.</t>
  </si>
  <si>
    <t xml:space="preserve">I'm not even going to include the lame cast and simply say the directors : Michael &amp; Peter Spierig should just give it all up and stop while they're behind.</t>
  </si>
  <si>
    <t xml:space="preserve">As a whole, i would recomend bands such as Tool, AIC and other authentic metal rather than this sorry lot.</t>
  </si>
  <si>
    <t xml:space="preserve">Sadly, some aspects of the multiplayer require you to unlock battle modes and things of that nature.</t>
  </si>
  <si>
    <t xml:space="preserve">Though Ishmael does present some good examples, I didn't find the text powerfull enough to convince me.</t>
  </si>
  <si>
    <t xml:space="preserve">But it doesn't do much for me.</t>
  </si>
  <si>
    <t xml:space="preserve">There are parts where it's quiet for a few minutes and then when he starts talking again, it's more startling due to the tone of his voice.</t>
  </si>
  <si>
    <t xml:space="preserve">well looked as fake as it was....</t>
  </si>
  <si>
    <t xml:space="preserve">No soldier in his right mind would scramble to a fence when being fired on, unless it was his last and only place to try and hide.</t>
  </si>
  <si>
    <t xml:space="preserve">There was no emotion, they all sounded exactly the same: bland, dull, and over-polished.</t>
  </si>
  <si>
    <t xml:space="preserve">Led by 17 year old vocalist Hayley Williams, the band also features guitarist Josh Farro, drummer Zac Farro, bassist Jeremy Davis, and rhythm guitarist Hunter Lamb, all under the age of 21. The album starts with "All We Know", a catchy (but straightforward, systemaic) power-pop song.</t>
  </si>
  <si>
    <t xml:space="preserve">You could actually(and this may appall the most devout new age listeners!)consider "Hyperborea" 'nature music', for it does indeed transport you to natural locales and states of mind.</t>
  </si>
  <si>
    <t xml:space="preserve">Maybe it's the level designs' cheapness.</t>
  </si>
  <si>
    <t xml:space="preserve">For now, I would just skip buying this sensor and just download an app.</t>
  </si>
  <si>
    <t xml:space="preserve">He cried for about 45 mins after the end credits rolled.</t>
  </si>
  <si>
    <t xml:space="preserve">They each have their roles, and the ways they interact with their allies and opponents is a large part of the game.</t>
  </si>
  <si>
    <t xml:space="preserve">This was a very cheap substitute.</t>
  </si>
  <si>
    <t xml:space="preserve">If you graduate to intelligent enemies, the game is "very challenging," aka "painful."</t>
  </si>
  <si>
    <t xml:space="preserve">I wish that NIS America had done more polls to fans to ask what we wanted.</t>
  </si>
  <si>
    <t xml:space="preserve">The television itself would have sound, but the receiver had none.</t>
  </si>
  <si>
    <t xml:space="preserve">Controls are intuitively where fingers are placed.</t>
  </si>
  <si>
    <t xml:space="preserve">Um, and that one guy that wrote the review that says, "these guys are mega wicked chill" um, I think you must wear like Calvin Klien or Armani, because your pockets are so tight, and I don't even think you know what you're talking about.</t>
  </si>
  <si>
    <t xml:space="preserve">The jazz into on the instrumental song is the best part of this whole album.</t>
  </si>
  <si>
    <t xml:space="preserve">So people don t like them cause of that but they are good and their cd is good.</t>
  </si>
  <si>
    <t xml:space="preserve">The story was poorly developed and executed.</t>
  </si>
  <si>
    <t xml:space="preserve">For example, compare Eric's lame take of "When You've Got A Good Friend," with Savoy Brown's excellent version from their 1999 album Blues Keep Me Holding On. No contest: Guitarist Kim Simmonds and his famous Gibson Flying V fly circles around Eric's rendition.</t>
  </si>
  <si>
    <t xml:space="preserve">Black's sharp, skewered and outrageous humor percolates like a heady witches' brew of goofy insouciance effortlessly in the hardboiled tradition of Raymond Chandler which he spoofs with the wry narration Downey does throughout and upending the apple cart of the pulpy fiction noir genre with gleeful gusto.</t>
  </si>
  <si>
    <t xml:space="preserve">I wish everyone could read what they say about the feedlot fattening operations - I think many would be inspired to seek out free range meat.</t>
  </si>
  <si>
    <t xml:space="preserve">Multiplayer in both the N64 and DS versions of the game are extremely alike, and are good natured fun with friends.</t>
  </si>
  <si>
    <t xml:space="preserve">I forgot to mention that weapons in this game are USELESS, don't even bother picking them up.</t>
  </si>
  <si>
    <t xml:space="preserve">Ridiculous stuff.</t>
  </si>
  <si>
    <t xml:space="preserve">Recommended like a rest after a hard day's work.</t>
  </si>
  <si>
    <t xml:space="preserve">Truly fantastic pictures.</t>
  </si>
  <si>
    <t xml:space="preserve">It's neat to hear some of these songs with a screaming guitar in them and a different musical twist.</t>
  </si>
  <si>
    <t xml:space="preserve">I was really surprised the first time I played it.</t>
  </si>
  <si>
    <t xml:space="preserve">Huge cities within the world.</t>
  </si>
  <si>
    <t xml:space="preserve">It is impossible to survive the music, even though there is very little of it, when it happens you will be sorry that you did not mute.</t>
  </si>
  <si>
    <t xml:space="preserve">What I can tell you is that this release beats the pants off of any incarnation of this recording from the past.</t>
  </si>
  <si>
    <t xml:space="preserve">10/10 Overall, I don't see why this game got a lower score than the others.</t>
  </si>
  <si>
    <t xml:space="preserve">There's just nothing to do at a lot of the places.</t>
  </si>
  <si>
    <t xml:space="preserve">However the understanding of the Aramaic words gives such a clear liberal theological and spiritual basis of the unity of the Creator that it is accessible to anyone of any religious or spiritual tradition.</t>
  </si>
  <si>
    <t xml:space="preserve">The story didn't seem to be very original.</t>
  </si>
  <si>
    <t xml:space="preserve">And what of the good old Jedi healing or pain blocking techniques?</t>
  </si>
  <si>
    <t xml:space="preserve">Raymond left no room for error on his recordings and it shows.</t>
  </si>
  <si>
    <t xml:space="preserve">they are sharing the most passionate love story you can ever imagine.</t>
  </si>
  <si>
    <t xml:space="preserve">Not only you have the old lock behind the Ryo button but now you have total control over camera movement with the right stick (and you can adjust the speed of it at any time).</t>
  </si>
  <si>
    <t xml:space="preserve">No longer does the music feel constrained by the mono recording.</t>
  </si>
  <si>
    <t xml:space="preserve">Mr. Lieven does an excellent job in his analysis of the Chechen conflict, but readers should use caution against potential bias.</t>
  </si>
  <si>
    <t xml:space="preserve">Very rarely do you come across a game like this, and I'm extremely glad for this.</t>
  </si>
  <si>
    <t xml:space="preserve">Are her publishers totally ignoring the ever increasing deploring reviews?</t>
  </si>
  <si>
    <t xml:space="preserve">The places never look the same, which is a good point.</t>
  </si>
  <si>
    <t xml:space="preserve">This band has such potential to go far: down-to-earth kids who love to hang out with their fans, catchy albums and they put on a fun and impressive live show (I was very surprised).</t>
  </si>
  <si>
    <t xml:space="preserve">BLADE RUNNER (DIRECTOR'S CUT) (1982) **** Harrison Ford, Rutger Hauer, Sean Young, Edward James Olmos, Brion James, William Sanderson, Daryl Hannah, Joanna Cassidy, M. Emmett Walsh, Joe Turkel. Visually atmospheric histrionics set the bleak setting of futuristic hell in Los Angeles of the dour "blade runner" Deckard bounty hunting renegade replicants led by psychopathic android Roy Batty (appropriately named and Hauer's best performance of his career) out to terminate his maker.</t>
  </si>
  <si>
    <t xml:space="preserve">I realize that opinions vary, and I'm sure I'll get lit up for writing a negative review, but I really felt obligated to let people know to save their money.</t>
  </si>
  <si>
    <t xml:space="preserve">It's your choice.</t>
  </si>
  <si>
    <t xml:space="preserve">Lines like "It's Latin, it means 'Know thy self'", screams of un-intelligens, it was of course not Latin but ancient greek since the temple that said it was located in Delphi which is in Greece and not Italy. And no onward to the films.</t>
  </si>
  <si>
    <t xml:space="preserve">Fans of the mindless hack-'n'-slash might just like this one as a rental.</t>
  </si>
  <si>
    <t xml:space="preserve">When the game is over, you feel numb, as if you have watched 3 Disney movies in a row.</t>
  </si>
  <si>
    <t xml:space="preserve">The material is durable and the bag looks good.</t>
  </si>
  <si>
    <t xml:space="preserve">Pros: this is a very attractive sportband.</t>
  </si>
  <si>
    <t xml:space="preserve">Sykes steals the show as Evan's sarcastic assistant.</t>
  </si>
  <si>
    <t xml:space="preserve">"Disappointing" The overall storyline of the game is held together by poor one-liners.</t>
  </si>
  <si>
    <t xml:space="preserve">It's one of the few shooters I've ever played where I was hoping the game would end sooner.</t>
  </si>
  <si>
    <t xml:space="preserve">But the story line is incredibly hollow..You keep wondering when will things start making sense...</t>
  </si>
  <si>
    <t xml:space="preserve">So a demerit there!)</t>
  </si>
  <si>
    <t xml:space="preserve">The gunshots are...near perfect.....there is even some villains that taunt you during the major killage which you inflict on the fiends....Then the music...Your very great western music!</t>
  </si>
  <si>
    <t xml:space="preserve">However, once I realized that there is little meaningful text hidden between tons of useless babble, I started speed reading and found that it was enough to read just the title of each paragraph and a line or 2 in caps.</t>
  </si>
  <si>
    <t xml:space="preserve">* The book is well researched.</t>
  </si>
  <si>
    <t xml:space="preserve">On the surface an unlikely romance, the story draws strong parallels to the coexisting US Civil Rights Movement: The Heroine: To all those Blacks who suffered abuse at the hands of others and developed strength to live through it.</t>
  </si>
  <si>
    <t xml:space="preserve">I'd love to read a book written by the author in the format of the preface.</t>
  </si>
  <si>
    <t xml:space="preserve">In truth, I was expecting a lot more than what I got in terms of graphics.</t>
  </si>
  <si>
    <t xml:space="preserve">I was certainly one of the most excited fans out there when I heard this game was going to DS, and the disappointment with all the features they left out of this game was appalling.</t>
  </si>
  <si>
    <t xml:space="preserve">Later trying to decide what to do about this problem, I realized that this was a malfunctioning product and they they should take it back.</t>
  </si>
  <si>
    <t xml:space="preserve">Finally, the ending smacks of confusion and disappointment never accomplishing anything of merit.</t>
  </si>
  <si>
    <t xml:space="preserve">You have the new XXX (Ice Cube) who no matter how good is acting is is a pimp!</t>
  </si>
  <si>
    <t xml:space="preserve">It's sad that sush an talented artist like him can be manipulated by Record Company that only cares about business (money).</t>
  </si>
  <si>
    <t xml:space="preserve">Jews lead an epic battle for the land that is rightfully theirs: just like the Germans did in 1939 against the 'evil' and 'inferior' Polish who were occupying 'their' land.</t>
  </si>
  <si>
    <t xml:space="preserve">I spent 3 days on and off trying to down load phone numbers from my motorola v600 cell phone to my laptop with the ambicom inc usb bluetooth adapter.</t>
  </si>
  <si>
    <t xml:space="preserve">Other than the moves she learned from Ansuya, I would venture to say that Kathy doesn't know a doumbek from a zil...or a beledi from a karshlima.</t>
  </si>
  <si>
    <t xml:space="preserve">HP all-in-ones don't seem to have this problem.</t>
  </si>
  <si>
    <t xml:space="preserve">Also might be nice to have relative pointing instead of absolute...</t>
  </si>
  <si>
    <t xml:space="preserve">Awesome eh?</t>
  </si>
  <si>
    <t xml:space="preserve">No wonder it is getting cheaper by the day.</t>
  </si>
  <si>
    <t xml:space="preserve">I don't know, give us something nice to hear, that makes you want to move around!</t>
  </si>
  <si>
    <t xml:space="preserve">DVD's and video games play very well on this television.</t>
  </si>
  <si>
    <t xml:space="preserve">Not many of the songs grabbed my attention, his voice gets real annoying after a while too.</t>
  </si>
  <si>
    <t xml:space="preserve">That was about 2 months ago, and I still haven't heard from Gateway.</t>
  </si>
  <si>
    <t xml:space="preserve">Hell, even Cloud, the soldier who barely talked and had no recollection of the past seemed more real than any of the characters in FF9. I guess the only thing ''old school'' about this game was the lack of plot.</t>
  </si>
  <si>
    <t xml:space="preserve">What a letdown.</t>
  </si>
  <si>
    <t xml:space="preserve">Those are good, and they won't bother you before a long time.</t>
  </si>
  <si>
    <t xml:space="preserve">Perhaps I'm jaded, but now much of this album sounds pretty silly (as does a lot of the music I proudly own from that era).</t>
  </si>
  <si>
    <t xml:space="preserve">It just ain't worth it.</t>
  </si>
  <si>
    <t xml:space="preserve">This cd was pretty relaxing.</t>
  </si>
  <si>
    <t xml:space="preserve">Don't buy or rent this DVD</t>
  </si>
  <si>
    <t xml:space="preserve">Mostly shallow ideas about meaning of life.</t>
  </si>
  <si>
    <t xml:space="preserve">Great cut: Bombay Calling - a wonderful violin driven instrumental that makes you bounce in your seat.</t>
  </si>
  <si>
    <t xml:space="preserve">First of all, it's like Windows 95 -- I have to "reboot" it every day -- and I don't have any extra software installed other than what comes with the phone.</t>
  </si>
  <si>
    <t xml:space="preserve">In whole, a major disappointment due to shortened versions, and simply baffling since it is stated that this IS the original album.</t>
  </si>
  <si>
    <t xml:space="preserve">The last few intensive notes end this song beautifully.</t>
  </si>
  <si>
    <t xml:space="preserve">The author/speaker carefully explains the meanings of the sayings of Jesus in their original Aramaic then teaches the listener the language forms of the various words.</t>
  </si>
  <si>
    <t xml:space="preserve">I believe that most readers would have rather read about Vincentes experience in nuclear power plants with all its technical complexity than being bored by his fabricated and dull pump system.</t>
  </si>
  <si>
    <t xml:space="preserve">Why oh why did that 1 guard see me with 20 seconds left as I slowly walk back to my informant?</t>
  </si>
  <si>
    <t xml:space="preserve">This is one amazingbook about a man (Gary Paulsen) and his experiances with running the Iditarod dog race in Alaska. It goes through his nothing but humorous traing process, and then onto the grueling, tiring, painful race.</t>
  </si>
  <si>
    <t xml:space="preserve">I'm to old to waste time.</t>
  </si>
  <si>
    <t xml:space="preserve">Oh, and remember the cool ugly smoke monster that Durza was riding (and let me point out that Durza never used magic when fighting Eragon in the book or he would have died for sure) Oh yeah, back to the smoke monster, it was never in the book!</t>
  </si>
  <si>
    <t xml:space="preserve">My one complaint is that the slot load cd/dvd drive is very noisy.</t>
  </si>
  <si>
    <t xml:space="preserve">The band that goes around the back of your head is not adjustable, and if you are wearing a collar of any sort, when you move your head at all, it will rub and move the ear buds in and out of your ears.</t>
  </si>
  <si>
    <t xml:space="preserve">But the absolutely worst song on this album would have to be "Gift From Virgo"; Six minutes of Beyonce throwing her voice all up and down the octave chart with words so incredibly vapid you would think a valley girl with a 2.0 grade point average had written it.</t>
  </si>
  <si>
    <t xml:space="preserve">Keyboard is great for the individual that doesn't what to fool with alternate text entry methods.</t>
  </si>
  <si>
    <t xml:space="preserve">The ending offers some conclusion to the divides within her family and we see that life continues on.</t>
  </si>
  <si>
    <t xml:space="preserve">I realize they can't all be gems but the latest offering had me grinding my teeth in deep hatred.</t>
  </si>
  <si>
    <t xml:space="preserve">Compared to the other HM, it's no good.</t>
  </si>
  <si>
    <t xml:space="preserve">We are never 100% certain if in fact he had a daughter but I'd hedge my bets that Kerrigan is too sharp to fool his audience into false beliefs (I recognized one gut-wrenching clue when William mentions to a ticket clerk he lost his daughter on September 11th) particularly Lewis' gentle interplay with the natural born Breslin, a very excellent young actress who also shines in her sad, shy Kira, a child who is suffering as well inside and eventually blossoms into happiness and can see that there is more than meets the eye with William (who's final act has all the suspense of a melodramatic thriller in what the audience fears his truth to become).</t>
  </si>
  <si>
    <t xml:space="preserve">This bag would be great if they would just spend two dollars more for a better closure.</t>
  </si>
  <si>
    <t xml:space="preserve">The reason for Carver's intent is not revealed until the final act (which is the weaker part of the film) but consider its post-Civil War thread and that should sate those who don't want a spoiler thrown in for good measure.</t>
  </si>
  <si>
    <t xml:space="preserve">An uncommon misstep for Moby.</t>
  </si>
  <si>
    <t xml:space="preserve">Then dump her in the inn (or kill her if you are feeling particularly evil) and go off gallivanting with the Halfing pirate and insane necromancer instead!</t>
  </si>
  <si>
    <t xml:space="preserve">I tried to get him to play through it once more but he kept screaming.</t>
  </si>
  <si>
    <t xml:space="preserve">Best scene: Jack trying to get Quaid served in a podunk pub.</t>
  </si>
  <si>
    <t xml:space="preserve">Read it.</t>
  </si>
  <si>
    <t xml:space="preserve">:) It doesn't fit into my son's and friend's ears as well - keeps falling out.</t>
  </si>
  <si>
    <t xml:space="preserve">Detectives Carson O'Connor and Michael Madison are reduced to supporting roles, nattering on about raising babies (they're now in love), eating and shooting guns.</t>
  </si>
  <si>
    <t xml:space="preserve">The gameplay is pretty much repetitive and the tracks are boring.</t>
  </si>
  <si>
    <t xml:space="preserve">My real rating is -5 stars.</t>
  </si>
  <si>
    <t xml:space="preserve">If you have the choice between this and Pokemon then buy Pokemon.</t>
  </si>
  <si>
    <t xml:space="preserve">The names are the worst part of these films, "The Logos", "The Hammer", "Smith", "Morpheus", "Trinity" and so on.</t>
  </si>
  <si>
    <t xml:space="preserve">I thought at first maybe I had a defective version of the book but after reading other reviews, I see that our problem is normal.</t>
  </si>
  <si>
    <t xml:space="preserve">In is a little unsettling.</t>
  </si>
  <si>
    <t xml:space="preserve">GAMEPLAY 0/10 I would give this a something if I knew how to enter the games!</t>
  </si>
  <si>
    <t xml:space="preserve">But the differences are much greater, and so well balanced that you see each faction represented among top players almost equally.</t>
  </si>
  <si>
    <t xml:space="preserve">Needless to say, I feel very let down.</t>
  </si>
  <si>
    <t xml:space="preserve">The characters themselves are immaculately detailed and are representative of their in game counterparts, and the free flowing clothing and hair on each of them will make you say "wow" at least once.</t>
  </si>
  <si>
    <t xml:space="preserve">Perhaps I set the bar too high, because I was sorely disappointed.</t>
  </si>
  <si>
    <t xml:space="preserve">While most people are only familiar with their third album, "Under A Stone With No Inscription", I'm here to tell you that this album is every bit as worthy of praise.</t>
  </si>
  <si>
    <t xml:space="preserve">The Bad-Low end PCs can't run next-gen graphics; slightly clunky keyboard controls The Hell?!-Early in the game, you can hear the guards talking about a monkey smoking a cigarette.</t>
  </si>
  <si>
    <t xml:space="preserve">Some of the chapters are extremely difficult where you have to kill hundreds of aliens before you get to save the game at a checkpoint.</t>
  </si>
  <si>
    <t xml:space="preserve">If it's going to lock up that much, at least they should make the reset button more easily accessible.</t>
  </si>
  <si>
    <t xml:space="preserve">The producers never even feature 1 song where his playing takes control.</t>
  </si>
  <si>
    <t xml:space="preserve">Newborns can now enjoy Mario Party!</t>
  </si>
  <si>
    <t xml:space="preserve">Apoptygma Berzerk gets better with each album, artfully programming a solid pop sensibility with cutting edge danceteria and gothadustrial seasonings.</t>
  </si>
  <si>
    <t xml:space="preserve">Cons: the iPhone 3GS simply won't fit into the pouch.</t>
  </si>
  <si>
    <t xml:space="preserve">ROCKET SCIENCE (2007) * Reece Thompson, Anna Kendrick, Nicholas D'Agostino, Vincent Piazza, Margo Martidale, Aaron Yoo, Josh Kay, Steve Park, Lisbeth Bartlett, Denis O'Hare, Jonah Hill. (Dir: Jeffrey Blitz) Lame mix of "ELECTION" and "RUSHMORE" Why is it some of the indies heralded at such prestigious film fests like Sundance often come across as crass, self-involved, hateful pieces of turgid junk?</t>
  </si>
  <si>
    <t xml:space="preserve">Let me explain the most annoying part, even more annoying than the repetitiveness.</t>
  </si>
  <si>
    <t xml:space="preserve">The arenas, player models, crowds, coaches, lighting, and presentation are all the best I've ever seen in a basketball game.</t>
  </si>
  <si>
    <t xml:space="preserve">I have NEVER seen a belly dancer perform and all of sudden squeal out "OOOOOooooowwww!"</t>
  </si>
  <si>
    <t xml:space="preserve">This book is useful for younger audiences.</t>
  </si>
  <si>
    <t xml:space="preserve">I believe that Lily Burana had good intentions in writing this book but I as the reader sure didn't get it.</t>
  </si>
  <si>
    <t xml:space="preserve">Also, you get more than enough playing time on the battery.</t>
  </si>
  <si>
    <t xml:space="preserve">Well Black took a self-imposed sabbatical (ie he was considered a pariah and he had a near mental breakdown due to depression) and managed to get his s*%% together to make a fine comeback in this his directorial debut that delivers just what the smart-ass title suggests not so subtly.</t>
  </si>
  <si>
    <t xml:space="preserve">Where you relate and bond with Love Actually you tend to scratch your head wondering what the heck is going on.</t>
  </si>
  <si>
    <t xml:space="preserve">In fact, all the instruments are much better defined.</t>
  </si>
  <si>
    <t xml:space="preserve">This is used for vans in a service company and when it works it works very well.</t>
  </si>
  <si>
    <t xml:space="preserve">but more like a really decent "TWILIGHT ZONE" episode.</t>
  </si>
  <si>
    <t xml:space="preserve">The music has also aged well, Paul Young's voice still gives me goose bumps.</t>
  </si>
  <si>
    <t xml:space="preserve">There was some degree of praise to Jennifer Connelly.</t>
  </si>
  <si>
    <t xml:space="preserve">Story: 8/10 (same as pretty much any western type anything) You are a former marshal....Bad ass dude...Well, a bunch of people want your land, along with all the land surrounding you...You kept refusing, so while you went to the store to pick up some supplies, and your wife's perfume, they murder your wife, burn down your house, and kidnap your kid!</t>
  </si>
  <si>
    <t xml:space="preserve">The weakness of some aurguments, such as limited resources may have contributed to corporate financial gains are eliminated by comparing profits on historical trends prior to the conflicts.</t>
  </si>
  <si>
    <t xml:space="preserve">Because everybody loves microphone games!</t>
  </si>
  <si>
    <t xml:space="preserve">No problems what so ever.</t>
  </si>
  <si>
    <t xml:space="preserve">I've never used a Canon product that felt so shoddy.</t>
  </si>
  <si>
    <t xml:space="preserve">I will return this one and gladly pay more to get rid of this crap.</t>
  </si>
  <si>
    <t xml:space="preserve">The albums opus is "Sea Map", which straddles some nether-ground between Led Zeppelin, Bardo Pond and Porcupine Tree. This is balanced by the delicate beauty of "Scrapbook of Madness" and "Satellite Sun".</t>
  </si>
  <si>
    <t xml:space="preserve">Overall - 9/10 The Good-Graphics, gameplay, and audio will blow you away.</t>
  </si>
  <si>
    <t xml:space="preserve">Nothing but the best!!</t>
  </si>
  <si>
    <t xml:space="preserve">The display is plain manual is quite complex.</t>
  </si>
  <si>
    <t xml:space="preserve">No, of course not!</t>
  </si>
  <si>
    <t xml:space="preserve">In this day and age of today's advanced digital technology, a golden opportunity to digitally remix and remaster some of the greatest music of the '60s, was missed.</t>
  </si>
  <si>
    <t xml:space="preserve">Also, many of these tracks are just filler or fluff, such as the James Bond Theme remix which is listed on the Amazon track list as: "9. James Bone Theme - Paul Oakenfold, Norman, Monty" James Bone Theme is about right.</t>
  </si>
  <si>
    <t xml:space="preserve">And speaking of battles, this game is one of the easiest Final Fantasies ever.</t>
  </si>
  <si>
    <t xml:space="preserve">There is so much too do.</t>
  </si>
  <si>
    <t xml:space="preserve">The scares that fail to come are largely due to Roth's build up (finally) after nearly a half hour of lead up with unlikable characters whose sympathy we're supposed to gather by the time they meet their fates with grisly results when in fact the punches are indeed pulled.</t>
  </si>
  <si>
    <t xml:space="preserve">The ability to chose the dark side or light side through random killing or giving a way money is beautiful.</t>
  </si>
  <si>
    <t xml:space="preserve">It's almost like she's saying, "I'm Beyonce, I'm amazing, and people will jump on anything I create, so why even make an attempt."</t>
  </si>
  <si>
    <t xml:space="preserve">Pawn the jewelry, if necessary, to buy this disc if only for "Je t'ai dans la peau" ("I've got you under my skin").</t>
  </si>
  <si>
    <t xml:space="preserve">I'm very fond of his previous work and I really think that he couldn't have played a worse Profion even if he had tried.</t>
  </si>
  <si>
    <t xml:space="preserve">He is thrown in to give us a villian.</t>
  </si>
  <si>
    <t xml:space="preserve">The rest of the album relies too heavily on multi-tracked vocals, which bring the album's overall appeal down for me.</t>
  </si>
  <si>
    <t xml:space="preserve">But then the song breaks down into a bass-led melody, with Schalin at first almost speaking the lyrics, then screaming over the soft music.</t>
  </si>
  <si>
    <t xml:space="preserve">Also, it fits perfectly in my collection of "chill-out" music.</t>
  </si>
  <si>
    <t xml:space="preserve">I give it 3 out of 10 (and that only because Deniro and Norton are two of my personal favorites)</t>
  </si>
  <si>
    <t xml:space="preserve">I hear they are releasing new modes, but who cares when the game play is this bad.</t>
  </si>
  <si>
    <t xml:space="preserve">8/10 big ups for Ali. Respect!</t>
  </si>
  <si>
    <t xml:space="preserve">THE LOST CITY (2006) *** Andy Garcia, Ines Sastre, Tomas Milian, Enrique Murciano, Bill Murray, Dustin Hoffman, Millie Perkins, Nestor Carbonell, Steven Bauer, Richard Bradford, Dominik Garcia-Lorido, Julio Oscar Mechosa, Juan Fernandez, Elizabeth Pena, William Marquez, Tony Plana, (Dir: Garcia) Andy Garcia's Bittersweet Valentine To Cuba Andy Garcia has always been a favorite of mine to watch on screen, with his fiery, impassionate no-holds-barred, cool-as-a-cucumber performances with both excessive and implosive turns and his passion is now on full display in his directorial debut, a valentine to his beloved homeland Cuba. Garcia stars as Fico Fellove, a nightclub owner and musician in Havana, circa 1958, on the cusp of the Cuban revolution and a drastic turn of historical events that will forever change his heart and soul.</t>
  </si>
  <si>
    <t xml:space="preserve">You've seen her many many times before, only the last few times you saw her, she was interesting.</t>
  </si>
  <si>
    <t xml:space="preserve">I wish I hadn't bought this game, and so will you.</t>
  </si>
  <si>
    <t xml:space="preserve">The controls just always feel awkward no matter how much you tweak your key mapping.</t>
  </si>
  <si>
    <t xml:space="preserve">moment as I found something that related both to business practices, and my personal relationships.</t>
  </si>
  <si>
    <t xml:space="preserve">In conclusion, I give this game an 8/10....It's a really good game....seriously....The best western game I've ever played....It's got a nice story (for an fps), and all sorts of other junk...This is the game for any western shoot em up lover or just a regular action/FPS lover....Hell, it's even good for people who aren't fans of the genre</t>
  </si>
  <si>
    <t xml:space="preserve">It's the execution that makes this game shine.</t>
  </si>
  <si>
    <t xml:space="preserve">The web site says their goal is 100% customer satisfaction and thier tech support page actually suggests that you call them but does not list a phone number.</t>
  </si>
  <si>
    <t xml:space="preserve">Another thing-Crash does not play as well as he used to.</t>
  </si>
  <si>
    <t xml:space="preserve">but clunky and slow as hell.</t>
  </si>
  <si>
    <t xml:space="preserve">I could go on and on about this wonderful album, but I won't.</t>
  </si>
  <si>
    <t xml:space="preserve">To be fair, the MF6595 works flawlessly with all Windows operating systems, including Windows 7 Release Candidate.</t>
  </si>
  <si>
    <t xml:space="preserve">It just won;t bore you.</t>
  </si>
  <si>
    <t xml:space="preserve">As for the sounds, they are almost perfect.</t>
  </si>
  <si>
    <t xml:space="preserve">Cons: Guns are weak and inaccurate.</t>
  </si>
  <si>
    <t xml:space="preserve">I definitely liked Kite Runner more, but I did like this one a lot.</t>
  </si>
  <si>
    <t xml:space="preserve">Even though I didn't LIKE the first movie, this one just sets another bar!</t>
  </si>
  <si>
    <t xml:space="preserve">It lets you adjust exposure + or -2, but the pics look terrible!</t>
  </si>
  <si>
    <t xml:space="preserve">If your not, then you won't.</t>
  </si>
  <si>
    <t xml:space="preserve">Now it seems that many of the vocals are too heavy for the music, and the beat gets lost in the background.</t>
  </si>
  <si>
    <t xml:space="preserve">The webcam works as advertised - with really crappy lighting, it still managed to show my face comfortably, and worked well with various messaging software.</t>
  </si>
  <si>
    <t xml:space="preserve">In brief, the graphics are jaw-dropping good for a Wii game and will have you begging for more.</t>
  </si>
  <si>
    <t xml:space="preserve">In my own opinion, this release and Wings' VENUS &amp; MARS are DTS' worst 5.1 CDs on the market.</t>
  </si>
  <si>
    <t xml:space="preserve">This is not the book for your goal.</t>
  </si>
  <si>
    <t xml:space="preserve">While each author may adapt his style a little differently, the content layout remains the same.</t>
  </si>
  <si>
    <t xml:space="preserve">Very disappointing for a game I looked forward too so much.</t>
  </si>
  <si>
    <t xml:space="preserve">Good job Edios!</t>
  </si>
  <si>
    <t xml:space="preserve">I threw away the cd after listening to 2 songs.</t>
  </si>
  <si>
    <t xml:space="preserve">Secondly, I found myself distracted by the ham-handed writing quality.</t>
  </si>
  <si>
    <t xml:space="preserve">The end just happens, as if the author is in a hurry to make it happen or lacks better imagination.</t>
  </si>
  <si>
    <t xml:space="preserve">BTW- the jitter light is on about 90% of the time with this camera.</t>
  </si>
  <si>
    <t xml:space="preserve">However, I found it very hard to enjoy the book because I really disliked the main character Amir. He was to cowardly, so childish throughout his whole life, whining and complaining through much of the 371 pages it took to tell the story.</t>
  </si>
  <si>
    <t xml:space="preserve">Rowling's come a long way, her writing is quite eloquent now.</t>
  </si>
  <si>
    <t xml:space="preserve">After haggling with both for several days only to finally find that it was going to cost $125, I was forced to have the credit card company charge-back the purchase.</t>
  </si>
  <si>
    <t xml:space="preserve">I play it through the Aux in and it sounds way better than the cheesy speakers in my monitor.</t>
  </si>
  <si>
    <t xml:space="preserve">As with all star wars games the sound is great but, the voice acting especially shines.</t>
  </si>
  <si>
    <t xml:space="preserve">Play as top WWF Superstars including newcomers Rob Van Dam, Booker T, DDP,Hurricane, and now thq has said that Kevin Nash and Scott Hall and Hollywood Hulk Hogan that's right the NWO will be in the game now.</t>
  </si>
  <si>
    <t xml:space="preserve">And it's cool how can travel from the past into the future.</t>
  </si>
  <si>
    <t xml:space="preserve">GET SSX 3! That's my only conclusion, if you don't have this game in your collection, get it now while it's still there and go and shame yourself!!!</t>
  </si>
  <si>
    <t xml:space="preserve">I must say this album really grew on me when I saw the DVD. In my books the music gets a 5 star rating, for sure it was off the chain.</t>
  </si>
  <si>
    <t xml:space="preserve">I feel like a different voice should have been used though.</t>
  </si>
  <si>
    <t xml:space="preserve">You could return to it for information over and over again.</t>
  </si>
  <si>
    <t xml:space="preserve">Seriously, don't waste your money or your time on this movie like I unfortunately did.</t>
  </si>
  <si>
    <t xml:space="preserve">Months have passed and apparently Keane has been plagued by his absolute guilt in allowing her to be taken from him that it has affected (or possibly triggered) a panicky, inner voice that speaks to him (or more accurately has him speaking aloud to himself either calming his fear or invoking more paranoia) as he wanders seemingly aimless in the unforgiving way station (a perfect metaphor for his situation), replete with a tattered news clipping about his missing daughter that he waves to unsuspecting passersby and pedestrians alike milling about their daily chores of going back and forth to work or another destination.</t>
  </si>
  <si>
    <t xml:space="preserve">I like this system much better than junctioning and materia and even espers.</t>
  </si>
  <si>
    <t xml:space="preserve">5. The screen size is a pleasure.</t>
  </si>
  <si>
    <t xml:space="preserve">The camera is light but feels solid.</t>
  </si>
  <si>
    <t xml:space="preserve">Basically, you cannot crawl on the ground or go prone, so using dips in the terrain is not too common.</t>
  </si>
  <si>
    <t xml:space="preserve">But then I started to pick out all the bad things about it.</t>
  </si>
  <si>
    <t xml:space="preserve">Controls: 10/10 Your usual for a FPS.....You get your regular fire, then a special fire which can make you shoot faster on some guns...you also got your open doors button...then your move buttons...and map...and jump...and so on.</t>
  </si>
  <si>
    <t xml:space="preserve">In his book, he captivates us by telling us what his "characters" know how to do.</t>
  </si>
  <si>
    <t xml:space="preserve">Around the second month I had this phone, the charger broke.</t>
  </si>
  <si>
    <t xml:space="preserve">The graphics are sweet.</t>
  </si>
  <si>
    <t xml:space="preserve">I noticed that the unit couldn't recognize the markers from my computer's DVD bookmarks and the AB repeat works horribly.</t>
  </si>
  <si>
    <t xml:space="preserve">Tongue-thru-cheek T&amp;A and dumb-as-a- stump zombie homage mashup of sub-Cormanian sleaze that frankly hasn't a clever thought in its ripped out skull: a futuristic US government run amok has an experiment gone awry resulting in a horde of zombies with ap*ss and vinegar Marine troop set in for the kill, only to unknowingly transmit the virus at a nearby strip-joint resulting in the titular monster- mish-mash.</t>
  </si>
  <si>
    <t xml:space="preserve">Sorry Herb, but I think you missed the boat with this series.</t>
  </si>
  <si>
    <t xml:space="preserve">The only reason I give it a 1 is because of the graphics, just as another review stated: terrible game with nice coat of paint to hide it's rust.</t>
  </si>
  <si>
    <t xml:space="preserve">Alice digs it too, and this DVD-Audio release is a real treat.</t>
  </si>
  <si>
    <t xml:space="preserve">It only sounded like a good idea, but the finished product gave me a tooth-ache.</t>
  </si>
  <si>
    <t xml:space="preserve">The 100+ positive reviews of this book mortified me.</t>
  </si>
  <si>
    <t xml:space="preserve">Just thinking of this film makes my stomach sour.</t>
  </si>
  <si>
    <t xml:space="preserve">So, if you care about cassette player this stero is very reliable and sounds good too.</t>
  </si>
  <si>
    <t xml:space="preserve">Some require pushing A, others you have to select options with the cursor then click A, others require jumping to get a random dice roll.</t>
  </si>
  <si>
    <t xml:space="preserve">12. The End - 4/5stars Starts out slow then picks up, sounds nice.</t>
  </si>
  <si>
    <t xml:space="preserve">Just buy it and you'll understand.</t>
  </si>
  <si>
    <t xml:space="preserve">The acting by both Rush and Davis is truly impressive as each manages to avoid making either of their roles true monsters and victims by giving them shades of gray in character and just enough reality to their pre-conceived stereotypes – alcoholic loser and misbegotten abused wife.</t>
  </si>
  <si>
    <t xml:space="preserve">Master each Superstar's unique wrestling style and turn the tide of the match through a combination of counters, reversals and bone-shattering finishing moves.</t>
  </si>
  <si>
    <t xml:space="preserve">On top of that, the film has an amateurish quality (a not-very-similar-looking actor plays Rock speaking from the world beyond, sometimes with his image inserted into the frame with the real Rock Hudson).</t>
  </si>
  <si>
    <t xml:space="preserve">Along the way he is avoiding his family, namely his wife Lillian (the equally gifted O'Hara) who is requesting a divorce and their teenage daughter Laurel (a great Graynor) whose dabbling into the punk era underscores her dad's rebellious nature in namely a heated affair with Joanna Bourne (a nubile Neuwirth) who is also giving Nicky an ultimatum.</t>
  </si>
  <si>
    <t xml:space="preserve">Very cool, not that ELP's version isn't great too.</t>
  </si>
  <si>
    <t xml:space="preserve">No ability to change from English to Japanese in the music/subtitles.</t>
  </si>
  <si>
    <t xml:space="preserve">There is undeniable chemistry between Garner and Olyphant (who I swear to God if you close your eyes sounds like a rakish Robert Wagner!)</t>
  </si>
  <si>
    <t xml:space="preserve">Not only is this game an embarrassment and rip-off, it was created for the sole purpose of making a quick buck off Naruto fans.</t>
  </si>
  <si>
    <t xml:space="preserve">who effortlessly provides the sex with aplomb, and tastefully so.</t>
  </si>
  <si>
    <t xml:space="preserve">This was a ripoff.</t>
  </si>
  <si>
    <t xml:space="preserve">The main problem was that none of the songs were being performed live.</t>
  </si>
  <si>
    <t xml:space="preserve">But I hate it since I had to pay 8 bucks for something that should have been a SCI-FI, USA or an ABC movie of the week.</t>
  </si>
  <si>
    <t xml:space="preserve">The controls are spot on.</t>
  </si>
  <si>
    <t xml:space="preserve">Pace gives us many tips and access to research to help us deal cross-gender.</t>
  </si>
  <si>
    <t xml:space="preserve">I could have purchased a sub $100 card and received better results.</t>
  </si>
  <si>
    <t xml:space="preserve">When the station would change from commercials to shows or vise versa, the sound would cut out on some.</t>
  </si>
  <si>
    <t xml:space="preserve">A body and a voice do not an actor make.</t>
  </si>
  <si>
    <t xml:space="preserve">Most authors examine all angles of interpretation through the ages and give a decent bibliography at the end of each chapter.</t>
  </si>
  <si>
    <t xml:space="preserve">This set of 6 CDs takes the book of the Cosmic Jesus one step further.</t>
  </si>
  <si>
    <t xml:space="preserve">So far, so good, I'm as excited as anyone who has played the previous, Itakagi is my man, too bad he is leaving Tecmo but maybe its a good thing since I doubt he will stop making games...</t>
  </si>
  <si>
    <t xml:space="preserve">Along for the ride in one jaunt is Jan (Taylor nicely balancing the destitute of Chinaski with her own unique blend of shabbiness), a loose woman Henry falls for and wind up sharing space and libations until the money runs out.</t>
  </si>
  <si>
    <t xml:space="preserve">EVAN ALMIGHTY (2007) ** Steve Carell, Morgan Freeman, Lauren Graham, Johnny Simmons, Graham Phillips, Jimmy Bennett, John Goodman, Wanda Sykes, John Michael Higgins, Jonah Hill, Molly Shannon, Ed Helms, (Cameo: Jon Stewart as himself) Strained 'sequel' to "BRUCE ALMIGHTY" with Carell's jerk anchorman Evan Baxter leaving TV to begin his stint as a freshman Congressional rep has his hands full when God (Freeman reprising his holy role; Jim Carrey wisely avoided the 'calling') demands he build an ark like Noah and the hilarity ensues (or should have).</t>
  </si>
  <si>
    <t xml:space="preserve">Unfortunately, it is not worth the $9.00 to go see her only.</t>
  </si>
  <si>
    <t xml:space="preserve">Where was the writer?</t>
  </si>
  <si>
    <t xml:space="preserve">Its 50 percent more powerful than a similar turon or core 2 duo of the same specs., and it outperforms both the Macbook air 13inch, $1700,, and Macbook pro $1499, in fact the I5 simply allows for more end use ram, and virtual processors, a feature yet to be taken advantage of for most users, but one necessary for future proofing, and currently, for high end, graphic intensive software.</t>
  </si>
  <si>
    <t xml:space="preserve">Problems Encountered: Had one bad one that I had replaced.</t>
  </si>
  <si>
    <t xml:space="preserve">DO NOT BUY OR RENT THIS GAME!</t>
  </si>
  <si>
    <t xml:space="preserve">;-) Final analysis: This is beyond a doubt the most boring book I have EVER READ!</t>
  </si>
  <si>
    <t xml:space="preserve">Even on medium, which I have them on, they look excellent.</t>
  </si>
  <si>
    <t xml:space="preserve">Not even close.</t>
  </si>
  <si>
    <t xml:space="preserve">The storyline is flat and uninventive.</t>
  </si>
  <si>
    <t xml:space="preserve">GRAPHICS 4/10 All Gamecube games have exceptionally good graphics, but this sadly will remind you of the chunky, low polygon rate graphics of Nintendo 64. As this was the first Gamecube game I played I thought of selling my Gamecube (but then I played Star Fox Adventures).</t>
  </si>
  <si>
    <t xml:space="preserve">Extra features after game play.</t>
  </si>
  <si>
    <t xml:space="preserve">Written and directed by D-Day's real-life wife Rebecca Miller (daughter of acclaimed playwright Arthur), the film has a leisurely paced, lovely-to-look at feel (kudos to cinematographer Ellen Kuras - who collaborated with Miller on Personal Velocity for her beatifically lensed work including such imagery as sun dappling water, a twinkling of an electric storm in a blue-violet twilight and a dazzling full moon on a clear night) as well as a literate outlook on her characters and their interlocking both subtle (a painful look by Day-Lewis to his daughter's deliberate display of losing her virginity to Thaddius) and not-so (a snake slithering loose under the bed during the deflowering – loss of innocence etc.). But make no bones about it she is a gifted storyteller with some nice quirks (Rose's odd/funny/sweet attempted seduction of a highly reluctant yet respectable Rodney is one of the most amusingly warm-hearted displays in cinema of late that feels real).</t>
  </si>
  <si>
    <t xml:space="preserve">I think that he has more rhyming words than the rhyming dictionary.He also draw great pictures that really describe the scene in the book.</t>
  </si>
  <si>
    <t xml:space="preserve">Otherwise it is a somewhat gallant attempt to do what Sam Raimi, John Carpenter and others have pioneered in the late Seventies and early Eighties: horror with heart.</t>
  </si>
  <si>
    <t xml:space="preserve">Barely. Soon this game becomes another case with a disc inside collecting dust on your shelf.</t>
  </si>
  <si>
    <t xml:space="preserve">Castlevania really looks like an old castle, and your characters are really well-designed.</t>
  </si>
  <si>
    <t xml:space="preserve">Regardless, the author proposes several solid ideas to remove the economic incentives out of war and create policies which deny officials the coercive practices and threatening posturing of military forces against other foriegn governments for other than national defense (which said practices are used for economic coercion).</t>
  </si>
  <si>
    <t xml:space="preserve">I think out of hundreds of pics I took while I had it, I thought 3 were really good.</t>
  </si>
  <si>
    <t xml:space="preserve">Her true intention of her mission is to achieve closure before starting her new life, marrying her love Randy. Her story is too long and drawn out.</t>
  </si>
  <si>
    <t xml:space="preserve">The lightning sounds really good, and you can hear your character walking, attacking, getting hurt or dying and the enemies moaning, fighting, growling or yelling in pain after they take a hit or die (especially the vampires' death, it sounds so cool!).</t>
  </si>
  <si>
    <t xml:space="preserve">Beginning with slow, chugging riffs, it is after the first verse that it kicks into high gear, harmonies running rampant.</t>
  </si>
  <si>
    <t xml:space="preserve">the other songs may very well be excellent but i couldn't bring myself to keeping it after hearing the cure tune)</t>
  </si>
  <si>
    <t xml:space="preserve">Although oppinion, the basis of his oppinions are based in factual information and with anticipated counter aurguements addressed in advanced.</t>
  </si>
  <si>
    <t xml:space="preserve">I have owned it since Nov 2009. The HD2 is the best phone.</t>
  </si>
  <si>
    <t xml:space="preserve">Eddie Murphy's latest and now this..."Hannibal meets Homer Simpson".</t>
  </si>
  <si>
    <t xml:space="preserve">I hated them and they stopped me form playing the game over again.</t>
  </si>
  <si>
    <t xml:space="preserve">The DNA option, which updates rosters and player ratings/tendencies to reflect real life NBA performance, is superb, and it really feels like you're playing in the NBA. If you want a great online sports game, grab this, just don't expect EA to get everything right.</t>
  </si>
  <si>
    <t xml:space="preserve">Thomas Allen is a singer I greatly admire - however on this night he just doesn't seem vocally up to the challenge, his aria `Fin ch'han dal vino' Is taken so fast by Muti that he is breathless and seems unable to cope, by the end of the opera he is evidently flagging.</t>
  </si>
  <si>
    <t xml:space="preserve">I called to return the product because it had a bug in it and was sent somewhere else, the people I was sent to wouldn't admit that it had a bug in the card, but I could return the product and get another buggy 9550 SUX (SXU 4LP).</t>
  </si>
  <si>
    <t xml:space="preserve">Moon's cymbals are transparent...his drumwork really stands out on this release.</t>
  </si>
  <si>
    <t xml:space="preserve">What's the point of that?</t>
  </si>
  <si>
    <t xml:space="preserve">Wohlforth cheerfully tackles the deep fog of climate science (even some of the career scientists he interviews seem hopelessly befuddled by the complexity of it).</t>
  </si>
  <si>
    <t xml:space="preserve">If there is any background lighting, and the room is dark, the camera's flash does not seem to adequately adjust when the camera is set on automatic, resulting in very dark photos.</t>
  </si>
  <si>
    <t xml:space="preserve">They're all basically the same.</t>
  </si>
  <si>
    <t xml:space="preserve">Its got 1696 video memory compared to my Macs 512, a 7200 rpm drive compared to the Macs 5200, both have led screens, but the Macs got 1280 by 800 compared to this which has only 1366 by 768 – though it doesn't seem to matter.</t>
  </si>
  <si>
    <t xml:space="preserve">* I wanted to see a chapter written by Kevin Vanhoozer.</t>
  </si>
  <si>
    <t xml:space="preserve">Maybe a woman's voice would have been better.</t>
  </si>
  <si>
    <t xml:space="preserve">purchased 12-17-04 for $32.46 at Comp USA in San Bruno Ca. and still cant get it to work properly.</t>
  </si>
  <si>
    <t xml:space="preserve">And one of the greatest lines ever: "Good gosh how hard can it be?</t>
  </si>
  <si>
    <t xml:space="preserve">Clear instructions, realistic rides and better graphics would of made this 7 to 10 out of 10 material, but because this is everything the game is missing it unfortunately won't impress.</t>
  </si>
  <si>
    <t xml:space="preserve">He goes through the relationships with everyone he meets and his thoughts while reviewing for the race before it's start in Anchorage, Alaska. Paulsen is one of my all time favorite authors and when i read this I was impressed with the emotion, and hysterical hallucinations and I was glad that this book went way over my expectations.</t>
  </si>
  <si>
    <t xml:space="preserve">Basically the horses control like they have ice skates on.</t>
  </si>
  <si>
    <t xml:space="preserve">But, the games still have it good points!</t>
  </si>
  <si>
    <t xml:space="preserve">Tony's blue-collar working class dad, Harold (a superb Rush in a continuing string of chameleon like turns of late), a man who houses many demons and unleashes his inner fury through bottles of beer , tries his best to provide for his sprawling tight family and although his focus on winning-is-the-only-thing-that-matters view in life has to face his failures every day (he gave up a promising attempt as a professional soccer star by marrying young, and regretting every moment thereafter) in spite of his loving family and long-suffering wife Dora (the ethereally haggard Davis equally top-notch in a semi-low-key performance).</t>
  </si>
  <si>
    <t xml:space="preserve">Even those who don't like star wars will love the great story.</t>
  </si>
  <si>
    <t xml:space="preserve">But that's the only detail I can think of, because, for a Gameboy game, they did pretty well for the graphics!</t>
  </si>
  <si>
    <t xml:space="preserve">Unfortunately the game lacks substance.</t>
  </si>
  <si>
    <t xml:space="preserve">I'll admit the plotline sucked, the guns feel weak, and the worlds kind of boring.</t>
  </si>
  <si>
    <t xml:space="preserve">But personally I much prefer the writing of LM Montgomery over Paulo Coelho. I didn't come to love the characters in “The Alchemist” as I did the characters from Avonlea.</t>
  </si>
  <si>
    <t xml:space="preserve">I played this on my friend's 360 and then on my own Playstation 3. (I confess that I'm a Playstation fan -- bought the PS1, PS2, and now the PS3.) The frame rate and color depth on the PS3 version are pretty depressing in comparison to the 360 version.</t>
  </si>
  <si>
    <t xml:space="preserve">Hopefully now it is running I won't need to do that again, and getting the other machines connected will be easier.</t>
  </si>
  <si>
    <t xml:space="preserve">True these all come from 78 RPM sources but they are as good as it gets.</t>
  </si>
  <si>
    <t xml:space="preserve">The enemies look so real, you really think you have a three-headed dog in front of you:) Score: 9/10 Music/Sound - Though the music might get annoying (sometimes), it's still really great and it fits with the atmosphere of the place you are in. It really makes you ''get into the game''.</t>
  </si>
  <si>
    <t xml:space="preserve">My 3 year old son absolutely loved playing this game.....</t>
  </si>
  <si>
    <t xml:space="preserve">I really wish I hadn't.</t>
  </si>
  <si>
    <t xml:space="preserve">Running and skipping and jumping and playing with dolls, by age 12 most girls are throwing out their dolls because they want to be more mature and are becoming interested in sex, which is exactly what Lolita was doing in the novel, she was smack-dab in-between the child world and adult world.</t>
  </si>
  <si>
    <t xml:space="preserve">Not sure why they would release this album in this shape.</t>
  </si>
  <si>
    <t xml:space="preserve">The rare gully and stone wall or rock is really your only option for "real" cover, but the game more or less expects you to use the haybails to hide behind when a German with an MP40 is shooting at you.</t>
  </si>
  <si>
    <t xml:space="preserve">I really never thought much more about Robert Berry. That was until Greg Stone who does a progressive rock radio show in the bay area, started to play some songs from this album Prime Cuts. Wow, Robert Berry, who is from the bay area has paid homage to some of the best prog acts of the 70's.</t>
  </si>
  <si>
    <t xml:space="preserve">2. The pictures are amazingly clear.</t>
  </si>
  <si>
    <t xml:space="preserve">I thought it was going to be much better.</t>
  </si>
  <si>
    <t xml:space="preserve">The camera is also easy to master: you press the button it's assigned to and it will come right behind you.</t>
  </si>
  <si>
    <t xml:space="preserve">How cool is it to hear ELP with a raging electric guitar and the song not being overpwoered by keyboards?</t>
  </si>
  <si>
    <t xml:space="preserve">The book tells one how to "get paid" in a spiritual way.</t>
  </si>
  <si>
    <t xml:space="preserve">I accidentally die and GAME OVER... Then i release that my previous save point is far far beyong...</t>
  </si>
  <si>
    <t xml:space="preserve">They actors sound like they're fresh out of remedial drama, while the live action cut scenes are just as bad.</t>
  </si>
  <si>
    <t xml:space="preserve">They also skipped many important events like Eragon's back getting slashed open by Durza and him hearing the cripple that is whole in his head.</t>
  </si>
  <si>
    <t xml:space="preserve">Second, my favorite feature, the voice commands, frequently just doesn't work.</t>
  </si>
  <si>
    <t xml:space="preserve">Unfortunately, all of these were involved in this film.</t>
  </si>
  <si>
    <t xml:space="preserve">There are two big "wow" points here.</t>
  </si>
  <si>
    <t xml:space="preserve">The two leads are funny, fast-witted – like a modern day Hope &amp; Crosby with cool to spare and do the best work they've both done in recent memory.</t>
  </si>
  <si>
    <t xml:space="preserve">I bought this TV off of eBay for $300 in 2006 when the average price was for 800 - 1,000. The picture is excellent as well as the sound.</t>
  </si>
  <si>
    <t xml:space="preserve">However something is decidedly lost in the translation of dysfunctional families in suburbia.</t>
  </si>
  <si>
    <t xml:space="preserve">How this is considered the best game of all times is beyond me.</t>
  </si>
  <si>
    <t xml:space="preserve">not that its done it should be very quick, but 2 days???</t>
  </si>
  <si>
    <t xml:space="preserve">Still it's clear that the author loves his "people," and all races of people, as he gives solid advice to young, black men as to selling drugs--he tells them that the job of a low rate drug dealer pays nothing more than minimum wage.</t>
  </si>
  <si>
    <t xml:space="preserve">"Leviathan" weaves fact and fiction together to make a great story.</t>
  </si>
  <si>
    <t xml:space="preserve">It runs on and on again ...It is really boring music.</t>
  </si>
  <si>
    <t xml:space="preserve">Cons: -Despite the fact the game comes on DVDs you still can't avoid disk swapping at certain parts if you install all the expansions.</t>
  </si>
  <si>
    <t xml:space="preserve">By flagrantly violating narrative intrusion, making it obvious to the reader and by claiming that she believes herself to be an actual blood descendant of Mary Magdalene and that this is all some fictionalized recounting of events that she alleges have happened to her, she shows that she just doesn't get it.</t>
  </si>
  <si>
    <t xml:space="preserve">It actually has a lot of good stuff in it.</t>
  </si>
  <si>
    <t xml:space="preserve">Nor will I buy another in the future out of fear of getting the same results.</t>
  </si>
  <si>
    <t xml:space="preserve">Why not expand more on that story to give his character more of an edge: making him distrustful, perhaps bitter, or even insecure.</t>
  </si>
  <si>
    <t xml:space="preserve">Sound- Amazing!!!</t>
  </si>
  <si>
    <t xml:space="preserve">Not perfect graphics, but extremely good graphics!</t>
  </si>
  <si>
    <t xml:space="preserve">It was obnoxious and corny, and given the circumstances I wouldn't appreciate it...</t>
  </si>
  <si>
    <t xml:space="preserve">Filmmaker Hoffman does a yeoman-like job in getting fine quality performances from his gifted ensemble and in his star, Keaton gets a few juicy yet low-key turns as well balancing the tension that is leading to a possible fall-out.</t>
  </si>
  <si>
    <t xml:space="preserve">So with all this negativity, it looks like I foolishly wasted $30 dollars to get this mediocre game shipped to me, especially already knowing that it lacked.</t>
  </si>
  <si>
    <t xml:space="preserve">It was terrible.</t>
  </si>
  <si>
    <t xml:space="preserve">And, thus, I wound up with blurry or dark pictures.</t>
  </si>
  <si>
    <t xml:space="preserve">I particularly liked a very early sequence with Rose retreating to the cramped confines of a pale yellow tree house , an envisionment of a metaphorical giantess trapped by her environs (Jack even notices and simply declares "you're getting to big for me"), attempting to adapt the her Brobdignagian largesse.</t>
  </si>
  <si>
    <t xml:space="preserve">Also, if you are used to the difficulty level of every other Crash Bandicoot game ever made (which is stupidly easy) then you will be surprised by the Wrath of Cortex. It is very difficult, and offers a great challenge, especially the boss levels.</t>
  </si>
  <si>
    <t xml:space="preserve">Big selection of military vehicles.</t>
  </si>
  <si>
    <t xml:space="preserve">First let me tell you I try to read a chapter every day.</t>
  </si>
  <si>
    <t xml:space="preserve">This is what gives Harvest Moon games a little something special, and they took it all off!</t>
  </si>
  <si>
    <t xml:space="preserve">Whatever the season, the music, you will get sick to hear it, so take off the sound on your Gameboy, choose one of your favourite songs, find a CD player and enjoy good music while playing the game!</t>
  </si>
  <si>
    <t xml:space="preserve">You really feel like you have total control over the player, and each superstar plays distinctively different.</t>
  </si>
  <si>
    <t xml:space="preserve">-Although the storyline does follow a set path, there are no restrictions in party members.</t>
  </si>
  <si>
    <t xml:space="preserve">Yes, there are instruments.</t>
  </si>
  <si>
    <t xml:space="preserve">I'm still on the first level but so far I can yell: THERE IS NO ANY PROBLEM WITH THE CAMERA!</t>
  </si>
  <si>
    <t xml:space="preserve">Sound Sound... I LOVE THE KH MUSIC!</t>
  </si>
  <si>
    <t xml:space="preserve">Then good 'ol Kevin escapes the hospital with great ease not to mention heading back to his house and several other places to prepare for his assault on the bad boys lair.</t>
  </si>
  <si>
    <t xml:space="preserve">Complete disaster, no intelligens anywhere.</t>
  </si>
  <si>
    <t xml:space="preserve">It's cheesy, 1980s pop-rock that is barely saved by the fact that it being played by a band with incredible execution.</t>
  </si>
  <si>
    <t xml:space="preserve">And that's just the sources that CAN be fact-checked - who knows the extent to which he misrepresents his uncheckable sources on which his accusations depend (mission records, interviews, audio tapes, etc.). In fact, several of Tierney's interviewees have already come forward and said that Tierney does not quote them faithfully.</t>
  </si>
  <si>
    <t xml:space="preserve">Proving it takes two-to-tango, Neeson is at his most subtle yet still a looming presence with his brawn and stalwartness bellies his real intent: revenge at any price.</t>
  </si>
  <si>
    <t xml:space="preserve">And on the title track, 'Hyperborea', I could see myself on a barren yet breath-taking frozen landscape.</t>
  </si>
  <si>
    <t xml:space="preserve">Finally, I have to give this game such a low value rating because all you are getting for a $60 game is a single game mode, basic season mode, online play, and create a player...</t>
  </si>
  <si>
    <t xml:space="preserve">(The comparison is not unlike the cinematographers who capture on film the drama of a Mt. Everest ascent: the only way to get the picture is to strap on the gear and make the climb themselves, right alongside the adventurers they're filming.)</t>
  </si>
  <si>
    <t xml:space="preserve">they actually sound like themselves wen they play live, not like som other bands who actually cant sing on stage.</t>
  </si>
  <si>
    <t xml:space="preserve">I could not get it to set the time automatically.</t>
  </si>
  <si>
    <t xml:space="preserve">Before hearing the album in its entirety, I heard She Will Have Her Way and Sinner, both great tracks and worthy classics.</t>
  </si>
  <si>
    <t xml:space="preserve">Considering the relatively small size of the maps, the graphic detail could have been seriously improved.</t>
  </si>
  <si>
    <t xml:space="preserve">The band sounds bored silly on this album and it shows.</t>
  </si>
  <si>
    <t xml:space="preserve">Without them, i would have left in the middle.</t>
  </si>
  <si>
    <t xml:space="preserve">I agree with other reviewers who have said that the remote control has small buttons and is confusing to use.</t>
  </si>
  <si>
    <t xml:space="preserve">they changed all there great songs into bad ballads.</t>
  </si>
  <si>
    <t xml:space="preserve">Other side characters are completely recycled and poorly developed compared to there older counterparts.</t>
  </si>
  <si>
    <t xml:space="preserve">Have only used it a few times, but I am very pleased with it so far.</t>
  </si>
  <si>
    <t xml:space="preserve">It's just bad.</t>
  </si>
  <si>
    <t xml:space="preserve">I still give it 3 stars because the music itself is good if not great.</t>
  </si>
  <si>
    <t xml:space="preserve">The main problem I have with Potter in the books is that he doesn't really have much say over his life, re-active rather than pro-active.</t>
  </si>
  <si>
    <t xml:space="preserve">They also look great next to my 20" monitor w/ their tall slender appearance.</t>
  </si>
  <si>
    <t xml:space="preserve">There is no real motive behind his evil, and he starts out as a powerful almost indestructible god.</t>
  </si>
  <si>
    <t xml:space="preserve">The fighting is pretty uninventive, unless I totally missed the point.</t>
  </si>
  <si>
    <t xml:space="preserve">The one thing I really don't like about the Terk FDTV2A is that none of the cables and cords can be easily replaced.</t>
  </si>
  <si>
    <t xml:space="preserve">Set amidst US presidential race, terrorist attacks in the middle east and 3 insignificant judges in a federal prison, the book spins a tale of political showdowns and prison scams that get intertwined in the most improbable but highly predictable way.</t>
  </si>
  <si>
    <t xml:space="preserve">The only drawback is the use of the example microworld.</t>
  </si>
  <si>
    <t xml:space="preserve">To sum it up without revealing any details, there is no real character development.</t>
  </si>
  <si>
    <t xml:space="preserve">Readers get no insight into rest of the characters who could have very well defined the nature of relationship between Christopher and his parents.</t>
  </si>
  <si>
    <t xml:space="preserve">But I thought the acting of Ioan Gruffudd was the best for his portrayal of Mr.Fantastic (Reed Richards).</t>
  </si>
  <si>
    <t xml:space="preserve">It quit working just two days ago, so i called Lexmark support and they had me clean the rollers, but this did'nt work.</t>
  </si>
  <si>
    <t xml:space="preserve">I give it 4 out of 5 stars.</t>
  </si>
  <si>
    <t xml:space="preserve">Nothing will compare with this newer version on WinMobile 7 with a 1.5 processor and a 4.5 inch screen.</t>
  </si>
  <si>
    <t xml:space="preserve">which was so very prominent in her "Walk" is missing.</t>
  </si>
  <si>
    <t xml:space="preserve">Downsides are that if you have built-in freeview on your TV, it does get confused sometimes and will refuse to allow you to watch it through either TV or HDD player - I had to mess around with the settings several times to make it stop doing this.</t>
  </si>
  <si>
    <t xml:space="preserve">This drive is embedded with Western Digital's SmartWare virtual CD that will ALWAYS and FOREVER boot to your Mac computer.</t>
  </si>
  <si>
    <t xml:space="preserve">I saw Brad at the Oprey way back when, and I must say I knew he would be a star, but this album is sooo lack-luster, very disappointing.</t>
  </si>
  <si>
    <t xml:space="preserve">After hundreds of pictures and a week of giving it every chance to prove itself, I gave up.</t>
  </si>
  <si>
    <t xml:space="preserve">Then getting into the game itself this type of tediousness continues all over again.</t>
  </si>
  <si>
    <t xml:space="preserve">I found Kathy's overall attitude about belly dance appalling.</t>
  </si>
  <si>
    <t xml:space="preserve">The last two CD's don't contain any useful information and are somewhat out of scope.</t>
  </si>
  <si>
    <t xml:space="preserve">The games are too quest based and if the rides were just rides then, it may have received a six or even a seven, but the gameplay stopped it from getting a 4. OVERALL 3/10 This game is amazingly unique, but the gameplay, graphics, music and sound effects ruin it.</t>
  </si>
  <si>
    <t xml:space="preserve">When will this stop, when can they put more out of that production-value into the films, it says here in the Trivia-section they spent 2 months working on a raindrop, why couldn't they spend that time re-working the script I ask?</t>
  </si>
  <si>
    <t xml:space="preserve">Pros: Works excellent in my Dell 8100 using XP Home. My wireless router is in the basement and it works fantastic everywhere in my house (no dead spots even on 2nd story).</t>
  </si>
  <si>
    <t xml:space="preserve">King saves the most harrowing prose for the book's closing chapter, where he describes in detail the accident that almost took his life, and the role his writing has played in his recovery.</t>
  </si>
  <si>
    <t xml:space="preserve">Where are the back-up?</t>
  </si>
  <si>
    <t xml:space="preserve">This lets you know that your actually running this thing easy, and that it can handle even the toughest jobs.</t>
  </si>
  <si>
    <t xml:space="preserve">But since you can only upgrade your Legions between levels, and it takes such a ridiculous amount of EXP to earn even the most basic of upgrades, it hardly seems worth it in the end.</t>
  </si>
  <si>
    <t xml:space="preserve">It's either painfully harsh or just downright boring.</t>
  </si>
  <si>
    <t xml:space="preserve">was FADED OUT after only 4 mins!!!</t>
  </si>
  <si>
    <t xml:space="preserve">If you want a fast paced, fun, exciting, and non-repetitive game, then get Burnout 2 or Need for Speed: Hot Pursuit 2. These two games have a lot more different game modes that will keep you busy for hours while your Gran Turismo 3 sits on the shelf.</t>
  </si>
  <si>
    <t xml:space="preserve">Overall, the effort put into this games plot must have been minimal, making the game highly unmemorable.</t>
  </si>
  <si>
    <t xml:space="preserve">I would enjoy it because you would get weapons such as swords and daggers.</t>
  </si>
  <si>
    <t xml:space="preserve">IN this game the Opening scene has the normal cutscene graphics as KH, same as the end.</t>
  </si>
  <si>
    <t xml:space="preserve">It really felt to me like Kathy was in "aerobics class" persona, just wearing a fancy costume.</t>
  </si>
  <si>
    <t xml:space="preserve">Please don't buy it...</t>
  </si>
  <si>
    <t xml:space="preserve">If you're a fan of the game you'll be happy to know that the movie recreates it's futuristic world to a tee.</t>
  </si>
  <si>
    <t xml:space="preserve">This is just a complete disaster from top to bottom.</t>
  </si>
  <si>
    <t xml:space="preserve">1. The colors are natural and accurate.</t>
  </si>
  <si>
    <t xml:space="preserve">But, it's like that with all of the Harvest Moons…</t>
  </si>
  <si>
    <t xml:space="preserve">Lewis, who shined in HBO's mini-series "BAND OF BROTHERS" and was the best thing in "DREAMCATCHER", a British actor who uncannily channels an American accent every time, is an underrated thespian who truly gives a stunning, shocking and ultimately sympathetic performance.</t>
  </si>
  <si>
    <t xml:space="preserve">Then I tried Best Buy, where I had bought the camera, but they also had no such adapter and no such accessory kit.</t>
  </si>
  <si>
    <t xml:space="preserve">Anyone can easily tell these are not the original hits.</t>
  </si>
  <si>
    <t xml:space="preserve">1.I Realize - 5/5 stars.</t>
  </si>
  <si>
    <t xml:space="preserve">No? Didn't think so!</t>
  </si>
  <si>
    <t xml:space="preserve">The problem is this router doesn't really support Apple Macs. My previous router/modems (Speedtouch and Netgear wired) were literally plug and play.</t>
  </si>
  <si>
    <t xml:space="preserve">After researching and comparing this camera (fz30) with others in this price range and higher, I decided to buy the Panasonic DMC FZ30. After two weeks of picture takin' and putting the camera through some of it's many features, (it has features galore!).</t>
  </si>
  <si>
    <t xml:space="preserve">Luckily, it picked up in the end.</t>
  </si>
  <si>
    <t xml:space="preserve">Mark Haddon's first book puts him in the league with great authors of our time.</t>
  </si>
  <si>
    <t xml:space="preserve">Netgear software makes me buy them over and over...</t>
  </si>
  <si>
    <t xml:space="preserve">Overall this is an excellent camera that puts all the functions I wanted (RAW shooting, wide lens, full suite of manual settings and f-stop adjustments) and then some in my back pocket.</t>
  </si>
  <si>
    <t xml:space="preserve">Now the bad news: It is true that Gateway's customer service is not helpful if there are problems.</t>
  </si>
  <si>
    <t xml:space="preserve">I'm going to voice my biggest complaint about this game first, so that anyone thinking of buying BIA because it looks "realistic" or because it looks like a "simulation" might be deterred.</t>
  </si>
  <si>
    <t xml:space="preserve">When it comes to the racing part of the game, the handling of the cars is totally unforgiving leaving you with a hard and frustrating simulation.</t>
  </si>
  <si>
    <t xml:space="preserve">If you have Macs and need them networked over a cable broadband connection look for another Mac-friendly router or be prepared to get your hands dirty typing in IP and DNS addresses.</t>
  </si>
  <si>
    <t xml:space="preserve">The Bad: As of May 2009, there are still critical bugs left in the game.</t>
  </si>
  <si>
    <t xml:space="preserve">If this CD is "remastered", it certainly was not from the 1st generation, multi-track session tapes.</t>
  </si>
  <si>
    <t xml:space="preserve">I have been able to take more than 30 pictures with a fully charged pair of batteries before they went dead, and it is simple to just carry a spare pair of batteries for backup, as the battery charger that came with the camera accommodates 4 batteries.</t>
  </si>
  <si>
    <t xml:space="preserve">Also, the explosions look great.</t>
  </si>
  <si>
    <t xml:space="preserve">I can't get decent frames no matter what.</t>
  </si>
  <si>
    <t xml:space="preserve">The game never changes up, it is the same all the way through.</t>
  </si>
  <si>
    <t xml:space="preserve">They're gone.</t>
  </si>
  <si>
    <t xml:space="preserve">This even drew compliments from my brother who has a panasonic plasma.</t>
  </si>
  <si>
    <t xml:space="preserve">*Welcome to Earth* is a no holes barred pop dance explosion of the romantic strain (more akin to camoflage, depeche mode, and alphaville than moby, prodigy or ministry), but offers up no limp wrists.</t>
  </si>
  <si>
    <t xml:space="preserve">I began this novel with the greatest of hopes, and finished it in an effort to fully understand what a really bad novel consists of.</t>
  </si>
  <si>
    <t xml:space="preserve">The tank controls don't help either so you always end up dying CONSTANTLY, and with a lack of health and ammo you'll toss your PS1/PS2/PS3/PSP out the window.</t>
  </si>
  <si>
    <t xml:space="preserve">When you open a door or walk up stairs the animations talk forever to finish, menu are slow, text is not skippable.</t>
  </si>
  <si>
    <t xml:space="preserve">I doubt if they see just how bad an actor Will Ferrell and how over the top his shenanigans become "overkill".</t>
  </si>
  <si>
    <t xml:space="preserve">Very poor quality and design.</t>
  </si>
  <si>
    <t xml:space="preserve">With the perfect blend of honesty, humor, and humble wisdom, A Million Miles inspires readers to create a new story--a better story.</t>
  </si>
  <si>
    <t xml:space="preserve">I would highly recommend this to all.</t>
  </si>
  <si>
    <t xml:space="preserve">Not spectacular, but a damned fine effort Replay Value - 7/10 The game is quite short, but the hidden artifacts and unlockables (and a time trial mode), allows for many a redo.</t>
  </si>
  <si>
    <t xml:space="preserve">However, in sunny VZ, the game looks nice.</t>
  </si>
  <si>
    <t xml:space="preserve">As a theatrical movie, I rated this film a 2/10 because it was lacking in everything except acting and atmosphere.</t>
  </si>
  <si>
    <t xml:space="preserve">Also, the unit is about the size of a TV remote and I believe the large size keeps it from walking away.</t>
  </si>
  <si>
    <t xml:space="preserve">The sound is also a let down because you can hear the enemies uttering similar remarks throughout the game - sometimes giving away their position.</t>
  </si>
  <si>
    <t xml:space="preserve">Its screen, a 720p led, actually outperforms my 1080p Sony LCD laptop visually.</t>
  </si>
  <si>
    <t xml:space="preserve">RPG fan or no, you have no excuse not to play this incredible series.</t>
  </si>
  <si>
    <t xml:space="preserve">Gilmour's attempts at emulating Roger's unique lyricism have fallen somewhat short.</t>
  </si>
  <si>
    <t xml:space="preserve">After today's waste of time &amp; money I have to agree.</t>
  </si>
  <si>
    <t xml:space="preserve">TALK TO ME (2007) *** Don Cheadle, Chiwtel Ejiofor, Taraji P. Henson, Martin Sheen, Cedric the Entertainer, Vondie Curtis-Hall, Mike Epps. (Dir: Kasi Lemmons) Cheadle Sparkles in Biopic Don Cheadle is perhaps the most underrated best actor of his generation giving it all in every film performance and not getting the true props and recognition for his craft of versatility.</t>
  </si>
  <si>
    <t xml:space="preserve">They made a sequel!</t>
  </si>
  <si>
    <t xml:space="preserve">9/10. Ps Go see this great movie!</t>
  </si>
  <si>
    <t xml:space="preserve">Replay -- 2 Long, Boring, and pointless.</t>
  </si>
  <si>
    <t xml:space="preserve">Connected to radio first time with no problems.</t>
  </si>
  <si>
    <t xml:space="preserve">Replay Value : 1/10 If you have enough strength to go through this game once, trust me, you'll never want to go through it again.</t>
  </si>
  <si>
    <t xml:space="preserve">Fast, fleet –footed and funny as hell the film runs on all cylinders damn the hard-to-follow loony plottings; who cares - check it out just for the hell of it!</t>
  </si>
  <si>
    <t xml:space="preserve">Even a little child will take beautiful pictures with this camera if he/she is able to set it to AUTO. But like all electronic equipment, (LCD, HDTV, TV monitors, and digcams), you have to adjust the controls (PICT.ADJ) to get the best picture, or a picture set to your personal preference; you know-contrast, brightness, sharpness, etc... well, the FZ30 has controls that when adjusted properly, practically eliminates the so called 'noise' problem.</t>
  </si>
  <si>
    <t xml:space="preserve">What a waste of celluloid but wait!!</t>
  </si>
  <si>
    <t xml:space="preserve">So sad......</t>
  </si>
  <si>
    <t xml:space="preserve">I love their cd and I love them.</t>
  </si>
  <si>
    <t xml:space="preserve">My pictures did NOT live up to ANY of my expectations.</t>
  </si>
  <si>
    <t xml:space="preserve">I'm no prude but I think Roth skimped out on the Gran Guignol this could've been and without sounding sadomasochistic I like my gore to be buckets of, not a sponge job.</t>
  </si>
  <si>
    <t xml:space="preserve">Obviously, the script was bought and the writer was not brought aboard to work on it as the film went on.</t>
  </si>
  <si>
    <t xml:space="preserve">If you want to stab someone the knife stays in your hand so you have to pull out your gun again.</t>
  </si>
  <si>
    <t xml:space="preserve">3. The auto-focus is next-to-perfect.</t>
  </si>
  <si>
    <t xml:space="preserve">The book is short in duration, easy to read, direct in nature, often with an aggitated voice and written as if a sermon or speech.</t>
  </si>
  <si>
    <t xml:space="preserve">THE TV SET (2007) *** David Duchovny, Sigourney Weaver, Ioan Gruffudd, Judy Greer, Fran Kranz, Lindsay Sloane, Justine Bateman, Lucy Davis, Willie Garson, MC Gainey, Philip Baker Hall, Andrea Martin. Tart Satire of TV; Duchovny Gives Great Deadpan Jake Kasdan's latest satire, "THE TV SET", is a pitch perfect , dead-on depiction of the myopic vision of American television which has become a vast wasteland of so-called 'reality' shows and mean-spirited game shows when in essence, the true pillars of its foundation, the scripted format is on the wane.</t>
  </si>
  <si>
    <t xml:space="preserve">Also NOTE: Software that comes with camera includes BACKWEB - if you are unfamiliar with backweb - it is SPYWARE.</t>
  </si>
  <si>
    <t xml:space="preserve">In short this book will do more harm than good.</t>
  </si>
  <si>
    <t xml:space="preserve">Kathy doesn't need to be a "pro" to teach these basic moves-but these are basic moves that in my area are taught in the first 10 weeks of beginning class.</t>
  </si>
  <si>
    <t xml:space="preserve">We have all read books, watched plays or movies of handicapped children who undertake huge tasks and complete them.</t>
  </si>
  <si>
    <t xml:space="preserve">It's a classic Edith Piaf song, but this interpretation marries all of Karin Clercq's best qualities in one track: a beautifully alto voice, incredibly clear diction, and a gorgeous Belgian accent.</t>
  </si>
  <si>
    <t xml:space="preserve">Any race can truly beat any race.</t>
  </si>
  <si>
    <t xml:space="preserve">If you liked Diablo and Titan Quest, I have no doubt you'll like this game.</t>
  </si>
  <si>
    <t xml:space="preserve">First the good news...the camera takes nice, sharp pictures when zoom is not used and there is good lighting; it is compact and lightweight; and it is the most inexpensive camera I've seen with both digital and optical zoom and 4 megapixels.</t>
  </si>
  <si>
    <t xml:space="preserve">This is a really cool story.</t>
  </si>
  <si>
    <t xml:space="preserve">Spoiler Alert One would think a movie featuring Robert Deniro and Edward Norton would be good.</t>
  </si>
  <si>
    <t xml:space="preserve">The coloring of the elements are also beautiful.</t>
  </si>
  <si>
    <t xml:space="preserve">I believe that it would have been a lot better in black and white like the original.</t>
  </si>
  <si>
    <t xml:space="preserve">It's a diverse album, moody, brilliant and completely satisfying.</t>
  </si>
  <si>
    <t xml:space="preserve">4.One on One - 4/5stars I like the beats and the chorus 5. Phatt A55 - 5/5stars haha fun song to sing along to.</t>
  </si>
  <si>
    <t xml:space="preserve">And it's a good game to play on a lazy day.The biggest reason I love this game is the fact that the stylus control just works so well.</t>
  </si>
  <si>
    <t xml:space="preserve">And to hint that scientists are keeping (or would keep) supernatural explanations secret completely misreads what science is all about.</t>
  </si>
  <si>
    <t xml:space="preserve">Wil Smith's son just gets a C+ and only because he finally delivered on the closing scenes.</t>
  </si>
  <si>
    <t xml:space="preserve">He also has some differentt takes on the Genesis classic Watcher of the Skies and he covers Amborsia which he was once a member.</t>
  </si>
  <si>
    <t xml:space="preserve">Brain matter on spears?</t>
  </si>
  <si>
    <t xml:space="preserve">i would give this album 9/10</t>
  </si>
  <si>
    <t xml:space="preserve">You will have all your time to enjoy it, as there is usually one different music for each different stage in the game.</t>
  </si>
  <si>
    <t xml:space="preserve">Strengths:Good concept for a very excellent PDA. Had excellent display resolution and color.</t>
  </si>
  <si>
    <t xml:space="preserve">My favorite lines: James as Leon to Ford's Deckard in a compromising position: 'Wake up.</t>
  </si>
  <si>
    <t xml:space="preserve">Sometimes there are cheap deaths.</t>
  </si>
  <si>
    <t xml:space="preserve">Anata is one of those rare bands that hasn't yet written a bad song.</t>
  </si>
  <si>
    <t xml:space="preserve">There's no treble control on the unit.</t>
  </si>
  <si>
    <t xml:space="preserve">This movie was the worst movie I have ever seen, and anyone that has read the books will agree with me!</t>
  </si>
  <si>
    <t xml:space="preserve">It surprises me how this game is underrated!</t>
  </si>
  <si>
    <t xml:space="preserve">Moby's ill advised exploration of disco gets even worse here.</t>
  </si>
  <si>
    <t xml:space="preserve">What a disappointment!!</t>
  </si>
  <si>
    <t xml:space="preserve">These chants are accompanied by modern but appropriate guitar music and enable the listener/participator to enter more sensually into the original language.</t>
  </si>
  <si>
    <t xml:space="preserve">10/10 Controls: You'll find yourself mostly using the stylus for this game, by throwing things, rubbing your stylus on your dog's head to pet them, and showing them how to do tricks.</t>
  </si>
  <si>
    <t xml:space="preserve">The antenna feels well-made and solid, the cables appear to be of a good quality.</t>
  </si>
  <si>
    <t xml:space="preserve">The pictures had no color, were not sharp, and terrible DOF. I probably could have been able to eventually use it to its fullest potential but I want good photos now.</t>
  </si>
  <si>
    <t xml:space="preserve">Admittedly, I'm sure we didn't NEED the settings, but if anything, making Rhapsody HARDER or adding an experience booster would've better than eliminating the settings all together.</t>
  </si>
  <si>
    <t xml:space="preserve">I mean no superstar moves, no dunk contest, where's franchise mode???</t>
  </si>
  <si>
    <t xml:space="preserve">Things get worse: Love Will Tear Us Apart is presented here without the intro on the original album, again it simply "starts".</t>
  </si>
  <si>
    <t xml:space="preserve">The lyrics are fun 6.Best Inspiration - 5/5 stars.</t>
  </si>
  <si>
    <t xml:space="preserve">Don't buy it, its a waste of money.</t>
  </si>
  <si>
    <t xml:space="preserve">Weird. Buy or Rent-Buy. You'll want to keep this one for ages!</t>
  </si>
  <si>
    <t xml:space="preserve">It was also a commercial failure so it will remain a mystery to me how many people enjoy it.</t>
  </si>
  <si>
    <t xml:space="preserve">They all just staggered back when they died and always seemed to come out of nowhere!</t>
  </si>
  <si>
    <t xml:space="preserve">If you can surmount that disappointment, it should be noted that the studio clips are mostly of extremely poor quality (as if photographed from a tv screen).</t>
  </si>
  <si>
    <t xml:space="preserve">"Almost, but not quite" The game has a feel to it like CoV (the quest/mission instance's)but with out the quickness and fun.</t>
  </si>
  <si>
    <t xml:space="preserve">He couldn't understand why there were no more levels to play.</t>
  </si>
  <si>
    <t xml:space="preserve">or will they ever ?? I really don't know what to say...</t>
  </si>
  <si>
    <t xml:space="preserve">Flaws such as the abysmal combat system.</t>
  </si>
  <si>
    <t xml:space="preserve">There is enough room to store my whole music collection plus many photos.</t>
  </si>
  <si>
    <t xml:space="preserve">The one song Beyonce seems to want to make a big deal about is "Dangerously In Love", a remake of the enchanting love Ballad first performed by Beyonce's girl group, Destiny's Child. This, I wouldn't have a problem with if it were a remake at all, instead of an exact replica.</t>
  </si>
  <si>
    <t xml:space="preserve">Brilliant, loving this.</t>
  </si>
  <si>
    <t xml:space="preserve">It's hard to believe this is director Lin's follow-up from his remarkable debut with the indie fave "Better Luck Tomorrow" but if you're gonna sell out it could be a lot worse.</t>
  </si>
  <si>
    <t xml:space="preserve">Each disk starts out playing fine, then starts to stop and start repeatedly, and finally just stops playing.</t>
  </si>
  <si>
    <t xml:space="preserve">Does he have only one tone to his voice?</t>
  </si>
  <si>
    <t xml:space="preserve">It's not all about ME!</t>
  </si>
  <si>
    <t xml:space="preserve">While documentary filmmaker Blitz is said to have based this alleged comedy on his own childhood battle with stuttering, you could have fooled me in this highly mean-spirited, ugly and too-proud-of-itself attitude that I immediately disliked it from the get go and the cutesy touches (Hal's creepy friend's parents use musical therapy with a cello and piano recital of the Violent Femmes' "Blister in The Sun"), the fact NJ (my home state) is once again a one-note joke (and um, shot in BALTIMORE!!!), and namely no likable characters (nope even Hal becomes a real jerk in the long run).</t>
  </si>
  <si>
    <t xml:space="preserve">Keanu was so one dimensional that it became boring.</t>
  </si>
  <si>
    <t xml:space="preserve">SLOW BURN (2007) * Ray Liotta, LL Cool J, Mekhi Phifer, Jolene Blalock, Guy Torry, Taye Diggs, Chiwetel Ejiofor, Bruce McGill. More like a simmering potboiler: 1995's crackling neo-noir sleeper "The Usual Suspects" was in a class by itself but lately there have been some numerous copycats in attempting to glean some magic from its infamous twisted ending revealing who its arch-criminal Keyser Soze really was.</t>
  </si>
  <si>
    <t xml:space="preserve">Perhaps Square should attempt to create a new type of battle system that offers more intriguing strategies.</t>
  </si>
  <si>
    <t xml:space="preserve">Why the alien has arrived and why the earth is in peril is a slap in the face compared to the classic motive set forth in the original.</t>
  </si>
  <si>
    <t xml:space="preserve">She has a good command for her actors allowing each one to shine like the formidably funny and fierce Henson as Petey's vulgar yet golden-hearted hoochie mama.</t>
  </si>
  <si>
    <t xml:space="preserve">I bought this camera on sale for $399 and hard a really hard time getting good pics out of the camera.</t>
  </si>
  <si>
    <t xml:space="preserve">My husband also loved this book.</t>
  </si>
  <si>
    <t xml:space="preserve">And when you get to the later levels, and the monsters are extremely tough, this becomes even more annoying, with the limited weapons use.</t>
  </si>
  <si>
    <t xml:space="preserve">-Amazingly pointless, annoying new game mechanics!</t>
  </si>
  <si>
    <t xml:space="preserve">One of the most repetitive games I have ever played.</t>
  </si>
  <si>
    <t xml:space="preserve">You will be glad you did!</t>
  </si>
  <si>
    <t xml:space="preserve">The widescreen makes the screen seem so much bigger than my old laptop which was also 15.4" but not widescreen.</t>
  </si>
  <si>
    <t xml:space="preserve">The beginning of the book is a fascinating, funny look at how King's own career took flight.</t>
  </si>
  <si>
    <t xml:space="preserve">You can barely hit guys across the streets with a M4. Racing missions are just annoying.</t>
  </si>
  <si>
    <t xml:space="preserve">There is no way that "Puppy Love" or "Diana" can sound the same when sung by a 21 year old man as they do when sung by a 14 year old superprodigy whose voice hasn't changed.</t>
  </si>
  <si>
    <t xml:space="preserve">I enjoyed reading sections aloud to my wife and more than once getting that "ah-ha!"</t>
  </si>
  <si>
    <t xml:space="preserve">Is this the way 3ware builds their business?</t>
  </si>
  <si>
    <t xml:space="preserve">Sounds and Music: 7/10 Well, the sound is fantastic!</t>
  </si>
  <si>
    <t xml:space="preserve">I like the character Eragon and he seemed to be maturing in this book.</t>
  </si>
  <si>
    <t xml:space="preserve">The beautiful church with the flower pile will give you some nostalgia if you're a fan of the series, as with the infamous although brief "bathing of Aeris" scene (Aerith if you live in Japan).</t>
  </si>
  <si>
    <t xml:space="preserve">But the in-depth commentary on the Psalms, the saints, the Church, on liturgy and theology..and especially the people of the monastic world..</t>
  </si>
  <si>
    <t xml:space="preserve">Everything is well colored.</t>
  </si>
  <si>
    <t xml:space="preserve">still feels fresh, amazingly so when I think what an early take on the Urban Fantasy genre this is.</t>
  </si>
  <si>
    <t xml:space="preserve">She has no natural rhythm, and frequently gets off beat with the music.</t>
  </si>
  <si>
    <t xml:space="preserve">It would be best to get it on cheap rental day at the video store.</t>
  </si>
  <si>
    <t xml:space="preserve">First, Bacon decides to get revenge with little preparation.</t>
  </si>
  <si>
    <t xml:space="preserve">I won't even address the copy protection issue...that's been done to death, and I agree with them all.</t>
  </si>
  <si>
    <t xml:space="preserve">It is easy to read and has all the essentials.</t>
  </si>
  <si>
    <t xml:space="preserve">and then the controller unexpectedly rumbles.</t>
  </si>
  <si>
    <t xml:space="preserve">Their web site has a section for trouble shooting but this product is not on the list.</t>
  </si>
  <si>
    <t xml:space="preserve">The paper broke the moment you stretch the hole slightly to insert the iPhone.</t>
  </si>
  <si>
    <t xml:space="preserve">The P90 exceeds my expectations.</t>
  </si>
  <si>
    <t xml:space="preserve">You're going to wish you had this when you find it's no longer available; so do yourself a favor and get it now.</t>
  </si>
  <si>
    <t xml:space="preserve">Their characteristics and attributes are never fully thought out and explained, their powers appearing more as poor imagination rather than weapons that can control the very fabric of the world.</t>
  </si>
  <si>
    <t xml:space="preserve">Then I read this book, gave its simple plan a try and realized less than two weeks later that my back pain was gone.</t>
  </si>
  <si>
    <t xml:space="preserve">All those combined make SSBB some great eye candy.</t>
  </si>
  <si>
    <t xml:space="preserve">What I've learned now is...Don't get your hopes up.</t>
  </si>
  <si>
    <t xml:space="preserve">Emphatically one of the year's best films and one that you need to seek out for the performance of the year.</t>
  </si>
  <si>
    <t xml:space="preserve">They are very powerful, but everyone has 3 of them, and they balance each other, being the same costs/availability.</t>
  </si>
  <si>
    <t xml:space="preserve">Now it wont charge at all.</t>
  </si>
  <si>
    <t xml:space="preserve">... Cons: Weighs nearly 250 pounds!</t>
  </si>
  <si>
    <t xml:space="preserve">Well, I think this band has some pretty fat salt licks, because, I don't know, it's pretty salty.</t>
  </si>
  <si>
    <t xml:space="preserve">No deleted scenes &amp; I had trouble accessing some items.</t>
  </si>
  <si>
    <t xml:space="preserve">The entire first disc is nothing but power ballads, that lack just that, power.</t>
  </si>
  <si>
    <t xml:space="preserve">He was also then supposed to go to Elesmera to finish his training with the elves.</t>
  </si>
  <si>
    <t xml:space="preserve">Back to the I-trigues; the more I listened to them, the better they started to sound.</t>
  </si>
  <si>
    <t xml:space="preserve">This is not one of those books you would simply read once and pass on.</t>
  </si>
  <si>
    <t xml:space="preserve">I have PURCHASED every album since 1993, so I feel I speak with some authority when I say that this album is by far the worst yet.</t>
  </si>
  <si>
    <t xml:space="preserve">Allot of them have continuation's and a peep feels obligated to finish the whole series of quests in one go, with the rest of his group (what i mean by that is not letting your friends down by dropping out befour its done).</t>
  </si>
  <si>
    <t xml:space="preserve">there are a LOT of plot holes.</t>
  </si>
  <si>
    <t xml:space="preserve">Not to mention the link they provided was to the 9650 not the 9550. Finally when I upgraded the firmware and it didn't solve the issue, I was sent to "level 3" support.</t>
  </si>
  <si>
    <t xml:space="preserve">Weak points * The book assumed you knew either a) other authors and references, or b) what different theories (such as JPED) were.</t>
  </si>
  <si>
    <t xml:space="preserve">Chingy's followup to 2003's "The Jackpot" falls disasterously lower than his debut.</t>
  </si>
  <si>
    <t xml:space="preserve">Cons: Horrible quality.</t>
  </si>
  <si>
    <t xml:space="preserve">After befriending the Harvest Sprites, they will actually work for you while you sleep!</t>
  </si>
  <si>
    <t xml:space="preserve">* I wish there would have been more talk of the archaeological records.</t>
  </si>
  <si>
    <t xml:space="preserve">I don't think so.</t>
  </si>
  <si>
    <t xml:space="preserve">If you like a surreal sound, this is the one for you.</t>
  </si>
  <si>
    <t xml:space="preserve">I also went right through a bench once.</t>
  </si>
  <si>
    <t xml:space="preserve">If you haven't played RE1 you're not missing much at all.</t>
  </si>
  <si>
    <t xml:space="preserve">The Godforsaken sitcom-y script by Steve Oedekerk, Joel Cohen &amp; Alec Sokolow is absolutely lame and only Carell's amiable persona transcends his vain Evan into something resembling a human being.</t>
  </si>
  <si>
    <t xml:space="preserve">The bantam actor walks with a dancer's grace, his retro do suggesting a hep cat who is happy with himself in the world, and sharp features blend nicely into his Brad, who feels his edge on things dwindle not unlike Farmiga's Abby, who has the difficult role of a somewhat unsympathetic character (ie a mom incapable of caring for her children to the point of insanity) but acts up a storm in her unorthodox turn.</t>
  </si>
  <si>
    <t xml:space="preserve">Did they become smarter?</t>
  </si>
  <si>
    <t xml:space="preserve">Also, if you like growing crops and having huge fields of carrots, cabbages, turnips, eggplants, grass, whatever of the many vegetables available, you have plenty of space to work on, 'cause your field is really large!</t>
  </si>
  <si>
    <t xml:space="preserve">Yay! -Use of the microphone!</t>
  </si>
  <si>
    <t xml:space="preserve">The director sets the entire plot of the movie on about 10 minutes, the rest is just there to fill in the other 97 minutes.</t>
  </si>
  <si>
    <t xml:space="preserve">You've been warned.</t>
  </si>
  <si>
    <t xml:space="preserve">Now, of course, as you continue onwards, you find that weapons become even more expensive, and slowly begin having less, and less hit points, so when you do want to ''level'' up, you have to get new weapons every several battles, just to keep leveling up, which takes all your gold, which means to do anything else you need to go fight....</t>
  </si>
  <si>
    <t xml:space="preserve">This makes the game way too easy.</t>
  </si>
  <si>
    <t xml:space="preserve">After reading Blow fly I doubt that I will ever buy another.</t>
  </si>
  <si>
    <t xml:space="preserve">... Weaknesses:Very poor wi-fi range.</t>
  </si>
  <si>
    <t xml:space="preserve">Also, the two "main" characters of the book, Gabriel Redfeather and De Mona Sanchez (and yes that's her real name!!)</t>
  </si>
  <si>
    <t xml:space="preserve">I loved the strong, independent main character.</t>
  </si>
  <si>
    <t xml:space="preserve">The graphics are better and run very smoothly, without a single hitch or framerate problem.</t>
  </si>
  <si>
    <t xml:space="preserve">The most annoying thing about this song is she keeps changing pitch, about every 5 words or so we're hearing a new tune.</t>
  </si>
  <si>
    <t xml:space="preserve">I admit the last fifteen minutes make up for the lack of ghoulish could've beens with gusto and self-righteous "yeah" paybacks but the trip itself is unsavory.</t>
  </si>
  <si>
    <t xml:space="preserve">It is still quality though, with a massive slow riff in the middle.</t>
  </si>
  <si>
    <t xml:space="preserve">Just when you think you got it figured out, you will get hit upside the head, or start a game with tougher enemies that just kill you.</t>
  </si>
  <si>
    <t xml:space="preserve">again, the cure song sux...</t>
  </si>
  <si>
    <t xml:space="preserve">Even love the minimal black design of it.</t>
  </si>
  <si>
    <t xml:space="preserve">After listening to the first disc, I almost felt I had to check my stereo to make sure I didn't have the same song on repeat over and over.</t>
  </si>
  <si>
    <t xml:space="preserve">Stay away from this film like the plague.</t>
  </si>
  <si>
    <t xml:space="preserve">I'm saying that except for those last two things I mentioned, and the fact that its running windows – this baby matches the power of a 2200 dollar Mac book.</t>
  </si>
  <si>
    <t xml:space="preserve">Any sensible understanding should begin at the bottom (simple repeated experiments), and Behe does not demonstrate that a non-materialist explanation is necessary.</t>
  </si>
  <si>
    <t xml:space="preserve">I honestly can't think of a time when I want to listen to trance and I think to myself "You know what would be great?</t>
  </si>
  <si>
    <t xml:space="preserve">The delicate, vine-laden garden lattice of "Unfold" has been replaced by a hard, brick wall of sound this time out.</t>
  </si>
  <si>
    <t xml:space="preserve">Two things I don't like....1)the headset isn't very comfortable for longer calls--my ear starts to hurt if it's in for more than a few minutes.</t>
  </si>
  <si>
    <t xml:space="preserve">Yes, she replied curtly and hung up.</t>
  </si>
  <si>
    <t xml:space="preserve">So pick up and read this book.</t>
  </si>
  <si>
    <t xml:space="preserve">The best news is: This unit works!</t>
  </si>
  <si>
    <t xml:space="preserve">I can't recommend this game even if you are a big UFC fan like myself.</t>
  </si>
  <si>
    <t xml:space="preserve">The major drawback to the game is actually one of the simpler things: You are forced to use bulletproof wooden fences (huh?), haybails, and tin barrels as legitimate cover for yourself and your squad.</t>
  </si>
  <si>
    <t xml:space="preserve">Simple, but addicting.</t>
  </si>
  <si>
    <t xml:space="preserve">-The speaker phone is very quiet.</t>
  </si>
  <si>
    <t xml:space="preserve">In KH do you know, when you start, the opening scene looks AWESOME and realistic, and the same for the end?</t>
  </si>
  <si>
    <t xml:space="preserve">Like when you try cuddle Frankenstien, you don't cuddle him, you get impaled on his arm and you get 200 points or so (you would expect it to subtract points wouldn't you?)</t>
  </si>
  <si>
    <t xml:space="preserve">Great interplay between Garner as 'one- of-the-guys' and the three dudes making a fine buffet to her nubile attractiveness.</t>
  </si>
  <si>
    <t xml:space="preserve">It's amazing that a book written a little more than two decades ago can still be relevant and current.</t>
  </si>
  <si>
    <t xml:space="preserve">When ANY of the four ink cartridges are empty, all functions are disabled.</t>
  </si>
  <si>
    <t xml:space="preserve">He also says plenty of wrong stuff.</t>
  </si>
  <si>
    <t xml:space="preserve">If you only buy one Raymond Scott CD, this MUST be the one to get.</t>
  </si>
  <si>
    <t xml:space="preserve">Its a shame to be forced to give this novel a one star rating.</t>
  </si>
  <si>
    <t xml:space="preserve">Enter equally unlikely meet-cute Harmony Faith Lane (the luscious Monahan, who makes a sexy funny performance cook to perfection) a childhood friend from Harry's past who shows up at a party that both Harry and Perry are attending for Shaw. Seems Lane has always pursued her dream to be an actress and ever since they were kids playing magician and assistant (guess who and guess who) she came to La-La-Land with little fanfare and a broken heart.</t>
  </si>
  <si>
    <t xml:space="preserve">( Like in any House of the Dead game ) nothing else.</t>
  </si>
  <si>
    <t xml:space="preserve">It's like listening to Schwarzenegger, but he can do some acting.</t>
  </si>
  <si>
    <t xml:space="preserve">The Terk is definitely the best looking of the bunch, and I really like the included stand, which gives you more flexibility in setting it up.</t>
  </si>
  <si>
    <t xml:space="preserve">-Similarly to games like Black and White who let you decide to either be naughty or nice, the good and evil aspect isn't exactly balanced.</t>
  </si>
  <si>
    <t xml:space="preserve">Patricia, please retire with some dignity!</t>
  </si>
  <si>
    <t xml:space="preserve">Overall, brilliant execution.</t>
  </si>
  <si>
    <t xml:space="preserve">The frame rate is stable even through the pace of the game is considarably faster and there are more enemies on your ass at the same time.</t>
  </si>
  <si>
    <t xml:space="preserve">There are also equal amounts of chemistry between the trio of male friends who are all looking out for the best interests of Garner's character (as well as their own well-meaning agendas overall without being creepy or downright chauvinistic).</t>
  </si>
  <si>
    <t xml:space="preserve">I do not have the 2 channel SACD to use for comparison but I do have the regular remastered CD. This mix presents a wildly un-musical, psychedelic=like four channel guitar panning, throwing Carlos' guitar solos all over the place.</t>
  </si>
  <si>
    <t xml:space="preserve">The film however falls apart in the climactic final moments, which allows the next film in line to continue the quest for What Happens When We Die; only time will tell.</t>
  </si>
  <si>
    <t xml:space="preserve">Ghosts, abdominal snow men, Lochness, the story is almost identical to to the first.</t>
  </si>
  <si>
    <t xml:space="preserve">The power cable (AC adapter) is similarly integrated into the amplifier.</t>
  </si>
  <si>
    <t xml:space="preserve">It has a lot of rhyming words and some good humor in the story.</t>
  </si>
  <si>
    <t xml:space="preserve">Another bad part is that this bag has no additional zipper to close the main compartment like most other bags do.</t>
  </si>
  <si>
    <t xml:space="preserve">However, I is a little disappointed about dis movie.</t>
  </si>
  <si>
    <t xml:space="preserve">Filmmaker Lodge Kerrigan has created a truly amazing, deeply felt emotional roller coaster exploring the inner corridors of mental health, family values and the human condition that he touched base on a similar theme in his stunning debut in 1994 with "CLEAN, SHAVEN" featuring a schizophrenic (character actor Peter Greene, best known as the racist/rapist doomed Zed in "PULP FICTION") attempting to keep his demons at bay in his search for a daughter he never met.</t>
  </si>
  <si>
    <t xml:space="preserve">It really does, as reviewer Morse put it, take you on a visual journey-you really do feal like you are there.</t>
  </si>
  <si>
    <t xml:space="preserve">Even the remix of Southern Sun found in this collection is inferior to the original.</t>
  </si>
  <si>
    <t xml:space="preserve">Monaghan proves also to hold her own and has a deft comic timing too and being easy on the eyes sure as hell doesn't hurt.</t>
  </si>
  <si>
    <t xml:space="preserve">even after u finish killing a Boss or tournment, u cant even save...</t>
  </si>
  <si>
    <t xml:space="preserve">He says things everyone else says who is dying, and what we all know to be true about death and living well.</t>
  </si>
  <si>
    <t xml:space="preserve">However, at this point in the game, the draw distances become smaller, and the game looks just about as good as it did on the ps2.</t>
  </si>
  <si>
    <t xml:space="preserve">Let me satisfy that curiosity for you - as the service stands - don't waste your money.</t>
  </si>
  <si>
    <t xml:space="preserve">Even if it means being up till 6:00 when u halfta work the next morning at 8:00 or 9:00:( The game also takes a real long time to lvl in compareason with other morgs with a really low cap (I could get a char to lvl 15-20 or so in WOW in the time it would take me to get to lvl 2-4 in DDO. But I imagine i could get a couple of chars to lvl 10 in DDO in the time it would get a char in WOW to lvl 60) So it takes a while to get going in DDO where other MMORGS let u get some early lvls fairly easy to get u hooked(interested) Where as DDO u are a wimp for a long time whitch isnt fun.</t>
  </si>
  <si>
    <t xml:space="preserve">I am amazed at Camille's self-assurance in making a record like this that relies so wholly on her own voice to carry it.</t>
  </si>
  <si>
    <t xml:space="preserve">To make matters worse, there are different ways to get through the intro screens.</t>
  </si>
  <si>
    <t xml:space="preserve">Wonderful stuff.</t>
  </si>
  <si>
    <t xml:space="preserve">I find this little book practical, honest and helpful.</t>
  </si>
  <si>
    <t xml:space="preserve">No....you pay $20,- for 3 hours 'more of the same'.</t>
  </si>
  <si>
    <t xml:space="preserve">About once every four pages.</t>
  </si>
  <si>
    <t xml:space="preserve">The graphics are the only flaw.</t>
  </si>
  <si>
    <t xml:space="preserve">That's it for 51 whole events!?</t>
  </si>
  <si>
    <t xml:space="preserve">This is about it for the gameplay part, but I won't give it a high score, it's not really good.</t>
  </si>
  <si>
    <t xml:space="preserve">I don't understand why they would make a new game with no improvements.</t>
  </si>
  <si>
    <t xml:space="preserve">The tutorial part of the game actually instructs you to use things like fences as defendable positions.</t>
  </si>
  <si>
    <t xml:space="preserve">Don't even waste your money.</t>
  </si>
  <si>
    <t xml:space="preserve">And I also find myself running through a lot of people.</t>
  </si>
  <si>
    <t xml:space="preserve">not really any replay value and theres only 1 special unlock at the end of the game, after u get that its boring.</t>
  </si>
  <si>
    <t xml:space="preserve">DVD should have been much better as well.</t>
  </si>
  <si>
    <t xml:space="preserve">I really wanted to "love" Chaos Legion. It had a lot of the right ingredients for a killer action game - creepy monsters, stylish combos, and lots of frenetic hack-'n'-slash melee fighting.</t>
  </si>
  <si>
    <t xml:space="preserve">To me, that's one of the most impressive songs BG have written, and that's saying something.</t>
  </si>
  <si>
    <t xml:space="preserve">-Make your own unique character from scratch in Baldur's Gate 1, and then after completing the first game, import them into Baldur's Gate 2 for true continuity and continue the saga.</t>
  </si>
  <si>
    <t xml:space="preserve">Other problems include common clipping issues, buildings and terrain that pops up out of nowhere, and the worst skins I've seen on character models since 2004. The models are sloppy, robotic looking, and frankly ugly.</t>
  </si>
  <si>
    <t xml:space="preserve">Which leads me to believe that this, and other TJB CD's in Herb Alpert's Signature Series, were mastered to CD directly from the original mixdown album masters that were used to press the original A&amp;M vinyl LP's back in the 1960s (a common practice that was routinly done by the record industry with past album masters during the dawn of the CD era 25 years ago, which magnified the imperfections of analog album masters on CD).</t>
  </si>
  <si>
    <t xml:space="preserve">I personally would like to blame it on the editing, at the beginning in particular I found myself unable to blink without missing a scene.</t>
  </si>
  <si>
    <t xml:space="preserve">They do stuff their own way.</t>
  </si>
  <si>
    <t xml:space="preserve">I encourage you to buy this cd....my copy is available.</t>
  </si>
  <si>
    <t xml:space="preserve">A nice western-cartoon feel!</t>
  </si>
  <si>
    <t xml:space="preserve">The same can be said of this little gem of a film.</t>
  </si>
  <si>
    <t xml:space="preserve">6. It's fast!</t>
  </si>
  <si>
    <t xml:space="preserve">The next time a company remakes a game for fans, THEY SHOULD ASK FIRST. BRING IT UP ON MORE FORUMS, WE WILL BE INTERESTED.</t>
  </si>
  <si>
    <t xml:space="preserve">All of my portrait photos were displayed on their side.</t>
  </si>
  <si>
    <t xml:space="preserve">The relationship between Michael (the main character) and Angela (a complete stranger he hops into bed with in the first chapter) is not only unplausable and mesogenistic it reads like the fantastic pipe-dream of a teenage boy.</t>
  </si>
  <si>
    <t xml:space="preserve">This is the worst port I've played in a long time.</t>
  </si>
  <si>
    <t xml:space="preserve">The performances are completely polished.</t>
  </si>
  <si>
    <t xml:space="preserve">You did not mention the 16gb memory that comes with the T-Mobile phone without extra charge.</t>
  </si>
  <si>
    <t xml:space="preserve">Pay a few dollars more and get a better bag.</t>
  </si>
  <si>
    <t xml:space="preserve">I'm one of the idiots who purchased the deluxe album, and after unwrapping it at home and actually checking out the track listing and such, all of these songs could have DEFINATELY fit onto one album.</t>
  </si>
  <si>
    <t xml:space="preserve">Well, time to try again.</t>
  </si>
  <si>
    <t xml:space="preserve">I've heard the first GH album, and it's equally amazing...</t>
  </si>
  <si>
    <t xml:space="preserve">can't beat 'em so buy out the rights to make it at all???</t>
  </si>
  <si>
    <t xml:space="preserve">But if you are going to copy a movie frame for frame, what is the point of making it?</t>
  </si>
  <si>
    <t xml:space="preserve">Besides it runs many google apps, and Apple has too many garbage apps that are just worthless.</t>
  </si>
  <si>
    <t xml:space="preserve">Also gone is the low thump of the bass drum.</t>
  </si>
  <si>
    <t xml:space="preserve">It sounds almost like when you put a tape in a player and it eats the tape, and is just as enjoyable.</t>
  </si>
  <si>
    <t xml:space="preserve">It surely ain't worth the $20,-. Even at 'difficult' you will probably be able to end this game in about 2-3 hours.</t>
  </si>
  <si>
    <t xml:space="preserve">Another cool thing is that you can choose I you want to be a girl farmer, a boy farmer, a pet cat or a pet dog!</t>
  </si>
  <si>
    <t xml:space="preserve">However, Mercs 2 was fun, and I did enjoy it.</t>
  </si>
  <si>
    <t xml:space="preserve">It held the promise of leading off into a sci-fi novel but didn't quite reach anything beyond the mundane until the last couple of chapters of the book.</t>
  </si>
  <si>
    <t xml:space="preserve">3 maps...</t>
  </si>
  <si>
    <t xml:space="preserve">The game seems as if it merely copied of Mario Kart DS at parts.</t>
  </si>
  <si>
    <t xml:space="preserve">Atrocious!</t>
  </si>
  <si>
    <t xml:space="preserve">Neither PalmOne or the merchant will warranty the display.</t>
  </si>
  <si>
    <t xml:space="preserve">The highlight for me is some of the whacky dialog, which I'm still quoting years later.</t>
  </si>
  <si>
    <t xml:space="preserve">He takes examples of Homer and Hamlet but all that Mortimer does is to add lots and lots of padding and useless words to drive his point across.</t>
  </si>
  <si>
    <t xml:space="preserve">In this film, there are too many problems to list.</t>
  </si>
  <si>
    <t xml:space="preserve">"Stand up" stinks up the joint from the cover art (what is that goofy concept lady?), to the tiny tiny song labels on the back.</t>
  </si>
  <si>
    <t xml:space="preserve">I wonder how he thought of all that rhymes.</t>
  </si>
  <si>
    <t xml:space="preserve">Considering Palmone's lack of customer support and English as a second language staff, I would not recommend the purchase of this PDA.</t>
  </si>
  <si>
    <t xml:space="preserve">Am I asking too much in asking to SOME thought process while developing this film?</t>
  </si>
  <si>
    <t xml:space="preserve">This gives the record a real organic feeling: it doesn't sound as if it was spit out of a hit factory.</t>
  </si>
  <si>
    <t xml:space="preserve">But again it is Dillon who gives an Oscar worthy turn as the charming, irritable and barely awake Chinaski that deserves recognition proving there is more to meet the eye in the once –thought-of-one-trick-pony that Dillon was initially perceived for his heavy Brooklyn accent and blank brooding good looks; he does his best work since changing that tune with "Drugstore Cowboy" and hope he continues his trek of good fortune unlike Henry Chinaski.</t>
  </si>
  <si>
    <t xml:space="preserve">They are cute and they can sing and dance.</t>
  </si>
  <si>
    <t xml:space="preserve">it takes a small while to get used to the new style but now i relly love "fly or die".</t>
  </si>
  <si>
    <t xml:space="preserve">Unless you really adored the original FFL, STAY AWAY FROM THIS GAME!</t>
  </si>
  <si>
    <t xml:space="preserve">You're really going to love it, don't think his game is bad, 'cause it's good and you're going to enjoy it.</t>
  </si>
  <si>
    <t xml:space="preserve">But really...</t>
  </si>
  <si>
    <t xml:space="preserve">However, Mr. Lieven does provide a fascinating insight into the war.</t>
  </si>
  <si>
    <t xml:space="preserve">I had an urge to play again and only kept it on for 5 minutes because of how bored I was.</t>
  </si>
  <si>
    <t xml:space="preserve">Gort (the ominous almost limitless of powers guardian of the world) fell far short of taking this film to heights that it could have achieved.</t>
  </si>
  <si>
    <t xml:space="preserve">The production at the time was revolutionary; Lauri Latham (later worked with Echo &amp; the Bunnymen, Squeeze and The Stranglers) came with a distinctive glossy and crisp sound.</t>
  </si>
  <si>
    <t xml:space="preserve">I've heard them better, but far away from good.</t>
  </si>
  <si>
    <t xml:space="preserve">Many people claim that the heroes are unbalanced because they are so much better than normal characters, but that is a stupid statement.</t>
  </si>
  <si>
    <t xml:space="preserve">Just plain sucks.</t>
  </si>
  <si>
    <t xml:space="preserve">They all sound like experiments that weren't seen through from start to finish.</t>
  </si>
  <si>
    <t xml:space="preserve">Score 8.9</t>
  </si>
  <si>
    <t xml:space="preserve">Everyone else should steer clear.</t>
  </si>
  <si>
    <t xml:space="preserve">The camera has a cover for the ports for the AC adapter and USB cable--this cover is very flimsy plastic, and I think it's only a matter of time before it breaks off.</t>
  </si>
  <si>
    <t xml:space="preserve">I must admit, my initial hesitation was unwarranted.</t>
  </si>
  <si>
    <t xml:space="preserve">I felt some chapters could have been expanded to include more information.</t>
  </si>
  <si>
    <t xml:space="preserve">They are of course crap, is this what we pay for?</t>
  </si>
  <si>
    <t xml:space="preserve">Pros: Long range zoom for distance and nature shooting.</t>
  </si>
  <si>
    <t xml:space="preserve">Even if this game is so underrated, even if so many people think this game is not really good, I'm going to tell you how this game can be great to play!</t>
  </si>
  <si>
    <t xml:space="preserve">Of the women Edita Gruberova, as you would expect, gives the overall polished performance, her pure voice ringing out like a bell with never a hint of a screech.</t>
  </si>
  <si>
    <t xml:space="preserve">Anyways, maybe I am just spoiled from Halo and COD4. But it feels like they rushed this game out.</t>
  </si>
  <si>
    <t xml:space="preserve">If they want to make save with onl at SAVE POINT, then they should at least have one on every town...</t>
  </si>
  <si>
    <t xml:space="preserve">If you are looking for a game buy Star Fox Adventures or Mario Party 6, not this.</t>
  </si>
  <si>
    <t xml:space="preserve">i think it's much better than the original song...</t>
  </si>
  <si>
    <t xml:space="preserve">At your farm, the only place (beside festivals) you can move around, all you do is care about your farm.</t>
  </si>
  <si>
    <t xml:space="preserve">There are a lot of cool moves and fighting abilities you can use, but you will never need too.</t>
  </si>
  <si>
    <t xml:space="preserve">The 40 bucks I spent for this game is sorley missed, refund is desired k thanks.</t>
  </si>
  <si>
    <t xml:space="preserve">10. Eye on the prize - 5/5stars i give this five stars just because i like the chorus part.</t>
  </si>
  <si>
    <t xml:space="preserve">... Cons: No original illustrations to find.</t>
  </si>
  <si>
    <t xml:space="preserve">I like the wired remote w/ volume and bass controls &amp; headphone and line-in jacks.</t>
  </si>
  <si>
    <t xml:space="preserve">-100+ hours of pure RPG bliss, with an epic storyline to match.</t>
  </si>
  <si>
    <t xml:space="preserve">Nichole was the only saving grace to this (simply put) FLOP!!</t>
  </si>
  <si>
    <t xml:space="preserve">One of the best shooters of all time it is better on the Xbox than on the PC. Its graphics could have been a little bit better, but it is still one of the best Xbox launch titles.</t>
  </si>
  <si>
    <t xml:space="preserve">Shane Black is back in a big way.</t>
  </si>
  <si>
    <t xml:space="preserve">Quin is of course the Gogo character, only stupider.</t>
  </si>
  <si>
    <t xml:space="preserve">Gameplay : 1/10 As you journey around, you have to battle against other monsters, and buy weapons/armour, like any other game.</t>
  </si>
  <si>
    <t xml:space="preserve">Though...After spending some time in a level with pretty much the same exact music, it gets boring...and annoying...and after the whole game, the same tracks are used in atleast four different levels...I think....Maybe it's the same track in every level...</t>
  </si>
  <si>
    <t xml:space="preserve">I puzzled over the middle while he was lost at sea with the tiger.</t>
  </si>
  <si>
    <t xml:space="preserve">I gave this game a 6 for the gameplay because of the lack of features they included in this version of the game versus the Xbox 1 version.</t>
  </si>
  <si>
    <t xml:space="preserve">I had a lot of problems with it accepting my DVD disks which play with no problems on my computer's DVD player which I'm sure is a cheaper player by far.</t>
  </si>
  <si>
    <t xml:space="preserve">Hookup was easy and after dealing with a few issues caused by norton blocking the connection to the drive we are all good to go.</t>
  </si>
  <si>
    <t xml:space="preserve">Also with the illustration issue, the icons that represent the characters expressions when they're talking, were JUST FINE the way they were and I do not see how REDRAWING all of them enhanced the experience.</t>
  </si>
  <si>
    <t xml:space="preserve">it was loud and incomparable.</t>
  </si>
  <si>
    <t xml:space="preserve">Then the bosses weren't even historically accurate, and it didn't take a historian to figure that out!</t>
  </si>
  <si>
    <t xml:space="preserve">"Disappointing" I love the whole sims 2 series but for me this game was fun at first but got boring after 2 days.</t>
  </si>
  <si>
    <t xml:space="preserve">How could you possibly lose?</t>
  </si>
  <si>
    <t xml:space="preserve">I got it back a couple days later with post-it note hanging out on all sides!</t>
  </si>
  <si>
    <t xml:space="preserve">First of all, it is open to anybody, not just scientists, to show that materialism it not a complete explanation.</t>
  </si>
  <si>
    <t xml:space="preserve">MUSIC &amp; SOUND EFFECTS 0/10 The starting music is mute pressing material and when you get into the actual game, it does not change.</t>
  </si>
  <si>
    <t xml:space="preserve">Pros: -One of the best RPG series ever of all time for ten pounds.</t>
  </si>
  <si>
    <t xml:space="preserve">Then there is Vin Diesel. I can guarantee you, he was a much better bouncer than he ever will be an actor.</t>
  </si>
  <si>
    <t xml:space="preserve">If you wanted to use a custom length of coaxial cable (in my case, I would have like to use shorter cables), or damaged the AC adapter and needed to replace it, you're pretty much out of luck, save for taking the unit apart and rewiring it.</t>
  </si>
  <si>
    <t xml:space="preserve">And I agree the game should not be easy, but it is almost impossible, which really ruins a game based on stealth.</t>
  </si>
  <si>
    <t xml:space="preserve">On the first look, the bag is great.</t>
  </si>
  <si>
    <t xml:space="preserve">Final thoughts: If your a die hard Smash Bros. fan, then you'll like this game.</t>
  </si>
  <si>
    <t xml:space="preserve">Clearly the only goal of this PG horror was to attract children and depart them from their lunch-money by turning a childhood memory into a monster.</t>
  </si>
  <si>
    <t xml:space="preserve">this is a complete, utter, and absolute failure on Canon's part to create a decent product.</t>
  </si>
  <si>
    <t xml:space="preserve">Until Western Digital rethinks their strategy and changes this practice, their hard drives should be avoided and boycotted.</t>
  </si>
  <si>
    <t xml:space="preserve">But everything positive thing about it is completely negated by one thing: ... Cons: When ANY of the four ink cartridges are empty, all functionality is disabled.Scanner will not work unless all ink tanks are at acceptable levels.</t>
  </si>
  <si>
    <t xml:space="preserve">The second thing that sets this game apart is the 4 races.</t>
  </si>
  <si>
    <t xml:space="preserve">The others have been going strong and they don't use much battery power.</t>
  </si>
  <si>
    <t xml:space="preserve">I left the movie theatre wodering what the hell happened when they were in there?</t>
  </si>
  <si>
    <t xml:space="preserve">In addition to Count Dracula, Cornell, Reinhardt and Carrie all have a second enemy who will taunt you during the game, so this is no boring story!</t>
  </si>
  <si>
    <t xml:space="preserve">Of the eight actresses who portray the clueless Aviva, Wilkins stands out as the most memorable if not largely for her zaftig woman-child interpretation with her borderline gargantuan stature (the impression is of a giantess growing in mid-transformation with the sundresses nearly bursting from her ample body) but displays some real emotion in her confusion and dismay at just wanting to be loved and to love someone that makes her few moments on screen so memorable.</t>
  </si>
  <si>
    <t xml:space="preserve">Based loosely on a novel by Brett Halliday, "Bodies Are Where You Find Them", the story focuses on small-time petty New York City criminal Harold "Harry" Lockhart (Downey also making a fine comeback to comedy in a well-suited performance tailor made for his fast-talking, sharp minded spite) who winds up an unlikely actor wanna be when a Christmas-time burglary attempt has the pursued by cops Harry bolting unannounced into a late-night film audition where he finds himself overwrought with guilt of his partner's demise which adds hilarity to his 'motive' when he reads the script shoved into his hands which just happens to be a policier (!) and the casting agent Dabney Shaw(funnyman scene-stealer Miller) hires him on the spot.</t>
  </si>
  <si>
    <t xml:space="preserve">Kudos also to a viscerally uneasy turn by the lush Connor Tracy (late of "FINAL DESTINATION 2") as a blind medium in a scene that begs for more screen time development.</t>
  </si>
  <si>
    <t xml:space="preserve">The vibration reduction cannot be faulted even at maximum zoom.</t>
  </si>
  <si>
    <t xml:space="preserve">There's a sequel to The Dark Storm as there generally is with this sub-genre, but that's no excuse to have such a flimsy table setter.</t>
  </si>
  <si>
    <t xml:space="preserve">Still, Vincentes book is not a cookery-book but on the abstract and generic level and capable of being used in very different enviroments.</t>
  </si>
  <si>
    <t xml:space="preserve">It's not like it's using photo-realistic graphics or anything, and yet...</t>
  </si>
  <si>
    <t xml:space="preserve">The only problem I have with anything graphical are some of the transitions between animations in the game...</t>
  </si>
  <si>
    <t xml:space="preserve">Take for example Marina and Ridley. They exchange two or three lines and a few significant looks and then BANG!</t>
  </si>
  <si>
    <t xml:space="preserve">On "Dangerously In Love", she hands some of the control over into apparently very unable hands.</t>
  </si>
  <si>
    <t xml:space="preserve">Love the drive...</t>
  </si>
  <si>
    <t xml:space="preserve">It's saddening to see talent put to waste, both from Beyonce, her song writers and producers who usually make such great music on their own.</t>
  </si>
  <si>
    <t xml:space="preserve">The software they provide is pretty...</t>
  </si>
  <si>
    <t xml:space="preserve">From listening to this CD, I can hear distortion and an audible amount of tape hiss, especially through the quiet passages of "I've Grown Accustomed To Her Face".</t>
  </si>
  <si>
    <t xml:space="preserve">Simply godly.</t>
  </si>
  <si>
    <t xml:space="preserve">It is also nice to enjoy extra features after gameplay.</t>
  </si>
  <si>
    <t xml:space="preserve">To me it was just not original.</t>
  </si>
  <si>
    <t xml:space="preserve">The character models and karts are especially blocky, while the worlds are alright, but have only been slightly touched up from the N64 version.</t>
  </si>
  <si>
    <t xml:space="preserve">Score: 9/10 Music– In one word: repetitive!!</t>
  </si>
  <si>
    <t xml:space="preserve">The starting crushing interplay of bass &amp; drums on Come Back and Stay is nowhere to be heard, the songs simply "starts".</t>
  </si>
  <si>
    <t xml:space="preserve">The arenas feel alive and watching the game and the start screen is great.</t>
  </si>
  <si>
    <t xml:space="preserve">This fantastic cd is a (((must have))) for everyones cd collections weither they are a big fan of NERD or not.</t>
  </si>
  <si>
    <t xml:space="preserve">Best line: "Heineken?</t>
  </si>
  <si>
    <t xml:space="preserve">the war torn cities are immensely detailed, the effects are pretty damn good aswell.</t>
  </si>
  <si>
    <t xml:space="preserve">The issue is the online interface.</t>
  </si>
  <si>
    <t xml:space="preserve">The coaxial cables are integrated directly into the both the antenna and amplifier; you can't just unscrew the cable from either and replace it with something else.</t>
  </si>
  <si>
    <t xml:space="preserve">Thus bringing the score down.</t>
  </si>
  <si>
    <t xml:space="preserve">For instance, there is a small whole where the earpiece of the phone is suppose to line up.</t>
  </si>
  <si>
    <t xml:space="preserve">She Will is a straight forward song in a Beatles-esque fashion whilst Sinner is a dark moody track with a haunting rhythm.</t>
  </si>
  <si>
    <t xml:space="preserve">If I could, I'd give Beethoven's Wig 2 ten or more stars!</t>
  </si>
  <si>
    <t xml:space="preserve">The printer itself works great.</t>
  </si>
  <si>
    <t xml:space="preserve">The idea of a 'comic book' movie is implemented well I must say.</t>
  </si>
  <si>
    <t xml:space="preserve">On the gameplay side, the difficulty settings allow for pretty good challenge between teams.</t>
  </si>
  <si>
    <t xml:space="preserve">Pros: Fun game play.</t>
  </si>
  <si>
    <t xml:space="preserve">Jessica alba wasn't all that great though.</t>
  </si>
  <si>
    <t xml:space="preserve">The real miracle is Lewis who in a perfect world would be a natural bet for a Best Actor nod (and win) but this independent film is small in scale (and distribution so far despite it being executive produced by acclaimed filmmaker Steven Soderbergh).</t>
  </si>
  <si>
    <t xml:space="preserve">Don't forget the Apple choice is a closed system, no real choices beyond Apples product line.</t>
  </si>
  <si>
    <t xml:space="preserve">However, I did like the magic system with the witches, warlocks and mages all having different functions in the world, and how there are numerous classes and castes within each magical house.</t>
  </si>
  <si>
    <t xml:space="preserve">It is just perfect!</t>
  </si>
  <si>
    <t xml:space="preserve">But director David Von Ancken making his big-screen debut (a TV vet of such shows as "Numb3rs" &amp; "CSI: NY") – who collaborated on the script with novice Abby Everett Jaques – manages to incorporate some shrewd machinations (a dead horse sequence that actually had me jump out of my seat; kudos to editor Conrad Buff IV) and allow his leads enough space to make the most of their environs (the scenery is a character itself going from the wintry mountains to the arid, no-man's land salt flats) to their advantage.</t>
  </si>
  <si>
    <t xml:space="preserve">Don't buy under any circumstances.</t>
  </si>
  <si>
    <t xml:space="preserve">At least Squall had an angle to him.</t>
  </si>
  <si>
    <t xml:space="preserve">The soundstage has gotten wider and the sound, more detailed; quite unbelievable considering the narrow profile of the speakers.</t>
  </si>
  <si>
    <t xml:space="preserve">At that point it only holds up as one of those games that's only fun with other people(*cough*Mario Party*cough*). Sadly SSBB eventually loses it's fun factor when it comes to multiplayer, too.</t>
  </si>
  <si>
    <t xml:space="preserve">The battery also lasts 4 hours on power saver mode!</t>
  </si>
  <si>
    <t xml:space="preserve">It's pretty frustrating.</t>
  </si>
  <si>
    <t xml:space="preserve">The album versions from the album were, however, nowhere to be found.</t>
  </si>
  <si>
    <t xml:space="preserve">But don't get me wrong, the graphics on this game are incredible, I've ran them with a GeForce4 TI 4200 128 mb on high everything it was very impressive.</t>
  </si>
  <si>
    <t xml:space="preserve">Most apply to the US (weather, sports news).</t>
  </si>
  <si>
    <t xml:space="preserve">Yes, Swain was too old to play Lolita but why, why on earth do they have her acting like a 5-year-old.</t>
  </si>
  <si>
    <t xml:space="preserve">Wow. What a concept.</t>
  </si>
  <si>
    <t xml:space="preserve">The basketball mechanics are solid, almost perfect.</t>
  </si>
  <si>
    <t xml:space="preserve">Sure he has all the staples of a 'crazy' role: talking to himself, sudden outbursts of near-violent rage, crying himself to sleep etc. but he never allows this to overtake the fact that William was a human being and that this tragic turn of events has him in a stranglehold only fueled by his desire to be free of this ongoing (and possibly self-afflicted) curse.</t>
  </si>
  <si>
    <t xml:space="preserve">I don't mind dealing with pearl scripts, but it wasn't supported and he wouldn't tell me anything about what the script did, so it wasn't that helpful.</t>
  </si>
  <si>
    <t xml:space="preserve">Really enjoy that each input has its own settings (example: input 1 (xbox) I have DCM turned off.</t>
  </si>
  <si>
    <t xml:space="preserve">It is a collection of meaningless, passionless remixes or pop dance tunes.</t>
  </si>
  <si>
    <t xml:space="preserve">Recommended, if only because its a very short read.</t>
  </si>
  <si>
    <t xml:space="preserve">By comparison this game makes the transfer of Mass Effect from Xbox to PC look like a carefully designed masterpiece.</t>
  </si>
  <si>
    <t xml:space="preserve">Until I saw the movie!</t>
  </si>
  <si>
    <t xml:space="preserve">Read this book and prepare to be moved and enlightened, just as you will be charmed by the people whose lives, livelihoods, and ways of knowing are as diverse as the environment itself.</t>
  </si>
  <si>
    <t xml:space="preserve">Unfortunately, it takes terrible pictures because of something that would have been so easy for Canon to fix.</t>
  </si>
  <si>
    <t xml:space="preserve">Western Digital has decided to embed their Virtual CD Smartware into this drive so that you cannot, under any circumstances, disable or remove the VCD. It will forever mount this unwanted intrusion to your Mac (Windows is no better apparently) and their website essentially tells you that you can do nothing about it.</t>
  </si>
  <si>
    <t xml:space="preserve">Character themes are mellow and boring.</t>
  </si>
  <si>
    <t xml:space="preserve">The graphic images from "The Horror of It" seem tame by today's standards.</t>
  </si>
  <si>
    <t xml:space="preserve">You'll often find yourself trapped in a closed arena withhordes of monsters, just needing to find the right combination of Legions (your demonic partners in this game) to kill 'em all and move on.</t>
  </si>
  <si>
    <t xml:space="preserve">Then read it again.</t>
  </si>
  <si>
    <t xml:space="preserve">I was outraged at the reviews and acclaim it has recieved, so much so that I decided to write my first review.</t>
  </si>
  <si>
    <t xml:space="preserve">When using the zoom, I find that you must have extremely steady hands when taking the pictures or you will get blurred shots.</t>
  </si>
  <si>
    <t xml:space="preserve">Potter in the movies is that type of hero, choosing to stand by, honoring the words of his teacher, however Potter in the books is trapped and can't move so instead of choosing he just accepts, he's left with all the choices taken away from him.</t>
  </si>
  <si>
    <t xml:space="preserve">The only thing is though, is that if you've played Xbox games with great graphics, Halo, for instance, then you will be disgusted by this games' graphics.</t>
  </si>
  <si>
    <t xml:space="preserve">This book is a good example of how courageous personal action (whistle blowing) can overcome a broader trend towards pervasive and powerful corruption and may inspire what is popularly called "civil disobedience" for righteous causes.</t>
  </si>
  <si>
    <t xml:space="preserve">What a hoot!</t>
  </si>
  <si>
    <t xml:space="preserve">The essay questions are acceptable, but instead of explaining different approaches to writing the essay and evaluating the sources (like the Princeton Review) this book simply gives example essays.</t>
  </si>
  <si>
    <t xml:space="preserve">You basically have spells and weapons, then hack and slash your way through the enemies to the bosses.</t>
  </si>
  <si>
    <t xml:space="preserve">Kasdan layers everything with a touch of stinging wit, caustic dialogue, and unbelievable accuracy of how some people truly are so incredibly dense to the matters of the creative process it's a true wonder how the hell they got so far (let alone dressed themselves in the morning and made the effort at a daily life!)</t>
  </si>
  <si>
    <t xml:space="preserve">While it is well acted across the board (Keener, again such a treat as a 'real' woman depicted on screen; warts and all) – including a smallish role by the usual gregariously laid-back Jason Lee as a local greens man who keeps the uptake of the Slavin's demands - it is a showcase for the ethereal Belle (suggesting a love child of Chris Noth and Jennifer Connelly) whose dark quasi-exotic/girl-next-door/angelic being walks a thin tightrope of madness and a desire for 'normalcy' (she even deems Keener's Kathleen as just that 'regular'); she is a propagation of sorts.</t>
  </si>
  <si>
    <t xml:space="preserve">And man, that stylus control just makes you love the DS.Zoo Keeper's basic premise is to line up 3 or more same animals horizontally or vertically.</t>
  </si>
  <si>
    <t xml:space="preserve">I have played this game up to level 13 so far and I am very impressed with the later level designs.</t>
  </si>
  <si>
    <t xml:space="preserve">He can distill a century of mind-numbing bench science into a metaphor that his 10-year old can understand and that readers of all ages will appreciate.</t>
  </si>
  <si>
    <t xml:space="preserve">This mpvie is the pits..</t>
  </si>
  <si>
    <t xml:space="preserve">It got better, but not enough to warrant wanting to read the sequel Long Man which just came out.</t>
  </si>
  <si>
    <t xml:space="preserve">While it was vivid and layered with parts atop of another, the actors looked washed-out and out of proportion.</t>
  </si>
  <si>
    <t xml:space="preserve">The CD book takes those concepts and Douglas-Klotz' scholarship into the realm of the auditory.</t>
  </si>
  <si>
    <t xml:space="preserve">Behe has said that if scientists were to discover some non-materialist phenomena, they would keep that discovery a secret!</t>
  </si>
  <si>
    <t xml:space="preserve">Extremely bland performance from Eddie (three note riff on Don't Tell Me?)</t>
  </si>
  <si>
    <t xml:space="preserve">After 352 relentlessly padded pages (I gave up counting how many times Koontz tells us that Victor's creatures gain their memories through data-downloads), the Frankenstein series that began with so much promise limps across the finish line, a pale shadow of what it could have been.</t>
  </si>
  <si>
    <t xml:space="preserve">This is good too!!</t>
  </si>
  <si>
    <t xml:space="preserve">I don't really feel for this one.</t>
  </si>
  <si>
    <t xml:space="preserve">You are unable to check a log or bread crumb pattern.</t>
  </si>
  <si>
    <t xml:space="preserve">His timing is right on the money and Thornton's prickly, misanthropic (and homicidal) Vic is the perfect off-balance to the dicey proceedings at hand causing the two men to wade hip deep in a mire of dead bodies and other unsavory situations.</t>
  </si>
  <si>
    <t xml:space="preserve">The book carries you from the first steps to far into the language.</t>
  </si>
  <si>
    <t xml:space="preserve">Airstrikes are great, fun, and you'll always have them.</t>
  </si>
  <si>
    <t xml:space="preserve">Very cool.</t>
  </si>
  <si>
    <t xml:space="preserve">This DVD is as good as you can buy when it comes to The Smiths. It features a selection of TOTP appearences (which are obviously mimed), some music videos and a strange compilation at the end.</t>
  </si>
  <si>
    <t xml:space="preserve">"OOOOoow!"</t>
  </si>
  <si>
    <t xml:space="preserve">-A horde of sidequests that can distract you from the main story-path for hours on end.</t>
  </si>
  <si>
    <t xml:space="preserve">They do Simple &amp; Clean at the end!</t>
  </si>
  <si>
    <t xml:space="preserve">She still looked hot though.</t>
  </si>
  <si>
    <t xml:space="preserve">But then you have the "Lola" who looks like a man and the love between Darius Stone and Lola is sooo unbelievable.</t>
  </si>
  <si>
    <t xml:space="preserve">You have now mastered the fighting game.</t>
  </si>
  <si>
    <t xml:space="preserve">The only problem with FFL2 is the fact that you never gain a ''level'' you just randomly gain stats, which gets annoying, since you have to spend so much more time ''level'' building, than any other RPG I've played.</t>
  </si>
  <si>
    <t xml:space="preserve">I could align the camera this accurately with out it.</t>
  </si>
  <si>
    <t xml:space="preserve">Time Attack is great for short 6 minute play sessions.</t>
  </si>
  <si>
    <t xml:space="preserve">If you want a headset for the gym like I do, then stay away from these - unless you have a head the size of Shrek. The ring around the back of your head that connects the earpieces is about 2 full inches from your head/neck.</t>
  </si>
  <si>
    <t xml:space="preserve">Unlike bands like Radiohead, David Bowie, The cure etc. that have worked very hard moving their sound into new territory, Ani just gave a half-a$$ effort and it shows.</t>
  </si>
  <si>
    <t xml:space="preserve">"Signs", co-written with Aaliyah's muse Missy Elliot, is a mess of nothing...driveling on about Astrology in a way that is neithor catchy nor creative.</t>
  </si>
  <si>
    <t xml:space="preserve">No warranty on display.</t>
  </si>
  <si>
    <t xml:space="preserve">I really hate to say it, because i think Ani Difranco is awesome, but this album is very bad.</t>
  </si>
  <si>
    <t xml:space="preserve">I am shocked how good the picture is even when the broadband is slow.</t>
  </si>
  <si>
    <t xml:space="preserve">I did not like any of the songs.</t>
  </si>
  <si>
    <t xml:space="preserve">12X zoom, 8MP, etc.. no need to repeat.</t>
  </si>
  <si>
    <t xml:space="preserve">The story was weak and beaten to death.</t>
  </si>
  <si>
    <t xml:space="preserve">After a violent start, the story develops at a more livable pace, building the characters and events to climax in the Hero's gut-wrenching search for the Heroine and their daughter, both kidnaped by the sadistic, murdering Rapist. SHANGHAIED HEART's setting and plot give the reader an intimate glimpse of that era in rural life, as well as bringing home what it's like to endure racial discrimination.</t>
  </si>
  <si>
    <t xml:space="preserve">Actors struggle to find the right emotions scene after scene and confused me more than once, while the script is filled with a lot of nonsensical "going no where" hubbub.</t>
  </si>
  <si>
    <t xml:space="preserve">Value Seems very long, but the campain can get a bit boring, those videos really get on your nerves aswell.</t>
  </si>
  <si>
    <t xml:space="preserve">:D Anyways, overall this is a great album and Venus Malone has a great voice.</t>
  </si>
  <si>
    <t xml:space="preserve">But three in a bed make "country music," and it tastes nothing like Bragg or Guthrie--maybe more Wilco than Willie Nelson. What do I mean?</t>
  </si>
  <si>
    <t xml:space="preserve">Don't waste your money on this.</t>
  </si>
  <si>
    <t xml:space="preserve">Score: 8.5/10 Overall score: 9/10 Final Recommendation - Look for it, find it, buy it!!</t>
  </si>
  <si>
    <t xml:space="preserve">But this game is way too long and repetitious.</t>
  </si>
  <si>
    <t xml:space="preserve">Of all my purchases, ( that include text-only games ) this is the one that I most regret.</t>
  </si>
  <si>
    <t xml:space="preserve">Very addictive!</t>
  </si>
  <si>
    <t xml:space="preserve">The rest is going forward mindlessly shooting at braindead monsters that dance forward and backwards.</t>
  </si>
  <si>
    <t xml:space="preserve">Come on - you don't have to be a genius to note that an MG42 is going to tear a wooden fence to bits and pieces, so why would the majority of the cover provided be thin wood or tin?</t>
  </si>
  <si>
    <t xml:space="preserve">i am very hapy with this cd and i think you will be to.</t>
  </si>
  <si>
    <t xml:space="preserve">The normal graphics are good too.</t>
  </si>
  <si>
    <t xml:space="preserve">The visuals and firefights seem great as well, grenade explosions look like they should and the flak being fired into the sky by Germans in fields around you makes it very immersive.</t>
  </si>
  <si>
    <t xml:space="preserve">It reminded me of Poe in a Young Adult format.</t>
  </si>
  <si>
    <t xml:space="preserve">The steps to reach the file transfer are too complex and non exhistent(sp?).I found no company ph number on any of the product literature, the web site or yellow pages.com.</t>
  </si>
  <si>
    <t xml:space="preserve">The acoustic production that made her stand out has been replaced with drum machines, multi-layering, and auto-tuning.</t>
  </si>
  <si>
    <t xml:space="preserve">The most "exciting" scene of the movie dragged out for what seemed to be hours.</t>
  </si>
  <si>
    <t xml:space="preserve">But besides that, the movie was terrible.</t>
  </si>
  <si>
    <t xml:space="preserve">The graphics don't do this game justice, either.</t>
  </si>
  <si>
    <t xml:space="preserve">Anita Diamant's superb book takes the well known story of Jacob and his 12 sons and gives voice to the women long silent.</t>
  </si>
  <si>
    <t xml:space="preserve">This is the worst VH album of all time.</t>
  </si>
  <si>
    <t xml:space="preserve">RE4 was my first RE and going back to this is just awful.</t>
  </si>
  <si>
    <t xml:space="preserve">My advice is to not buy this game for your children.</t>
  </si>
  <si>
    <t xml:space="preserve">Arguably the best of the Batman films and highly entertaining; what more can you ask for when you see a flying Batman soar over the glassy plains of Gotham!</t>
  </si>
  <si>
    <t xml:space="preserve">Would NOT recommend this or any other logitech product now.</t>
  </si>
  <si>
    <t xml:space="preserve">I don't think it's right for EA to expect people to pay $10 more for less content compared to the past console versions.</t>
  </si>
  <si>
    <t xml:space="preserve">While many of his comic work feels dated at times, this early Urban Fantasy (because what else can I call it?)</t>
  </si>
  <si>
    <t xml:space="preserve">He then takes it to the next step of providing chants for use in meditation.</t>
  </si>
  <si>
    <t xml:space="preserve">it's exactly as South Park so poignantly described it.</t>
  </si>
  <si>
    <t xml:space="preserve">It is way too tight and appears to have not been designed correctly.</t>
  </si>
  <si>
    <t xml:space="preserve">People lose their last Baby-Tooth every day, but it is never explained in this movie why this Tooth-Fairy hasn't paid deadly visits to others throughout the world.</t>
  </si>
  <si>
    <t xml:space="preserve">Don't waste your money and try to play this game on the PC. It will frustrate you, anger you, and make you want to chuck the game in the trash.</t>
  </si>
  <si>
    <t xml:space="preserve">Harry is next whisked to sunny LA by Shaw for meet-and-greets to create serious buzz and enlists the unexpected thief a lesson to be a detective with Shaw's for hire gumshoe "Gay" Perry (Kilmer equally having a ball and a natural flair for tongue-in-cheek humor), a tougher than he appears homosexual who is reluctant to have the flaky Harry tag-along to get notes for his 'character'.</t>
  </si>
  <si>
    <t xml:space="preserve">It is definitely not the place to start if you're just trying to get into King's X. If you really want to support this band, buy their latest CD, Ogre Tones, which is an excellent, excellent album.</t>
  </si>
  <si>
    <t xml:space="preserve">however dispite this the album is still fantastic and contains the Original NERD flavor.</t>
  </si>
  <si>
    <t xml:space="preserve">Overall the acting is solid and on the money, again with Cheadle and Ejiofor showing deft acting chops with versatility of drama and comedy.</t>
  </si>
  <si>
    <t xml:space="preserve">That's a fifth of the whole text!</t>
  </si>
  <si>
    <t xml:space="preserve">Every game seems to have 10 or so "intro" screens that you have to go through.</t>
  </si>
  <si>
    <t xml:space="preserve">Graphics Abseloutly amazing.</t>
  </si>
  <si>
    <t xml:space="preserve">Second, he goes from a bundled up neurotic basket-case white collar worker and then becomes "Jason Bourne." Third, if that isn't enough, the bad guy thugs shoot him and obviously everyone in the theater can see he's only winged and "they" leave him while exiting the house with nary a cop in sight while a patrol car sits out front with two murdered officers leaning on a horn blaring away.</t>
  </si>
  <si>
    <t xml:space="preserve">(Careful handled and not over loaded).The bag is unusable and worthless without them....</t>
  </si>
  <si>
    <t xml:space="preserve">Cons: None so far.</t>
  </si>
  <si>
    <t xml:space="preserve">it's really great.</t>
  </si>
  <si>
    <t xml:space="preserve">I was extremely disappointed.</t>
  </si>
  <si>
    <t xml:space="preserve">It will just turn itself off and will not turn back on.</t>
  </si>
  <si>
    <t xml:space="preserve">Pros: You already know the great features.</t>
  </si>
  <si>
    <t xml:space="preserve">It could teach him some basic rules and tricks.</t>
  </si>
  <si>
    <t xml:space="preserve">If you like it, by all means buy a paper edition -- but not this one!</t>
  </si>
  <si>
    <t xml:space="preserve">Again, I was outraged.</t>
  </si>
  <si>
    <t xml:space="preserve">until he finished it after 3 days.</t>
  </si>
  <si>
    <t xml:space="preserve">He gives a great account of his loving (and obviously favorite) dog Cookie, the lead of his team.</t>
  </si>
  <si>
    <t xml:space="preserve">"Almost, but not quite" So here's my review of Mercenaries 2 World in Flames review for the Xbox 360. I enjoyed this game.</t>
  </si>
  <si>
    <t xml:space="preserve">It's all about the voice, the human beatbox, and the clap.</t>
  </si>
  <si>
    <t xml:space="preserve">Both have great displays.</t>
  </si>
  <si>
    <t xml:space="preserve">Story - 8.5/10 As before, you have to raid tombs (hence the name), gaining the artifact inside.</t>
  </si>
  <si>
    <t xml:space="preserve">But fall short and aren't justified by argument or stories.</t>
  </si>
  <si>
    <t xml:space="preserve">The media player, wireless internet connection and camera are nice too.</t>
  </si>
  <si>
    <t xml:space="preserve">Plus full customization of your character.</t>
  </si>
  <si>
    <t xml:space="preserve">11. Evolution - 5/5stars I love this song!</t>
  </si>
  <si>
    <t xml:space="preserve">Halo has a creative plot, some interesting sets, cool weapons and aliens.</t>
  </si>
  <si>
    <t xml:space="preserve">King speaks authoritatively on his subject - as well he should, with volume after volume of best-selling fiction to his credit.</t>
  </si>
  <si>
    <t xml:space="preserve">This is only a smidgen of several "beyond belief" scenarios that just frustrated the heck out of me.</t>
  </si>
  <si>
    <t xml:space="preserve">9. Table For two - 5/5stars Nice feel to the music.</t>
  </si>
  <si>
    <t xml:space="preserve">the cure song is total rubbish...</t>
  </si>
  <si>
    <t xml:space="preserve">Original character expressions replaced with medicore digital drawings.</t>
  </si>
  <si>
    <t xml:space="preserve">It is NOT a sequel to Starcraft, and it is NOT an AoE rip-off either.</t>
  </si>
  <si>
    <t xml:space="preserve">At least Final Fantasy VIII gave us characters that we could focus on.</t>
  </si>
  <si>
    <t xml:space="preserve">Truly the 24X zoom is superb in replacing expensive long lens of the best quality.</t>
  </si>
  <si>
    <t xml:space="preserve">Her obsession over a fictional pulp fiction private eye man of action "Johnny Gossamer" is a running joke and shows just how much Black loves the thrill of the hunt in this go-for-broke popcorn flick with excessive pyrotechniques and obvious lifting from Tony Scott (kudos to cinematographer Michael Barrett and editor Jim Page for their splendid over-the-top skills).</t>
  </si>
  <si>
    <t xml:space="preserve">Credibility of the author is based in the duration of his career and notariaty.</t>
  </si>
  <si>
    <t xml:space="preserve">After listening to them, i knew i had to get the actual album!</t>
  </si>
  <si>
    <t xml:space="preserve">Super quiet soft passages and reasonably rocking loud ones without a hint of tape hiss, it's all here.</t>
  </si>
  <si>
    <t xml:space="preserve">It is at once catchy, hummable and avant-garde.</t>
  </si>
  <si>
    <t xml:space="preserve">Chingy is just another one of those rappers that put out wack music just because he's guarnteed to at least go platnium or even more.</t>
  </si>
  <si>
    <t xml:space="preserve">It definately seems like I'm bashing Beyonce in this review, but I'm not bashing her, I'm bashing her feeble effort in this album release.</t>
  </si>
  <si>
    <t xml:space="preserve">Some elements still exist - "Poles Apart" and "Coming Back To Life" are strong efforts on this album.</t>
  </si>
  <si>
    <t xml:space="preserve">However the film's final moment feels like a cop out and not an entirely believable close to an otherwise unnerving, nasty slice of the American Dream becoming the American Nightmare.</t>
  </si>
  <si>
    <t xml:space="preserve">You get ALL of the material from the 2 CD special edition release, but it is in the higher fidelity of SACD and is all on one disc.</t>
  </si>
  <si>
    <t xml:space="preserve">No...not at all.</t>
  </si>
  <si>
    <t xml:space="preserve">On the positive side, Tierney's got a smooth narrative style, and the book might make a nice novel.</t>
  </si>
  <si>
    <t xml:space="preserve">Robert Rodriguez camera angles, "Matrix" type pacings and Peter Jackson's seminal "DeadAlive" to name three counts of plagiarism) far too many hybrids and quite frankly a real mess overall.</t>
  </si>
  <si>
    <t xml:space="preserve">It cannot be played at high graphics even with a very high quality PC. I don't think they can even patch the thing to playability because of the graphic issues that may not be fixable.</t>
  </si>
  <si>
    <t xml:space="preserve">This means that your equipment will get dusty even if the bag is closed.</t>
  </si>
  <si>
    <t xml:space="preserve">If you want to hear Beyonce Knowles at her best, buy any of the three Destiny's Child album, and don't bother with an album that sounds like 40 songs had a car accident.</t>
  </si>
  <si>
    <t xml:space="preserve">Let me substantiate my claim: 1. It is historically inaccurate.</t>
  </si>
  <si>
    <t xml:space="preserve">The first few CD's are very entertaining.</t>
  </si>
  <si>
    <t xml:space="preserve">When I bought this the specs said that this has a tape player.</t>
  </si>
  <si>
    <t xml:space="preserve">I was highly disapointed with this game.</t>
  </si>
  <si>
    <t xml:space="preserve">If you can listen to an album because you know it's talent, or if you like country music, this album will please immensely.</t>
  </si>
  <si>
    <t xml:space="preserve">If I were to buy more of these like I had planned, My desktop would be cluttered with a bunch of meaningless virtual CDs. This intrusion may not annoy Windows users as the Virtual CDs will just clutter up your "My Computer" window; but, on a Mac this type of unalterable intrusion is beyond unacceptable.</t>
  </si>
  <si>
    <t xml:space="preserve">The levels (the same thing over and over) The minions (they always acted the same, like they just had different skins or something) I wouldn't recommend buying this game for someone with experience, but if you just got a gamecube and the price is right ($5 or less) then maybe consider it.</t>
  </si>
  <si>
    <t xml:space="preserve">Sheesh. Ansuya should have known better than to sign on with this...because I actually think less of her now for putting her name on this one.</t>
  </si>
  <si>
    <t xml:space="preserve">Fun and distinctive classes.</t>
  </si>
  <si>
    <t xml:space="preserve">Then, on the other hand, the longest close-ups, of Ralph Fiennes' face, lingered so long and so pointlessly.</t>
  </si>
  <si>
    <t xml:space="preserve">Rapid fire makes for great pics of birds in flight and sports shots.</t>
  </si>
  <si>
    <t xml:space="preserve">* Each chapter looks to see how we can relate the OT books to the New Testament, specifically to Jesus. * The book is highly readable.</t>
  </si>
  <si>
    <t xml:space="preserve">Some puzzles can be solved multiple ways, allowing for a varied challenge depending on your gameplay style.</t>
  </si>
  <si>
    <t xml:space="preserve">I recommend reading the Gospel in Syriac for further excercise.</t>
  </si>
  <si>
    <t xml:space="preserve">This Final Fantasy was extremely dissappointing, especially since I had such high hopes for it.</t>
  </si>
  <si>
    <t xml:space="preserve">Her more feminine wiles on display to the hilt in this surprisingly charming romantic dramedy with her character Gray Wheeler, a young woman facing a sudden tragedy, her fiancée is killed in a horrible sporting event accident crushing her upcoming nuptials in full blossom.</t>
  </si>
  <si>
    <t xml:space="preserve">The AI in this game is so strong and deeply complex, that it can actually make you feel stupid, which is probably not good for the gaming masses.</t>
  </si>
  <si>
    <t xml:space="preserve">The sound effects are great and accurate, making it seem like you're in a movie (the rip rip rip of the MG42 is what it should be -- alarming).</t>
  </si>
  <si>
    <t xml:space="preserve">are so poorly formed as characters that they feel like they're cursory characters in the background, rather then the one's the whole series is based around.</t>
  </si>
  <si>
    <t xml:space="preserve">Finish the boss, move on to the next mission.</t>
  </si>
  <si>
    <t xml:space="preserve">I mean, are they the only two people in the world who has lost their last baby-tooth?</t>
  </si>
  <si>
    <t xml:space="preserve">To get the story he drops into whaling expeditions and arctic research explorations with equal aplomb by chipping in and becoming one of the team.</t>
  </si>
  <si>
    <t xml:space="preserve">The only good part about RE is the story, enemies, and the amount of gore there is.</t>
  </si>
  <si>
    <t xml:space="preserve">A lot of information is presented in tables which is handy for reference.</t>
  </si>
  <si>
    <t xml:space="preserve">We know why this book was honored with the 2005 Los Angeles Times Book Award for science/technical writing.</t>
  </si>
  <si>
    <t xml:space="preserve">The only good actors in this movie is Willem Dafoe and Jackson.</t>
  </si>
  <si>
    <t xml:space="preserve">My friend had said before I bought it to don't get it but I thought it looked so fun I wanted it and didn't know what he was talking about but then after I regretted it.</t>
  </si>
  <si>
    <t xml:space="preserve">I think DDO will go the way of all turbine's other MMORG AC2 but allot quicker than AC2 did as AC2 was fun to play at least for a bit.</t>
  </si>
  <si>
    <t xml:space="preserve">But worse than that is the program NEVER completely uninstalled.</t>
  </si>
  <si>
    <t xml:space="preserve">8.5/10 Graphics: The graphics almost look lifelike.</t>
  </si>
  <si>
    <t xml:space="preserve">To wit: veteran scribe Mike Klein (Duchovny giving deadly dead-pan, is a study in noble rot) is desperately trying to get his current project "The Wexler Chronicles", a dramedy based in part of his real-life brother's suicide's affect on him, past the pilot stage for the fictitious Panda Network (think CW lite) and the biggest hurdle is vacuous, yet tenaciously 'my way or the highway' Lenny (Weaver, a dry riot), a harpy in a suit, who is not Mike's biggest fan but has her current junior exec Richard McAllister (Gruffudd in a modulated turn of a decent guy in a deceptive business), a Brit late of the BBC, whose come to LA for the network to give a fresh perspective on the new crop of shows for the seasonal line-up.</t>
  </si>
  <si>
    <t xml:space="preserve">Sounds more like a rabid poodle on his trail rather than a hellhound!!</t>
  </si>
  <si>
    <t xml:space="preserve">A good corrective for Covenant fans who won't let go of the casios.</t>
  </si>
  <si>
    <t xml:space="preserve">Pros: The picture and sound.</t>
  </si>
  <si>
    <t xml:space="preserve">Giving it two stars is generous, and I wasn't in the mood.</t>
  </si>
  <si>
    <t xml:space="preserve">Lastly, I felt betrayed by the ending that left questions unanswered.</t>
  </si>
  <si>
    <t xml:space="preserve">as billionaire heir Bruce Wayne hellbent for vengeance for the murder of his parents which leads him on a journey of redemption from the brutal Asian prison camp after taking a nowhere-to-go downward spiral attempt at crime where he encounters the mysterious Henri Ducard (a suitable Neeson) and the ninja-training from guru of vigilantism Ra's Al Ghul (an imposing Watanabe) laying the foundation to his inner turmoil exploited into an iconic hero to thwart the evil in Gotham. Watching all the jigsaw puzzle pieces interlock from the beginnings of Wayne's brainy conceit of the Batsuit to the Humvian Batmobile are giddy joys for the inner fanboy of every squandered youth.</t>
  </si>
  <si>
    <t xml:space="preserve">THE ICE HARVEST (2005) *** John Cusack, Billy Bob Thornton, Connie Nielsen, Oliver Platt, Randy Quaid, Mike Starr. Black Comedy For Those Not In The Holiday Spirit John Cusack has always been one of the few actors who merit the Gold Standard when it comes to watching a film for pure entertainment and he excels with his good-hearted average guy manner in an unlikely dark comedy with another actor who is also in the same league of criteria, Billy Bob Thrornton (both co-starred in 1999's "Pushing Tin" a sort of satirical comedy about air traffic controllers at each other's throats) and together they make a fine comic duo.</t>
  </si>
  <si>
    <t xml:space="preserve">You're not able to search for your friends, sync your email contacts, you get errors when syncing in with facebook and twitter.</t>
  </si>
  <si>
    <t xml:space="preserve">Lead singer Nike Nile's voice just doesn't do it for me.</t>
  </si>
  <si>
    <t xml:space="preserve">CONCLUSION: This book may be a good gift for your child (10 to 13 years old) if she has any interest in reading.</t>
  </si>
  <si>
    <t xml:space="preserve">Is not that the boss is a sure win situation rite...</t>
  </si>
  <si>
    <t xml:space="preserve">Because if there ever was a Beyonce album to forget in the dust it's definately this one.</t>
  </si>
  <si>
    <t xml:space="preserve">I'm butchering the description, but it's really a powerful piece.</t>
  </si>
  <si>
    <t xml:space="preserve">The Dark Storm is the first book in a new urban-fantasy series from author Kris Greene and while it does have some decent writing, it is amazingly generic.</t>
  </si>
  <si>
    <t xml:space="preserve">Listening to some movie soundtrack remixes!"</t>
  </si>
  <si>
    <t xml:space="preserve">I recomend this book among others such as "Collateral Damage" by Chris Hodges to all those who are inspired by patriotic propaganda to join the armed uniformed services.</t>
  </si>
  <si>
    <t xml:space="preserve">Crap! We will of course see the next film in the series.</t>
  </si>
  <si>
    <t xml:space="preserve">i wouldnt really suggest buying it unless ur one of those who pick something up and can play 5 min of it and not play it for a long time.</t>
  </si>
  <si>
    <t xml:space="preserve">On disc one you have the beautiful vocals of Barbara Tucker with 'Beautiful People'.</t>
  </si>
  <si>
    <t xml:space="preserve">I still love "And Then There Was Silence."</t>
  </si>
  <si>
    <t xml:space="preserve">The voices are done well!</t>
  </si>
  <si>
    <t xml:space="preserve">Actually, this is the only Neil Finn release that has not been a favorite of mine.</t>
  </si>
  <si>
    <t xml:space="preserve">"Revolutionary" Halo was one of those games you cannot live without.</t>
  </si>
  <si>
    <t xml:space="preserve">I was sorry to have the story come to an end and can't wait until the sequel comes out.</t>
  </si>
  <si>
    <t xml:space="preserve">Some of the things they put in the game to be clever are just stupid.</t>
  </si>
  <si>
    <t xml:space="preserve">Most painful is the cartoonish way the military is portrayed in this film.</t>
  </si>
  <si>
    <t xml:space="preserve">However in its latest incarnation the answer seems to be repetitive (ie we've seen it before).</t>
  </si>
  <si>
    <t xml:space="preserve">The second installment in the Final Fantasy Legends series, is probably the worst, and later on, becomes physically painful to play.</t>
  </si>
  <si>
    <t xml:space="preserve">If the tour visits your city, don't miss it.</t>
  </si>
  <si>
    <t xml:space="preserve">You really can't complain about the controls, since you can modify them to your liking.</t>
  </si>
  <si>
    <t xml:space="preserve">The song, "To Zion," merits owning the album alone.</t>
  </si>
  <si>
    <t xml:space="preserve">It's not; it's more wonderful and inspiring and adventurous than those ladies' music.</t>
  </si>
  <si>
    <t xml:space="preserve">Too bad, 'cause the visual fireworks were great.</t>
  </si>
  <si>
    <t xml:space="preserve">Rather than a source of disgrace, the book gives a reaffirming message of what it means to be a women and worships the ability to give life, which the mothers pass on to their daughter Dinah . As interesting as the relationships between the characters, the book presents a myriad of the religious practices of the time.</t>
  </si>
  <si>
    <t xml:space="preserve">Gameplay The gameplay in battles are weird!!</t>
  </si>
  <si>
    <t xml:space="preserve">When it does work it's incredible -- you push the button on the wired headset and say the right command and you can play music, call any one of your contacts, and I believe you can do other things I haven't tried yet.</t>
  </si>
  <si>
    <t xml:space="preserve">Would-be writers: avoid at your peril.</t>
  </si>
  <si>
    <t xml:space="preserve">If you're looking for *Summerteeth* Wilco or "Sexuality" Bragg, this ain't the album to buy.</t>
  </si>
  <si>
    <t xml:space="preserve">I enjoy extras on DVD, this is so lacking.</t>
  </si>
  <si>
    <t xml:space="preserve">My friends love it, my little brother loves it, my parents love it - you will too!</t>
  </si>
  <si>
    <t xml:space="preserve">This is the reason that this movie should not have been re-made.</t>
  </si>
  <si>
    <t xml:space="preserve">Thinking that if u go fight the boss without any saving...</t>
  </si>
  <si>
    <t xml:space="preserve">basically you eaither like it or you dont, but you will never know until you try it...SO wot ru wating for get your copy now before they all sell out!!!!!!</t>
  </si>
  <si>
    <t xml:space="preserve">Regardless the era, the subject matter is relevant (Corporate crime).</t>
  </si>
  <si>
    <t xml:space="preserve">But believe me, this is still not a reccomendation.</t>
  </si>
  <si>
    <t xml:space="preserve">Square gave us the ever annoying ''Active Time Event'' (ATE) in this game to give us, the player, and opportunity to see the character interact outside of the party.</t>
  </si>
  <si>
    <t xml:space="preserve">proves to be the mark of a first-rate filmmaker.</t>
  </si>
  <si>
    <t xml:space="preserve">Another flaw is the laughable and hideous voice acting.</t>
  </si>
  <si>
    <t xml:space="preserve">Miserable to play throughout.</t>
  </si>
  <si>
    <t xml:space="preserve">They were extremely short and some were even useless...</t>
  </si>
  <si>
    <t xml:space="preserve">The continuity alone is enough to drive the average viewer insane.</t>
  </si>
  <si>
    <t xml:space="preserve">The village still exists, of course, but you can only go shopping there: the shopkeepers are only “pictures”, not persons, and you can't move around in the shop.</t>
  </si>
  <si>
    <t xml:space="preserve">Trust me...you want someone who DOES. To sum it up...Kathy saw the popularity in the Veena/Neena and Rania bellydance videos-and decided to jump on the bandwagon to make a few bucks.</t>
  </si>
  <si>
    <t xml:space="preserve">I can create play lists in Windows Media Player on my desktop and when I connect the Treo using the USB cable my play lists are automatically synced to the storage card.</t>
  </si>
  <si>
    <t xml:space="preserve">Water? Yes. Water. I guess no one wanted to do any research and look for compounds that don't dilute quickly and become ineffective in water.</t>
  </si>
  <si>
    <t xml:space="preserve">Well, simply learning how to adjust a few menu options in the FZ30 and learning when and how to use the appropriate accessories will get you almost the same results with the FZ30 a $500.00 camera as with a $5000. camera.</t>
  </si>
  <si>
    <t xml:space="preserve">The Bottom Line: Buy this camera, and if you haven't taken a decent picture before, this will make you look like a pro!</t>
  </si>
  <si>
    <t xml:space="preserve">They should have just re-released the original.</t>
  </si>
  <si>
    <t xml:space="preserve">The gameplay is very, very good.</t>
  </si>
  <si>
    <t xml:space="preserve">GC is an amazingly difficult game!</t>
  </si>
  <si>
    <t xml:space="preserve">But this CD is AWSOME!!!</t>
  </si>
  <si>
    <t xml:space="preserve">He put into words my feelings when he said, "I just want to love God" to the three religious leaders (Catholic, Muslim, Hindu) when they asked him why he practiced all three religions.</t>
  </si>
  <si>
    <t xml:space="preserve">But the AI that controls your troops in battle, responds to your commands, etc. is probably the best I have ever seen.</t>
  </si>
  <si>
    <t xml:space="preserve">Around the fourth time I saw this pattern I got disgusted.</t>
  </si>
  <si>
    <t xml:space="preserve">UNDEAD (2005) 0 * Arguably one of the worst films I've ever seen – nonsensical hodgepodge about a meteorite shower causing an Australian fishing village to become zombies with it's so-sure-of-itself-smugness incorporating (ok --- Stealing!</t>
  </si>
  <si>
    <t xml:space="preserve">I also noticed a marked slowdown on the machine with the active backup software monitoring in the background.</t>
  </si>
  <si>
    <t xml:space="preserve">If you loved Tranceport, don't spend your money on this CD. If you loved Bunkka, don't spend your money either.</t>
  </si>
  <si>
    <t xml:space="preserve">The only problem is how the pieces all fall into place relatively with little effort or dismay considering how her fiancée was killed and all and how they come to accept the flaky 'other woman' with barely a ruffle of feathers.</t>
  </si>
  <si>
    <t xml:space="preserve">Score: 9.5/10 Play Time/Replayability - The good point about this is that you have four characters to complete the game with: each has to take a different path to complete their tasks, so the game will last quite a long time for even a good player.</t>
  </si>
  <si>
    <t xml:space="preserve">Maybe next year or the version for the PS3 will be what Live gamers were expecting from a next generation title.</t>
  </si>
  <si>
    <t xml:space="preserve">Score: 5.5/10 Graphics- Not bad, in fact, I'd say they're pretty good.</t>
  </si>
  <si>
    <t xml:space="preserve">...Cons: Gets very hot.</t>
  </si>
  <si>
    <t xml:space="preserve">Exactly!</t>
  </si>
  <si>
    <t xml:space="preserve">It's almost like what if you took a bunch of stuff from other books- a world of demons, agents of light, vampires, goblins, knights, werewolves and mystical weapons of power, blended them all together and weaved the story around the template on "how-to" write an urban-fantasy novel.</t>
  </si>
  <si>
    <t xml:space="preserve">What sets this game apart from previous installments is the way it ties Lara's past into the mix, allowing for a slowly unraveling plot to appear.</t>
  </si>
  <si>
    <t xml:space="preserve">If you like militaristic dnb and are unfamiliar with all of Dieselboy's other works, you'll love this album.</t>
  </si>
  <si>
    <t xml:space="preserve">Even Van Halen 3 is better than this.</t>
  </si>
  <si>
    <t xml:space="preserve">GET IT!</t>
  </si>
  <si>
    <t xml:space="preserve">I do not fault his writing style because it was quite an easy read and very accessible.</t>
  </si>
  <si>
    <t xml:space="preserve">The tragedy is uninformed persons will read and repeat Frymire's errors, and as a result will confuse the whole subject area.</t>
  </si>
  <si>
    <t xml:space="preserve">9/10. Great Job!</t>
  </si>
  <si>
    <t xml:space="preserve">Compared to some other games I played, it can rocks.</t>
  </si>
  <si>
    <t xml:space="preserve">The first thing I noticed was that Kathy can't keep a rhythm and you cannot properly execute most of the moves-so it was a bad idea to have her lead this video.</t>
  </si>
  <si>
    <t xml:space="preserve">nice music, background beats...</t>
  </si>
  <si>
    <t xml:space="preserve">If anything this is a crappy version of Halo 3 that comes with a Halo 3 multiplayer disk...</t>
  </si>
  <si>
    <t xml:space="preserve">The picture quality is also very good and the main reason I bought it was the upscaling to match my TV - very impressive.</t>
  </si>
  <si>
    <t xml:space="preserve">Finally, relive the rich history surrounding WrestleMania and compete for championship glory through a host of match types including death-defying TLC matches or legendary Hell in a Cell match-ups.</t>
  </si>
  <si>
    <t xml:space="preserve">They definitely improved the sound on the this game compared to banjo kazooie Value- worth every cent!!!</t>
  </si>
  <si>
    <t xml:space="preserve">Reading the introductions to numerous sub-characters that had no relation to the plot (if there was one)was painfully boring and took up a good part of the book.</t>
  </si>
  <si>
    <t xml:space="preserve">No such thing in WarCraft 3. Granted, each faction has similarities.</t>
  </si>
  <si>
    <t xml:space="preserve">The goal was to teach the reader, not impress them or bore them.</t>
  </si>
  <si>
    <t xml:space="preserve">SWIMMING UPSTREAM (2005) *** Geoffrey Rush, Judy Davis, Jesse Spencer, Tim Draxl, David Hoflin, Craig Horner, Brittany Byrnes, Deborah Kennedy, Mark Hembrow, Mitchell Dellevergin, Thomas Davidson, Kain O'Keefe, Robert Quinn, Keeara Byrnes. (Dir: Russell Mulcahy) Rush and Davis give bold performances in this true-life account of Aussie swimming champ Tony Fingleton.</t>
  </si>
  <si>
    <t xml:space="preserve">It is really annoying how cheap this and some places take pure luck to beat.</t>
  </si>
  <si>
    <t xml:space="preserve">While director Louis Leterrier attempts to give the old-school flick a 21st century CGI kick in the pants (and odes to Ray Harryhausen's original creatures featured particularly the gi-normous scorpion battle royale) the script by Travis Beacham, Phil Hay &amp; Matt Manredi is stilted to the wooden proceedings at hand.</t>
  </si>
  <si>
    <t xml:space="preserve">Only Deucalion, Victor's first creation from the Mary Shelly novel that served as inspiration for this updating, is still played straight.</t>
  </si>
  <si>
    <t xml:space="preserve">Every family should own a copy of this great CD!</t>
  </si>
  <si>
    <t xml:space="preserve">I am very impressed with the quality of the playback.</t>
  </si>
  <si>
    <t xml:space="preserve">The movements of all the characters are smooth and defined.</t>
  </si>
  <si>
    <t xml:space="preserve">That said, this album is very poor.</t>
  </si>
  <si>
    <t xml:space="preserve">It also used the pleasantly Awful blue screen, where the backdrop...</t>
  </si>
  <si>
    <t xml:space="preserve">Had to get within 10 feet of a 14db gain antenna to have a consistent useable signal.</t>
  </si>
  <si>
    <t xml:space="preserve">The mouth physics on the dog work perfectly, the dog's body animations feel perfect.</t>
  </si>
  <si>
    <t xml:space="preserve">The only place I found this book lacking was in the "spiritual content" department.</t>
  </si>
  <si>
    <t xml:space="preserve">With a proper dictionary like Payne Smith's Compendious Syriac Dictionary there is little else you need for classical Syriac. Beginning with the script and pronunciation it advances through pronouns, nouns and verbs in a very orderly fashion.</t>
  </si>
  <si>
    <t xml:space="preserve">A surprisingly well-written screenplay by Steven Katz (SHADOW OF A VAMPIRE) and newbie Joe Gangemi, the dialogue rings true of the formulaic supernatural yet offers an intriguing premise interpolating Nietzchian thought (eternal recurrence) – the two were students in a philosophy class – and some fine moments of paranoia fueled anxiety for Blunt's heroine (is she in danger with this person or not), and although the 'ghost story' section feels a little rushed it works with the backdrop of the winter storm encroaching.</t>
  </si>
  <si>
    <t xml:space="preserve">You cannot access menus through use of the mouse, which is so counter intuitive that it screams fail.</t>
  </si>
  <si>
    <t xml:space="preserve">Plus Ridley (who's name is all the information we get from him) is suddenly very unaware of how "gifted" he is, and is choosen out of the blue to save the universe.</t>
  </si>
  <si>
    <t xml:space="preserve">The whole ''the crystals are back thing'' sounded nice...except that you don't bother with crystals until disc 3! The characters were beyond cliche, beyond trite, they were flat, like cardboard cut outs, or movie extras.</t>
  </si>
  <si>
    <t xml:space="preserve">Very expensive compared to others.</t>
  </si>
  <si>
    <t xml:space="preserve">Now, even so, this is a good camera.</t>
  </si>
  <si>
    <t xml:space="preserve">Anyway I would advise you to never purchase this game unless you like making bad investments.</t>
  </si>
  <si>
    <t xml:space="preserve">but i've never been impressed with DM, in the slightest...</t>
  </si>
  <si>
    <t xml:space="preserve">The location of the flash is unfortunate in that it pops into left my hand as I try to shoot...the only other hand-hold would seem to be cupping the body from below, or shooting one-handed.</t>
  </si>
  <si>
    <t xml:space="preserve">Actually I hate to demean Homer. Well, lets hope there's someone out there that can bring Hollywood out of this quagmire of dull, over killed, underachieved and discombobulated pile of, what did I call it?</t>
  </si>
  <si>
    <t xml:space="preserve">I would take in excess of 100 (more even) shots without a recharge fully using the lcd screen.</t>
  </si>
  <si>
    <t xml:space="preserve">The book is disproportionally focused on single and multilayer feedforward networks.</t>
  </si>
  <si>
    <t xml:space="preserve">Another issue is the loss of the original design illustrations.</t>
  </si>
  <si>
    <t xml:space="preserve">Definitely recommend this to anyone looking to get a great LCD for a low price.</t>
  </si>
  <si>
    <t xml:space="preserve">Since he is a thief, why not make him more devious.</t>
  </si>
  <si>
    <t xml:space="preserve">This one is actually the worst and the most sensless movie I have ever gone to a theater for.</t>
  </si>
  <si>
    <t xml:space="preserve">It's like listening to Santana perform and having the bassist playing about 20 feet behind them with his amp turned down really low.</t>
  </si>
  <si>
    <t xml:space="preserve">Koontz finds his footing in the final chapters, a Lovecraftian showdown between Frankenstein and his artificial creations inside a series of tunnels beneath a dump.</t>
  </si>
  <si>
    <t xml:space="preserve">As I read the other reviews on this site, I could not believe that the shallow characters and relationships in the book actually satisfied people's literary tastes and excited their emotions.</t>
  </si>
  <si>
    <t xml:space="preserve">The whole mask and boiler siut thing also causes me no end of amusement, especially when they claim that it makes it more about the music, and not about their identities.</t>
  </si>
  <si>
    <t xml:space="preserve">If Final Fantasy VII is considered the pinnacle of console RPGs, then Baldur's Gate is most definetely considered the pinnacle of computer RPGs. This is simply one of the best series of games ever made, and any RPG fan simply cannot afford to not play it (and since the whole series is available for a tenner, you don't exactly have an excuse not to do so!)</t>
  </si>
  <si>
    <t xml:space="preserve">It even brackets.</t>
  </si>
  <si>
    <t xml:space="preserve">And the ending scene on the train to me, i was thinking, "that would never ever happen".</t>
  </si>
  <si>
    <t xml:space="preserve">wat the hell !!! So it was a waste of time...</t>
  </si>
  <si>
    <t xml:space="preserve">We can't wait for Beethoven's Wig 3!</t>
  </si>
  <si>
    <t xml:space="preserve">But if you want a decent ghost story on a secluded evening check this out.</t>
  </si>
  <si>
    <t xml:space="preserve">There's just way to many characters crammed into this slim work (the story constantly shifts through multiple POV's), that I felt like I was missing half the novel, like it was incomplete.</t>
  </si>
  <si>
    <t xml:space="preserve">I guess not!"</t>
  </si>
  <si>
    <t xml:space="preserve">Princess Garnet (aka Dagger), in Square tradition, is the magic using chick that was born from some special summoner race, yatta yatta.</t>
  </si>
  <si>
    <t xml:space="preserve">On this one they're just depressed.</t>
  </si>
  <si>
    <t xml:space="preserve">The game seems to play more simulation type of bball, but the numbers at the end of a game don't follow.</t>
  </si>
  <si>
    <t xml:space="preserve">The second big thing is that it is arranged almost all a cappella.</t>
  </si>
  <si>
    <t xml:space="preserve">One day Keane sees a single mother and child (Ryan and Breslin, both excellent) arguing with the desk clerk over money and he ingratiates himself by offering her a hundred dollars to get her by (earlier he is shown in a near similar sequence) and Lynn and Kira invite him over the next night for a takeout dinner.</t>
  </si>
  <si>
    <t xml:space="preserve">When the the main character finally reaches something vaguely interesting, the discovery of an alien corridor, he takes a break from uncovering it to go have a day at the art museum and shopping with his girlfriend.</t>
  </si>
  <si>
    <t xml:space="preserve">I have been playing for abt 4 hrs and all th SAVE POINT i get to use is ONLY 4.... Cos without the save pt, u cant save at all...</t>
  </si>
  <si>
    <t xml:space="preserve">Things I wasn't a fan of--the ending was to cutesy for my taste.</t>
  </si>
  <si>
    <t xml:space="preserve">Pros: The instructions were very helpful and easy to use.</t>
  </si>
  <si>
    <t xml:space="preserve">Another thing that doesn't help is the game's pace...it's sooooooo slow!</t>
  </si>
  <si>
    <t xml:space="preserve">So, she was teaching a "chest circle" but she was not doing one.</t>
  </si>
  <si>
    <t xml:space="preserve">Can you tell that I am upset?!?</t>
  </si>
  <si>
    <t xml:space="preserve">look i bought this game one day and with in 2 days i had beaten it 3 times on the hardest difficulty.</t>
  </si>
  <si>
    <t xml:space="preserve">I want more Diego!"</t>
  </si>
  <si>
    <t xml:space="preserve">As for Jeremy Irons... I don't really want to go there.</t>
  </si>
  <si>
    <t xml:space="preserve">The controls are sloppy and it is hard to be very accurate.</t>
  </si>
  <si>
    <t xml:space="preserve">The recording is wonderfully clean and complete with crystal clear feedback.</t>
  </si>
  <si>
    <t xml:space="preserve">My music find of the year - mesmerizing!</t>
  </si>
  <si>
    <t xml:space="preserve">The map doesn't help one bit because all it does is highlight the hallway that you are in red and you have to decipher what doors go where.</t>
  </si>
  <si>
    <t xml:space="preserve">I won't be purchasing from 3ware again.</t>
  </si>
  <si>
    <t xml:space="preserve">First I went to Radio Shack, they didn't have the kit, and had no adapter that would fit the camera.</t>
  </si>
  <si>
    <t xml:space="preserve">This game is a very dumbed down version of that game (which also features Naruto as a playable character) you only attack with ONE button making it a easy game to play.</t>
  </si>
  <si>
    <t xml:space="preserve">It has found a home in my purse.</t>
  </si>
  <si>
    <t xml:space="preserve">grainy photos, slow jerky movement.</t>
  </si>
  <si>
    <t xml:space="preserve">I doubt the producers have ever been to it.</t>
  </si>
  <si>
    <t xml:space="preserve">-The main reason I am getting rid of this phone is because of the charging/charger/battery.</t>
  </si>
  <si>
    <t xml:space="preserve">Also, did you hear of anyone called Orik or Hothgar in the movie?</t>
  </si>
  <si>
    <t xml:space="preserve">What easily could have been a waterlogged THE GREAT SANTINI the film achieves the unexpected: sympathy for a loser and new-found respect for a winner.</t>
  </si>
  <si>
    <t xml:space="preserve">After reading The Profitable Retailer, and listening to his ideas, he might just be ready to tackle retail world.</t>
  </si>
  <si>
    <t xml:space="preserve">Maps to big.</t>
  </si>
  <si>
    <t xml:space="preserve">The better-than-average film is buoyed by excellent acting by its stars, with Brit Blunt employing an impeccable American accent and making her bitchy 'girl' (as she is only referred to at the credits' close) redeemably likable and Holmes' 'guy' switched back and forth from mensch to menace.</t>
  </si>
  <si>
    <t xml:space="preserve">To my surprise 'Who Keeps Changing Your Mind?'</t>
  </si>
  <si>
    <t xml:space="preserve">This is an extremely useful set of CDs for anyone who wishes to develop their spiritual meditative life.</t>
  </si>
  <si>
    <t xml:space="preserve">The bad - on my Windows XP machine, with not much software installed and generally well-maintained, the software failed to install the drivers properly.</t>
  </si>
  <si>
    <t xml:space="preserve">Surely you will look for more challenge, if you have played until the fourth year (I didn't) you should be bored by now.</t>
  </si>
  <si>
    <t xml:space="preserve">The quality of this DVD is horrible and look like it was transfer from an Old VHS source.</t>
  </si>
  <si>
    <t xml:space="preserve">It is cool to blow big holes in the side of buildings.</t>
  </si>
  <si>
    <t xml:space="preserve">Compete in six different venues including SmackDown!, Raw and the ultimate extravaganza, WrestleMania.</t>
  </si>
  <si>
    <t xml:space="preserve">STAY AWAY FROM TWO WORLDS...DON'T MAKE THE SAME MISTAKE I DID!!!</t>
  </si>
  <si>
    <t xml:space="preserve">A good idea done right by television standards, and well worth watching for free.</t>
  </si>
  <si>
    <t xml:space="preserve">Why be so snarky towards such easy targets as the vegan starlet?</t>
  </si>
  <si>
    <t xml:space="preserve">Nostalgic Cut: White Bird (yup.</t>
  </si>
  <si>
    <t xml:space="preserve">Why did I buy this one?</t>
  </si>
  <si>
    <t xml:space="preserve">For example, 30 guys with RPG's will shoot at you all at once.</t>
  </si>
  <si>
    <t xml:space="preserve">Spencer gives a remarkably effective performance as the tortured Tony (as does Dellevergin as his younger version) attempting to shake off the waves of abuse and loathing from the only person he so desperately wants to make proud of and is ably supported by a more difficult turn by Draxl (and his younger counterpoint Davidson) as John. The two young brothers are thick and thin covering for each other when things get messy yet eventually a wedge is driven between the two by the conniving Harold who will stop at nothing to see his 'dream' the way it should be.</t>
  </si>
  <si>
    <t xml:space="preserve">And what's up with the father calling his daughter 'squirt'?</t>
  </si>
  <si>
    <t xml:space="preserve">Like, love or loathe his fiction, you'll find a wealth of solid advice in this little book.</t>
  </si>
  <si>
    <t xml:space="preserve">But for some reason it sounds like he is playing is guitar upside down.</t>
  </si>
  <si>
    <t xml:space="preserve">It has some special effects, but you will not leave the theatre with a good feeling, just a wanting for your money back!</t>
  </si>
  <si>
    <t xml:space="preserve">Looks good.</t>
  </si>
  <si>
    <t xml:space="preserve">The way troops react is so realistic it is unparalleled.</t>
  </si>
  <si>
    <t xml:space="preserve">You can customize hair, snowboard suit, boots, shirts and much more.</t>
  </si>
  <si>
    <t xml:space="preserve">Kudos to the grimy yet clear-eyed cinematography by John Christian Rosenlund, Eve Cauley's earth tone sepias production design and the right-on-the-money period costume design by Tere Duncan giving it a timeless late '50s – early '60s vibe.</t>
  </si>
  <si>
    <t xml:space="preserve">And Brian Leary's voice is the perfect accompaniment to it all, pulling it all together like Rain Parade did in their best moments.</t>
  </si>
  <si>
    <t xml:space="preserve">Almost every track is amazing and of the sort which one wishes went on for another five minutes.</t>
  </si>
  <si>
    <t xml:space="preserve">I give this book 4 out of five stars.</t>
  </si>
  <si>
    <t xml:space="preserve">I don't think the creators could have done a worse job and honestly I hope SouthPeak doesn't get the option to make any more games.</t>
  </si>
  <si>
    <t xml:space="preserve">Though these tests are long, the questions are simplistic and are little like real AP questions.</t>
  </si>
  <si>
    <t xml:space="preserve">Riiight.</t>
  </si>
  <si>
    <t xml:space="preserve">The wireless sync for email/calendar/contacts/notes with the desktop works perfectly.</t>
  </si>
  <si>
    <t xml:space="preserve">I would never say that this is essential prog material, but hey, for a few bucks you could buy this or buy some of todays musical drivel, I'll go for this Thanks.</t>
  </si>
  <si>
    <t xml:space="preserve">I heard it for the first time when I put the disc in the car player and I was knocked for a loop.</t>
  </si>
  <si>
    <t xml:space="preserve">The marine Brigadier General is the US militaries most honor soldier, having recieved 2 Medals of Honor and 1 Brevet Medal (No longer issued, akin to the Medal of Honor).</t>
  </si>
  <si>
    <t xml:space="preserve">SSX 3 gives you a huge amount of freedom, because you can explore the mountain all by yourself and there are no linear routes that you have to take.</t>
  </si>
  <si>
    <t xml:space="preserve">If you want good rides, go to Universal Studios, do not buy this, it just does not cut it.</t>
  </si>
  <si>
    <t xml:space="preserve">I don't understand why they seem so determined to diminish the value of vegetarianism - it would have been better to emphasize that this is another good way to reduce the negative impact on the earth.</t>
  </si>
  <si>
    <t xml:space="preserve">Some may find that concept hard to buy, especially if they don't even own a pair of boots.</t>
  </si>
  <si>
    <t xml:space="preserve">I think in multiplayer you should be able to fly a pelican to drop of ammo and vehicles to your allies but if the other team shoots it down, it will not spawn until the next match.</t>
  </si>
  <si>
    <t xml:space="preserve">Ishmael presents a remarkably different view of the history of mankind.</t>
  </si>
  <si>
    <t xml:space="preserve">Iconoclastic blend of sci-fi and film noir with dazzling set design.</t>
  </si>
  <si>
    <t xml:space="preserve">You cannot belly dance in your "perky step aerobics instructor" persona.</t>
  </si>
  <si>
    <t xml:space="preserve">Experience the intensity and exhilaration of professional wrestling as you step onto the mat to fight the most brutal band of brawlers around.</t>
  </si>
  <si>
    <t xml:space="preserve">NG2 doesn't disapoint!</t>
  </si>
  <si>
    <t xml:space="preserve">If ya want emmersion, and overall the highest levels of reality you can get, buy the original Falcon4.0 disk and then go download either FreeFalcon4 from www.freefalcon.com/forums OR Openfalcon 4.5 from: www.f4forums.com/forum The best thing about those 2 sims are 1 - they're free 2 - They're not junk like Falcon4.0 allied Force is.</t>
  </si>
  <si>
    <t xml:space="preserve">The 8 man tournament possible warrants this purchase.</t>
  </si>
  <si>
    <t xml:space="preserve">Personally, I don't think they should make horror films that are rated either PG or PG-13. What sort of audience are they trying to appeal to when they green-light a slasher with zero gore?</t>
  </si>
  <si>
    <t xml:space="preserve">Namely the decision to give Billy a backstory.</t>
  </si>
  <si>
    <t xml:space="preserve">But it truly is Garner's showcase to depict her girl-next-door sexiness not unlike America's sweetheart Julia Roberts: a gal whose femininity and sexuality are not in disposable even if she is one of the guys.</t>
  </si>
  <si>
    <t xml:space="preserve">Shame on the publishers!</t>
  </si>
  <si>
    <t xml:space="preserve">That's about all it amounts too, and again on that same review it's more then likely due to buying out any possibility of competition.</t>
  </si>
  <si>
    <t xml:space="preserve">For this presentation of the career-enhancing LP this turned out to be, Warner and Ezrin have done a terrific job with the original elements.</t>
  </si>
  <si>
    <t xml:space="preserve">and glib, self-deprecating wit that acts as a shield from his inner demons his characters often try to keep at bay.</t>
  </si>
  <si>
    <t xml:space="preserve">Smartly shot on location in Manhattan the city acts as a character as it normally does providing just enough backdrop to its proceedings at hand.</t>
  </si>
  <si>
    <t xml:space="preserve">This product works ok, but potential buyers should be aware of these issues: 1. The auto-orientation feature does not seem to work at all, despite me checking that it is enabled and resaving the settings several times.</t>
  </si>
  <si>
    <t xml:space="preserve">The music contains full of pretentious French lyrics and the beat is flat.</t>
  </si>
  <si>
    <t xml:space="preserve">That's never a good sign and another is shamefully stealing from a real classic.</t>
  </si>
  <si>
    <t xml:space="preserve">Yet the screenplay by Anthony Fingleton - based on his biography with his younger sister Diane – keeps the storyline real in its brutality and shame.</t>
  </si>
  <si>
    <t xml:space="preserve">Playing through adventure to unlock stuff gets really tedious, as it's LONG. So does event mode.</t>
  </si>
  <si>
    <t xml:space="preserve">anywayz, every one of these songs on the ceedee is gud.</t>
  </si>
  <si>
    <t xml:space="preserve">It depends on how you like the game, but it took me a long time before I even got a little bored.</t>
  </si>
  <si>
    <t xml:space="preserve">Still, as good they may be, the cows really look bad in this game.</t>
  </si>
  <si>
    <t xml:space="preserve">And I have to call you back on long-distance, and then wait forever to the muzak and then hope that you might authorize a replacement, I asked.</t>
  </si>
  <si>
    <t xml:space="preserve">If you stock 3 Fire cards you unleash Firaga. Graphics Graphics are pretty good.</t>
  </si>
  <si>
    <t xml:space="preserve">Makes the headset easy to carry along with cellphone, without throwing it in my purse and accidentally having it turn on and call back the last number dialed.</t>
  </si>
  <si>
    <t xml:space="preserve">It works, but it freezes the picture for about 3-4 seconds before starting over which, again, my computer's DVD player does seamlessly.</t>
  </si>
  <si>
    <t xml:space="preserve">Why it's the finest beer in the world!</t>
  </si>
  <si>
    <t xml:space="preserve">Sounds like a mix between Urban and Black, with alot of old tired riffs.</t>
  </si>
  <si>
    <t xml:space="preserve">While DC offers vibration, uncensorship, and a few game play tweaks it's not worth it.</t>
  </si>
  <si>
    <t xml:space="preserve">Even in bright daylight, in the shadow of a pine tree, the jitter light was on because it was choosing horrible exposure times!</t>
  </si>
  <si>
    <t xml:space="preserve">Also the multiplayer sucks, blow up gold crates....</t>
  </si>
  <si>
    <t xml:space="preserve">Prospective novelists and fiction writers, the King of Pop Fiction has spoken!</t>
  </si>
  <si>
    <t xml:space="preserve">Story -- 4 This is easily the weakest element in the game.</t>
  </si>
  <si>
    <t xml:space="preserve">I think a large majority of the effect was lost in making this movie in color.</t>
  </si>
  <si>
    <t xml:space="preserve">I have connected on PC's and Mac's and even connected on my Treo (which was amazingly good quality).</t>
  </si>
  <si>
    <t xml:space="preserve">Please Valve: Stop just making money....start making great games/expansions again.</t>
  </si>
  <si>
    <t xml:space="preserve">All stones were left unturned.</t>
  </si>
  <si>
    <t xml:space="preserve">Arguments for design always start at the top (complex systems), which misses the point completely.</t>
  </si>
  <si>
    <t xml:space="preserve">The Bottom Line: If you are interested in purchasing a DVD/VCR combo player, I would recommend a different brand due to Sony's exchange policy and horrible service.</t>
  </si>
  <si>
    <t xml:space="preserve">Others Escape" by Underoath, because the song starts slow, seems to be another basic song just like the last two, but at the end Josh adds some screams and it really makes for a pumped up ending to the album.</t>
  </si>
  <si>
    <t xml:space="preserve">Their shows are great too!</t>
  </si>
  <si>
    <t xml:space="preserve">I truly believe that the end is near for Patricia.</t>
  </si>
  <si>
    <t xml:space="preserve">I tried her Latin dance video a few years ago and it was awful...and now this.</t>
  </si>
  <si>
    <t xml:space="preserve">And you should also enjoy it immensely.</t>
  </si>
  <si>
    <t xml:space="preserve">He and Susan Isaacs did a great job.</t>
  </si>
  <si>
    <t xml:space="preserve">Richard Perlmutter has done it again - this cd is brilliant and has quickly become a beloved cd for our entire family.</t>
  </si>
  <si>
    <t xml:space="preserve">The songs really never come to life.</t>
  </si>
  <si>
    <t xml:space="preserve">Kerrigan films his troubled protagonist at a too-close-for comfort distance in which the hand-held camera gives the theme and film a scary immediacy ; you want to root for Keane but not get that close to the turmoil broiling inside.</t>
  </si>
  <si>
    <t xml:space="preserve">I would hate to see such a sad effort get enough unintentional support that they allow, let alone recruit BH to write a third book.</t>
  </si>
  <si>
    <t xml:space="preserve">To add, the plot is TERRIBLE, and questionable.</t>
  </si>
  <si>
    <t xml:space="preserve">No story.</t>
  </si>
  <si>
    <t xml:space="preserve">Rowling weaves a fascinating story that I can see why countless children and teens live by and love the Harry Potter series, making it their generational mantra.</t>
  </si>
  <si>
    <t xml:space="preserve">It is a collection of pop-happy fluff, filler, and unremarkable songs that simply don't appeal to me at all.</t>
  </si>
  <si>
    <t xml:space="preserve">Keep an eye on this naturally gifted young actress.</t>
  </si>
  <si>
    <t xml:space="preserve">I think the dj tried so hard to be in the scene and he impresses no one at the end.</t>
  </si>
  <si>
    <t xml:space="preserve">I rented this film with high expectations, and I was completely disappointed.</t>
  </si>
  <si>
    <t xml:space="preserve">But no, the instruments don't take center stage.</t>
  </si>
  <si>
    <t xml:space="preserve">It must be one of the best anti shake designs made.</t>
  </si>
  <si>
    <t xml:space="preserve">Especially the shopkeepers, they're very well designed when you see them in the shops.</t>
  </si>
  <si>
    <t xml:space="preserve">Well, let's see...For starters, the pacing of the game is very uneven.</t>
  </si>
  <si>
    <t xml:space="preserve">He has aparently been in Vietnam which is great, but being a soldier doesn't make you a poet.</t>
  </si>
  <si>
    <t xml:space="preserve">The album was good enough to make me go and locate all Polyphemus material I could find.</t>
  </si>
  <si>
    <t xml:space="preserve">And after all these years, we STILL get "Mexican Shuffle" in MONO!</t>
  </si>
  <si>
    <t xml:space="preserve">For this reason I'd put off installing the expansions until you're at a point when you can make use of the expansion content (basically end-game or when you reach the experience-cap).</t>
  </si>
  <si>
    <t xml:space="preserve">Overall, very impressive speakers.</t>
  </si>
  <si>
    <t xml:space="preserve">So obviously designed for kids, to allow them to shock mummy and daddy, i find it quite sad that 9 blokes decided to adopt this image to sell records.</t>
  </si>
  <si>
    <t xml:space="preserve">I ended up having to manually configure everything just to get the iBook to see the router, then get it on the 'Net, using wires and wireless.</t>
  </si>
  <si>
    <t xml:space="preserve">However, most belly dance exercise videos (such as those from Suhaila, Rania, Veena &amp; Neena, etc.) are by women who have a lot of Middle Eastern dance experience-not by someone who just decided to "make a video" on it, but has no experience at all.</t>
  </si>
  <si>
    <t xml:space="preserve">Replaced it with the Samsung Black/Red to match my TV. It was on sale for 249.00. You get what you pay for.</t>
  </si>
  <si>
    <t xml:space="preserve">His entrance alone is worth the price of admission in a seersucker suit (trousers altered to shorts for the humid climes) and a panama hat.</t>
  </si>
  <si>
    <t xml:space="preserve">I love his miniature analyses of the evolution of modern war.</t>
  </si>
  <si>
    <t xml:space="preserve">I will now tell you all you need to know to survive any fight you get into, hold RT, hit X as soon as your foe attacks, and you counter, that's all you need to do.</t>
  </si>
  <si>
    <t xml:space="preserve">This cd was horrible.</t>
  </si>
  <si>
    <t xml:space="preserve">Highly not recommend it.</t>
  </si>
  <si>
    <t xml:space="preserve">Well the answer is not necessarily found in this disturbing, under-the-skin creepy socio-horror film focusing on an NYC Yuppie couple's newborn daughter brought back to their upscale Central Park West environs and their preternaturally bright, but clearly unstable, young son, Joshua (newcomer Kogan, a real find).</t>
  </si>
  <si>
    <t xml:space="preserve">THE LAST DETAIL (1973) **** Jack Nicholson, Randy Quaid, Otis Young, Carol Kane, Michael Moriarty, Clifton James, Nancy Allen, Gilda Radner. Nicholson is nothing short of brilliant in Hal Ashby's film about two career Navy officers assigned to escort prisoner Quaid to the brig on bogus charges, with some off the beaten trail adventures to make the best of the situation.</t>
  </si>
  <si>
    <t xml:space="preserve">Please don't buy this novel because soon all the used book stores will have dozens of copies with hardly a page turned.</t>
  </si>
  <si>
    <t xml:space="preserve">Support has head up rectum - after informing them I uninstalled the program but the program never fully uninstalled, I was informed that I must have done something wrong.</t>
  </si>
  <si>
    <t xml:space="preserve">I think Patricia is simply milking the system on her way to retirement.</t>
  </si>
  <si>
    <t xml:space="preserve">However, in my opinion a book's value is not in merely restating what has already been written, but in the creative contributions to and interpretations of what already is.</t>
  </si>
  <si>
    <t xml:space="preserve">This slim book is an interesting quick read.</t>
  </si>
  <si>
    <t xml:space="preserve">The long build-up given to their anticipated shoot out with Victor Frankenstein is a dead end.</t>
  </si>
  <si>
    <t xml:space="preserve">I feel bad that there seems to be any comparison to the classic Jerry Lewis but some tread in that territory.</t>
  </si>
  <si>
    <t xml:space="preserve">With all that said neither film lives up to the book but the Kubrick version gets away with more because he doesn't try to stay true to the novel, which is a masterpiece.</t>
  </si>
  <si>
    <t xml:space="preserve">How could you not even try do get it to work on my current machine after spending so much time to get all the information out of me, I asked?</t>
  </si>
  <si>
    <t xml:space="preserve">But for what I paid, the camera has worked pretty well.</t>
  </si>
  <si>
    <t xml:space="preserve">Without a doubt the most well designed game I have yet played.</t>
  </si>
  <si>
    <t xml:space="preserve">She was actually doing a "chest lift, chest slide, chest drop, chest slide" because she was collapsing her chest to center and not executing the movement properly.</t>
  </si>
  <si>
    <t xml:space="preserve">Well, I first got into this game in a PC Gamer magazine demo-disk....I thought it was fun, and shelled out the $20 dollars for it...I loved every minute of the game!</t>
  </si>
  <si>
    <t xml:space="preserve">-The camera shutter sound does not turn off, so even if your phone is on silent, if the camera button gets pressed, your phone makes an annoying noise.</t>
  </si>
  <si>
    <t xml:space="preserve">It does all you ask of it and more.</t>
  </si>
  <si>
    <t xml:space="preserve">Much of Rachel Wiess' scenes were shot from so far away it was hard to get into her character.</t>
  </si>
  <si>
    <t xml:space="preserve">I would recommend it based on my experience.</t>
  </si>
  <si>
    <t xml:space="preserve">The fist boss was Anubus and another was medusa, so the creators just threw in some Greek gods with the Egyptian ones!</t>
  </si>
  <si>
    <t xml:space="preserve">The author hasn't even taken the trouble to put up an errata list.</t>
  </si>
  <si>
    <t xml:space="preserve">I actually imagined myself amongst the pyramids and the Sphynx on the track 'Sphynx Lightening'.</t>
  </si>
  <si>
    <t xml:space="preserve">Somewhere between 2005 and now, Koontz decided not to take the whole thing too seriously: What began as a pulpish horror/adventure story with humorous overtones has morphed into a full-blown farce, complete with a naked, dancing troll with a taste for bath soap and interminable scenes filled with wacky patter that would be more at home in a romantic comedy.</t>
  </si>
  <si>
    <t xml:space="preserve">Honestly, this album should be avoided by anyone except collectors.</t>
  </si>
  <si>
    <t xml:space="preserve">Well "Hyperborea" is their absolute most haunting an surreal cd ever in my book.</t>
  </si>
  <si>
    <t xml:space="preserve">He runs as if he has been running for 400 miles beforehand.</t>
  </si>
  <si>
    <t xml:space="preserve">This literally ties the entire record together and makes you listen to it as a suite: not that the songs don't stand by themselves, but this persistent note just keeps pulling you into the next one.</t>
  </si>
  <si>
    <t xml:space="preserve">You wouldn't see a ballerina or a tap dancer shout out like that in the middle of a number, and I feel that Middle Eastern dance deserves the same respect.</t>
  </si>
  <si>
    <t xml:space="preserve">You can unlock every tournament there is and still you are not finished.</t>
  </si>
  <si>
    <t xml:space="preserve">Nice touch.</t>
  </si>
  <si>
    <t xml:space="preserve">A lot of humor and interesting quests if you take time to read them.</t>
  </si>
  <si>
    <t xml:space="preserve">Note to author: Reading doesn't have to be as painful as a dentist appointment.</t>
  </si>
  <si>
    <t xml:space="preserve">Generally the rewards for playing good are superior to taking an evil option (and sometimes there isn't a clear-cut evil option available at all).</t>
  </si>
  <si>
    <t xml:space="preserve">Definitely one of the better tracks on the album.</t>
  </si>
  <si>
    <t xml:space="preserve">by Geroge Tomasini, Bernard Herrmann's screeching violins score and the all-together ookie finale are American classics in every sense of the word.</t>
  </si>
  <si>
    <t xml:space="preserve">Luckily, you do run into a few ''super'' weapons that don't have any ''hit points'' but they're very few, and by the time you find them, you've probably already grown sick of this game, and thrown it against a wall.</t>
  </si>
  <si>
    <t xml:space="preserve">This Virtual CD cannot be disabled, unmounted, removed, eradicated, or partitioned away - EVERY!!!!!</t>
  </si>
  <si>
    <t xml:space="preserve">Also, his movements and actions are very slow and he appears to glide when he jumps.</t>
  </si>
  <si>
    <t xml:space="preserve">The hardware itself is simple and well designed.</t>
  </si>
  <si>
    <t xml:space="preserve">What I didn't like about this game was that the last level was just like the first.</t>
  </si>
  <si>
    <t xml:space="preserve">In contrast with other books on human machine interaction the ideas of the book are coherent, logical and refreshing to read.</t>
  </si>
  <si>
    <t xml:space="preserve">-Unlike the original releases, every part of the series is just 1 DVD, which creates a lot less hassle.</t>
  </si>
  <si>
    <t xml:space="preserve">I easily get 40-50 frames a second on very high in Crysis, and Saints Row pulls an awful 20-27 despite having inferior graphics.</t>
  </si>
  <si>
    <t xml:space="preserve">Barbara Hambly is no doubt a good writer, but I think she would be better served writing romance novels.</t>
  </si>
  <si>
    <t xml:space="preserve">This is something that has annoyed me in Kathy Smiths fitness videos for years, but at least it is okay for an exercise instructor to be obnoxiously perky.</t>
  </si>
  <si>
    <t xml:space="preserve">1.5/5 stars.</t>
  </si>
  <si>
    <t xml:space="preserve">If all spies looked like her and moved like her, there would be chaos in the world.</t>
  </si>
  <si>
    <t xml:space="preserve">That was nothing but a pu$$y move on their part...</t>
  </si>
  <si>
    <t xml:space="preserve">It's just a fatter and faster version of the standard-zombie from HL2. How refreshing.</t>
  </si>
  <si>
    <t xml:space="preserve">First of all, the bass player...fat pocket, this guy must wear big raver pants, because he has such fat pocket.</t>
  </si>
  <si>
    <t xml:space="preserve">Shel Talmy did a superb remastering job...he really cares about these recordings regardless of his professional problems with the Who. YOU HAVE TO PICK UP THIS ONE!!</t>
  </si>
  <si>
    <t xml:space="preserve">I wish Paolini spent more time on developing his characters as he did with the endless battle (read blood and guts) scenes.</t>
  </si>
  <si>
    <t xml:space="preserve">This is probably true for other cameras, but with the Gateway camera it is particularly troublesome because the shutter button seems to lack sensitivity.</t>
  </si>
  <si>
    <t xml:space="preserve">Bottom line love Star wars get it.</t>
  </si>
  <si>
    <t xml:space="preserve">By A Customer I checked this out at the library and thought it had good information about how to cut your expenses and the author convinced me to pay off my mortgage early rather than putting my extra money into the stock market.</t>
  </si>
  <si>
    <t xml:space="preserve">Yeah, right.</t>
  </si>
  <si>
    <t xml:space="preserve">A lot of action movies have the unbelievability factor, but for me, i actually found myself thinking how bull***** this movie was.</t>
  </si>
  <si>
    <t xml:space="preserve">Blinded By Fear. Under Azure Skies. It deserves to be mentioned in the same breath as these classics.</t>
  </si>
  <si>
    <t xml:space="preserve">Fox...you dropped the ball I'm sad to say.</t>
  </si>
  <si>
    <t xml:space="preserve">Finally, for the beginner there are not enough conceptual clues on what is actually going on and it is hard to form any mental model of the underlying processes.</t>
  </si>
  <si>
    <t xml:space="preserve">The re-mastering is good, it is as if the tapes were cleaned with the separation much clearer.</t>
  </si>
  <si>
    <t xml:space="preserve">and cheesy lyrics from Sammy. No wonder Cherone is in the band now.</t>
  </si>
  <si>
    <t xml:space="preserve">I am upon writting this rewiew, impressed by how much such simple and short text has inspired me to think and how effective so few words can be at presenting such profound and compelling ideas for peace and prosperity.</t>
  </si>
  <si>
    <t xml:space="preserve">The only good thing is the lead female who is a Russian spy.</t>
  </si>
  <si>
    <t xml:space="preserve">Farro's guitar in this song is impressive and incredibly catchy, showing that this band will probably be hanging around the scene for awhile.</t>
  </si>
  <si>
    <t xml:space="preserve">Do you know who Jeff Chandler is?</t>
  </si>
  <si>
    <t xml:space="preserve">However, I do not recommend this, because the softy in me found myself tearing up on a few occasions and trying to fight back the tears as other people trying to get to work pretended not to notice.</t>
  </si>
  <si>
    <t xml:space="preserve">Should have some checkpoint at least so that if we kill by boss then we cant rematch again...</t>
  </si>
  <si>
    <t xml:space="preserve">Similar story with Love of the Common People, the long intro on the album has been shortened, similar as to the single version although I am not sure whether its identical, it is a bit longer than the version on his Time compilation.</t>
  </si>
  <si>
    <t xml:space="preserve">The music is horrible and I am not one to even mention the music.</t>
  </si>
  <si>
    <t xml:space="preserve">Terrible design.</t>
  </si>
  <si>
    <t xml:space="preserve">A sound cast of international bravado (Caine as Alfred, the butler, Wayne's manservant/father figure, adds a dash of subtle observations and common sense; Freeman as Wayne Enterprises' best kept secret displaying the varying degrees of know-how and Bat-phenalia; Oldman as a young (soon-to-be Commissioner) Jim Gordon – apparently the only honest cop on the force has a few nice subtle moments of awe and cunning; silky Murphy as Dr. Jonathan Crane AKA The Scarecrow; Wilkinson as ganglord Carmine Falcone affecting a New Yorkese dialect tuff guy demeanor; Hauer as a reptilian board chairman of Wayne's empire with oily ease); sterling production design by Nathan Crowley envisioning Gotham City as "New York on steroids", the dank cinematography by Wally Pfister, and reimagining of the stealthy costumed Caped Crusader by designer Lindy Hemming combine for a robust display of ingenuity.</t>
  </si>
  <si>
    <t xml:space="preserve">I own seven other Western Digital hard drives and I will not own this one.</t>
  </si>
  <si>
    <t xml:space="preserve">I must say this camera is AWESOME.</t>
  </si>
  <si>
    <t xml:space="preserve">"Immersive" The games still great after months of playing.</t>
  </si>
  <si>
    <t xml:space="preserve">I'm using it almost daily and haven't yet gotten over how powerful this point and shoot is.</t>
  </si>
  <si>
    <t xml:space="preserve">Pros- This I3 is actually a limited I7, and it's the processor apple was going to use in its 13inch Macbook, but it was too expensive to upgrade the rest of the components to match.</t>
  </si>
  <si>
    <t xml:space="preserve">There are 12 brilliant songs that use live instruments througout the album, This gives the album a happy and feel good characteristic.</t>
  </si>
  <si>
    <t xml:space="preserve">I haven't completed legend mode(defend the belt 7 times) but after that I think it will collect dust.</t>
  </si>
  <si>
    <t xml:space="preserve">This book should be right on your shelf next to Strunk and White, another writing manual that King references often in the pages of On Writing.</t>
  </si>
  <si>
    <t xml:space="preserve">The mans voice on the cd isn't very soothing.</t>
  </si>
  <si>
    <t xml:space="preserve">2)this could be a deal-breaker: In the middle of a conversation, even with the cellphone within a few feet of the headset, this Bluetooth sometimes disconnects itself, and the call has reverted back to the cellphone.</t>
  </si>
  <si>
    <t xml:space="preserve">Normally, I don't complain about music, but in most games, the tunes are at least halfway decent, and you can continue playing without having to have the game on mute.</t>
  </si>
  <si>
    <t xml:space="preserve">''). And you earn points for things that you don't even see.</t>
  </si>
  <si>
    <t xml:space="preserve">First of all, this book put me to sleep several times.</t>
  </si>
  <si>
    <t xml:space="preserve">Sometimes information is unable to be acquired.</t>
  </si>
  <si>
    <t xml:space="preserve">This book alleges scandalous, hideous misdeeds on the part of distinguished scientists such as Napoleon Chagnon and James Neel. But all of the book's main accusations have been thoroughly refuted, and the only genuine scandal here is the way the author, Patrick Tierney, has fabricated and distorted reality in order to sell some books.</t>
  </si>
  <si>
    <t xml:space="preserve">And I thought Mass Effect was bad.</t>
  </si>
  <si>
    <t xml:space="preserve">Notice that I gave the film 6 stars and thats because it was a masterpiece in so many ways.</t>
  </si>
  <si>
    <t xml:space="preserve">The story is really the same as KH, but they replace "heart" with memory.</t>
  </si>
  <si>
    <t xml:space="preserve">Gameplay- You'll get the hand of the control really fast and you will finally begin your training as a vampire hunter!</t>
  </si>
  <si>
    <t xml:space="preserve">There is nothing better than listening to my children hum classical music and sing the lyrics to these great masterpieces!</t>
  </si>
  <si>
    <t xml:space="preserve">Yes, I do think they are way better in this game than NBA 2k6 for the 360. The reason I feel this way is because the textures used for the skin look a lot better, have more color, and the sweat graphics look more realistic.</t>
  </si>
  <si>
    <t xml:space="preserve">But man, the most important aspect of the story, the very foundation the world is based around, the magical weapons, felt the weakest in the entire story.</t>
  </si>
  <si>
    <t xml:space="preserve">Her voice is silky and direct, and her lyric smart and direct.</t>
  </si>
  <si>
    <t xml:space="preserve">But those two scenes are not worth the quarter that the Tooth Fairy leaves beneath your child's pillow.</t>
  </si>
  <si>
    <t xml:space="preserve">It also very exciting to kids 3-6 years old.</t>
  </si>
  <si>
    <t xml:space="preserve">They said they longer keep the accessory kit in stock, but that I should be able to get it in any electronics store.</t>
  </si>
  <si>
    <t xml:space="preserve">Bento is a smart, convenient database for the non-power user.</t>
  </si>
  <si>
    <t xml:space="preserve">It's obvious that she gave very little thought to who the target audience is.</t>
  </si>
  <si>
    <t xml:space="preserve">The cover was also very interesting.</t>
  </si>
  <si>
    <t xml:space="preserve">Scratches way too easily.</t>
  </si>
  <si>
    <t xml:space="preserve">You can also mix and match jutsu's from other characters, but that gets old fast.</t>
  </si>
  <si>
    <t xml:space="preserve">I played the next day and had fun.</t>
  </si>
  <si>
    <t xml:space="preserve">Actually I really like this movie, even just watching it straight.</t>
  </si>
  <si>
    <t xml:space="preserve">With 5-6 different tunes in the game, that you keep hearing over…and over…and…………over!!</t>
  </si>
  <si>
    <t xml:space="preserve">The set itself is of highly polished architectural splendour and so in keeping with the period of the opera as indeed are the costumes, not exaggerated or over sumptuous and all the better for that.</t>
  </si>
  <si>
    <t xml:space="preserve">It is about a boy named Vivi who doesn't know anything about his past and spends the whole game discovering the exact same things that Terra and Cloud discovered in Final Fantasy 6 and 7. Oh, and Garnet also discovers her past through a series of flashbacks that establish her as something that we the player already knew from the first few hours of playing the game.</t>
  </si>
  <si>
    <t xml:space="preserve">The graphic problems alone make the game almost unplayable.</t>
  </si>
  <si>
    <t xml:space="preserve">Gone is the wonderfully fat bass line, especially those G's (G1 on your piano keyboard).</t>
  </si>
  <si>
    <t xml:space="preserve">What makes all this funny is Cusack's deadpan at the absurdities that seem to pop up every ten minutes making their unlikely reality a surreality.</t>
  </si>
  <si>
    <t xml:space="preserve">Written and directed by Jay Lee, heir apparent to Ed Wood for the 21st Century anyone?</t>
  </si>
  <si>
    <t xml:space="preserve">Good graphics.</t>
  </si>
  <si>
    <t xml:space="preserve">Finally, it's no surprise that Hutton and Platt both turn in performances that are well worth watching.</t>
  </si>
  <si>
    <t xml:space="preserve">Oh my gosh, and he always is mixing it up, from hi hat to ride cymbal, dang, it's so chopped I don't even know what kind of meat he is flavoring!!!</t>
  </si>
  <si>
    <t xml:space="preserve">Within its limitations it's excellent, interacting automatically with other apps (like iCal and Address Book) on the Mac. It also simplifies database use in general for those of us intimidated by full FileMaker.</t>
  </si>
  <si>
    <t xml:space="preserve">Display cracked after two days.</t>
  </si>
  <si>
    <t xml:space="preserve">Unfortunately, the ATEs add so little to the game that they almost interrupt the game when they occur so frequently.</t>
  </si>
  <si>
    <t xml:space="preserve">Gameplay - 10/10 If you've played a previous Tomb Raider game, then the outcome is predictable: jumping around, shooting bad guys, and the occasional puzzle and boss fight.</t>
  </si>
  <si>
    <t xml:space="preserve">I really enjoyed this book.</t>
  </si>
  <si>
    <t xml:space="preserve">Getting it up for a Mac can take numerous hours and several phone calls to tech support.</t>
  </si>
  <si>
    <t xml:space="preserve">The real disappointment here is the build quality.</t>
  </si>
  <si>
    <t xml:space="preserve">HD tv channels look great, kinda upset that I didn't switch to LCD earlier but also glad because the price is SOOO reasonable.</t>
  </si>
  <si>
    <t xml:space="preserve">The trouble is that "Book 1: Production", is missing completely.</t>
  </si>
  <si>
    <t xml:space="preserve">The book is so well written and the story has been narrated in such convincing tone, that at times I had to make sure that Mark was not writing his autobiography!</t>
  </si>
  <si>
    <t xml:space="preserve">Billy Preston's tinkling piano and Jerry Portnoy's wonderful harp provide the musical highpoints.</t>
  </si>
  <si>
    <t xml:space="preserve">Normally I don't have problems with simple stories, but when combined with the monotony of the quest, you'd think they would have written a better story, to keep you interested.</t>
  </si>
  <si>
    <t xml:space="preserve">I called Sony again, and again the first agent said it was already sent, then after I explained it hadn't arrived I was transferred to the second department, which again confirmed it hadn't been sent out yet.</t>
  </si>
  <si>
    <t xml:space="preserve">Rinse, repeat, add water if necessary.</t>
  </si>
  <si>
    <t xml:space="preserve">Other than these, The wrath of cortex is a very enjoyable platformer, with some great action moments and puzzles to figure out.</t>
  </si>
  <si>
    <t xml:space="preserve">The gore effects are a mixed lot with buckets of viscera for the masses and a hammy – cry for help from Englund as the germ-phobic flamboyant joint owner (!) and porn- star supreme Jameson as the first of the afflicted strippers (!!) You've been warned – although I did like Bach's 'assets' as the busty gung-ho jarhead (and sadly the only one who isn't nude!</t>
  </si>
  <si>
    <t xml:space="preserve">But, not with this new version (version 3?) of the My Book Essential Drives where it is embedded into the drive's hardware and cannot be deactivated.</t>
  </si>
  <si>
    <t xml:space="preserve">Building on known technics he refined and combined them to form a coherent framework that guides you from the first assessment to the final delivery, putting emphasis on the 'get it right the first time' principle.</t>
  </si>
  <si>
    <t xml:space="preserve">Sacrilegiously unfunny.</t>
  </si>
  <si>
    <t xml:space="preserve">After trying them out, I can only describe them as tedious.</t>
  </si>
  <si>
    <t xml:space="preserve">This book is recommendable to all if not quit a 'must read' and worthy of referencing current political, business and military discussions.</t>
  </si>
  <si>
    <t xml:space="preserve">If you can gather that this is pure Hollywood hokum formulaic military maverick wanting a chance to redeem himself than don't bother buying a ticket (or wait for the inevitable DVD rental).</t>
  </si>
  <si>
    <t xml:space="preserve">I don't know, I think he still is pretty putrid.</t>
  </si>
  <si>
    <t xml:space="preserve">The WiFi connected to the internet instantly and the bluetooth helped me trannsfer my pictures and videos from my phone onto my computer.</t>
  </si>
  <si>
    <t xml:space="preserve">And I would get a game that's not so easy that a 3 year old can beat it in 3 days.</t>
  </si>
  <si>
    <t xml:space="preserve">While I read the book from cover-to-cover, it would work best as a resource for anyone studying the OT. Kevin Vanhoozer sets the tone of the book early by writing a masterful introduction.</t>
  </si>
  <si>
    <t xml:space="preserve">Well get this chemical makeup: Stunning and popular star Lara Flynn Boyle overtly titillating us and wearing skimpy outfits even including a bikini(!), Timothy Hutton, habitual scene stealer Oliver Platt during younger and thinner days, superstar Faye Dunaway, and Steven Webber from the TV show "Wings." How's that for voltage?</t>
  </si>
  <si>
    <t xml:space="preserve">First of all, you do the exact same things through the whole game.</t>
  </si>
  <si>
    <t xml:space="preserve">No one will ever be able to capture the beauty of Lolita on film and I hope this is the last time they try.</t>
  </si>
  <si>
    <t xml:space="preserve">Way down.</t>
  </si>
  <si>
    <t xml:space="preserve">Opening with Gideon being shot in the arm and running through the wintry landscape, falling into a freezing river and eventually excising the silver-dollar sized bullet with wincing dexterity, the pace continues to be breathless and anticipatory as Gideon manages to be one-step ahead while Carver's troupe are two-behind.</t>
  </si>
  <si>
    <t xml:space="preserve">I managed to network two Mac desktops, an iBook, a Windows laptop, an all-in-one printer/scanner and a PS2 without any problems, except setting up the Windows wireless, but even that connected to the Macs on the network.</t>
  </si>
  <si>
    <t xml:space="preserve">The selling point (I thought) in the REA book was the "Six full length practice exams" it advertises.</t>
  </si>
  <si>
    <t xml:space="preserve">It is more like the players are performing on a stage in front of you as opposed to mono's non-dimensionality.</t>
  </si>
  <si>
    <t xml:space="preserve">The latest pretender to the throne is a horse of another color (and yes the pun is meant to be offensive).</t>
  </si>
  <si>
    <t xml:space="preserve">The game has a very easy learning curve.</t>
  </si>
  <si>
    <t xml:space="preserve">Eiko is a Relm (FF6) character who takes up too much plot fawning over the sexy Zidane (oooh, monkey tails...), and Amarant is like a dummied down Shadow (FF6).</t>
  </si>
  <si>
    <t xml:space="preserve">Nice chill-out feel to it.</t>
  </si>
  <si>
    <t xml:space="preserve">Great cut: Hot Summer Day: unique, superb mix of instruments (violin, harmonica, keyboard, and electric guitar), nice vocals (the lyrics are kinda dumb, but that's part of the 60s), fantastic build up...everything that characterizes a great 60s song.</t>
  </si>
  <si>
    <t xml:space="preserve">Like the injector that heals you, which means you have to put away your gun to heal yourself.</t>
  </si>
  <si>
    <t xml:space="preserve">Well i hate to be the only dissenter in an ocean of metal wannabe 12-16yr olds, but this album is an absolute joke.</t>
  </si>
  <si>
    <t xml:space="preserve">I would LOVE to know what was going through the minds of the designers for Brothers In Arms when it comes to that portion of the game.</t>
  </si>
  <si>
    <t xml:space="preserve">My friend got the soundtrack and i borrowed it and found that there were lots of tracks missing...</t>
  </si>
  <si>
    <t xml:space="preserve">Frymire is appallingly ignorant of the creationism movement and this fact shows on almost every page.</t>
  </si>
  <si>
    <t xml:space="preserve">Final Fantasy VII had no plot, and Final Fantasy VIII played like a Jane Austin Novel. Final Fantasy IX regurgitates every possible cliche in history, and draws out these cliches for hours.</t>
  </si>
  <si>
    <t xml:space="preserve">I thus give it only three stars, which may be generous.</t>
  </si>
  <si>
    <t xml:space="preserve">Dungeons in this game are EXTREMELY short and only take long because of the random encounter every step and a half.</t>
  </si>
  <si>
    <t xml:space="preserve">CONCLUSION: Good book for readers interested in philosophical and intellectual explanation of history of humans.</t>
  </si>
  <si>
    <t xml:space="preserve">The other flaw is the level design.</t>
  </si>
  <si>
    <t xml:space="preserve">There is all kind of music, and depending in which kind of place you are, you can get calm music or rock-like music.</t>
  </si>
  <si>
    <t xml:space="preserve">Not every film is a "10" but Lord please spare me the 1 thru 3's.</t>
  </si>
  <si>
    <t xml:space="preserve">It syncs fine from your ipod/iphone to itunes but once it gets sent to [...] is when you get screwed.</t>
  </si>
  <si>
    <t xml:space="preserve">I would probably recommend it to a friend.</t>
  </si>
  <si>
    <t xml:space="preserve">The 4gb of RAM makes it fly when using any program and the hard drive is huge.</t>
  </si>
  <si>
    <t xml:space="preserve">Even the special effects are lacking.</t>
  </si>
  <si>
    <t xml:space="preserve">I don't know from day to day if it will work or not.</t>
  </si>
  <si>
    <t xml:space="preserve">-Choose your character's allignment (from 'goody-goody two shoes' to 'completely neutral' to 'murderous lunatic'.</t>
  </si>
  <si>
    <t xml:space="preserve">Strong points * Each chapter follows a similar format which helps the reader know what to expect.</t>
  </si>
  <si>
    <t xml:space="preserve">I have two major complaints about this phone.</t>
  </si>
  <si>
    <t xml:space="preserve">Let's throw in the fact you have time limits on these assassination missions also, and you get a completely annoying game that is cheap and will aggravate you past the point of reason.</t>
  </si>
  <si>
    <t xml:space="preserve">We had to replace the batteries after a weekend of play with the newly purchased book.</t>
  </si>
  <si>
    <t xml:space="preserve">"Check your bargain bin" The Game play of this game was done very well.</t>
  </si>
  <si>
    <t xml:space="preserve">The film is worth a look at to see how one can find their happiness even if it comes with little burden.</t>
  </si>
  <si>
    <t xml:space="preserve">Okay, my conclusion is this: this camera is a beautifully engineered piece of camera.</t>
  </si>
  <si>
    <t xml:space="preserve">Lastly its case is fingerprint free, its speakers are movie experience loud, hard to find on a laptop and its HDMI de ...</t>
  </si>
  <si>
    <t xml:space="preserve">Also the media keys are very conveinent when listening to music or watching a movie.</t>
  </si>
  <si>
    <t xml:space="preserve">Also, all of the side characters (particularly the mom, Vee, and the teacher) were incredibly flat and stereotypical to me.</t>
  </si>
  <si>
    <t xml:space="preserve">This whole design seems to create an unnecessary rat's nest of wires behind my television.</t>
  </si>
  <si>
    <t xml:space="preserve">There really isn't anything to the main character, which is unfortunate since we spend so much time with him.</t>
  </si>
  <si>
    <t xml:space="preserve">The ability to put spells on auto-cast (and the effectiveness of the AI at deploying them) is amazing.</t>
  </si>
  <si>
    <t xml:space="preserve">If you're looking to upload your runs and share with friends and all that greatness that Nike makes is seem to be, then don't waste your time.</t>
  </si>
  <si>
    <t xml:space="preserve">Weee. The ATE adds so little to the plot, and takes up so much time, that it seems that Square added them to take up time and disc space.</t>
  </si>
  <si>
    <t xml:space="preserve">Converting this game to the DS could have been a lot simpler and would have given the fans more of what they wanted.</t>
  </si>
  <si>
    <t xml:space="preserve">I expected the unit to far surpass my computer's DVD player and it doesn't.</t>
  </si>
  <si>
    <t xml:space="preserve">Huge world with beautiful graphics.</t>
  </si>
  <si>
    <t xml:space="preserve">A gem. Buy it.</t>
  </si>
  <si>
    <t xml:space="preserve">It would be good if there was actual music for the regular gameplay.</t>
  </si>
  <si>
    <t xml:space="preserve">But it's too little, too late.</t>
  </si>
  <si>
    <t xml:space="preserve">Why not just alert the player by saying ''Hi, I'm going to be the last boss in this game, or at least one of the last bosses.''</t>
  </si>
  <si>
    <t xml:space="preserve">For many it will confirm that "War is a Racket" (The author explains exactly what he means by this statment) and I percieve that a vast majority would agree with the author on his definition.</t>
  </si>
  <si>
    <t xml:space="preserve">I did have issues with sound from my TV as well.</t>
  </si>
  <si>
    <t xml:space="preserve">It is the most original RTS game out there, as it adds in a role playing flavor with the advent of Heroes, special characters each of the races have.</t>
  </si>
  <si>
    <t xml:space="preserve">Pros: No problems, easy to set up.</t>
  </si>
  <si>
    <t xml:space="preserve">~Gameplay: 3/10~ SSBB gameplay is good for the first day and a half, after that it drops dead faster than you can say "let down."</t>
  </si>
  <si>
    <t xml:space="preserve">Then guess what, time to replay the whole segment, but you have to listen and watch the same video and mission start again because there is no skip option.</t>
  </si>
  <si>
    <t xml:space="preserve">Any (even just a little experienced) gamer who actually played this game must be disappointed.</t>
  </si>
  <si>
    <t xml:space="preserve">Friday The 13th Part 29! Ditto to johnny 1504 by the way.</t>
  </si>
  <si>
    <t xml:space="preserve">Yes, for the money and features this is the best of the bunch.</t>
  </si>
  <si>
    <t xml:space="preserve">Not one sequence to the next has a cohesive thought or relation to the other is just the beginning of this inept genre flick with some laughable 'creature' f/x to say the least.</t>
  </si>
  <si>
    <t xml:space="preserve">I would say this book encourages.</t>
  </si>
  <si>
    <t xml:space="preserve">I recommend neither.</t>
  </si>
  <si>
    <t xml:space="preserve">It's now April 2010 and for over 6 months now, [...] has yet to get this ish together.</t>
  </si>
  <si>
    <t xml:space="preserve">The sound and presentation in the game are fantastic.</t>
  </si>
  <si>
    <t xml:space="preserve">Now - i used the included software to run a backup of a roughly 300 gig drive that is relatively full and it took almost 2 days for the 1st image to complete...</t>
  </si>
  <si>
    <t xml:space="preserve">Narrator is impossible to sympathize with; he chased money and worldly success and is now reconsidering.</t>
  </si>
  <si>
    <t xml:space="preserve">This movie skipped 3 whole city's and many, many main characters that were important to the story line.</t>
  </si>
  <si>
    <t xml:space="preserve">In this short but insightful novel, Daniel Quinn has created a brand new view of history of mankind.</t>
  </si>
  <si>
    <t xml:space="preserve">To make things worse, Tomy added alot of playable characters from the anime in this game, it's too bad all of them play EXACTLY the same.</t>
  </si>
  <si>
    <t xml:space="preserve">But if you are looking for speed reading book, this is not the one.</t>
  </si>
  <si>
    <t xml:space="preserve">Anyway, as soon as I strapped these things on, I realized that I made a big mistake.</t>
  </si>
  <si>
    <t xml:space="preserve">Do you pay for an superb new concept with fantastic eyecandy, great gameplay and AI?</t>
  </si>
  <si>
    <t xml:space="preserve">Their reaction to this album was, however, almost identical to mine, close to being boring and not living up to expectations.</t>
  </si>
  <si>
    <t xml:space="preserve">There are still 5-6 festivals, but all you can do to participate is to talk to the shopkeepers (only way you can interact with them, but they always say the same things).</t>
  </si>
  <si>
    <t xml:space="preserve">Originality: 9/10 It's been a while since there's been a western-like FPS...actually....I can't remember any other...Well there is probably another Western FPS I've played, just this was the most memorable....</t>
  </si>
  <si>
    <t xml:space="preserve">It also puzzles me about the character selection because nobody has high speed or anything so there is really no need.</t>
  </si>
  <si>
    <t xml:space="preserve">I get home and put the game in my Wii. The first few minutes I was thinking, "Okay, this is pretty cool."</t>
  </si>
  <si>
    <t xml:space="preserve">However the only smart thing was the BDSM-club, a sense of self-awareness, with all the leather and plastic and black, and oh so fetishly dressed actors.</t>
  </si>
  <si>
    <t xml:space="preserve">Another great book from a great author.</t>
  </si>
  <si>
    <t xml:space="preserve">The background are bland.</t>
  </si>
  <si>
    <t xml:space="preserve">The first is the "string," (le fil), a tone that persists throughout the entire record (and beyond, into secret-track land).</t>
  </si>
  <si>
    <t xml:space="preserve">The story centers around Cloud, Tifa, Rude, Reno, and Kadaj for the majority of the film, but they only act to leverage each other to push a one dimensional story along.</t>
  </si>
  <si>
    <t xml:space="preserve">The anthropological reputation of Chagnon remains intact, unlike those of anthropologists who have endorsed this dishonest, tabloid-calibre book.</t>
  </si>
  <si>
    <t xml:space="preserve">When playing alone, SSBB loses it's value quickly.</t>
  </si>
  <si>
    <t xml:space="preserve">Because I don't care for country, and because I really do like the quirk in Wilco and Bragg, this album doesn't do much for me.</t>
  </si>
  <si>
    <t xml:space="preserve">they're ruthless dictators with no ba11s.</t>
  </si>
  <si>
    <t xml:space="preserve">Ruining a classic should be against the law.</t>
  </si>
  <si>
    <t xml:space="preserve">WHITE NOISE taps into many other (and better envisioned) sources of the ghostly genre including a score of old "Twilight Zone"'s, "POLTERGEIST", 'THE CHANGELING", "AUDREY ROSE", "THE SIXTH SENSE" and "THE RING" to name several off the top of my head.</t>
  </si>
  <si>
    <t xml:space="preserve">The biggest failing is the lack of depth about the AP test or proper strategy.</t>
  </si>
  <si>
    <t xml:space="preserve">Zidane is a girl crazy teen who's idealistic immaturity is as boring as his one line pickups.</t>
  </si>
  <si>
    <t xml:space="preserve">It's fast, printer high quality black and whites, and the scan function is fine if you're not doing too many sheets at once.</t>
  </si>
  <si>
    <t xml:space="preserve">The song starts slow and then builds into a great chorus as Williams sings "Please don't get me wrong, because I'll never let this go, but I can't find the words to tell you I don't wanna be alone, but now I feel like I don't know you", and then it's right back to the soft guitars and drums.</t>
  </si>
  <si>
    <t xml:space="preserve">THAT feature is great!</t>
  </si>
  <si>
    <t xml:space="preserve">I have watched two full length movies without rechargeing the battery.</t>
  </si>
  <si>
    <t xml:space="preserve">I feel like I'm using a really slow computer to play a really graphically enhanced game.</t>
  </si>
  <si>
    <t xml:space="preserve">Lucas? If your listening....Go back and watch your own original #4. There the characters were fun and their interaction was great.</t>
  </si>
  <si>
    <t xml:space="preserve">People I've been talking to were always complaining about low volume (they had it maxed on their receivers) and strange rustling and swishing noise.</t>
  </si>
  <si>
    <t xml:space="preserve">Simply amazing.</t>
  </si>
  <si>
    <t xml:space="preserve">Adding insult to injury, staple characters of the game such as Barret and antagonist Sephiroth are given little screen time.</t>
  </si>
  <si>
    <t xml:space="preserve">I think/hope I have spotted all the faults.</t>
  </si>
  <si>
    <t xml:space="preserve">I couldn't connect with the character the author wanted his readers to connect with.</t>
  </si>
  <si>
    <t xml:space="preserve">And the naked girl....</t>
  </si>
  <si>
    <t xml:space="preserve">I mean the title alone is so apropos.</t>
  </si>
  <si>
    <t xml:space="preserve">The words "I love you" have never resonated so much overwhelming emotion that if you are not in tears then you my friend are not human.</t>
  </si>
  <si>
    <t xml:space="preserve">The greatest spectacle in sports-entertainment is back!</t>
  </si>
  <si>
    <t xml:space="preserve">Story is everything with the help of clever dialog but none was to be found in this tragedy for lovers.</t>
  </si>
  <si>
    <t xml:space="preserve">However, these mentions are often brief and may leave one wanting to hear more and explore the level of monotheism that was really practiced.</t>
  </si>
  <si>
    <t xml:space="preserve">They also refused to pay the postage for the return.</t>
  </si>
  <si>
    <t xml:space="preserve">Also, it seems more than a little condescending to say that certain Hindus weren't really vegetarian because of the insect parts contaminating their flour.</t>
  </si>
  <si>
    <t xml:space="preserve">This record blows my mind.</t>
  </si>
  <si>
    <t xml:space="preserve">The only entertainment I found was Norton's portrayal of a mental handicap.</t>
  </si>
  <si>
    <t xml:space="preserve">Hop and Pop by Dr. Seuss is an interesting book.</t>
  </si>
  <si>
    <t xml:space="preserve">Then, get a group of people together to pull money to 'share the pain'.</t>
  </si>
  <si>
    <t xml:space="preserve">This album more or less sucks.</t>
  </si>
  <si>
    <t xml:space="preserve">The only ones you can interact with are the little harvest sprites, located right under your shed.</t>
  </si>
  <si>
    <t xml:space="preserve">Couldn't think of a challenging bad guy?</t>
  </si>
  <si>
    <t xml:space="preserve">Garcia does an admirable job in capturing the flavor of the late 1950s look of the imbroglio-to-be with an elegant production design created by Waldemar Kalinowski and gorgeous cinematography by Emmanuel Kadosh that does justice to his ideal yet struggling nation under fire.</t>
  </si>
  <si>
    <t xml:space="preserve">it's not a good game.</t>
  </si>
  <si>
    <t xml:space="preserve">If you did happen to see these both, you may at least recognize some of the actors in the first one, however this movie only was supplied with some of the worst.</t>
  </si>
  <si>
    <t xml:space="preserve">The lyrics of Commissioned gets a 5 star rating because they didn't compromise their message with the world, their message was design to uplift your spirit so I must say thank you Commissioned for being a part of my childhood life, your music lives on and on!!</t>
  </si>
  <si>
    <t xml:space="preserve">The auto-fit option flattens standard photos quite a lot, while the other options leave space on either side of the photo.</t>
  </si>
  <si>
    <t xml:space="preserve">This new function is really cool, the game continues while you are not even playing!</t>
  </si>
  <si>
    <t xml:space="preserve">Kathy should have at least taken belly dance lessons for a few months from Ansuya before putting out this video-or at least long enough to master the moves she was teaching in this video.</t>
  </si>
  <si>
    <t xml:space="preserve">Since I'm studying philosophy at the university I've found it quite interesting to laugh out load at the symbolism in The Matrix series.</t>
  </si>
  <si>
    <t xml:space="preserve">way to go Bungie. Thats a shame, I had high hopes for this game.</t>
  </si>
  <si>
    <t xml:space="preserve">The intro has PS2 graphics!</t>
  </si>
  <si>
    <t xml:space="preserve">It just makes sense.</t>
  </si>
  <si>
    <t xml:space="preserve">I didn't get the island at all.</t>
  </si>
  <si>
    <t xml:space="preserve">I liked the strong vocabulary in this book, as well.</t>
  </si>
  <si>
    <t xml:space="preserve">There are many characters to choose from and almost as many fighting styles.</t>
  </si>
  <si>
    <t xml:space="preserve">WWF WrestleMania X8's original gameplay engine recreates all the action, excitement and tradition WWF fans have come to love.</t>
  </si>
  <si>
    <t xml:space="preserve">Nicky Rogan (Keaton) is facing many cross-roads: his new play is about to premiere on Broadway but Rogan's dilemma is whether to avoid the possible public crucifixion by the notorious critic Steven Schwimmer (Downey in a wonderfully daffy turn) whose perchance for theatricality (he attends his works in masquerade since he has been virtually vilified by all who know him) sharpening his fangs to sink into his baby or watch the drama unfolding of his aforementioned team in the defining moment of baseball.</t>
  </si>
  <si>
    <t xml:space="preserve">Gaming grid system is gone.</t>
  </si>
  <si>
    <t xml:space="preserve">Crash used to run- now he seems to run, but very slowly.</t>
  </si>
  <si>
    <t xml:space="preserve">Incomparable is really the best word to describe "Le Fil."</t>
  </si>
  <si>
    <t xml:space="preserve">The controls are lousy.</t>
  </si>
  <si>
    <t xml:space="preserve">Quaint, presumptuous, full of fluff, and non-stop kookery.</t>
  </si>
  <si>
    <t xml:space="preserve">The book's egregious distortions and errors were first discovered in the manuscript, and I was expecting them to be corrected in the final version, but nope, they all appear to be there.</t>
  </si>
  <si>
    <t xml:space="preserve">It made me fall asleep the first night after using it.</t>
  </si>
  <si>
    <t xml:space="preserve">so i went on-line to check on my warranty and that is all i could seem to do.</t>
  </si>
  <si>
    <t xml:space="preserve">This game also doesn't have a lot of building items, after I made a couple places my houses started to look the same.</t>
  </si>
  <si>
    <t xml:space="preserve">There's even a chapter about developing a "magnetic eye!"</t>
  </si>
  <si>
    <t xml:space="preserve">But I have to agree with the earlier reviewer: don't read it in this edition!</t>
  </si>
  <si>
    <t xml:space="preserve">The perfectly edited shower scene (the blade never pierces the flesh!)</t>
  </si>
  <si>
    <t xml:space="preserve">Anyway, back to the Sony. This is perfect for my computer.</t>
  </si>
  <si>
    <t xml:space="preserve">They were alot smaller than it seemed in the pictures.</t>
  </si>
  <si>
    <t xml:space="preserve">This is unfortunate since it alerts the player of who the last boss shall be.</t>
  </si>
  <si>
    <t xml:space="preserve">But that is very minor and the computer is all around a great computer and I would recommend it to everyone who's looking to buy a new computer!!</t>
  </si>
  <si>
    <t xml:space="preserve">Pros: It makes a great coaster for a frothy beverage!!!</t>
  </si>
  <si>
    <t xml:space="preserve">President Kennedy used to drink it!"</t>
  </si>
  <si>
    <t xml:space="preserve">It is not the carrier's service, it is the phone.</t>
  </si>
  <si>
    <t xml:space="preserve">It has such a rich campaign mode and the fact you can do co-op is a great feature.</t>
  </si>
  <si>
    <t xml:space="preserve">We use it in an art repro setup and it is the only way to go.</t>
  </si>
  <si>
    <t xml:space="preserve">"Instant classic" SSX 3 lets you play one of eight characters.</t>
  </si>
  <si>
    <t xml:space="preserve">Although when the two characters finally come together after many bloody, graphic sequences, it is somewhat anti-climatic but the theme of doing the right thing at the right time nearly defeats what has transpired in the first half of this revisionist Western, the best since "Unforgiven" and last year's "The Proposition".</t>
  </si>
  <si>
    <t xml:space="preserve">The authors observations will give credence to the gutt reaction of many towards war: that their is much lacking in it's purpose, morality and worthiness with hopes that its text will motivate us as a people to raise the bar of restraint and accountability of our elected officals as it relates to war and war profiteering.</t>
  </si>
  <si>
    <t xml:space="preserve">"Innovative" I played GC endlessly when it came out.</t>
  </si>
  <si>
    <t xml:space="preserve">Graphics - 9.5/10 Beautiful.</t>
  </si>
  <si>
    <t xml:space="preserve">Maybe this was a bit harsh, but after the grueling hour I spent trying to find quality music in this hip-hop/pop trash, maybe it wasn't punishment enough.</t>
  </si>
  <si>
    <t xml:space="preserve">Since I use reference material often at my work, this is an extreme disappointment...</t>
  </si>
  <si>
    <t xml:space="preserve">BATMAN BEGINS (2005) **** Christian Bale, Liam Neeson, Katie Holmes, Michael Caine, Cillian Murphy, Gary Oldman, Morgan Freeman, Tom Wilkinson, Rutger Hauer, Ken Watanabe, Mark Boone Junior, Linus Roache. Excellent prequel 'origin' of The Dark Knight that adds fresh blood to a weakened franchise thanks largely to the unlikely POW!</t>
  </si>
  <si>
    <t xml:space="preserve">During the fast portion of the workout, it is almost as if Kathy can't hear the music.</t>
  </si>
  <si>
    <t xml:space="preserve">Windows support includes a wonderful installer that automatically locates all networked printers and installs the correct drivers for them (which is nice since we have 2 other canon printers in our office: IR1023 and a 4080 with H1 attachment).</t>
  </si>
  <si>
    <t xml:space="preserve">I liked this film.</t>
  </si>
  <si>
    <t xml:space="preserve">It's just lacking something.</t>
  </si>
  <si>
    <t xml:space="preserve">I like this song...but it sounds like another song i know...i kant figure out who....</t>
  </si>
  <si>
    <t xml:space="preserve">It's just as fun.</t>
  </si>
  <si>
    <t xml:space="preserve">Downey makes an affective coward/jerk/good-hearted schnook while Kilmer coasts on his pretty boy charms with a nod to straight men like Bud Abbott and Dean Martin – street smarts and flair to spare.</t>
  </si>
  <si>
    <t xml:space="preserve">Another thing is the US version of this game is missing 8 characters, a few jutsu's and 1 stage.</t>
  </si>
  <si>
    <t xml:space="preserve">They try to make Humbert too sympathetic instead of a monster, when really he is a sympathetic monster, and that is the beauty of the novel Lolita, one moment you hate him the next you feel bad for him.</t>
  </si>
  <si>
    <t xml:space="preserve">The Aiming feature has yet to be desired however.</t>
  </si>
  <si>
    <t xml:space="preserve">The one feature lacking on this model is the inability to copy DVDs to a videotape.</t>
  </si>
  <si>
    <t xml:space="preserve">Sound : 1/10 A problem that seems to infest all the other GB FFL games, is the overly ''sad'' music.</t>
  </si>
  <si>
    <t xml:space="preserve">Everything in between is a bunch of garbage.</t>
  </si>
  <si>
    <t xml:space="preserve">Also, it is very similar to DM. Still it is somewhat enjoyable and features a diverse cast (look fast for the black crewman way in the back!)</t>
  </si>
  <si>
    <t xml:space="preserve">I mean really...</t>
  </si>
  <si>
    <t xml:space="preserve">The other two are marathon game types.The game also has single cart multiplayer aka DS Download Play. It's a fun experience though sometimes luck has a big hand in who wins.</t>
  </si>
  <si>
    <t xml:space="preserve">Unfortunately, Oakenfold has stumbled quite a bit in this collection.</t>
  </si>
  <si>
    <t xml:space="preserve">This song is SO GOOD. Possibly my favorite song on the album along with Cliche 7. Ain't Home Tonight - 4/5 stars.</t>
  </si>
  <si>
    <t xml:space="preserve">Words cannot describe how bad this movie is.</t>
  </si>
  <si>
    <t xml:space="preserve">Sadly, these were the only tracks worth any attention.</t>
  </si>
  <si>
    <t xml:space="preserve">She also had trouble with basic belly dance moves such as the hip drop pattern where you drop forward, back, back, back...she was too inflexible in the hips so you ended up with forward, back, same, same.</t>
  </si>
  <si>
    <t xml:space="preserve">For anyone who has loathed the holiday season and all its trappings this makes a fine piece of coal in a stocking of cinematic mirth and mayhem.</t>
  </si>
  <si>
    <t xml:space="preserve">Never before in my 22 years of film reviewing have I had the experience of having a fellow audience member turn to me as the first end credits began to ask me "What do you think happens to him?"</t>
  </si>
  <si>
    <t xml:space="preserve">All of this being said, I appreciate the message of following your dreams in both writings.</t>
  </si>
  <si>
    <t xml:space="preserve">Simple. But you'd think they could do more with a $600 system and such a "simple" game.</t>
  </si>
  <si>
    <t xml:space="preserve">I laughed a bit.</t>
  </si>
  <si>
    <t xml:space="preserve">I was really enjoying that style of writing.</t>
  </si>
  <si>
    <t xml:space="preserve">The only thing that holds these missions in context is the thin storyline, so it ends up being a mission-based arena game, with the difference that the arena maps are a bit larger than traditional arena games.</t>
  </si>
  <si>
    <t xml:space="preserve">Though Scrapbook resembles 60s psychedelia, it doesn't feel dated in the least; this is no doubt due to the updated post-rock guitar sound that appears throughout.</t>
  </si>
  <si>
    <t xml:space="preserve">The game could essentially pass as a Disney movie.</t>
  </si>
  <si>
    <t xml:space="preserve">They are so great and they give Atlanta a good reputation.</t>
  </si>
  <si>
    <t xml:space="preserve">Well....You do what any badass ex-marshal would do; Go on a rampage and kill every one of those little Mutta Fu...nevermind....You just kill em all.</t>
  </si>
  <si>
    <t xml:space="preserve">This sort of stop-and-go fighting takes away from the sense of danger that a game like this is supposed to have.</t>
  </si>
  <si>
    <t xml:space="preserve">It would also help if there were clear instructions on how to enter games and I can imagine a lot of people getting horribly frustrated or aggravated, angry or upset about not being able to enter the games.</t>
  </si>
  <si>
    <t xml:space="preserve">4. The battery life is impressive.</t>
  </si>
  <si>
    <t xml:space="preserve">The effects in the action segments are noteworthy as well, featuring vibrant colors and creative lighting.</t>
  </si>
  <si>
    <t xml:space="preserve">I also have excessive noise when I talk and have phone in my pocket while walking.</t>
  </si>
  <si>
    <t xml:space="preserve">I am grateful, then, for Dr. Emerson Eggerichs' book, The Language of Love and Respect: Cracking the Communication Code with Your Mate (Thomas Nelson).</t>
  </si>
  <si>
    <t xml:space="preserve">The game is jerky, the blood effects are straight outta mortal kombat, combat is so ridiculous that boars and wolves make you their **** But by far the worst part has to be horse riding.</t>
  </si>
  <si>
    <t xml:space="preserve">The result is anything but ordinary.</t>
  </si>
  <si>
    <t xml:space="preserve">What's with the rest of this junk?</t>
  </si>
  <si>
    <t xml:space="preserve">The titles subtext of "Anti-war classic" is a bit misleading.</t>
  </si>
  <si>
    <t xml:space="preserve">They broke after only a few times using it, just by normal open and closing.</t>
  </si>
  <si>
    <t xml:space="preserve">Until he, or anyone else, can do so, it is a waste of time to argue about intelligent design.</t>
  </si>
  <si>
    <t xml:space="preserve">It won't taste nice, and its a bore.</t>
  </si>
  <si>
    <t xml:space="preserve">This game could have been prevented.</t>
  </si>
  <si>
    <t xml:space="preserve">Electrifying Nicholson!</t>
  </si>
  <si>
    <t xml:space="preserve">funny as hell but i also liked the music.</t>
  </si>
  <si>
    <t xml:space="preserve">It's actually a very good puzzle game.</t>
  </si>
  <si>
    <t xml:space="preserve">As I played this game, I just wanted to hurry up and beat it.</t>
  </si>
  <si>
    <t xml:space="preserve">The ending was disappointing.</t>
  </si>
  <si>
    <t xml:space="preserve">The spring and winter musics will get on your nerves when you hear them; they're slow!</t>
  </si>
  <si>
    <t xml:space="preserve">It has all of the Koontz humor and quirky dialog.</t>
  </si>
  <si>
    <t xml:space="preserve">"Total letdown" Let me just clear some things up first.</t>
  </si>
  <si>
    <t xml:space="preserve">The little kid, who this Tooth-Fairy is after at the beginning, is just as boring as the little kid whom he tries to help after becoming an adult.</t>
  </si>
  <si>
    <t xml:space="preserve">factor was crippled by giving away too much too soon.</t>
  </si>
  <si>
    <t xml:space="preserve">The first is the Artificial Intelligence, which is amazing.</t>
  </si>
  <si>
    <t xml:space="preserve">The single player has some moments that are kind of funny.</t>
  </si>
  <si>
    <t xml:space="preserve">The story is old, you gain all of your Brothers then you lose them, then you gain them back.</t>
  </si>
  <si>
    <t xml:space="preserve">Raymond and his original group are the real masters of his music although the Beau Hunks are a very close second.</t>
  </si>
  <si>
    <t xml:space="preserve">IFC produced indie gem with great, subtle acting and impressive novella-type narrative with characters as the film's focal point: to wit, former idealized hippie Jack Slavin (a never been better Daniel Day-Lewis) who lives with his tween daughter Rose (bewitched, beguiled and bewildered newcomer Camilla Belle) in their shared abandoned commune he created with her mother (who left them when she was very young) on a small remote e 'island off the East Coast of the United States' (as the beginning title card tells us over the amusing "I Put A Spell On You" by Creedence Clearwater Revival appropriately setting the tone).</t>
  </si>
  <si>
    <t xml:space="preserve">It has slot of neat features such as the snap clip for the armband that will male it easy to loosen and tighten the armband on demand.</t>
  </si>
  <si>
    <t xml:space="preserve">If I could, I would like to return it or exchange for something better.</t>
  </si>
  <si>
    <t xml:space="preserve">I had high expectations with this camera based on its price ($400) and the Canon name (still have an old AE-1 from 1982 and used an ELPH powershot extensively), and as far as image quality I can't really find any faults.</t>
  </si>
  <si>
    <t xml:space="preserve">U cant imagine us playing for few hours and don't die at all...</t>
  </si>
  <si>
    <t xml:space="preserve">The first being that her ego pervades the whole book, dominates and deludes the message.</t>
  </si>
  <si>
    <t xml:space="preserve">However as an adult, I don't get why so many adults like this series.</t>
  </si>
  <si>
    <t xml:space="preserve">It's just rediculous that people would buy this crappy album.</t>
  </si>
  <si>
    <t xml:space="preserve">However, today, 60 years after it was first published , "How to read a Book" doesn't impress as much.</t>
  </si>
  <si>
    <t xml:space="preserve">A good beginner's tablet.</t>
  </si>
  <si>
    <t xml:space="preserve">And the frame chugs every so often.</t>
  </si>
  <si>
    <t xml:space="preserve">It doesn't help that the film has been on the shelf for several year.</t>
  </si>
  <si>
    <t xml:space="preserve">After the heated opening and things settle down from all the hoop-la even sane Star Wars addicts will admit that the acting &amp; dialog were painful to endure.</t>
  </si>
</sst>
</file>

<file path=xl/styles.xml><?xml version="1.0" encoding="utf-8"?>
<styleSheet xmlns="http://schemas.openxmlformats.org/spreadsheetml/2006/main">
  <numFmts count="1">
    <numFmt numFmtId="164" formatCode="General"/>
  </numFmts>
  <fonts count="5">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2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14.43359375" defaultRowHeight="15" zeroHeight="false" outlineLevelRow="0" outlineLevelCol="0"/>
  <cols>
    <col collapsed="false" customWidth="true" hidden="false" outlineLevel="0" max="2" min="1" style="1" width="102.43"/>
    <col collapsed="false" customWidth="true" hidden="false" outlineLevel="0" max="3" min="3" style="1" width="16.57"/>
    <col collapsed="false" customWidth="true" hidden="false" outlineLevel="0" max="26" min="4" style="1" width="8.71"/>
    <col collapsed="false" customWidth="true" hidden="false" outlineLevel="0" max="16384" min="16384" style="0" width="11.53"/>
  </cols>
  <sheetData>
    <row r="1" customFormat="false" ht="15" hidden="false" customHeight="false" outlineLevel="0" collapsed="false">
      <c r="A1" s="2" t="s">
        <v>0</v>
      </c>
      <c r="B1" s="2" t="s">
        <v>1</v>
      </c>
      <c r="C1" s="2" t="s">
        <v>2</v>
      </c>
    </row>
    <row r="2" customFormat="false" ht="15" hidden="false" customHeight="false" outlineLevel="0" collapsed="false">
      <c r="A2" s="3" t="s">
        <v>3</v>
      </c>
      <c r="B2" s="3" t="str">
        <f aca="false">IFERROR(__xludf.dummyfunction("GOOGLETRANSLATE(B2, ""en"", ""mg"")"),"Na izany aza, amin'ny faran'ny lalao dia manomboka manjavozavo ny sary.")</f>
        <v>Na izany aza, amin'ny faran'ny lalao dia manomboka manjavozavo ny sary.</v>
      </c>
      <c r="C2" s="3" t="n">
        <v>-1</v>
      </c>
    </row>
    <row r="3" customFormat="false" ht="15" hidden="false" customHeight="false" outlineLevel="0" collapsed="false">
      <c r="A3" s="3" t="s">
        <v>4</v>
      </c>
      <c r="B3" s="3" t="str">
        <f aca="false">IFERROR(__xludf.dummyfunction("GOOGLETRANSLATE(B3, ""en"", ""mg"")"),"Ary Billy--eny, mazava ho azy, mazava ho azy.")</f>
        <v>Ary Billy--eny, mazava ho azy, mazava ho azy.</v>
      </c>
      <c r="C3" s="3" t="n">
        <v>1</v>
      </c>
    </row>
    <row r="4" customFormat="false" ht="15" hidden="false" customHeight="false" outlineLevel="0" collapsed="false">
      <c r="A4" s="3" t="s">
        <v>5</v>
      </c>
      <c r="B4" s="3" t="str">
        <f aca="false">IFERROR(__xludf.dummyfunction("GOOGLETRANSLATE(B4, ""en"", ""mg"")"),"Mirohotra mankany aminao fotsiny izy ireo.")</f>
        <v>Mirohotra mankany aminao fotsiny izy ireo.</v>
      </c>
      <c r="C4" s="3" t="n">
        <v>-1</v>
      </c>
    </row>
    <row r="5" customFormat="false" ht="15" hidden="false" customHeight="false" outlineLevel="0" collapsed="false">
      <c r="A5" s="3" t="s">
        <v>6</v>
      </c>
      <c r="B5" s="3" t="str">
        <f aca="false">IFERROR(__xludf.dummyfunction("GOOGLETRANSLATE(B5, ""en"", ""mg"")"),"Niezaka nitia an'ity rakikira ity aho, ary tena sarotra ny miaiky fa namoaka rakikira ratsy i Ani, saingy manana izany izy.")</f>
        <v>Niezaka nitia an'ity rakikira ity aho, ary tena sarotra ny miaiky fa namoaka rakikira ratsy i Ani, saingy manana izany izy.</v>
      </c>
      <c r="C5" s="3" t="n">
        <v>-1</v>
      </c>
    </row>
    <row r="6" customFormat="false" ht="15" hidden="false" customHeight="false" outlineLevel="0" collapsed="false">
      <c r="A6" s="3" t="s">
        <v>7</v>
      </c>
      <c r="B6" s="3" t="str">
        <f aca="false">IFERROR(__xludf.dummyfunction("GOOGLETRANSLATE(B6, ""en"", ""mg"")"),"Mahatonga azy ho sarotra ampiasaina amin'ny tontolo mifangaro.")</f>
        <v>Mahatonga azy ho sarotra ampiasaina amin'ny tontolo mifangaro.</v>
      </c>
      <c r="C6" s="3" t="n">
        <v>-1</v>
      </c>
    </row>
    <row r="7" customFormat="false" ht="15" hidden="false" customHeight="false" outlineLevel="0" collapsed="false">
      <c r="A7" s="3" t="s">
        <v>8</v>
      </c>
      <c r="B7" s="3" t="str">
        <f aca="false">IFERROR(__xludf.dummyfunction("GOOGLETRANSLATE(B7, ""en"", ""mg"")"),"Ary ny mpitendry amponga, dia tena tsara izy, dia mitazona izany ao anatiny, ivelany, ary eo afovoan'ny paosy, ary ny henan-kisoany, dia masira be, raha milelaka azy ianao dia tsy maintsy mihetsiketsika.")</f>
        <v>Ary ny mpitendry amponga, dia tena tsara izy, dia mitazona izany ao anatiny, ivelany, ary eo afovoan'ny paosy, ary ny henan-kisoany, dia masira be, raha milelaka azy ianao dia tsy maintsy mihetsiketsika.</v>
      </c>
      <c r="C7" s="3" t="n">
        <v>-1</v>
      </c>
    </row>
    <row r="8" customFormat="false" ht="15" hidden="false" customHeight="false" outlineLevel="0" collapsed="false">
      <c r="A8" s="3" t="s">
        <v>9</v>
      </c>
      <c r="B8" s="3" t="str">
        <f aca="false">IFERROR(__xludf.dummyfunction("GOOGLETRANSLATE(B8, ""en"", ""mg"")"),"Faly aho fa tsy naveriny.")</f>
        <v>Faly aho fa tsy naveriny.</v>
      </c>
      <c r="C8" s="3" t="n">
        <v>1</v>
      </c>
    </row>
    <row r="9" customFormat="false" ht="15" hidden="false" customHeight="false" outlineLevel="0" collapsed="false">
      <c r="A9" s="3" t="s">
        <v>10</v>
      </c>
      <c r="B9" s="3" t="str">
        <f aca="false">IFERROR(__xludf.dummyfunction("GOOGLETRANSLATE(B9, ""en"", ""mg"")"),"Ity Linksys ity dia tsy te hilalao fotsiny.")</f>
        <v>Ity Linksys ity dia tsy te hilalao fotsiny.</v>
      </c>
      <c r="C9" s="3" t="n">
        <v>-1</v>
      </c>
    </row>
    <row r="10" customFormat="false" ht="15" hidden="false" customHeight="false" outlineLevel="0" collapsed="false">
      <c r="A10" s="3" t="s">
        <v>11</v>
      </c>
      <c r="B10" s="3" t="str">
        <f aca="false">IFERROR(__xludf.dummyfunction("GOOGLETRANSLATE(B10, ""en"", ""mg"")"),"Fa ny Tompo ô!")</f>
        <v>Fa ny Tompo ô!</v>
      </c>
      <c r="C10" s="3" t="n">
        <v>-1</v>
      </c>
    </row>
    <row r="11" customFormat="false" ht="15" hidden="false" customHeight="false" outlineLevel="0" collapsed="false">
      <c r="A11" s="3" t="s">
        <v>12</v>
      </c>
      <c r="B11" s="3" t="str">
        <f aca="false">IFERROR(__xludf.dummyfunction("GOOGLETRANSLATE(B11, ""en"", ""mg"")"),"Tsy maintsy ho mpanjakan'ny maingoka ianao ary mianatra mandaka ny vodin'ny olon-dratsy ary manala baraka.")</f>
        <v>Tsy maintsy ho mpanjakan'ny maingoka ianao ary mianatra mandaka ny vodin'ny olon-dratsy ary manala baraka.</v>
      </c>
      <c r="C11" s="3" t="n">
        <v>1</v>
      </c>
    </row>
    <row r="12" customFormat="false" ht="15" hidden="false" customHeight="false" outlineLevel="0" collapsed="false">
      <c r="A12" s="3" t="s">
        <v>13</v>
      </c>
      <c r="B12" s="3" t="str">
        <f aca="false">IFERROR(__xludf.dummyfunction("GOOGLETRANSLATE(B12, ""en"", ""mg"")"),"Rehefa nandeha namaky azy aho, dia ni-charge nandritra ny minitra vitsivitsy, ary nijanona.")</f>
        <v>Rehefa nandeha namaky azy aho, dia ni-charge nandritra ny minitra vitsivitsy, ary nijanona.</v>
      </c>
      <c r="C12" s="3" t="n">
        <v>-1</v>
      </c>
    </row>
    <row r="13" customFormat="false" ht="15" hidden="false" customHeight="false" outlineLevel="0" collapsed="false">
      <c r="A13" s="3" t="s">
        <v>14</v>
      </c>
      <c r="B13" s="3" t="str">
        <f aca="false">IFERROR(__xludf.dummyfunction("GOOGLETRANSLATE(B13, ""en"", ""mg"")"),"Nomeko 2/10 ity sarimihetsika ity. Teboka iray ho an'ireo sehatra roa tsara amin'ity sarimihetsika ity.")</f>
        <v>Nomeko 2/10 ity sarimihetsika ity. Teboka iray ho an'ireo sehatra roa tsara amin'ity sarimihetsika ity.</v>
      </c>
      <c r="C13" s="3" t="n">
        <v>-1</v>
      </c>
    </row>
    <row r="14" customFormat="false" ht="15" hidden="false" customHeight="false" outlineLevel="0" collapsed="false">
      <c r="A14" s="3" t="s">
        <v>15</v>
      </c>
      <c r="B14" s="3" t="str">
        <f aca="false">IFERROR(__xludf.dummyfunction("GOOGLETRANSLATE(B14, ""en"", ""mg"")"),"Toa tsotra loatra ny fanazavana sasany.")</f>
        <v>Toa tsotra loatra ny fanazavana sasany.</v>
      </c>
      <c r="C14" s="3" t="n">
        <v>-1</v>
      </c>
    </row>
    <row r="15" customFormat="false" ht="15" hidden="false" customHeight="false" outlineLevel="0" collapsed="false">
      <c r="A15" s="3" t="s">
        <v>16</v>
      </c>
      <c r="B15" s="3" t="str">
        <f aca="false">IFERROR(__xludf.dummyfunction("GOOGLETRANSLATE(B15, ""en"", ""mg"")"),"noho izany indray, tsy manoro hevitra na iza na iza aminareo aho mba hividy izany.")</f>
        <v>noho izany indray, tsy manoro hevitra na iza na iza aminareo aho mba hividy izany.</v>
      </c>
      <c r="C15" s="3" t="n">
        <v>-1</v>
      </c>
    </row>
    <row r="16" customFormat="false" ht="15" hidden="false" customHeight="false" outlineLevel="0" collapsed="false">
      <c r="A16" s="3" t="s">
        <v>17</v>
      </c>
      <c r="B16" s="3" t="str">
        <f aca="false">IFERROR(__xludf.dummyfunction("GOOGLETRANSLATE(B16, ""en"", ""mg"")"),"Tena mitovy amin'ny fomba nanehoan'ilay sarimihetsika 51' azy ireo.")</f>
        <v>Tena mitovy amin'ny fomba nanehoan'ilay sarimihetsika 51' azy ireo.</v>
      </c>
      <c r="C16" s="3" t="n">
        <v>-1</v>
      </c>
    </row>
    <row r="17" customFormat="false" ht="15" hidden="false" customHeight="false" outlineLevel="0" collapsed="false">
      <c r="A17" s="3" t="s">
        <v>18</v>
      </c>
      <c r="B17" s="3" t="str">
        <f aca="false">IFERROR(__xludf.dummyfunction("GOOGLETRANSLATE(B17, ""en"", ""mg"")"),"Tsy afaka ny ho faly kokoa aho tamin'ny fakan-tsary midadasika, peratra fanaraha-maso aperture, fampiasa amin'ny tanana, fandrindrana mialoha ny sehatra, fampisehoana maivana ambany amin'ny ankapobeny, ary fanamorana ny fanamboarana ity fakantsary kely it"&amp;"y.")</f>
        <v>Tsy afaka ny ho faly kokoa aho tamin'ny fakan-tsary midadasika, peratra fanaraha-maso aperture, fampiasa amin'ny tanana, fandrindrana mialoha ny sehatra, fampisehoana maivana ambany amin'ny ankapobeny, ary fanamorana ny fanamboarana ity fakantsary kely ity.</v>
      </c>
      <c r="C17" s="3" t="n">
        <v>1</v>
      </c>
    </row>
    <row r="18" customFormat="false" ht="15" hidden="false" customHeight="false" outlineLevel="0" collapsed="false">
      <c r="A18" s="3" t="s">
        <v>19</v>
      </c>
      <c r="B18" s="3" t="str">
        <f aca="false">IFERROR(__xludf.dummyfunction("GOOGLETRANSLATE(B18, ""en"", ""mg"")"),"Nolazaina tamin'ny alalan'ny fifandraisan'ny tompo iray sy ny mpianany, i Ismaela dia maneho ny fomba fijery ny tantara amin'ny fomba tena hafa, ary ho an'ny sasany ny tena fahazavana.")</f>
        <v>Nolazaina tamin'ny alalan'ny fifandraisan'ny tompo iray sy ny mpianany, i Ismaela dia maneho ny fomba fijery ny tantara amin'ny fomba tena hafa, ary ho an'ny sasany ny tena fahazavana.</v>
      </c>
      <c r="C18" s="3" t="n">
        <v>1</v>
      </c>
    </row>
    <row r="19" customFormat="false" ht="15" hidden="false" customHeight="false" outlineLevel="0" collapsed="false">
      <c r="A19" s="3" t="s">
        <v>20</v>
      </c>
      <c r="B19" s="3" t="str">
        <f aca="false">IFERROR(__xludf.dummyfunction("GOOGLETRANSLATE(B19, ""en"", ""mg"")"),"Inona?!? Avia, mampihomehy izany.")</f>
        <v>Inona?!? Avia, mampihomehy izany.</v>
      </c>
      <c r="C19" s="3" t="n">
        <v>-1</v>
      </c>
    </row>
    <row r="20" customFormat="false" ht="15" hidden="false" customHeight="false" outlineLevel="0" collapsed="false">
      <c r="A20" s="3" t="s">
        <v>21</v>
      </c>
      <c r="B20" s="3" t="str">
        <f aca="false">IFERROR(__xludf.dummyfunction("GOOGLETRANSLATE(B20, ""en"", ""mg"")"),"Johnny dia ilay tononkalo mampientanentana izay tsy manamarina ny halavany mahazendana...Ny solo lava nataon'i Ty no andiana swoops tsy misy dikany sy mihodinkodina indrindra izay nakambanany tao anaty rojo tokana.")</f>
        <v>Johnny dia ilay tononkalo mampientanentana izay tsy manamarina ny halavany mahazendana...Ny solo lava nataon'i Ty no andiana swoops tsy misy dikany sy mihodinkodina indrindra izay nakambanany tao anaty rojo tokana.</v>
      </c>
      <c r="C20" s="3" t="n">
        <v>-1</v>
      </c>
    </row>
    <row r="21" customFormat="false" ht="15.75" hidden="false" customHeight="true" outlineLevel="0" collapsed="false">
      <c r="A21" s="3" t="s">
        <v>22</v>
      </c>
      <c r="B21" s="3" t="str">
        <f aca="false">IFERROR(__xludf.dummyfunction("GOOGLETRANSLATE(B21, ""en"", ""mg"")"),"Saingy mahagaga ny fahanteran'ny eritreritr'i Mill momba ny mekanika amin'ny toe-karena, sy ny fiantraikan'izany eo amin'ny rafitry ny fiarahamonina.")</f>
        <v>Saingy mahagaga ny fahanteran'ny eritreritr'i Mill momba ny mekanika amin'ny toe-karena, sy ny fiantraikan'izany eo amin'ny rafitry ny fiarahamonina.</v>
      </c>
      <c r="C21" s="3" t="n">
        <v>1</v>
      </c>
    </row>
    <row r="22" customFormat="false" ht="15.75" hidden="false" customHeight="true" outlineLevel="0" collapsed="false">
      <c r="A22" s="3" t="s">
        <v>23</v>
      </c>
      <c r="B22" s="3" t="str">
        <f aca="false">IFERROR(__xludf.dummyfunction("GOOGLETRANSLATE(B22, ""en"", ""mg"")"),"(na dia misoroka vidéo fanazaran-tena ataon'ny mpampianatra toy izao aza aho) INDRINDRA tsy mety amin'ny dihy kibo anefa izany.")</f>
        <v>(na dia misoroka vidéo fanazaran-tena ataon'ny mpampianatra toy izao aza aho) INDRINDRA tsy mety amin'ny dihy kibo anefa izany.</v>
      </c>
      <c r="C22" s="3" t="n">
        <v>-1</v>
      </c>
    </row>
    <row r="23" customFormat="false" ht="15.75" hidden="false" customHeight="true" outlineLevel="0" collapsed="false">
      <c r="A23" s="3" t="s">
        <v>24</v>
      </c>
      <c r="B23" s="3" t="str">
        <f aca="false">IFERROR(__xludf.dummyfunction("GOOGLETRANSLATE(B23, ""en"", ""mg"")"),"Na izany aza, azoko tamin'ny Game Cube izany ka tsy latsaka tamin'ny fandrika aho.")</f>
        <v>Na izany aza, azoko tamin'ny Game Cube izany ka tsy latsaka tamin'ny fandrika aho.</v>
      </c>
      <c r="C23" s="3" t="n">
        <v>-1</v>
      </c>
    </row>
    <row r="24" customFormat="false" ht="15.75" hidden="false" customHeight="true" outlineLevel="0" collapsed="false">
      <c r="A24" s="3" t="s">
        <v>25</v>
      </c>
      <c r="B24" s="3" t="str">
        <f aca="false">IFERROR(__xludf.dummyfunction("GOOGLETRANSLATE(B24, ""en"", ""mg"")"),"Mahatonga anao ho eo amin'ny toerana nandaozan'ny lalao voalohany anao izany - avy hatrany amin'ny hetsika!")</f>
        <v>Mahatonga anao ho eo amin'ny toerana nandaozan'ny lalao voalohany anao izany - avy hatrany amin'ny hetsika!</v>
      </c>
      <c r="C24" s="3" t="n">
        <v>1</v>
      </c>
    </row>
    <row r="25" customFormat="false" ht="15.75" hidden="false" customHeight="true" outlineLevel="0" collapsed="false">
      <c r="A25" s="3" t="s">
        <v>26</v>
      </c>
      <c r="B25" s="3" t="str">
        <f aca="false">IFERROR(__xludf.dummyfunction("GOOGLETRANSLATE(B25, ""en"", ""mg"")"),"Tantara tsara tarehy, ary raha toa tsotra izany, aza manahy; tsy ho ela dia hiditra ao ianao.")</f>
        <v>Tantara tsara tarehy, ary raha toa tsotra izany, aza manahy; tsy ho ela dia hiditra ao ianao.</v>
      </c>
      <c r="C25" s="3" t="n">
        <v>1</v>
      </c>
    </row>
    <row r="26" customFormat="false" ht="15.75" hidden="false" customHeight="true" outlineLevel="0" collapsed="false">
      <c r="A26" s="3" t="s">
        <v>27</v>
      </c>
      <c r="B26" s="3" t="str">
        <f aca="false">IFERROR(__xludf.dummyfunction("GOOGLETRANSLATE(B26, ""en"", ""mg"")"),"PS misy widget Sudoku - mba hahafahanao milalao Sudoku amin'ny fahitalavitra (araka ny nolazaiko ealier - aza mandany ny volanao).")</f>
        <v>PS misy widget Sudoku - mba hahafahanao milalao Sudoku amin'ny fahitalavitra (araka ny nolazaiko ealier - aza mandany ny volanao).</v>
      </c>
      <c r="C26" s="3" t="n">
        <v>-1</v>
      </c>
    </row>
    <row r="27" customFormat="false" ht="15.75" hidden="false" customHeight="true" outlineLevel="0" collapsed="false">
      <c r="A27" s="3" t="s">
        <v>28</v>
      </c>
      <c r="B27" s="3" t="str">
        <f aca="false">IFERROR(__xludf.dummyfunction("GOOGLETRANSLATE(B27, ""en"", ""mg"")"),"Ny mpamokatra Sam Raimi dia tokony ho menatra ny tenany noho ny fampijaliana anay tamin'ity hadalana ity.")</f>
        <v>Ny mpamokatra Sam Raimi dia tokony ho menatra ny tenany noho ny fampijaliana anay tamin'ity hadalana ity.</v>
      </c>
      <c r="C27" s="3" t="n">
        <v>-1</v>
      </c>
    </row>
    <row r="28" customFormat="false" ht="15.75" hidden="false" customHeight="true" outlineLevel="0" collapsed="false">
      <c r="A28" s="3" t="s">
        <v>29</v>
      </c>
      <c r="B28" s="3" t="str">
        <f aca="false">IFERROR(__xludf.dummyfunction("GOOGLETRANSLATE(B28, ""en"", ""mg"")"),"Fa raha manam-bola ho an'ny HM iray indray ianao dia aza mividy an'ity fa ny ratsy indrindra amin'izy rehetra.")</f>
        <v>Fa raha manam-bola ho an'ny HM iray indray ianao dia aza mividy an'ity fa ny ratsy indrindra amin'izy rehetra.</v>
      </c>
      <c r="C28" s="3" t="n">
        <v>-1</v>
      </c>
    </row>
    <row r="29" customFormat="false" ht="15.75" hidden="false" customHeight="true" outlineLevel="0" collapsed="false">
      <c r="A29" s="3" t="s">
        <v>30</v>
      </c>
      <c r="B29" s="3" t="str">
        <f aca="false">IFERROR(__xludf.dummyfunction("GOOGLETRANSLATE(B29, ""en"", ""mg"")"),"Efa ela aho no tsy nahita fifampiraharahana toy izany.")</f>
        <v>Efa ela aho no tsy nahita fifampiraharahana toy izany.</v>
      </c>
      <c r="C29" s="3" t="n">
        <v>1</v>
      </c>
    </row>
    <row r="30" customFormat="false" ht="15.75" hidden="false" customHeight="true" outlineLevel="0" collapsed="false">
      <c r="A30" s="3" t="s">
        <v>31</v>
      </c>
      <c r="B30" s="3" t="str">
        <f aca="false">IFERROR(__xludf.dummyfunction("GOOGLETRANSLATE(B30, ""en"", ""mg"")"),"Ny lalao Smash Bros dia andrasana hanana sanda replay tonga lafatra, saingy ambany be ny faharetan'ity lalao ity.")</f>
        <v>Ny lalao Smash Bros dia andrasana hanana sanda replay tonga lafatra, saingy ambany be ny faharetan'ity lalao ity.</v>
      </c>
      <c r="C30" s="3" t="n">
        <v>-1</v>
      </c>
    </row>
    <row r="31" customFormat="false" ht="15.75" hidden="false" customHeight="true" outlineLevel="0" collapsed="false">
      <c r="A31" s="3" t="s">
        <v>32</v>
      </c>
      <c r="B31" s="3" t="str">
        <f aca="false">IFERROR(__xludf.dummyfunction("GOOGLETRANSLATE(B31, ""en"", ""mg"")"),"Ok aloha dia toa ny hafainganam-pandeha ambony indrindra ry zalahy dia miaina 2 mph, 3 mph raha mihazakazaka aho.")</f>
        <v>Ok aloha dia toa ny hafainganam-pandeha ambony indrindra ry zalahy dia miaina 2 mph, 3 mph raha mihazakazaka aho.</v>
      </c>
      <c r="C31" s="3" t="n">
        <v>-1</v>
      </c>
    </row>
    <row r="32" customFormat="false" ht="15.75" hidden="false" customHeight="true" outlineLevel="0" collapsed="false">
      <c r="A32" s="3" t="s">
        <v>33</v>
      </c>
      <c r="B32" s="3" t="str">
        <f aca="false">IFERROR(__xludf.dummyfunction("GOOGLETRANSLATE(B32, ""en"", ""mg"")"),"Tsia, satria saika kilalao vaovao izy io, dia nametraka endri-javatra vaovao be dia be izy ireo ka raha tsy tianao ilay taloha, dia azo antoka fa hampidirinao ao anatin'ny lalao folo voalohany ataonao rehefa avy nanandrana azy.")</f>
        <v>Tsia, satria saika kilalao vaovao izy io, dia nametraka endri-javatra vaovao be dia be izy ireo ka raha tsy tianao ilay taloha, dia azo antoka fa hampidirinao ao anatin'ny lalao folo voalohany ataonao rehefa avy nanandrana azy.</v>
      </c>
      <c r="C32" s="3" t="n">
        <v>-1</v>
      </c>
    </row>
    <row r="33" customFormat="false" ht="15.75" hidden="false" customHeight="true" outlineLevel="0" collapsed="false">
      <c r="A33" s="3" t="s">
        <v>34</v>
      </c>
      <c r="B33" s="3" t="str">
        <f aca="false">IFERROR(__xludf.dummyfunction("GOOGLETRANSLATE(B33, ""en"", ""mg"")"),"Saingy na dia mafy toy inona aza aho nanosika ny iPhone hidina dia tsy handeha lavitra izany ka hamela ny tampon'ny telefaona mibaribary sy tsy misy sofina.")</f>
        <v>Saingy na dia mafy toy inona aza aho nanosika ny iPhone hidina dia tsy handeha lavitra izany ka hamela ny tampon'ny telefaona mibaribary sy tsy misy sofina.</v>
      </c>
      <c r="C33" s="3" t="n">
        <v>-1</v>
      </c>
    </row>
    <row r="34" customFormat="false" ht="15.75" hidden="false" customHeight="true" outlineLevel="0" collapsed="false">
      <c r="A34" s="3" t="s">
        <v>35</v>
      </c>
      <c r="B34" s="3" t="str">
        <f aca="false">IFERROR(__xludf.dummyfunction("GOOGLETRANSLATE(B34, ""en"", ""mg"")"),"fa ny moive dia manana teboka ambony, ny CGI dia tsara ary ny ady Dragon dia mahagaga.")</f>
        <v>fa ny moive dia manana teboka ambony, ny CGI dia tsara ary ny ady Dragon dia mahagaga.</v>
      </c>
      <c r="C34" s="3" t="n">
        <v>1</v>
      </c>
    </row>
    <row r="35" customFormat="false" ht="15.75" hidden="false" customHeight="true" outlineLevel="0" collapsed="false">
      <c r="A35" s="3" t="s">
        <v>36</v>
      </c>
      <c r="B35" s="3" t="str">
        <f aca="false">IFERROR(__xludf.dummyfunction("GOOGLETRANSLATE(B35, ""en"", ""mg"")"),"Ary eny, araka ny nambaran'ny mpandinika an'i Morse ihany koa, mila mihaino tsara ny fiovan'ny fomba sy ny feo ianao (rehefa mieritreritra ianao fa maheno karazana feo Celtic, dia miroso amin'ny zavatra hafa izany ary manasa anao hanandrana sy hamantatra "&amp;"izany).")</f>
        <v>Ary eny, araka ny nambaran'ny mpandinika an'i Morse ihany koa, mila mihaino tsara ny fiovan'ny fomba sy ny feo ianao (rehefa mieritreritra ianao fa maheno karazana feo Celtic, dia miroso amin'ny zavatra hafa izany ary manasa anao hanandrana sy hamantatra izany).</v>
      </c>
      <c r="C35" s="3" t="n">
        <v>1</v>
      </c>
    </row>
    <row r="36" customFormat="false" ht="15.75" hidden="false" customHeight="true" outlineLevel="0" collapsed="false">
      <c r="A36" s="3" t="s">
        <v>37</v>
      </c>
      <c r="B36" s="3" t="str">
        <f aca="false">IFERROR(__xludf.dummyfunction("GOOGLETRANSLATE(B36, ""en"", ""mg"")"),"Manana olana maro aho amin'ity lalao ity.")</f>
        <v>Manana olana maro aho amin'ity lalao ity.</v>
      </c>
      <c r="C36" s="3" t="n">
        <v>-1</v>
      </c>
    </row>
    <row r="37" customFormat="false" ht="15.75" hidden="false" customHeight="true" outlineLevel="0" collapsed="false">
      <c r="A37" s="3" t="s">
        <v>38</v>
      </c>
      <c r="B37" s="3" t="str">
        <f aca="false">IFERROR(__xludf.dummyfunction("GOOGLETRANSLATE(B37, ""en"", ""mg"")"),"Ny tranoben'ny mpanolo-tsaina Mage manontolo dia mijoalajoala, ary mahafinaritra koa ny cotumes sy ny makiazy.")</f>
        <v>Ny tranoben'ny mpanolo-tsaina Mage manontolo dia mijoalajoala, ary mahafinaritra koa ny cotumes sy ny makiazy.</v>
      </c>
      <c r="C37" s="3" t="n">
        <v>1</v>
      </c>
    </row>
    <row r="38" customFormat="false" ht="15.75" hidden="false" customHeight="true" outlineLevel="0" collapsed="false">
      <c r="A38" s="3" t="s">
        <v>39</v>
      </c>
      <c r="B38" s="3" t="str">
        <f aca="false">IFERROR(__xludf.dummyfunction("GOOGLETRANSLATE(B38, ""en"", ""mg"")"),"Ny tena nanahiran-tsaina ahy tamin'izany rehetra izany dia ny tsy fisian'ny laharan'ny serivisy mpanjifa azoko antsoina.")</f>
        <v>Ny tena nanahiran-tsaina ahy tamin'izany rehetra izany dia ny tsy fisian'ny laharan'ny serivisy mpanjifa azoko antsoina.</v>
      </c>
      <c r="C38" s="3" t="n">
        <v>-1</v>
      </c>
    </row>
    <row r="39" customFormat="false" ht="15.75" hidden="false" customHeight="true" outlineLevel="0" collapsed="false">
      <c r="A39" s="3" t="s">
        <v>40</v>
      </c>
      <c r="B39" s="3" t="str">
        <f aca="false">IFERROR(__xludf.dummyfunction("GOOGLETRANSLATE(B39, ""en"", ""mg"")"),"Amin'ny fananana fomba fanoratana tsotra loatra, ny mpanoratra dia nanaisotra ny lanjany tamin'ny tantara iray izay nila zavatra mavesatra kokoa.")</f>
        <v>Amin'ny fananana fomba fanoratana tsotra loatra, ny mpanoratra dia nanaisotra ny lanjany tamin'ny tantara iray izay nila zavatra mavesatra kokoa.</v>
      </c>
      <c r="C39" s="3" t="n">
        <v>-1</v>
      </c>
    </row>
    <row r="40" customFormat="false" ht="15.75" hidden="false" customHeight="true" outlineLevel="0" collapsed="false">
      <c r="A40" s="3" t="s">
        <v>41</v>
      </c>
      <c r="B40" s="3" t="str">
        <f aca="false">IFERROR(__xludf.dummyfunction("GOOGLETRANSLATE(B40, ""en"", ""mg"")"),"Aza mino ny fihoaram-pefy, tsy misy vondrom-piarahamonina mihazakazaka an-tserasera nike.")</f>
        <v>Aza mino ny fihoaram-pefy, tsy misy vondrom-piarahamonina mihazakazaka an-tserasera nike.</v>
      </c>
      <c r="C40" s="3" t="n">
        <v>-1</v>
      </c>
    </row>
    <row r="41" customFormat="false" ht="15.75" hidden="false" customHeight="true" outlineLevel="0" collapsed="false">
      <c r="A41" s="3" t="s">
        <v>42</v>
      </c>
      <c r="B41" s="3" t="str">
        <f aca="false">IFERROR(__xludf.dummyfunction("GOOGLETRANSLATE(B41, ""en"", ""mg"")"),"Ny hira fahatelo, ""Under Azure Skies"", dia mendrika ny fehintsoratra manokana.")</f>
        <v>Ny hira fahatelo, "Under Azure Skies", dia mendrika ny fehintsoratra manokana.</v>
      </c>
      <c r="C41" s="3" t="n">
        <v>1</v>
      </c>
    </row>
    <row r="42" customFormat="false" ht="15.75" hidden="false" customHeight="true" outlineLevel="0" collapsed="false">
      <c r="A42" s="3" t="s">
        <v>43</v>
      </c>
      <c r="B42" s="3" t="str">
        <f aca="false">IFERROR(__xludf.dummyfunction("GOOGLETRANSLATE(B42, ""en"", ""mg"")"),"Na dia toy ny ""sary"" aza izy ireo dia mbola tsara tarehy toy izao!")</f>
        <v>Na dia toy ny "sary" aza izy ireo dia mbola tsara tarehy toy izao!</v>
      </c>
      <c r="C42" s="3" t="n">
        <v>1</v>
      </c>
    </row>
    <row r="43" customFormat="false" ht="15.75" hidden="false" customHeight="true" outlineLevel="0" collapsed="false">
      <c r="A43" s="3" t="s">
        <v>44</v>
      </c>
      <c r="B43" s="3" t="str">
        <f aca="false">IFERROR(__xludf.dummyfunction("GOOGLETRANSLATE(B43, ""en"", ""mg"")"),"Ity famoriam-bola tsy hay hadinoina ity fa ny mpankafy an'i Moby ihany no te hividy.")</f>
        <v>Ity famoriam-bola tsy hay hadinoina ity fa ny mpankafy an'i Moby ihany no te hividy.</v>
      </c>
      <c r="C43" s="3" t="n">
        <v>-1</v>
      </c>
    </row>
    <row r="44" customFormat="false" ht="15.75" hidden="false" customHeight="true" outlineLevel="0" collapsed="false">
      <c r="A44" s="3" t="s">
        <v>45</v>
      </c>
      <c r="B44" s="3" t="str">
        <f aca="false">IFERROR(__xludf.dummyfunction("GOOGLETRANSLATE(B44, ""en"", ""mg"")"),"Manova ny loharanony izy, manaisotra ny porofo ao amin'ireo loharanom-baovao izay manohitra ny fiampangana azy, ary mamorona fitaovana izay tsy tena misy (misy tranonkala maro amin'izao fotoana izao izay mirakitra an'io tsy fahamarinan-toetra io amin'ny t"&amp;"eboka tsirairay, na dia manontany aza i Amazon fa tsy hampiditra URL ao amin'ny tsikerany ny mpandinika).")</f>
        <v>Manova ny loharanony izy, manaisotra ny porofo ao amin'ireo loharanom-baovao izay manohitra ny fiampangana azy, ary mamorona fitaovana izay tsy tena misy (misy tranonkala maro amin'izao fotoana izao izay mirakitra an'io tsy fahamarinan-toetra io amin'ny teboka tsirairay, na dia manontany aza i Amazon fa tsy hampiditra URL ao amin'ny tsikerany ny mpandinika).</v>
      </c>
      <c r="C44" s="3" t="n">
        <v>-1</v>
      </c>
    </row>
    <row r="45" customFormat="false" ht="15.75" hidden="false" customHeight="true" outlineLevel="0" collapsed="false">
      <c r="A45" s="3" t="s">
        <v>46</v>
      </c>
      <c r="B45" s="3" t="str">
        <f aca="false">IFERROR(__xludf.dummyfunction("GOOGLETRANSLATE(B45, ""en"", ""mg"")"),"Voalohany indrindra-tsy afaka mampianatra vidéo dihy kibo ianao raha tsy mahay mandihy kibo ny tenanao.")</f>
        <v>Voalohany indrindra-tsy afaka mampianatra vidéo dihy kibo ianao raha tsy mahay mandihy kibo ny tenanao.</v>
      </c>
      <c r="C45" s="3" t="n">
        <v>-1</v>
      </c>
    </row>
    <row r="46" customFormat="false" ht="15.75" hidden="false" customHeight="true" outlineLevel="0" collapsed="false">
      <c r="A46" s="3" t="s">
        <v>47</v>
      </c>
      <c r="B46" s="3" t="str">
        <f aca="false">IFERROR(__xludf.dummyfunction("GOOGLETRANSLATE(B46, ""en"", ""mg"")"),"""Lola"" no mpilalao sarimihetsika ratsy kokoa amin'ny mety ... izao rehetra izao.")</f>
        <v>"Lola" no mpilalao sarimihetsika ratsy kokoa amin'ny mety ... izao rehetra izao.</v>
      </c>
      <c r="C46" s="3" t="n">
        <v>-1</v>
      </c>
    </row>
    <row r="47" customFormat="false" ht="15.75" hidden="false" customHeight="true" outlineLevel="0" collapsed="false">
      <c r="A47" s="3" t="s">
        <v>48</v>
      </c>
      <c r="B47" s="3" t="str">
        <f aca="false">IFERROR(__xludf.dummyfunction("GOOGLETRANSLATE(B47, ""en"", ""mg"")"),"Amin'ny lafiny iray, misy bokotra fandaharana ho an'ny onjam-peo ary izany dia atao toy ny ao anaty fiara.")</f>
        <v>Amin'ny lafiny iray, misy bokotra fandaharana ho an'ny onjam-peo ary izany dia atao toy ny ao anaty fiara.</v>
      </c>
      <c r="C47" s="3" t="n">
        <v>1</v>
      </c>
    </row>
    <row r="48" customFormat="false" ht="15.75" hidden="false" customHeight="true" outlineLevel="0" collapsed="false">
      <c r="A48" s="3" t="s">
        <v>49</v>
      </c>
      <c r="B48" s="3" t="str">
        <f aca="false">IFERROR(__xludf.dummyfunction("GOOGLETRANSLATE(B48, ""en"", ""mg"")"),"Toa tsy nahy indray mandeha na indroa aho no nampiasa ilay tselatra (esoriko) fa raha miankin-doha amin'izany aho dia mety ho taitra kely amin'ny fipoitrany tsy mitsaha-mitombo satria azoko antoka fa fanjaitra plastika sy pinion fotsiny izy io.")</f>
        <v>Toa tsy nahy indray mandeha na indroa aho no nampiasa ilay tselatra (esoriko) fa raha miankin-doha amin'izany aho dia mety ho taitra kely amin'ny fipoitrany tsy mitsaha-mitombo satria azoko antoka fa fanjaitra plastika sy pinion fotsiny izy io.</v>
      </c>
      <c r="C48" s="3" t="n">
        <v>-1</v>
      </c>
    </row>
    <row r="49" customFormat="false" ht="15.75" hidden="false" customHeight="true" outlineLevel="0" collapsed="false">
      <c r="A49" s="3" t="s">
        <v>50</v>
      </c>
      <c r="B49" s="3" t="str">
        <f aca="false">IFERROR(__xludf.dummyfunction("GOOGLETRANSLATE(B49, ""en"", ""mg"")"),"Imbetsaka no simba ny T720-ko.")</f>
        <v>Imbetsaka no simba ny T720-ko.</v>
      </c>
      <c r="C49" s="3" t="n">
        <v>-1</v>
      </c>
    </row>
    <row r="50" customFormat="false" ht="15.75" hidden="false" customHeight="true" outlineLevel="0" collapsed="false">
      <c r="A50" s="3" t="s">
        <v>51</v>
      </c>
      <c r="B50" s="3" t="str">
        <f aca="false">IFERROR(__xludf.dummyfunction("GOOGLETRANSLATE(B50, ""en"", ""mg"")"),"Amin'ny lafiny iray, tsy manoro an'ity na vokatra Sony hafa aho raha jerena ny politikan'ny fifanakalozana sy ny serivisy ratsy nataon'i Sony.")</f>
        <v>Amin'ny lafiny iray, tsy manoro an'ity na vokatra Sony hafa aho raha jerena ny politikan'ny fifanakalozana sy ny serivisy ratsy nataon'i Sony.</v>
      </c>
      <c r="C50" s="3" t="n">
        <v>-1</v>
      </c>
    </row>
    <row r="51" customFormat="false" ht="15.75" hidden="false" customHeight="true" outlineLevel="0" collapsed="false">
      <c r="A51" s="3" t="s">
        <v>52</v>
      </c>
      <c r="B51" s="3" t="str">
        <f aca="false">IFERROR(__xludf.dummyfunction("GOOGLETRANSLATE(B51, ""en"", ""mg"")"),"Raha maty ianao, dia tsy maintsy manao izany indray ianao, ary avereno indray, ... Manoro hevitra ny hilalao an'ity lalao ity amin'ny ""normal"" aho amin'ny voalohany - angamba ho nahafinaritra kokoa izany.")</f>
        <v>Raha maty ianao, dia tsy maintsy manao izany indray ianao, ary avereno indray, ... Manoro hevitra ny hilalao an'ity lalao ity amin'ny "normal" aho amin'ny voalohany - angamba ho nahafinaritra kokoa izany.</v>
      </c>
      <c r="C51" s="3" t="n">
        <v>-1</v>
      </c>
    </row>
    <row r="52" customFormat="false" ht="15.75" hidden="false" customHeight="true" outlineLevel="0" collapsed="false">
      <c r="A52" s="3" t="s">
        <v>53</v>
      </c>
      <c r="B52" s="3" t="str">
        <f aca="false">IFERROR(__xludf.dummyfunction("GOOGLETRANSLATE(B52, ""en"", ""mg"")"),"Tsy nahita toerana hametrahana fitakiana.")</f>
        <v>Tsy nahita toerana hametrahana fitakiana.</v>
      </c>
      <c r="C52" s="3" t="n">
        <v>-1</v>
      </c>
    </row>
    <row r="53" customFormat="false" ht="15.75" hidden="false" customHeight="true" outlineLevel="0" collapsed="false">
      <c r="A53" s="3" t="s">
        <v>54</v>
      </c>
      <c r="B53" s="3" t="str">
        <f aca="false">IFERROR(__xludf.dummyfunction("GOOGLETRANSLATE(B53, ""en"", ""mg"")"),"Izany rehetra izany dia amin'ny lalao izay milaza fa mamela anao hampiasa ""Tetika Miaramila Tena izy.""")</f>
        <v>Izany rehetra izany dia amin'ny lalao izay milaza fa mamela anao hampiasa "Tetika Miaramila Tena izy."</v>
      </c>
      <c r="C53" s="3" t="n">
        <v>-1</v>
      </c>
    </row>
    <row r="54" customFormat="false" ht="15.75" hidden="false" customHeight="true" outlineLevel="0" collapsed="false">
      <c r="A54" s="3" t="s">
        <v>55</v>
      </c>
      <c r="B54" s="3" t="str">
        <f aca="false">IFERROR(__xludf.dummyfunction("GOOGLETRANSLATE(B54, ""en"", ""mg"")"),"manana groove tsara kokoa ary tsara kokoa ny feo...")</f>
        <v>manana groove tsara kokoa ary tsara kokoa ny feo...</v>
      </c>
      <c r="C54" s="3" t="n">
        <v>1</v>
      </c>
    </row>
    <row r="55" customFormat="false" ht="15.75" hidden="false" customHeight="true" outlineLevel="0" collapsed="false">
      <c r="A55" s="3" t="s">
        <v>56</v>
      </c>
      <c r="B55" s="3" t="str">
        <f aca="false">IFERROR(__xludf.dummyfunction("GOOGLETRANSLATE(B55, ""en"", ""mg"")"),"Tsy mendrika ny niandry izany.")</f>
        <v>Tsy mendrika ny niandry izany.</v>
      </c>
      <c r="C55" s="3" t="n">
        <v>-1</v>
      </c>
    </row>
    <row r="56" customFormat="false" ht="15.75" hidden="false" customHeight="true" outlineLevel="0" collapsed="false">
      <c r="A56" s="3" t="s">
        <v>57</v>
      </c>
      <c r="B56" s="3" t="str">
        <f aca="false">IFERROR(__xludf.dummyfunction("GOOGLETRANSLATE(B56, ""en"", ""mg"")"),"Tsara be ity rakikira ity ka tsy azoko inoana!")</f>
        <v>Tsara be ity rakikira ity ka tsy azoko inoana!</v>
      </c>
      <c r="C56" s="3" t="n">
        <v>1</v>
      </c>
    </row>
    <row r="57" customFormat="false" ht="15.75" hidden="false" customHeight="true" outlineLevel="0" collapsed="false">
      <c r="A57" s="3" t="s">
        <v>58</v>
      </c>
      <c r="B57" s="3" t="str">
        <f aca="false">IFERROR(__xludf.dummyfunction("GOOGLETRANSLATE(B57, ""en"", ""mg"")"),"Zara raha misy hofan-trano ity lalao ity, satria ho very liana haingana ianao.")</f>
        <v>Zara raha misy hofan-trano ity lalao ity, satria ho very liana haingana ianao.</v>
      </c>
      <c r="C57" s="3" t="n">
        <v>-1</v>
      </c>
    </row>
    <row r="58" customFormat="false" ht="15.75" hidden="false" customHeight="true" outlineLevel="0" collapsed="false">
      <c r="A58" s="3" t="s">
        <v>59</v>
      </c>
      <c r="B58" s="3" t="str">
        <f aca="false">IFERROR(__xludf.dummyfunction("GOOGLETRANSLATE(B58, ""en"", ""mg"")"),"Tezitra be aho, fa tsy mpifoka fa tafavoaka velona! Hiezaka hatrany aho, ho tsaroan'izy ireo tokoa ny anarako alohan'ny hahavitako.")</f>
        <v>Tezitra be aho, fa tsy mpifoka fa tafavoaka velona! Hiezaka hatrany aho, ho tsaroan'izy ireo tokoa ny anarako alohan'ny hahavitako.</v>
      </c>
      <c r="C58" s="3" t="n">
        <v>-1</v>
      </c>
    </row>
    <row r="59" customFormat="false" ht="15.75" hidden="false" customHeight="true" outlineLevel="0" collapsed="false">
      <c r="A59" s="3" t="s">
        <v>60</v>
      </c>
      <c r="B59" s="3" t="str">
        <f aca="false">IFERROR(__xludf.dummyfunction("GOOGLETRANSLATE(B59, ""en"", ""mg"")"),"Eny misy ady amin'ny ratsy mandeha, fa ny fanapahana?")</f>
        <v>Eny misy ady amin'ny ratsy mandeha, fa ny fanapahana?</v>
      </c>
      <c r="C59" s="3" t="n">
        <v>-1</v>
      </c>
    </row>
    <row r="60" customFormat="false" ht="15.75" hidden="false" customHeight="true" outlineLevel="0" collapsed="false">
      <c r="A60" s="3" t="s">
        <v>61</v>
      </c>
      <c r="B60" s="3" t="str">
        <f aca="false">IFERROR(__xludf.dummyfunction("GOOGLETRANSLATE(B60, ""en"", ""mg"")"),"Ny hany hitanao dia ny kaontera misy ny vokatra aseho sy ny mpivarotra eo anoloanao.")</f>
        <v>Ny hany hitanao dia ny kaontera misy ny vokatra aseho sy ny mpivarotra eo anoloanao.</v>
      </c>
      <c r="C60" s="3" t="n">
        <v>-1</v>
      </c>
    </row>
    <row r="61" customFormat="false" ht="15.75" hidden="false" customHeight="true" outlineLevel="0" collapsed="false">
      <c r="A61" s="3" t="s">
        <v>62</v>
      </c>
      <c r="B61" s="3" t="str">
        <f aca="false">IFERROR(__xludf.dummyfunction("GOOGLETRANSLATE(B61, ""en"", ""mg"")"),"Maro amin'ireo fanatsoahan-kevitr'i Frymire no tsy misy dikany, ary maro no diso tanteraka araka izay ho hitan'ny mpamorona rehetra.")</f>
        <v>Maro amin'ireo fanatsoahan-kevitr'i Frymire no tsy misy dikany, ary maro no diso tanteraka araka izay ho hitan'ny mpamorona rehetra.</v>
      </c>
      <c r="C61" s="3" t="n">
        <v>-1</v>
      </c>
    </row>
    <row r="62" customFormat="false" ht="15.75" hidden="false" customHeight="true" outlineLevel="0" collapsed="false">
      <c r="A62" s="3" t="s">
        <v>63</v>
      </c>
      <c r="B62" s="3" t="str">
        <f aca="false">IFERROR(__xludf.dummyfunction("GOOGLETRANSLATE(B62, ""en"", ""mg"")"),"Betsaka ny hery sy zavatra ampiasaina.")</f>
        <v>Betsaka ny hery sy zavatra ampiasaina.</v>
      </c>
      <c r="C62" s="3" t="n">
        <v>1</v>
      </c>
    </row>
    <row r="63" customFormat="false" ht="15.75" hidden="false" customHeight="true" outlineLevel="0" collapsed="false">
      <c r="A63" s="3" t="s">
        <v>64</v>
      </c>
      <c r="B63" s="3" t="str">
        <f aca="false">IFERROR(__xludf.dummyfunction("GOOGLETRANSLATE(B63, ""en"", ""mg"")"),"Ny fiasa FM dia ahafahanao milalao mozika amin'ny findainao amin'ny alàlan'ny stereo fiaranao.")</f>
        <v>Ny fiasa FM dia ahafahanao milalao mozika amin'ny findainao amin'ny alàlan'ny stereo fiaranao.</v>
      </c>
      <c r="C63" s="3" t="n">
        <v>1</v>
      </c>
    </row>
    <row r="64" customFormat="false" ht="15.75" hidden="false" customHeight="true" outlineLevel="0" collapsed="false">
      <c r="A64" s="3" t="s">
        <v>65</v>
      </c>
      <c r="B64" s="3" t="str">
        <f aca="false">IFERROR(__xludf.dummyfunction("GOOGLETRANSLATE(B64, ""en"", ""mg"")"),"Seho roa ihany no nankafiziko tamin'ity sarimihetsika manontolo ity.")</f>
        <v>Seho roa ihany no nankafiziko tamin'ity sarimihetsika manontolo ity.</v>
      </c>
      <c r="C64" s="3" t="n">
        <v>1</v>
      </c>
    </row>
    <row r="65" customFormat="false" ht="15.75" hidden="false" customHeight="true" outlineLevel="0" collapsed="false">
      <c r="A65" s="3" t="s">
        <v>66</v>
      </c>
      <c r="B65" s="3" t="str">
        <f aca="false">IFERROR(__xludf.dummyfunction("GOOGLETRANSLATE(B65, ""en"", ""mg"")"),"Tsy maintsy mandresy ny mpifaninana ihany koa ianao, mikaroka ny tendrombohitra, mamita iraka bonus fanampiny rehetra ary manangona stickers, sary ary saribakoly amin'ireo mpilalao.")</f>
        <v>Tsy maintsy mandresy ny mpifaninana ihany koa ianao, mikaroka ny tendrombohitra, mamita iraka bonus fanampiny rehetra ary manangona stickers, sary ary saribakoly amin'ireo mpilalao.</v>
      </c>
      <c r="C65" s="3" t="n">
        <v>1</v>
      </c>
    </row>
    <row r="66" customFormat="false" ht="15.75" hidden="false" customHeight="true" outlineLevel="0" collapsed="false">
      <c r="A66" s="3" t="s">
        <v>67</v>
      </c>
      <c r="B66" s="3" t="str">
        <f aca="false">IFERROR(__xludf.dummyfunction("GOOGLETRANSLATE(B66, ""en"", ""mg"")"),"Ny fanomezana gab dia tsy mbola nahafinaritra.")</f>
        <v>Ny fanomezana gab dia tsy mbola nahafinaritra.</v>
      </c>
      <c r="C66" s="3" t="n">
        <v>1</v>
      </c>
    </row>
    <row r="67" customFormat="false" ht="15.75" hidden="false" customHeight="true" outlineLevel="0" collapsed="false">
      <c r="A67" s="3" t="s">
        <v>68</v>
      </c>
      <c r="B67" s="3" t="str">
        <f aca="false">IFERROR(__xludf.dummyfunction("GOOGLETRANSLATE(B67, ""en"", ""mg"")"),"Na dia tena mahafatifaty aza i Blalock, ny fomba mahamenatra dia aseho ho toy ny 'sista mody fotsy' na ny mifamadika amin'izany satria ny karazana miaina-in-the-shadows- chameleon dia vao mainka nivezivezy teo an-dohany tamin'ny alàlan'ny tondrozotra nata"&amp;"on'i Wayne Beach tamin'ny voalohany tamin'ny maha-mpitarika azy ary koa ny mpanoratra ny sarimihetsika.")</f>
        <v>Na dia tena mahafatifaty aza i Blalock, ny fomba mahamenatra dia aseho ho toy ny 'sista mody fotsy' na ny mifamadika amin'izany satria ny karazana miaina-in-the-shadows- chameleon dia vao mainka nivezivezy teo an-dohany tamin'ny alàlan'ny tondrozotra nataon'i Wayne Beach tamin'ny voalohany tamin'ny maha-mpitarika azy ary koa ny mpanoratra ny sarimihetsika.</v>
      </c>
      <c r="C67" s="3" t="n">
        <v>-1</v>
      </c>
    </row>
    <row r="68" customFormat="false" ht="15.75" hidden="false" customHeight="true" outlineLevel="0" collapsed="false">
      <c r="A68" s="3" t="s">
        <v>69</v>
      </c>
      <c r="B68" s="3" t="str">
        <f aca="false">IFERROR(__xludf.dummyfunction("GOOGLETRANSLATE(B68, ""en"", ""mg"")"),"Tsy andriko ny hanandrana ny GC2, fa avy amin'ny tsikera dia toa ny fanatsarana lehibe dia ny fahaizana manamboatra sambo.")</f>
        <v>Tsy andriko ny hanandrana ny GC2, fa avy amin'ny tsikera dia toa ny fanatsarana lehibe dia ny fahaizana manamboatra sambo.</v>
      </c>
      <c r="C68" s="3" t="n">
        <v>1</v>
      </c>
    </row>
    <row r="69" customFormat="false" ht="15.75" hidden="false" customHeight="true" outlineLevel="0" collapsed="false">
      <c r="A69" s="3" t="s">
        <v>70</v>
      </c>
      <c r="B69" s="3" t="str">
        <f aca="false">IFERROR(__xludf.dummyfunction("GOOGLETRANSLATE(B69, ""en"", ""mg"")"),"Nesoriny ny filalaovana lalao.")</f>
        <v>Nesoriny ny filalaovana lalao.</v>
      </c>
      <c r="C69" s="3" t="n">
        <v>-1</v>
      </c>
    </row>
    <row r="70" customFormat="false" ht="15.75" hidden="false" customHeight="true" outlineLevel="0" collapsed="false">
      <c r="A70" s="3" t="s">
        <v>71</v>
      </c>
      <c r="B70" s="3" t="str">
        <f aca="false">IFERROR(__xludf.dummyfunction("GOOGLETRANSLATE(B70, ""en"", ""mg"")"),"Mety ho an'ny sarimihetsika fohy na ampahany kely amin'ny sarimihetsika, fa ny endri-javatra iray manontolo?")</f>
        <v>Mety ho an'ny sarimihetsika fohy na ampahany kely amin'ny sarimihetsika, fa ny endri-javatra iray manontolo?</v>
      </c>
      <c r="C70" s="3" t="n">
        <v>-1</v>
      </c>
    </row>
    <row r="71" customFormat="false" ht="15.75" hidden="false" customHeight="true" outlineLevel="0" collapsed="false">
      <c r="A71" s="3" t="s">
        <v>72</v>
      </c>
      <c r="B71" s="3" t="str">
        <f aca="false">IFERROR(__xludf.dummyfunction("GOOGLETRANSLATE(B71, ""en"", ""mg"")"),"Mba hanipy ohatra vitsivitsy amin'izany fotsiny-rehefa nitarika faribolan'ny tratra araka ny fihodin'ny famantaranandro tao amin'ny fizarana miadana i Kathy (nampiakatra ny tratra miakatra, miankavanana, midina, avy eo miankavanana) dia navelany hirodana "&amp;"eo afovoany ny tratrany fa tsy nitazona azy teo.")</f>
        <v>Mba hanipy ohatra vitsivitsy amin'izany fotsiny-rehefa nitarika faribolan'ny tratra araka ny fihodin'ny famantaranandro tao amin'ny fizarana miadana i Kathy (nampiakatra ny tratra miakatra, miankavanana, midina, avy eo miankavanana) dia navelany hirodana eo afovoany ny tratrany fa tsy nitazona azy teo.</v>
      </c>
      <c r="C71" s="3" t="n">
        <v>-1</v>
      </c>
    </row>
    <row r="72" customFormat="false" ht="15.75" hidden="false" customHeight="true" outlineLevel="0" collapsed="false">
      <c r="A72" s="3" t="s">
        <v>73</v>
      </c>
      <c r="B72" s="3" t="str">
        <f aca="false">IFERROR(__xludf.dummyfunction("GOOGLETRANSLATE(B72, ""en"", ""mg"")"),"Azo antoka fa tsara kokoa ny lalao Sonic azy ireo.")</f>
        <v>Azo antoka fa tsara kokoa ny lalao Sonic azy ireo.</v>
      </c>
      <c r="C72" s="3" t="n">
        <v>-1</v>
      </c>
    </row>
    <row r="73" customFormat="false" ht="15.75" hidden="false" customHeight="true" outlineLevel="0" collapsed="false">
      <c r="A73" s="3" t="s">
        <v>74</v>
      </c>
      <c r="B73" s="3" t="str">
        <f aca="false">IFERROR(__xludf.dummyfunction("GOOGLETRANSLATE(B73, ""en"", ""mg"")"),"Raha tianao ny Iza ary manana mpilalao CD mahay milalao SACD TSY MISY HYBRID, dia tsy misy dikany ity iray ity.")</f>
        <v>Raha tianao ny Iza ary manana mpilalao CD mahay milalao SACD TSY MISY HYBRID, dia tsy misy dikany ity iray ity.</v>
      </c>
      <c r="C73" s="3" t="n">
        <v>1</v>
      </c>
    </row>
    <row r="74" customFormat="false" ht="15.75" hidden="false" customHeight="true" outlineLevel="0" collapsed="false">
      <c r="A74" s="3" t="s">
        <v>75</v>
      </c>
      <c r="B74" s="3" t="str">
        <f aca="false">IFERROR(__xludf.dummyfunction("GOOGLETRANSLATE(B74, ""en"", ""mg"")"),"be dia be ny mety ho matin'ny lehibenay...")</f>
        <v>be dia be ny mety ho matin'ny lehibenay...</v>
      </c>
      <c r="C74" s="3" t="n">
        <v>-1</v>
      </c>
    </row>
    <row r="75" customFormat="false" ht="15.75" hidden="false" customHeight="true" outlineLevel="0" collapsed="false">
      <c r="A75" s="3" t="s">
        <v>76</v>
      </c>
      <c r="B75" s="3" t="str">
        <f aca="false">IFERROR(__xludf.dummyfunction("GOOGLETRANSLATE(B75, ""en"", ""mg"")"),"Nanao kilasy dihy kibo roa izy ary namoaka horonan-tsary avy eo.")</f>
        <v>Nanao kilasy dihy kibo roa izy ary namoaka horonan-tsary avy eo.</v>
      </c>
      <c r="C75" s="3" t="n">
        <v>-1</v>
      </c>
    </row>
    <row r="76" customFormat="false" ht="15.75" hidden="false" customHeight="true" outlineLevel="0" collapsed="false">
      <c r="A76" s="3" t="s">
        <v>77</v>
      </c>
      <c r="B76" s="3" t="str">
        <f aca="false">IFERROR(__xludf.dummyfunction("GOOGLETRANSLATE(B76, ""en"", ""mg"")"),"Ny fampidirana solika amin'ny afo dia misy fihodinana maro amin'ity tantara momba ny heloka bevava bibilava ity izay manolotra fampiatoana be dia be toy ny famerenana indray ny endrika ""Law &amp; Order"": mety tsy nifandray tamin'ilay mpanafika maty i Timmer"&amp;", mety na tsy mahafantatra ny tena maha-izy azy ny mpanjaka mistery eo an-toerana ary mety ho tafiditra ao anatin'ny teti-bola miray tsikombakomba amin'ny fananan-tany. gangsta.")</f>
        <v>Ny fampidirana solika amin'ny afo dia misy fihodinana maro amin'ity tantara momba ny heloka bevava bibilava ity izay manolotra fampiatoana be dia be toy ny famerenana indray ny endrika "Law &amp; Order": mety tsy nifandray tamin'ilay mpanafika maty i Timmer, mety na tsy mahafantatra ny tena maha-izy azy ny mpanjaka mistery eo an-toerana ary mety ho tafiditra ao anatin'ny teti-bola miray tsikombakomba amin'ny fananan-tany. gangsta.</v>
      </c>
      <c r="C76" s="3" t="n">
        <v>-1</v>
      </c>
    </row>
    <row r="77" customFormat="false" ht="15.75" hidden="false" customHeight="true" outlineLevel="0" collapsed="false">
      <c r="A77" s="3" t="s">
        <v>78</v>
      </c>
      <c r="B77" s="3" t="str">
        <f aca="false">IFERROR(__xludf.dummyfunction("GOOGLETRANSLATE(B77, ""en"", ""mg"")"),"Ny fihetsehan'ny fitaovam-pitaterana amin'ity loha adidy mavesatra ity dia malama ary tena marina.")</f>
        <v>Ny fihetsehan'ny fitaovam-pitaterana amin'ity loha adidy mavesatra ity dia malama ary tena marina.</v>
      </c>
      <c r="C77" s="3" t="n">
        <v>1</v>
      </c>
    </row>
    <row r="78" customFormat="false" ht="15.75" hidden="false" customHeight="true" outlineLevel="0" collapsed="false">
      <c r="A78" s="3" t="s">
        <v>79</v>
      </c>
      <c r="B78" s="3" t="str">
        <f aca="false">IFERROR(__xludf.dummyfunction("GOOGLETRANSLATE(B78, ""en"", ""mg"")"),"Oh fa nandratra an'i Luke izany dia ratsy loatra ho an'ny teknika Jedi mba hiasa.")</f>
        <v>Oh fa nandratra an'i Luke izany dia ratsy loatra ho an'ny teknika Jedi mba hiasa.</v>
      </c>
      <c r="C78" s="3" t="n">
        <v>-1</v>
      </c>
    </row>
    <row r="79" customFormat="false" ht="15.75" hidden="false" customHeight="true" outlineLevel="0" collapsed="false">
      <c r="A79" s="3" t="s">
        <v>80</v>
      </c>
      <c r="B79" s="3" t="str">
        <f aca="false">IFERROR(__xludf.dummyfunction("GOOGLETRANSLATE(B79, ""en"", ""mg"")"),"Ny tena tsy tiako dia ny fikatsahana (ireo lehibe) dia tsy mifarana amin'ny fonja iray.")</f>
        <v>Ny tena tsy tiako dia ny fikatsahana (ireo lehibe) dia tsy mifarana amin'ny fonja iray.</v>
      </c>
      <c r="C79" s="3" t="n">
        <v>-1</v>
      </c>
    </row>
    <row r="80" customFormat="false" ht="15.75" hidden="false" customHeight="true" outlineLevel="0" collapsed="false">
      <c r="A80" s="3" t="s">
        <v>81</v>
      </c>
      <c r="B80" s="3" t="str">
        <f aca="false">IFERROR(__xludf.dummyfunction("GOOGLETRANSLATE(B80, ""en"", ""mg"")"),"Amin'ny ankapobeny, manantena aho fa hiezaka mafy kokoa ny Square amin'ny manaraka.")</f>
        <v>Amin'ny ankapobeny, manantena aho fa hiezaka mafy kokoa ny Square amin'ny manaraka.</v>
      </c>
      <c r="C80" s="3" t="n">
        <v>-1</v>
      </c>
    </row>
    <row r="81" customFormat="false" ht="15.75" hidden="false" customHeight="true" outlineLevel="0" collapsed="false">
      <c r="A81" s="3" t="s">
        <v>82</v>
      </c>
      <c r="B81" s="3" t="str">
        <f aca="false">IFERROR(__xludf.dummyfunction("GOOGLETRANSLATE(B81, ""en"", ""mg"")"),"Cons: Tsy misy ratsy momba izany.")</f>
        <v>Cons: Tsy misy ratsy momba izany.</v>
      </c>
      <c r="C81" s="3" t="n">
        <v>1</v>
      </c>
    </row>
    <row r="82" customFormat="false" ht="15.75" hidden="false" customHeight="true" outlineLevel="0" collapsed="false">
      <c r="A82" s="3" t="s">
        <v>83</v>
      </c>
      <c r="B82" s="3" t="str">
        <f aca="false">IFERROR(__xludf.dummyfunction("GOOGLETRANSLATE(B82, ""en"", ""mg"")"),"Ary koa, izany dia nitombo nandritra ny fampiasana mahazatra (mijery, mozika) faharoa, izay ny ankamaroany dia olana, ny bateria zara raha naharitra 2 ora!")</f>
        <v>Ary koa, izany dia nitombo nandritra ny fampiasana mahazatra (mijery, mozika) faharoa, izay ny ankamaroany dia olana, ny bateria zara raha naharitra 2 ora!</v>
      </c>
      <c r="C82" s="3" t="n">
        <v>-1</v>
      </c>
    </row>
    <row r="83" customFormat="false" ht="15.75" hidden="false" customHeight="true" outlineLevel="0" collapsed="false">
      <c r="A83" s="3" t="s">
        <v>84</v>
      </c>
      <c r="B83" s="3" t="str">
        <f aca="false">IFERROR(__xludf.dummyfunction("GOOGLETRANSLATE(B83, ""en"", ""mg"")"),"Tsy dia tsara loatra ny sary.")</f>
        <v>Tsy dia tsara loatra ny sary.</v>
      </c>
      <c r="C83" s="3" t="n">
        <v>-1</v>
      </c>
    </row>
    <row r="84" customFormat="false" ht="15.75" hidden="false" customHeight="true" outlineLevel="0" collapsed="false">
      <c r="A84" s="3" t="s">
        <v>85</v>
      </c>
      <c r="B84" s="3" t="str">
        <f aca="false">IFERROR(__xludf.dummyfunction("GOOGLETRANSLATE(B84, ""en"", ""mg"")"),"Mieritreritra aho, Kik Wear, Sonic 2000, ireo izay mavokely mavokely.")</f>
        <v>Mieritreritra aho, Kik Wear, Sonic 2000, ireo izay mavokely mavokely.</v>
      </c>
      <c r="C84" s="3" t="n">
        <v>-1</v>
      </c>
    </row>
    <row r="85" customFormat="false" ht="15.75" hidden="false" customHeight="true" outlineLevel="0" collapsed="false">
      <c r="A85" s="3" t="s">
        <v>86</v>
      </c>
      <c r="B85" s="3" t="str">
        <f aca="false">IFERROR(__xludf.dummyfunction("GOOGLETRANSLATE(B85, ""en"", ""mg"")"),"FACTOTUM (2006) ***1/2 Matt Dillon, Lili Taylor, Marisa Tomei, Fisher Stevens, Didier Flamand, Karen Young, Adrienne Shelly. (Dir: Brent Hamer) Dynamite Dillon dia tsara indrindra amin'ny fampifanarahana an'i Bukowski Matt Dillon, mino izany na tsia, dia "&amp;"iray amin'ireo mpilalao Amerikana mahay kokoa manodidina hatramin'ny nanombohan'ny cocksure anti-heroes tamin'ny '80s (""Rumble Fish"", ""The Outsiders"") izay afaka manao izany rehetra izany, hatsikana (""Misy"" zavatra tsara indrindra momba an'i Mary"")"&amp;" tamin'ny taon-dasa) ary nanohy ny asany amin'ny maha-mpilalao azy izy miaraka amin'ny fampisehoana mahamenatra mitondra ny fihetseham-pon'ny olombelona.")</f>
        <v>FACTOTUM (2006) ***1/2 Matt Dillon, Lili Taylor, Marisa Tomei, Fisher Stevens, Didier Flamand, Karen Young, Adrienne Shelly. (Dir: Brent Hamer) Dynamite Dillon dia tsara indrindra amin'ny fampifanarahana an'i Bukowski Matt Dillon, mino izany na tsia, dia iray amin'ireo mpilalao Amerikana mahay kokoa manodidina hatramin'ny nanombohan'ny cocksure anti-heroes tamin'ny '80s ("Rumble Fish", "The Outsiders") izay afaka manao izany rehetra izany, hatsikana ("Misy" zavatra tsara indrindra momba an'i Mary") tamin'ny taon-dasa) ary nanohy ny asany amin'ny maha-mpilalao azy izy miaraka amin'ny fampisehoana mahamenatra mitondra ny fihetseham-pon'ny olombelona.</v>
      </c>
      <c r="C85" s="3" t="n">
        <v>1</v>
      </c>
    </row>
    <row r="86" customFormat="false" ht="15.75" hidden="false" customHeight="true" outlineLevel="0" collapsed="false">
      <c r="A86" s="3" t="s">
        <v>87</v>
      </c>
      <c r="B86" s="3" t="str">
        <f aca="false">IFERROR(__xludf.dummyfunction("GOOGLETRANSLATE(B86, ""en"", ""mg"")"),"Score: 10/10 Tantara - Nipoitra indray i Count Dracula: Niditra tao Castlevania i Cornell, biby mahery, mba hitady ny anabaviny nalaina an-keriny sy handringana an'i Dracula.")</f>
        <v>Score: 10/10 Tantara - Nipoitra indray i Count Dracula: Niditra tao Castlevania i Cornell, biby mahery, mba hitady ny anabaviny nalaina an-keriny sy handringana an'i Dracula.</v>
      </c>
      <c r="C86" s="3" t="n">
        <v>1</v>
      </c>
    </row>
    <row r="87" customFormat="false" ht="15.75" hidden="false" customHeight="true" outlineLevel="0" collapsed="false">
      <c r="A87" s="3" t="s">
        <v>88</v>
      </c>
      <c r="B87" s="3" t="str">
        <f aca="false">IFERROR(__xludf.dummyfunction("GOOGLETRANSLATE(B87, ""en"", ""mg"")"),"Misavoritaka ny zava-drehetra ary mora very.")</f>
        <v>Misavoritaka ny zava-drehetra ary mora very.</v>
      </c>
      <c r="C87" s="3" t="n">
        <v>-1</v>
      </c>
    </row>
    <row r="88" customFormat="false" ht="15.75" hidden="false" customHeight="true" outlineLevel="0" collapsed="false">
      <c r="A88" s="3" t="s">
        <v>89</v>
      </c>
      <c r="B88" s="3" t="str">
        <f aca="false">IFERROR(__xludf.dummyfunction("GOOGLETRANSLATE(B88, ""en"", ""mg"")"),"Ny kisary manga-mainty an'i Alar Kivilo, mpanao cinematographer, dia mahatonga anao hahatsapa ny hatsiaka mamirifiry amin'ny haizin'ny Afovoany Andrefana manenika ny fahorian'ireo mpilalao.")</f>
        <v>Ny kisary manga-mainty an'i Alar Kivilo, mpanao cinematographer, dia mahatonga anao hahatsapa ny hatsiaka mamirifiry amin'ny haizin'ny Afovoany Andrefana manenika ny fahorian'ireo mpilalao.</v>
      </c>
      <c r="C88" s="3" t="n">
        <v>1</v>
      </c>
    </row>
    <row r="89" customFormat="false" ht="15.75" hidden="false" customHeight="true" outlineLevel="0" collapsed="false">
      <c r="A89" s="3" t="s">
        <v>90</v>
      </c>
      <c r="B89" s="3" t="str">
        <f aca="false">IFERROR(__xludf.dummyfunction("GOOGLETRANSLATE(B89, ""en"", ""mg"")"),"rip-off tanteraka ary saika mitovy amin'ny mahazatra, manambatra ny lafiny ara-barotra indrindra amin'ny Nirvana (gitara mafy sy mikiakiaka) miaraka amin'ny feon'i Korn midina. Raha ny marina, ity tarika ity dia ho tsara kokoa ho lasa tarika fanomezam-bon"&amp;"inahitra, izay amin'ny lafiny maro.")</f>
        <v>rip-off tanteraka ary saika mitovy amin'ny mahazatra, manambatra ny lafiny ara-barotra indrindra amin'ny Nirvana (gitara mafy sy mikiakiaka) miaraka amin'ny feon'i Korn midina. Raha ny marina, ity tarika ity dia ho tsara kokoa ho lasa tarika fanomezam-boninahitra, izay amin'ny lafiny maro.</v>
      </c>
      <c r="C89" s="3" t="n">
        <v>-1</v>
      </c>
    </row>
    <row r="90" customFormat="false" ht="15.75" hidden="false" customHeight="true" outlineLevel="0" collapsed="false">
      <c r="A90" s="3" t="s">
        <v>91</v>
      </c>
      <c r="B90" s="3" t="str">
        <f aca="false">IFERROR(__xludf.dummyfunction("GOOGLETRANSLATE(B90, ""en"", ""mg"")"),"Miasa tsara amin'izany sy ny maro hafa.")</f>
        <v>Miasa tsara amin'izany sy ny maro hafa.</v>
      </c>
      <c r="C90" s="3" t="n">
        <v>1</v>
      </c>
    </row>
    <row r="91" customFormat="false" ht="15.75" hidden="false" customHeight="true" outlineLevel="0" collapsed="false">
      <c r="A91" s="3" t="s">
        <v>92</v>
      </c>
      <c r="B91" s="3" t="str">
        <f aca="false">IFERROR(__xludf.dummyfunction("GOOGLETRANSLATE(B91, ""en"", ""mg"")"),"Ny fahazoana sy fitantarana ny tantara no hain'i Wohlforth atao.")</f>
        <v>Ny fahazoana sy fitantarana ny tantara no hain'i Wohlforth atao.</v>
      </c>
      <c r="C91" s="3" t="n">
        <v>1</v>
      </c>
    </row>
    <row r="92" customFormat="false" ht="15.75" hidden="false" customHeight="true" outlineLevel="0" collapsed="false">
      <c r="A92" s="3" t="s">
        <v>93</v>
      </c>
      <c r="B92" s="3" t="str">
        <f aca="false">IFERROR(__xludf.dummyfunction("GOOGLETRANSLATE(B92, ""en"", ""mg"")"),"Izy io koa dia manana ny fonon'ny tariby ho an'ny écouteur-nao mba tsy hiditra amin'ny lalana rehefa manao fanatanjahan-tena.")</f>
        <v>Izy io koa dia manana ny fonon'ny tariby ho an'ny écouteur-nao mba tsy hiditra amin'ny lalana rehefa manao fanatanjahan-tena.</v>
      </c>
      <c r="C92" s="3" t="n">
        <v>1</v>
      </c>
    </row>
    <row r="93" customFormat="false" ht="15.75" hidden="false" customHeight="true" outlineLevel="0" collapsed="false">
      <c r="A93" s="3" t="s">
        <v>94</v>
      </c>
      <c r="B93" s="3" t="str">
        <f aca="false">IFERROR(__xludf.dummyfunction("GOOGLETRANSLATE(B93, ""en"", ""mg"")"),"Raha toa ka hanome antsika ny mozika henonao foana izy ireo, isan'andro isan'andro, isan'ora, nahoana izy ireo no tsy naka fotoana sy namorona mozika tsara, toy ny fahavaratra sy ny fararano?")</f>
        <v>Raha toa ka hanome antsika ny mozika henonao foana izy ireo, isan'andro isan'andro, isan'ora, nahoana izy ireo no tsy naka fotoana sy namorona mozika tsara, toy ny fahavaratra sy ny fararano?</v>
      </c>
      <c r="C93" s="3" t="n">
        <v>-1</v>
      </c>
    </row>
    <row r="94" customFormat="false" ht="15.75" hidden="false" customHeight="true" outlineLevel="0" collapsed="false">
      <c r="A94" s="3" t="s">
        <v>95</v>
      </c>
      <c r="B94" s="3" t="str">
        <f aca="false">IFERROR(__xludf.dummyfunction("GOOGLETRANSLATE(B94, ""en"", ""mg"")"),"Hevitra tsara natao tsy nety tanteraka ary tsy mendrika ny vola naloako mba hahitana izany.")</f>
        <v>Hevitra tsara natao tsy nety tanteraka ary tsy mendrika ny vola naloako mba hahitana izany.</v>
      </c>
      <c r="C94" s="3" t="n">
        <v>-1</v>
      </c>
    </row>
    <row r="95" customFormat="false" ht="15.75" hidden="false" customHeight="true" outlineLevel="0" collapsed="false">
      <c r="A95" s="3" t="s">
        <v>96</v>
      </c>
      <c r="B95" s="3" t="str">
        <f aca="false">IFERROR(__xludf.dummyfunction("GOOGLETRANSLATE(B95, ""en"", ""mg"")"),"Nihazakazaka namakivaky ireo pejy 300 ambiny aho tao anatin'ny adiny iray ary tsy nisy na inona na inona no diso!")</f>
        <v>Nihazakazaka namakivaky ireo pejy 300 ambiny aho tao anatin'ny adiny iray ary tsy nisy na inona na inona no diso!</v>
      </c>
      <c r="C95" s="3" t="n">
        <v>-1</v>
      </c>
    </row>
    <row r="96" customFormat="false" ht="15.75" hidden="false" customHeight="true" outlineLevel="0" collapsed="false">
      <c r="A96" s="3" t="s">
        <v>97</v>
      </c>
      <c r="B96" s="3" t="str">
        <f aca="false">IFERROR(__xludf.dummyfunction("GOOGLETRANSLATE(B96, ""en"", ""mg"")"),"Tantara : 1/10 Eto no manomboka ratsy ny zava-drehetra.")</f>
        <v>Tantara : 1/10 Eto no manomboka ratsy ny zava-drehetra.</v>
      </c>
      <c r="C96" s="3" t="n">
        <v>-1</v>
      </c>
    </row>
    <row r="97" customFormat="false" ht="15.75" hidden="false" customHeight="true" outlineLevel="0" collapsed="false">
      <c r="A97" s="3" t="s">
        <v>98</v>
      </c>
      <c r="B97" s="3" t="str">
        <f aca="false">IFERROR(__xludf.dummyfunction("GOOGLETRANSLATE(B97, ""en"", ""mg"")"),"2. Ny fahatsoran'ireo endri-tsoratra dia nahatonga ahy hikorontana.")</f>
        <v>2. Ny fahatsoran'ireo endri-tsoratra dia nahatonga ahy hikorontana.</v>
      </c>
      <c r="C97" s="3" t="n">
        <v>-1</v>
      </c>
    </row>
    <row r="98" customFormat="false" ht="15.75" hidden="false" customHeight="true" outlineLevel="0" collapsed="false">
      <c r="A98" s="3" t="s">
        <v>99</v>
      </c>
      <c r="B98" s="3" t="str">
        <f aca="false">IFERROR(__xludf.dummyfunction("GOOGLETRANSLATE(B98, ""en"", ""mg"")"),"Niezaka nanao rafitra singa tsara izy ireo, saingy indrisy fa tsy nahomby izy ireo, ary tena mampalahelo ve aho?")</f>
        <v>Niezaka nanao rafitra singa tsara izy ireo, saingy indrisy fa tsy nahomby izy ireo, ary tena mampalahelo ve aho?</v>
      </c>
      <c r="C98" s="3" t="n">
        <v>-1</v>
      </c>
    </row>
    <row r="99" customFormat="false" ht="15.75" hidden="false" customHeight="true" outlineLevel="0" collapsed="false">
      <c r="A99" s="3" t="s">
        <v>100</v>
      </c>
      <c r="B99" s="3" t="str">
        <f aca="false">IFERROR(__xludf.dummyfunction("GOOGLETRANSLATE(B99, ""en"", ""mg"")"),"Nolazain'i Harold Ramis, mpanao hatsikana mahatsikaiky mahatsikaiky, izay mitarika ny filaharana mampihomehy sy mahatsikaiky miaraka amin'ny tifitra mahaliana sy tifitra mahaliana eny an-dalana (Tiako manokana ny POV ivelan'ny afovoany amin'ny basy basy i"&amp;"ray nandritra ny iray amin'ireo filaharan'ny hetsika climactic be dia be) ary namela ny mpilalaony hamela fotsiny ny sarin'i Jim Russo sy Robert Benton mba hampifanaraka ny sarin'i Richard Jim Russo sy Robert Benton. Fiction fiction amin'ny pulp Thompsoni"&amp;"an miaraka amin'ny fatran'ny kaikitra sy ny bile sahaza.")</f>
        <v>Nolazain'i Harold Ramis, mpanao hatsikana mahatsikaiky mahatsikaiky, izay mitarika ny filaharana mampihomehy sy mahatsikaiky miaraka amin'ny tifitra mahaliana sy tifitra mahaliana eny an-dalana (Tiako manokana ny POV ivelan'ny afovoany amin'ny basy basy iray nandritra ny iray amin'ireo filaharan'ny hetsika climactic be dia be) ary namela ny mpilalaony hamela fotsiny ny sarin'i Jim Russo sy Robert Benton mba hampifanaraka ny sarin'i Richard Jim Russo sy Robert Benton. Fiction fiction amin'ny pulp Thompsonian miaraka amin'ny fatran'ny kaikitra sy ny bile sahaza.</v>
      </c>
      <c r="C99" s="3" t="n">
        <v>1</v>
      </c>
    </row>
    <row r="100" customFormat="false" ht="15.75" hidden="false" customHeight="true" outlineLevel="0" collapsed="false">
      <c r="A100" s="3" t="s">
        <v>101</v>
      </c>
      <c r="B100" s="3" t="str">
        <f aca="false">IFERROR(__xludf.dummyfunction("GOOGLETRANSLATE(B100, ""en"", ""mg"")"),"Firy ny fotoana lanin'izy ireo namerenana ireo fomba fiteny azony nampiasainy mba hitazonana ny endrika rafitra rafitra voalohany ho an'ny DS. Ny olana hafa dia ny firafitry ny lalao: Easy (tsy mbola nilalao lalao video mihitsy teo amin'ny fiainanao), Med"&amp;"ium (aka nilalao rpg iray), ary Hard (aka mode mora amin'ny rpgs mahazatra) dia nanjavona.")</f>
        <v>Firy ny fotoana lanin'izy ireo namerenana ireo fomba fiteny azony nampiasainy mba hitazonana ny endrika rafitra rafitra voalohany ho an'ny DS. Ny olana hafa dia ny firafitry ny lalao: Easy (tsy mbola nilalao lalao video mihitsy teo amin'ny fiainanao), Medium (aka nilalao rpg iray), ary Hard (aka mode mora amin'ny rpgs mahazatra) dia nanjavona.</v>
      </c>
      <c r="C100" s="3" t="n">
        <v>-1</v>
      </c>
    </row>
    <row r="101" customFormat="false" ht="15.75" hidden="false" customHeight="true" outlineLevel="0" collapsed="false">
      <c r="A101" s="3" t="s">
        <v>102</v>
      </c>
      <c r="B101" s="3" t="str">
        <f aca="false">IFERROR(__xludf.dummyfunction("GOOGLETRANSLATE(B101, ""en"", ""mg"")"),"Angamba izay no tena fototry ny olana.")</f>
        <v>Angamba izay no tena fototry ny olana.</v>
      </c>
      <c r="C101" s="3" t="n">
        <v>-1</v>
      </c>
    </row>
    <row r="102" customFormat="false" ht="15.75" hidden="false" customHeight="true" outlineLevel="0" collapsed="false">
      <c r="A102" s="3" t="s">
        <v>103</v>
      </c>
      <c r="B102" s="3" t="str">
        <f aca="false">IFERROR(__xludf.dummyfunction("GOOGLETRANSLATE(B102, ""en"", ""mg"")"),"Eny, duh, izany dia mamintina ny momba ny tantara ratsy rehetra voalaza.")</f>
        <v>Eny, duh, izany dia mamintina ny momba ny tantara ratsy rehetra voalaza.</v>
      </c>
      <c r="C102" s="3" t="n">
        <v>-1</v>
      </c>
    </row>
    <row r="103" customFormat="false" ht="15.75" hidden="false" customHeight="true" outlineLevel="0" collapsed="false">
      <c r="A103" s="3" t="s">
        <v>104</v>
      </c>
      <c r="B103" s="3" t="str">
        <f aca="false">IFERROR(__xludf.dummyfunction("GOOGLETRANSLATE(B103, ""en"", ""mg"")"),"Tsy mamela anao hanitsy ny firafitry ny apperture izany, ary mirona hanao safidy jiro mandeha ho azy mahatsiravina foana.")</f>
        <v>Tsy mamela anao hanitsy ny firafitry ny apperture izany, ary mirona hanao safidy jiro mandeha ho azy mahatsiravina foana.</v>
      </c>
      <c r="C103" s="3" t="n">
        <v>-1</v>
      </c>
    </row>
    <row r="104" customFormat="false" ht="15.75" hidden="false" customHeight="true" outlineLevel="0" collapsed="false">
      <c r="A104" s="3" t="s">
        <v>105</v>
      </c>
      <c r="B104" s="3" t="str">
        <f aca="false">IFERROR(__xludf.dummyfunction("GOOGLETRANSLATE(B104, ""en"", ""mg"")"),"Nandritra ny 20 minitra voalohany.")</f>
        <v>Nandritra ny 20 minitra voalohany.</v>
      </c>
      <c r="C104" s="3" t="n">
        <v>-1</v>
      </c>
    </row>
    <row r="105" customFormat="false" ht="15.75" hidden="false" customHeight="true" outlineLevel="0" collapsed="false">
      <c r="A105" s="3" t="s">
        <v>106</v>
      </c>
      <c r="B105" s="3" t="str">
        <f aca="false">IFERROR(__xludf.dummyfunction("GOOGLETRANSLATE(B105, ""en"", ""mg"")"),"mazava ho azy fa te hanitarana ny tsena kendren'izy ireo fotsiny izany, ary vao mainka mampiomehy antsika dia nanampy lehilahy matavy mitsambikina avy tetezana.")</f>
        <v>mazava ho azy fa te hanitarana ny tsena kendren'izy ireo fotsiny izany, ary vao mainka mampiomehy antsika dia nanampy lehilahy matavy mitsambikina avy tetezana.</v>
      </c>
      <c r="C105" s="3" t="n">
        <v>-1</v>
      </c>
    </row>
    <row r="106" customFormat="false" ht="15.75" hidden="false" customHeight="true" outlineLevel="0" collapsed="false">
      <c r="A106" s="3" t="s">
        <v>107</v>
      </c>
      <c r="B106" s="3" t="str">
        <f aca="false">IFERROR(__xludf.dummyfunction("GOOGLETRANSLATE(B106, ""en"", ""mg"")"),"TV lehibe indrindra nananako!")</f>
        <v>TV lehibe indrindra nananako!</v>
      </c>
      <c r="C106" s="3" t="n">
        <v>1</v>
      </c>
    </row>
    <row r="107" customFormat="false" ht="15.75" hidden="false" customHeight="true" outlineLevel="0" collapsed="false">
      <c r="A107" s="3" t="s">
        <v>108</v>
      </c>
      <c r="B107" s="3" t="str">
        <f aca="false">IFERROR(__xludf.dummyfunction("GOOGLETRANSLATE(B107, ""en"", ""mg"")"),"Tandremo fa mety hianjera ho anao ny lalao amin'ny fotoana iray.")</f>
        <v>Tandremo fa mety hianjera ho anao ny lalao amin'ny fotoana iray.</v>
      </c>
      <c r="C107" s="3" t="n">
        <v>-1</v>
      </c>
    </row>
    <row r="108" customFormat="false" ht="15.75" hidden="false" customHeight="true" outlineLevel="0" collapsed="false">
      <c r="A108" s="3" t="s">
        <v>109</v>
      </c>
      <c r="B108" s="3" t="str">
        <f aca="false">IFERROR(__xludf.dummyfunction("GOOGLETRANSLATE(B108, ""en"", ""mg"")"),": Mamirapiratra ao anatin'ny fitiavany ny lalao i Keaton Michael Keaton dia iray amin'ireo mpilalao ankafiziko indrindra (ary tena ambany).")</f>
        <v>: Mamirapiratra ao anatin'ny fitiavany ny lalao i Keaton Michael Keaton dia iray amin'ireo mpilalao ankafiziko indrindra (ary tena ambany).</v>
      </c>
      <c r="C108" s="3" t="n">
        <v>1</v>
      </c>
    </row>
    <row r="109" customFormat="false" ht="15.75" hidden="false" customHeight="true" outlineLevel="0" collapsed="false">
      <c r="A109" s="3" t="s">
        <v>110</v>
      </c>
      <c r="B109" s="3" t="str">
        <f aca="false">IFERROR(__xludf.dummyfunction("GOOGLETRANSLATE(B109, ""en"", ""mg"")"),"tsara ny feony amin'ity hira ity 2.Cliche Interlude + Cliche - kintana 5/5.")</f>
        <v>tsara ny feony amin'ity hira ity 2.Cliche Interlude + Cliche - kintana 5/5.</v>
      </c>
      <c r="C109" s="3" t="n">
        <v>1</v>
      </c>
    </row>
    <row r="110" customFormat="false" ht="15.75" hidden="false" customHeight="true" outlineLevel="0" collapsed="false">
      <c r="A110" s="3" t="s">
        <v>111</v>
      </c>
      <c r="B110" s="3" t="str">
        <f aca="false">IFERROR(__xludf.dummyfunction("GOOGLETRANSLATE(B110, ""en"", ""mg"")"),"Saingy manatona izany izy amin'ny maha-mpanao gazety izay mivelona amin'ny fitantarana, ary toy ny raim-pianakaviana iray izay nampirisika moramora ny zanany efatra mamiratra sy liana mba hahatakatra ny tontolon'izy ireo.")</f>
        <v>Saingy manatona izany izy amin'ny maha-mpanao gazety izay mivelona amin'ny fitantarana, ary toy ny raim-pianakaviana iray izay nampirisika moramora ny zanany efatra mamiratra sy liana mba hahatakatra ny tontolon'izy ireo.</v>
      </c>
      <c r="C110" s="3" t="n">
        <v>1</v>
      </c>
    </row>
    <row r="111" customFormat="false" ht="15.75" hidden="false" customHeight="true" outlineLevel="0" collapsed="false">
      <c r="A111" s="3" t="s">
        <v>112</v>
      </c>
      <c r="B111" s="3" t="str">
        <f aca="false">IFERROR(__xludf.dummyfunction("GOOGLETRANSLATE(B111, ""en"", ""mg"")"),"Ary oviana ny Universal Studios no nanana lalao quiz?")</f>
        <v>Ary oviana ny Universal Studios no nanana lalao quiz?</v>
      </c>
      <c r="C111" s="3" t="n">
        <v>-1</v>
      </c>
    </row>
    <row r="112" customFormat="false" ht="15.75" hidden="false" customHeight="true" outlineLevel="0" collapsed="false">
      <c r="A112" s="3" t="s">
        <v>113</v>
      </c>
      <c r="B112" s="3" t="str">
        <f aca="false">IFERROR(__xludf.dummyfunction("GOOGLETRANSLATE(B112, ""en"", ""mg"")"),"Tsy misy na iray aza amin'ireo antony ireo amin'ny toetrany, ary isika dia tavela miaraka amin'ny mpangalatra tsy misy aina sy mankaleo ka manontany tena hoe inona no hitan'ireo tovovavy marary rehetra ireo ao aminy.")</f>
        <v>Tsy misy na iray aza amin'ireo antony ireo amin'ny toetrany, ary isika dia tavela miaraka amin'ny mpangalatra tsy misy aina sy mankaleo ka manontany tena hoe inona no hitan'ireo tovovavy marary rehetra ireo ao aminy.</v>
      </c>
      <c r="C112" s="3" t="n">
        <v>-1</v>
      </c>
    </row>
    <row r="113" customFormat="false" ht="15.75" hidden="false" customHeight="true" outlineLevel="0" collapsed="false">
      <c r="A113" s="3" t="s">
        <v>114</v>
      </c>
      <c r="B113" s="3" t="str">
        <f aca="false">IFERROR(__xludf.dummyfunction("GOOGLETRANSLATE(B113, ""en"", ""mg"")"),"Ny Dagger dia misy fotsiny amin'ity lohateny ity, ary azo vinavinaina, ka mety ho voafintina ao anatin'ny 20 minitra eo ho eo ny tantarany.")</f>
        <v>Ny Dagger dia misy fotsiny amin'ity lohateny ity, ary azo vinavinaina, ka mety ho voafintina ao anatin'ny 20 minitra eo ho eo ny tantarany.</v>
      </c>
      <c r="C113" s="3" t="n">
        <v>-1</v>
      </c>
    </row>
    <row r="114" customFormat="false" ht="15.75" hidden="false" customHeight="true" outlineLevel="0" collapsed="false">
      <c r="A114" s="3" t="s">
        <v>115</v>
      </c>
      <c r="B114" s="3" t="str">
        <f aca="false">IFERROR(__xludf.dummyfunction("GOOGLETRANSLATE(B114, ""en"", ""mg"")"),"Rehefa niantso ny mpanohana azy 5 aho, eny, in-5 hamahana ny fanavaozana ny firmware fotsiny, dia nilaza tamiko izy ireo fa tsara ny iso, avy eo mampiasa diskette boot, avy eo mampiasa iso.")</f>
        <v>Rehefa niantso ny mpanohana azy 5 aho, eny, in-5 hamahana ny fanavaozana ny firmware fotsiny, dia nilaza tamiko izy ireo fa tsara ny iso, avy eo mampiasa diskette boot, avy eo mampiasa iso.</v>
      </c>
      <c r="C114" s="3" t="n">
        <v>-1</v>
      </c>
    </row>
    <row r="115" customFormat="false" ht="15.75" hidden="false" customHeight="true" outlineLevel="0" collapsed="false">
      <c r="A115" s="3" t="s">
        <v>116</v>
      </c>
      <c r="B115" s="3" t="str">
        <f aca="false">IFERROR(__xludf.dummyfunction("GOOGLETRANSLATE(B115, ""en"", ""mg"")"),"Misy mihitsy aza ny grid 3x3 tsotra azonao velomina hanampy anao hamorona ao anaty frame: tsy afaka manomboka milaza ny maha-zava-dehibe izany.")</f>
        <v>Misy mihitsy aza ny grid 3x3 tsotra azonao velomina hanampy anao hamorona ao anaty frame: tsy afaka manomboka milaza ny maha-zava-dehibe izany.</v>
      </c>
      <c r="C115" s="3" t="n">
        <v>1</v>
      </c>
    </row>
    <row r="116" customFormat="false" ht="15.75" hidden="false" customHeight="true" outlineLevel="0" collapsed="false">
      <c r="A116" s="3" t="s">
        <v>117</v>
      </c>
      <c r="B116" s="3" t="str">
        <f aca="false">IFERROR(__xludf.dummyfunction("GOOGLETRANSLATE(B116, ""en"", ""mg"")"),"Ny lalao dia manana sary tena blocky izay mampidina ny fiangaviany amin'ny ankapobeny.")</f>
        <v>Ny lalao dia manana sary tena blocky izay mampidina ny fiangaviany amin'ny ankapobeny.</v>
      </c>
      <c r="C116" s="3" t="n">
        <v>-1</v>
      </c>
    </row>
    <row r="117" customFormat="false" ht="15.75" hidden="false" customHeight="true" outlineLevel="0" collapsed="false">
      <c r="A117" s="3" t="s">
        <v>118</v>
      </c>
      <c r="B117" s="3" t="str">
        <f aca="false">IFERROR(__xludf.dummyfunction("GOOGLETRANSLATE(B117, ""en"", ""mg"")"),"Mazàna ny cd Bon Jovi no tsara fa io cd io dia tsy misy dikany.")</f>
        <v>Mazàna ny cd Bon Jovi no tsara fa io cd io dia tsy misy dikany.</v>
      </c>
      <c r="C117" s="3" t="n">
        <v>-1</v>
      </c>
    </row>
    <row r="118" customFormat="false" ht="15.75" hidden="false" customHeight="true" outlineLevel="0" collapsed="false">
      <c r="A118" s="3" t="s">
        <v>119</v>
      </c>
      <c r="B118" s="3" t="str">
        <f aca="false">IFERROR(__xludf.dummyfunction("GOOGLETRANSLATE(B118, ""en"", ""mg"")"),"Na dia lasa tsy ela aza izy io, dia tena vaovao tokoa izany ankehitriny.")</f>
        <v>Na dia lasa tsy ela aza izy io, dia tena vaovao tokoa izany ankehitriny.</v>
      </c>
      <c r="C118" s="3" t="n">
        <v>1</v>
      </c>
    </row>
    <row r="119" customFormat="false" ht="15.75" hidden="false" customHeight="true" outlineLevel="0" collapsed="false">
      <c r="A119" s="3" t="s">
        <v>120</v>
      </c>
      <c r="B119" s="3" t="str">
        <f aca="false">IFERROR(__xludf.dummyfunction("GOOGLETRANSLATE(B119, ""en"", ""mg"")"),"Tsy afaka mikendry na inona na inona ianao!")</f>
        <v>Tsy afaka mikendry na inona na inona ianao!</v>
      </c>
      <c r="C119" s="3" t="n">
        <v>-1</v>
      </c>
    </row>
    <row r="120" customFormat="false" ht="15.75" hidden="false" customHeight="true" outlineLevel="0" collapsed="false">
      <c r="A120" s="3" t="s">
        <v>121</v>
      </c>
      <c r="B120" s="3" t="str">
        <f aca="false">IFERROR(__xludf.dummyfunction("GOOGLETRANSLATE(B120, ""en"", ""mg"")"),"Samy mahatsapa ny famoizam-pony ianao ary amin'ny farany ny ezaka farany ataon'izy ireo amin'ny fitazonana ny fahasalamany amin'ny dingana mihidy.")</f>
        <v>Samy mahatsapa ny famoizam-pony ianao ary amin'ny farany ny ezaka farany ataon'izy ireo amin'ny fitazonana ny fahasalamany amin'ny dingana mihidy.</v>
      </c>
      <c r="C120" s="3" t="n">
        <v>1</v>
      </c>
    </row>
    <row r="121" customFormat="false" ht="15.75" hidden="false" customHeight="true" outlineLevel="0" collapsed="false">
      <c r="A121" s="3" t="s">
        <v>122</v>
      </c>
      <c r="B121" s="3" t="str">
        <f aca="false">IFERROR(__xludf.dummyfunction("GOOGLETRANSLATE(B121, ""en"", ""mg"")"),"Raha mbola amin'ny alalan'ny isa ihany ity dia efa nianiana aho fa efa namaky azy sahady.")</f>
        <v>Raha mbola amin'ny alalan'ny isa ihany ity dia efa nianiana aho fa efa namaky azy sahady.</v>
      </c>
      <c r="C121" s="3" t="n">
        <v>-1</v>
      </c>
    </row>
    <row r="122" customFormat="false" ht="15.75" hidden="false" customHeight="true" outlineLevel="0" collapsed="false">
      <c r="A122" s="3" t="s">
        <v>123</v>
      </c>
      <c r="B122" s="3" t="str">
        <f aca="false">IFERROR(__xludf.dummyfunction("GOOGLETRANSLATE(B122, ""en"", ""mg"")"),"Ary ny kalitaon'ny feo - Andriamanitro!")</f>
        <v>Ary ny kalitaon'ny feo - Andriamanitro!</v>
      </c>
      <c r="C122" s="3" t="n">
        <v>-1</v>
      </c>
    </row>
    <row r="123" customFormat="false" ht="15.75" hidden="false" customHeight="true" outlineLevel="0" collapsed="false">
      <c r="A123" s="3" t="s">
        <v>124</v>
      </c>
      <c r="B123" s="3" t="str">
        <f aca="false">IFERROR(__xludf.dummyfunction("GOOGLETRANSLATE(B123, ""en"", ""mg"")"),"Izy io dia manana feo tsara toy ny mp-3 mpilalao ihany koa.")</f>
        <v>Izy io dia manana feo tsara toy ny mp-3 mpilalao ihany koa.</v>
      </c>
      <c r="C123" s="3" t="n">
        <v>1</v>
      </c>
    </row>
    <row r="124" customFormat="false" ht="15.75" hidden="false" customHeight="true" outlineLevel="0" collapsed="false">
      <c r="A124" s="3" t="s">
        <v>125</v>
      </c>
      <c r="B124" s="3" t="str">
        <f aca="false">IFERROR(__xludf.dummyfunction("GOOGLETRANSLATE(B124, ""en"", ""mg"")"),"Oay, mety ho fonosana fanitarana.")</f>
        <v>Oay, mety ho fonosana fanitarana.</v>
      </c>
      <c r="C124" s="3" t="n">
        <v>-1</v>
      </c>
    </row>
    <row r="125" customFormat="false" ht="15.75" hidden="false" customHeight="true" outlineLevel="0" collapsed="false">
      <c r="A125" s="3" t="s">
        <v>126</v>
      </c>
      <c r="B125" s="3" t="str">
        <f aca="false">IFERROR(__xludf.dummyfunction("GOOGLETRANSLATE(B125, ""en"", ""mg"")"),"Ary na ny feo mihetsika aza dia vita tsara, miaraka amin'ny vazivazy indraindray.")</f>
        <v>Ary na ny feo mihetsika aza dia vita tsara, miaraka amin'ny vazivazy indraindray.</v>
      </c>
      <c r="C125" s="3" t="n">
        <v>1</v>
      </c>
    </row>
    <row r="126" customFormat="false" ht="15.75" hidden="false" customHeight="true" outlineLevel="0" collapsed="false">
      <c r="A126" s="3" t="s">
        <v>127</v>
      </c>
      <c r="B126" s="3" t="str">
        <f aca="false">IFERROR(__xludf.dummyfunction("GOOGLETRANSLATE(B126, ""en"", ""mg"")"),"Saingy ny torohevitra ara-baiboly sy azo ampiharina ao amin’ny The Language of Love and Respect dia manampy antsika hifampiresaka amin’ny fitenin’ny hafa, ary hampitombo ny fanambadiana manaja an’Andriamanitra.")</f>
        <v>Saingy ny torohevitra ara-baiboly sy azo ampiharina ao amin’ny The Language of Love and Respect dia manampy antsika hifampiresaka amin’ny fitenin’ny hafa, ary hampitombo ny fanambadiana manaja an’Andriamanitra.</v>
      </c>
      <c r="C126" s="3" t="n">
        <v>1</v>
      </c>
    </row>
    <row r="127" customFormat="false" ht="15.75" hidden="false" customHeight="true" outlineLevel="0" collapsed="false">
      <c r="A127" s="3" t="s">
        <v>128</v>
      </c>
      <c r="B127" s="3" t="str">
        <f aca="false">IFERROR(__xludf.dummyfunction("GOOGLETRANSLATE(B127, ""en"", ""mg"")"),"Tsy maintsy manindry mafy ilay bokotra ianao vao mamaly.")</f>
        <v>Tsy maintsy manindry mafy ilay bokotra ianao vao mamaly.</v>
      </c>
      <c r="C127" s="3" t="n">
        <v>-1</v>
      </c>
    </row>
    <row r="128" customFormat="false" ht="15.75" hidden="false" customHeight="true" outlineLevel="0" collapsed="false">
      <c r="A128" s="3" t="s">
        <v>129</v>
      </c>
      <c r="B128" s="3" t="str">
        <f aca="false">IFERROR(__xludf.dummyfunction("GOOGLETRANSLATE(B128, ""en"", ""mg"")"),"Raha misambotra ianao, tsindrio B fa tsy X mba hanapaka ny fihazonana.")</f>
        <v>Raha misambotra ianao, tsindrio B fa tsy X mba hanapaka ny fihazonana.</v>
      </c>
      <c r="C128" s="3" t="n">
        <v>-1</v>
      </c>
    </row>
    <row r="129" customFormat="false" ht="15.75" hidden="false" customHeight="true" outlineLevel="0" collapsed="false">
      <c r="A129" s="3" t="s">
        <v>130</v>
      </c>
      <c r="B129" s="3" t="str">
        <f aca="false">IFERROR(__xludf.dummyfunction("GOOGLETRANSLATE(B129, ""en"", ""mg"")"),"tsingerina tsy manam-pahataperana izay manjary mahasosotra any amin'ny fizarana manaraka rehefa miatrika ireo toetran'ny lehibeny tena mafy ianao.")</f>
        <v>tsingerina tsy manam-pahataperana izay manjary mahasosotra any amin'ny fizarana manaraka rehefa miatrika ireo toetran'ny lehibeny tena mafy ianao.</v>
      </c>
      <c r="C129" s="3" t="n">
        <v>-1</v>
      </c>
    </row>
    <row r="130" customFormat="false" ht="15.75" hidden="false" customHeight="true" outlineLevel="0" collapsed="false">
      <c r="A130" s="3" t="s">
        <v>131</v>
      </c>
      <c r="B130" s="3" t="str">
        <f aca="false">IFERROR(__xludf.dummyfunction("GOOGLETRANSLATE(B130, ""en"", ""mg"")"),"Mahafinaritra be!!!")</f>
        <v>Mahafinaritra be!!!</v>
      </c>
      <c r="C130" s="3" t="n">
        <v>1</v>
      </c>
    </row>
    <row r="131" customFormat="false" ht="15.75" hidden="false" customHeight="true" outlineLevel="0" collapsed="false">
      <c r="A131" s="3" t="s">
        <v>132</v>
      </c>
      <c r="B131" s="3" t="str">
        <f aca="false">IFERROR(__xludf.dummyfunction("GOOGLETRANSLATE(B131, ""en"", ""mg"")"),"Sahala amin'ny NBA Live tsy misy serveral amin'ireo endri-javatra izay mahatonga ny Live ho andiany bball mahafinaritra.")</f>
        <v>Sahala amin'ny NBA Live tsy misy serveral amin'ireo endri-javatra izay mahatonga ny Live ho andiany bball mahafinaritra.</v>
      </c>
      <c r="C131" s="3" t="n">
        <v>-1</v>
      </c>
    </row>
    <row r="132" customFormat="false" ht="15.75" hidden="false" customHeight="true" outlineLevel="0" collapsed="false">
      <c r="A132" s="3" t="s">
        <v>133</v>
      </c>
      <c r="B132" s="3" t="str">
        <f aca="false">IFERROR(__xludf.dummyfunction("GOOGLETRANSLATE(B132, ""en"", ""mg"")"),"Manana ny saka mainty izahay, ny isa ratsy, ny kick Trinite, ny oracles home (miaraka aminy ao anatiny), cookies, sns.")</f>
        <v>Manana ny saka mainty izahay, ny isa ratsy, ny kick Trinite, ny oracles home (miaraka aminy ao anatiny), cookies, sns.</v>
      </c>
      <c r="C132" s="3" t="n">
        <v>-1</v>
      </c>
    </row>
    <row r="133" customFormat="false" ht="15.75" hidden="false" customHeight="true" outlineLevel="0" collapsed="false">
      <c r="A133" s="3" t="s">
        <v>134</v>
      </c>
      <c r="B133" s="3" t="str">
        <f aca="false">IFERROR(__xludf.dummyfunction("GOOGLETRANSLATE(B133, ""en"", ""mg"")"),"Guthrie dia mahay tononkira mazava ho azy.")</f>
        <v>Guthrie dia mahay tononkira mazava ho azy.</v>
      </c>
      <c r="C133" s="3" t="n">
        <v>1</v>
      </c>
    </row>
    <row r="134" customFormat="false" ht="15.75" hidden="false" customHeight="true" outlineLevel="0" collapsed="false">
      <c r="A134" s="3" t="s">
        <v>135</v>
      </c>
      <c r="B134" s="3" t="str">
        <f aca="false">IFERROR(__xludf.dummyfunction("GOOGLETRANSLATE(B134, ""en"", ""mg"")"),"Tao anatin'ny hanontany tena aho hoe nahoana aho no nijery an'io film 3ème rate io nefa afaka nijery an'i ""Dear John"" kosa aho.")</f>
        <v>Tao anatin'ny hanontany tena aho hoe nahoana aho no nijery an'io film 3ème rate io nefa afaka nijery an'i "Dear John" kosa aho.</v>
      </c>
      <c r="C134" s="3" t="n">
        <v>-1</v>
      </c>
    </row>
    <row r="135" customFormat="false" ht="15.75" hidden="false" customHeight="true" outlineLevel="0" collapsed="false">
      <c r="A135" s="3" t="s">
        <v>136</v>
      </c>
      <c r="B135" s="3" t="str">
        <f aca="false">IFERROR(__xludf.dummyfunction("GOOGLETRANSLATE(B135, ""en"", ""mg"")"),"Ankehitriny, niova izy ireo noho ny tsy misy.")</f>
        <v>Ankehitriny, niova izy ireo noho ny tsy misy.</v>
      </c>
      <c r="C135" s="3" t="n">
        <v>-1</v>
      </c>
    </row>
    <row r="136" customFormat="false" ht="15.75" hidden="false" customHeight="true" outlineLevel="0" collapsed="false">
      <c r="A136" s="3" t="s">
        <v>137</v>
      </c>
      <c r="B136" s="3" t="str">
        <f aca="false">IFERROR(__xludf.dummyfunction("GOOGLETRANSLATE(B136, ""en"", ""mg"")"),"Tsy nahita fihemorana na olana hafa aho.")</f>
        <v>Tsy nahita fihemorana na olana hafa aho.</v>
      </c>
      <c r="C136" s="3" t="n">
        <v>1</v>
      </c>
    </row>
    <row r="137" customFormat="false" ht="15.75" hidden="false" customHeight="true" outlineLevel="0" collapsed="false">
      <c r="A137" s="3" t="s">
        <v>138</v>
      </c>
      <c r="B137" s="3" t="str">
        <f aca="false">IFERROR(__xludf.dummyfunction("GOOGLETRANSLATE(B137, ""en"", ""mg"")"),"Ny tanàna dia maizina avokoa; Heveriko fa avy amin'ny setroka sy setroka avy amin'ny basy, ary tafondro, sns.")</f>
        <v>Ny tanàna dia maizina avokoa; Heveriko fa avy amin'ny setroka sy setroka avy amin'ny basy, ary tafondro, sns.</v>
      </c>
      <c r="C137" s="3" t="n">
        <v>-1</v>
      </c>
    </row>
    <row r="138" customFormat="false" ht="15.75" hidden="false" customHeight="true" outlineLevel="0" collapsed="false">
      <c r="A138" s="3" t="s">
        <v>139</v>
      </c>
      <c r="B138" s="3" t="str">
        <f aca="false">IFERROR(__xludf.dummyfunction("GOOGLETRANSLATE(B138, ""en"", ""mg"")"),"Tsy manana lalina izy.")</f>
        <v>Tsy manana lalina izy.</v>
      </c>
      <c r="C138" s="3" t="n">
        <v>-1</v>
      </c>
    </row>
    <row r="139" customFormat="false" ht="15.75" hidden="false" customHeight="true" outlineLevel="0" collapsed="false">
      <c r="A139" s="3" t="s">
        <v>140</v>
      </c>
      <c r="B139" s="3" t="str">
        <f aca="false">IFERROR(__xludf.dummyfunction("GOOGLETRANSLATE(B139, ""en"", ""mg"")"),"Amin'ny maha-mpankafy Koontz mazoto ahy (toa ratsy izany, sa tsy izany) dia nankafiziko ny ""Seed Demon."" Tsy namaky ny entany rehetra aho ary saika nandany ity iray ity satria, um, ""Voan'ny demony""?!?")</f>
        <v>Amin'ny maha-mpankafy Koontz mazoto ahy (toa ratsy izany, sa tsy izany) dia nankafiziko ny "Seed Demon." Tsy namaky ny entany rehetra aho ary saika nandany ity iray ity satria, um, "Voan'ny demony"?!?</v>
      </c>
      <c r="C139" s="3" t="n">
        <v>1</v>
      </c>
    </row>
    <row r="140" customFormat="false" ht="15.75" hidden="false" customHeight="true" outlineLevel="0" collapsed="false">
      <c r="A140" s="3" t="s">
        <v>141</v>
      </c>
      <c r="B140" s="3" t="str">
        <f aca="false">IFERROR(__xludf.dummyfunction("GOOGLETRANSLATE(B140, ""en"", ""mg"")"),"Toa natao ho an'ny mpihaino amerikanina ihany ilay izy, be loatra ny vazivazy heno sy hita teo aloha.")</f>
        <v>Toa natao ho an'ny mpihaino amerikanina ihany ilay izy, be loatra ny vazivazy heno sy hita teo aloha.</v>
      </c>
      <c r="C140" s="3" t="n">
        <v>-1</v>
      </c>
    </row>
    <row r="141" customFormat="false" ht="15.75" hidden="false" customHeight="true" outlineLevel="0" collapsed="false">
      <c r="A141" s="3" t="s">
        <v>142</v>
      </c>
      <c r="B141" s="3" t="str">
        <f aca="false">IFERROR(__xludf.dummyfunction("GOOGLETRANSLATE(B141, ""en"", ""mg"")"),"Ny tantara dia mahatonga ny Stargate Atlatis ho toy ny fitaovana Oscar.")</f>
        <v>Ny tantara dia mahatonga ny Stargate Atlatis ho toy ny fitaovana Oscar.</v>
      </c>
      <c r="C141" s="3" t="n">
        <v>-1</v>
      </c>
    </row>
    <row r="142" customFormat="false" ht="15.75" hidden="false" customHeight="true" outlineLevel="0" collapsed="false">
      <c r="A142" s="3" t="s">
        <v>143</v>
      </c>
      <c r="B142" s="3" t="str">
        <f aca="false">IFERROR(__xludf.dummyfunction("GOOGLETRANSLATE(B142, ""en"", ""mg"")"),"mora kokoa ny mifandray amin'ny tambajotra raha oharina amin'ny fampiasana XP sy rindrambaiko hafa.")</f>
        <v>mora kokoa ny mifandray amin'ny tambajotra raha oharina amin'ny fampiasana XP sy rindrambaiko hafa.</v>
      </c>
      <c r="C142" s="3" t="n">
        <v>1</v>
      </c>
    </row>
    <row r="143" customFormat="false" ht="15.75" hidden="false" customHeight="true" outlineLevel="0" collapsed="false">
      <c r="A143" s="3" t="s">
        <v>144</v>
      </c>
      <c r="B143" s="3" t="str">
        <f aca="false">IFERROR(__xludf.dummyfunction("GOOGLETRANSLATE(B143, ""en"", ""mg"")"),"Indrisy anefa fa tsy ampy ny fahaiza-manao sasany izay tian'ny mpampiasa Mac tsotra - indrindra ny fahafahana mampifanaraka ny angona amin'ny Mac maro. Raha mitazona an'i Bento eo amin'ny biraonao ianao dia tsy afaka mampifanaraka mora foana ny angonany a"&amp;"min'ny fampiharana mitovy amin'ny solosainao, na ny mifamadika amin'izany.")</f>
        <v>Indrisy anefa fa tsy ampy ny fahaiza-manao sasany izay tian'ny mpampiasa Mac tsotra - indrindra ny fahafahana mampifanaraka ny angona amin'ny Mac maro. Raha mitazona an'i Bento eo amin'ny biraonao ianao dia tsy afaka mampifanaraka mora foana ny angonany amin'ny fampiharana mitovy amin'ny solosainao, na ny mifamadika amin'izany.</v>
      </c>
      <c r="C143" s="3" t="n">
        <v>-1</v>
      </c>
    </row>
    <row r="144" customFormat="false" ht="15.75" hidden="false" customHeight="true" outlineLevel="0" collapsed="false">
      <c r="A144" s="3" t="s">
        <v>145</v>
      </c>
      <c r="B144" s="3" t="str">
        <f aca="false">IFERROR(__xludf.dummyfunction("GOOGLETRANSLATE(B144, ""en"", ""mg"")"),"""Efa teo, vita izany"" niverina i Diddy ary tsara kokoa noho ny hatramin'izay!")</f>
        <v>"Efa teo, vita izany" niverina i Diddy ary tsara kokoa noho ny hatramin'izay!</v>
      </c>
      <c r="C144" s="3" t="n">
        <v>1</v>
      </c>
    </row>
    <row r="145" customFormat="false" ht="15.75" hidden="false" customHeight="true" outlineLevel="0" collapsed="false">
      <c r="A145" s="3" t="s">
        <v>146</v>
      </c>
      <c r="B145" s="3" t="str">
        <f aca="false">IFERROR(__xludf.dummyfunction("GOOGLETRANSLATE(B145, ""en"", ""mg"")"),"Maninona raha avereno fotsiny ny Final Fantasy 1? Tsy nisy na iray aza tamin'ireo olona niresaka tamin'ny Final Fantasy tany am-boalohany.")</f>
        <v>Maninona raha avereno fotsiny ny Final Fantasy 1? Tsy nisy na iray aza tamin'ireo olona niresaka tamin'ny Final Fantasy tany am-boalohany.</v>
      </c>
      <c r="C145" s="3" t="n">
        <v>-1</v>
      </c>
    </row>
    <row r="146" customFormat="false" ht="15.75" hidden="false" customHeight="true" outlineLevel="0" collapsed="false">
      <c r="A146" s="3" t="s">
        <v>147</v>
      </c>
      <c r="B146" s="3" t="str">
        <f aca="false">IFERROR(__xludf.dummyfunction("GOOGLETRANSLATE(B146, ""en"", ""mg"")"),"Tsy io akory no ampahany ratsy indrindra tamin'ny lahatsary, raha ny hevitro.")</f>
        <v>Tsy io akory no ampahany ratsy indrindra tamin'ny lahatsary, raha ny hevitro.</v>
      </c>
      <c r="C146" s="3" t="n">
        <v>-1</v>
      </c>
    </row>
    <row r="147" customFormat="false" ht="15.75" hidden="false" customHeight="true" outlineLevel="0" collapsed="false">
      <c r="A147" s="3" t="s">
        <v>148</v>
      </c>
      <c r="B147" s="3" t="str">
        <f aca="false">IFERROR(__xludf.dummyfunction("GOOGLETRANSLATE(B147, ""en"", ""mg"")"),"Manana olana amin'ny tabataba aho (indrindra rehefa misy rivotra).")</f>
        <v>Manana olana amin'ny tabataba aho (indrindra rehefa misy rivotra).</v>
      </c>
      <c r="C147" s="3" t="n">
        <v>-1</v>
      </c>
    </row>
    <row r="148" customFormat="false" ht="15.75" hidden="false" customHeight="true" outlineLevel="0" collapsed="false">
      <c r="A148" s="3" t="s">
        <v>149</v>
      </c>
      <c r="B148" s="3" t="str">
        <f aca="false">IFERROR(__xludf.dummyfunction("GOOGLETRANSLATE(B148, ""en"", ""mg"")"),"Ny endrika dia tsara tarehy ary misy amin'ny loko isan-karazany.")</f>
        <v>Ny endrika dia tsara tarehy ary misy amin'ny loko isan-karazany.</v>
      </c>
      <c r="C148" s="3" t="n">
        <v>1</v>
      </c>
    </row>
    <row r="149" customFormat="false" ht="15.75" hidden="false" customHeight="true" outlineLevel="0" collapsed="false">
      <c r="A149" s="3" t="s">
        <v>150</v>
      </c>
      <c r="B149" s="3" t="str">
        <f aca="false">IFERROR(__xludf.dummyfunction("GOOGLETRANSLATE(B149, ""en"", ""mg"")"),"Mifanohitra amin'ny hafatr'izy ireo anefa ny toe-tsaina ambony sy ny feo mitory.")</f>
        <v>Mifanohitra amin'ny hafatr'izy ireo anefa ny toe-tsaina ambony sy ny feo mitory.</v>
      </c>
      <c r="C149" s="3" t="n">
        <v>-1</v>
      </c>
    </row>
    <row r="150" customFormat="false" ht="15.75" hidden="false" customHeight="true" outlineLevel="0" collapsed="false">
      <c r="A150" s="3" t="s">
        <v>151</v>
      </c>
      <c r="B150" s="3" t="str">
        <f aca="false">IFERROR(__xludf.dummyfunction("GOOGLETRANSLATE(B150, ""en"", ""mg"")"),"Izy dia tsy quirkier na zava-misy kokoa noho ny antsasaky ny olona fantatro.")</f>
        <v>Izy dia tsy quirkier na zava-misy kokoa noho ny antsasaky ny olona fantatro.</v>
      </c>
      <c r="C150" s="3" t="n">
        <v>-1</v>
      </c>
    </row>
    <row r="151" customFormat="false" ht="15.75" hidden="false" customHeight="true" outlineLevel="0" collapsed="false">
      <c r="A151" s="3" t="s">
        <v>152</v>
      </c>
      <c r="B151" s="3" t="str">
        <f aca="false">IFERROR(__xludf.dummyfunction("GOOGLETRANSLATE(B151, ""en"", ""mg"")"),"Ny zavatra iray hafa mety hahasosotra anao dia ny fahatapahan'ity lalao ity.")</f>
        <v>Ny zavatra iray hafa mety hahasosotra anao dia ny fahatapahan'ity lalao ity.</v>
      </c>
      <c r="C151" s="3" t="n">
        <v>-1</v>
      </c>
    </row>
    <row r="152" customFormat="false" ht="15.75" hidden="false" customHeight="true" outlineLevel="0" collapsed="false">
      <c r="A152" s="3" t="s">
        <v>153</v>
      </c>
      <c r="B152" s="3" t="str">
        <f aca="false">IFERROR(__xludf.dummyfunction("GOOGLETRANSLATE(B152, ""en"", ""mg"")"),"Fanaraha-maso: Tsy azoko lazaina fa ratsy izy ireo; raha ny marina dia mora ampiasaina izy ireo, raha mba afaka mitondra zavatra bebe kokoa ianao, fa tena tsara!")</f>
        <v>Fanaraha-maso: Tsy azoko lazaina fa ratsy izy ireo; raha ny marina dia mora ampiasaina izy ireo, raha mba afaka mitondra zavatra bebe kokoa ianao, fa tena tsara!</v>
      </c>
      <c r="C152" s="3" t="n">
        <v>1</v>
      </c>
    </row>
    <row r="153" customFormat="false" ht="15.75" hidden="false" customHeight="true" outlineLevel="0" collapsed="false">
      <c r="A153" s="3" t="s">
        <v>154</v>
      </c>
      <c r="B153" s="3" t="str">
        <f aca="false">IFERROR(__xludf.dummyfunction("GOOGLETRANSLATE(B153, ""en"", ""mg"")"),"Ny serivisy ho an'ny mpanjifa anefa dia tena tsara ary tena mandray andraikitra.")</f>
        <v>Ny serivisy ho an'ny mpanjifa anefa dia tena tsara ary tena mandray andraikitra.</v>
      </c>
      <c r="C153" s="3" t="n">
        <v>1</v>
      </c>
    </row>
    <row r="154" customFormat="false" ht="15.75" hidden="false" customHeight="true" outlineLevel="0" collapsed="false">
      <c r="A154" s="3" t="s">
        <v>155</v>
      </c>
      <c r="B154" s="3" t="str">
        <f aca="false">IFERROR(__xludf.dummyfunction("GOOGLETRANSLATE(B154, ""en"", ""mg"")"),"1. Mahatsiravina ny fananganana - ny filazana momba ny mpitari-dalana dia voafetra ny fampiasana rehefa avy nanangana ny vondrona fototra, ary tsy maintsy nahazo namana tsara aho mba handany ora maromaro ho ahy.")</f>
        <v>1. Mahatsiravina ny fananganana - ny filazana momba ny mpitari-dalana dia voafetra ny fampiasana rehefa avy nanangana ny vondrona fototra, ary tsy maintsy nahazo namana tsara aho mba handany ora maromaro ho ahy.</v>
      </c>
      <c r="C154" s="3" t="n">
        <v>-1</v>
      </c>
    </row>
    <row r="155" customFormat="false" ht="15.75" hidden="false" customHeight="true" outlineLevel="0" collapsed="false">
      <c r="A155" s="3" t="s">
        <v>156</v>
      </c>
      <c r="B155" s="3" t="str">
        <f aca="false">IFERROR(__xludf.dummyfunction("GOOGLETRANSLATE(B155, ""en"", ""mg"")"),"Ny ELPH PowerShot nampiasaiko taona maro lasa izay dia nahatsapa ho mafy orina kokoa noho ity - amin'ny ankapobeny dia matevina sy metaly kokoa.")</f>
        <v>Ny ELPH PowerShot nampiasaiko taona maro lasa izay dia nahatsapa ho mafy orina kokoa noho ity - amin'ny ankapobeny dia matevina sy metaly kokoa.</v>
      </c>
      <c r="C155" s="3" t="n">
        <v>-1</v>
      </c>
    </row>
    <row r="156" customFormat="false" ht="15.75" hidden="false" customHeight="true" outlineLevel="0" collapsed="false">
      <c r="A156" s="3" t="s">
        <v>157</v>
      </c>
      <c r="B156" s="3" t="str">
        <f aca="false">IFERROR(__xludf.dummyfunction("GOOGLETRANSLATE(B156, ""en"", ""mg"")"),"Rockwell, iray amin'ireo ankafiziko manokana ary angamba ny tena ambany indrindra amin'ny taranany (sy ny ahy), dia tena tsara.")</f>
        <v>Rockwell, iray amin'ireo ankafiziko manokana ary angamba ny tena ambany indrindra amin'ny taranany (sy ny ahy), dia tena tsara.</v>
      </c>
      <c r="C156" s="3" t="n">
        <v>1</v>
      </c>
    </row>
    <row r="157" customFormat="false" ht="15.75" hidden="false" customHeight="true" outlineLevel="0" collapsed="false">
      <c r="A157" s="3" t="s">
        <v>158</v>
      </c>
      <c r="B157" s="3" t="str">
        <f aca="false">IFERROR(__xludf.dummyfunction("GOOGLETRANSLATE(B157, ""en"", ""mg"")"),"Ankehitriny ny ampahany ratsy: Ny fanakatonana (plastika plastika) dia plastika mora vidy.")</f>
        <v>Ankehitriny ny ampahany ratsy: Ny fanakatonana (plastika plastika) dia plastika mora vidy.</v>
      </c>
      <c r="C157" s="3" t="n">
        <v>-1</v>
      </c>
    </row>
    <row r="158" customFormat="false" ht="15.75" hidden="false" customHeight="true" outlineLevel="0" collapsed="false">
      <c r="A158" s="3" t="s">
        <v>159</v>
      </c>
      <c r="B158" s="3" t="str">
        <f aca="false">IFERROR(__xludf.dummyfunction("GOOGLETRANSLATE(B158, ""en"", ""mg"")"),"Tombontsoa: Ny zava-drehetra - matotra - ajanony ny mijery ary mividy ity.")</f>
        <v>Tombontsoa: Ny zava-drehetra - matotra - ajanony ny mijery ary mividy ity.</v>
      </c>
      <c r="C158" s="3" t="n">
        <v>1</v>
      </c>
    </row>
    <row r="159" customFormat="false" ht="15.75" hidden="false" customHeight="true" outlineLevel="0" collapsed="false">
      <c r="A159" s="3" t="s">
        <v>160</v>
      </c>
      <c r="B159" s="3" t="str">
        <f aca="false">IFERROR(__xludf.dummyfunction("GOOGLETRANSLATE(B159, ""en"", ""mg"")"),"Nahatonga ahy hahatsapa ho toy ny niditra tao amin'ny studio izy ary nanoratra ny hira tsirairay tamin'ny intrumental mitovy, miverina miverina, ary niantso azy io hoe alina.")</f>
        <v>Nahatonga ahy hahatsapa ho toy ny niditra tao amin'ny studio izy ary nanoratra ny hira tsirairay tamin'ny intrumental mitovy, miverina miverina, ary niantso azy io hoe alina.</v>
      </c>
      <c r="C159" s="3" t="n">
        <v>-1</v>
      </c>
    </row>
    <row r="160" customFormat="false" ht="15.75" hidden="false" customHeight="true" outlineLevel="0" collapsed="false">
      <c r="A160" s="3" t="s">
        <v>161</v>
      </c>
      <c r="B160" s="3" t="str">
        <f aca="false">IFERROR(__xludf.dummyfunction("GOOGLETRANSLATE(B160, ""en"", ""mg"")"),"Ny hevitra hampiasa ny Tooth Fairy ho toy ny slasher dia toa hevitra tsara tamin'ny voalohany.")</f>
        <v>Ny hevitra hampiasa ny Tooth Fairy ho toy ny slasher dia toa hevitra tsara tamin'ny voalohany.</v>
      </c>
      <c r="C160" s="3" t="n">
        <v>-1</v>
      </c>
    </row>
    <row r="161" customFormat="false" ht="15.75" hidden="false" customHeight="true" outlineLevel="0" collapsed="false">
      <c r="A161" s="3" t="s">
        <v>162</v>
      </c>
      <c r="B161" s="3" t="str">
        <f aca="false">IFERROR(__xludf.dummyfunction("GOOGLETRANSLATE(B161, ""en"", ""mg"")"),"Tsy fahadisoam-panantenana lehibe fotsiny izany; Tena tsy fanajana ny mpankafy an'i Jose Jose izany.")</f>
        <v>Tsy fahadisoam-panantenana lehibe fotsiny izany; Tena tsy fanajana ny mpankafy an'i Jose Jose izany.</v>
      </c>
      <c r="C161" s="3" t="n">
        <v>-1</v>
      </c>
    </row>
    <row r="162" customFormat="false" ht="15.75" hidden="false" customHeight="true" outlineLevel="0" collapsed="false">
      <c r="A162" s="3" t="s">
        <v>163</v>
      </c>
      <c r="B162" s="3" t="str">
        <f aca="false">IFERROR(__xludf.dummyfunction("GOOGLETRANSLATE(B162, ""en"", ""mg"")"),"Kintana 5 ihany!!!")</f>
        <v>Kintana 5 ihany!!!</v>
      </c>
      <c r="C162" s="3" t="n">
        <v>1</v>
      </c>
    </row>
    <row r="163" customFormat="false" ht="15.75" hidden="false" customHeight="true" outlineLevel="0" collapsed="false">
      <c r="A163" s="3" t="s">
        <v>164</v>
      </c>
      <c r="B163" s="3" t="str">
        <f aca="false">IFERROR(__xludf.dummyfunction("GOOGLETRANSLATE(B163, ""en"", ""mg"")"),"Manao saron-tava mahaliana ihany koa izy, Pink Floyd sy Jethro tull.")</f>
        <v>Manao saron-tava mahaliana ihany koa izy, Pink Floyd sy Jethro tull.</v>
      </c>
      <c r="C163" s="3" t="n">
        <v>1</v>
      </c>
    </row>
    <row r="164" customFormat="false" ht="15.75" hidden="false" customHeight="true" outlineLevel="0" collapsed="false">
      <c r="A164" s="3" t="s">
        <v>165</v>
      </c>
      <c r="B164" s="3" t="str">
        <f aca="false">IFERROR(__xludf.dummyfunction("GOOGLETRANSLATE(B164, ""en"", ""mg"")"),"Teny dimy: Katie Holmes 90 metatra; ahoana no tsy mety!!")</f>
        <v>Teny dimy: Katie Holmes 90 metatra; ahoana no tsy mety!!</v>
      </c>
      <c r="C164" s="3" t="n">
        <v>1</v>
      </c>
    </row>
    <row r="165" customFormat="false" ht="15.75" hidden="false" customHeight="true" outlineLevel="0" collapsed="false">
      <c r="A165" s="3" t="s">
        <v>166</v>
      </c>
      <c r="B165" s="3" t="str">
        <f aca="false">IFERROR(__xludf.dummyfunction("GOOGLETRANSLATE(B165, ""en"", ""mg"")"),"Ny EA Sports dia tsy andriamanitra na inona na inona...")</f>
        <v>Ny EA Sports dia tsy andriamanitra na inona na inona...</v>
      </c>
      <c r="C165" s="3" t="n">
        <v>-1</v>
      </c>
    </row>
    <row r="166" customFormat="false" ht="15.75" hidden="false" customHeight="true" outlineLevel="0" collapsed="false">
      <c r="A166" s="3" t="s">
        <v>167</v>
      </c>
      <c r="B166" s="3" t="str">
        <f aca="false">IFERROR(__xludf.dummyfunction("GOOGLETRANSLATE(B166, ""en"", ""mg"")"),"Revolisiona ara-toekarena - Vahaolana ara-panahy nataon'i J. Kendall Anderson, M.Ed. [...] Miaraka amin'ny toekarena ao anaty tanky sy ny Filoha Obama miasa mafy kokoa noho ny Jamaikana mpahandro iray, ity boky ity dia araka ny nandidian'ny fitotonganana.")</f>
        <v>Revolisiona ara-toekarena - Vahaolana ara-panahy nataon'i J. Kendall Anderson, M.Ed. [...] Miaraka amin'ny toekarena ao anaty tanky sy ny Filoha Obama miasa mafy kokoa noho ny Jamaikana mpahandro iray, ity boky ity dia araka ny nandidian'ny fitotonganana.</v>
      </c>
      <c r="C166" s="3" t="n">
        <v>1</v>
      </c>
    </row>
    <row r="167" customFormat="false" ht="15.75" hidden="false" customHeight="true" outlineLevel="0" collapsed="false">
      <c r="A167" s="3" t="s">
        <v>168</v>
      </c>
      <c r="B167" s="3" t="str">
        <f aca="false">IFERROR(__xludf.dummyfunction("GOOGLETRANSLATE(B167, ""en"", ""mg"")"),"Diso be aho.")</f>
        <v>Diso be aho.</v>
      </c>
      <c r="C167" s="3" t="n">
        <v>1</v>
      </c>
    </row>
    <row r="168" customFormat="false" ht="15.75" hidden="false" customHeight="true" outlineLevel="0" collapsed="false">
      <c r="A168" s="3" t="s">
        <v>169</v>
      </c>
      <c r="B168" s="3" t="str">
        <f aca="false">IFERROR(__xludf.dummyfunction("GOOGLETRANSLATE(B168, ""en"", ""mg"")"),"Nipetraka tao anatin'ny ora sy ora maro tamin'ireo horonan-tsarimihetsika miavaka aho (anisan'izany ireo dikan-teny miitatra) ireo sombiny natolotr'izy ireo tamin'ity lalao ity dia marina, araka ny lazainao hoe LAME!")</f>
        <v>Nipetraka tao anatin'ny ora sy ora maro tamin'ireo horonan-tsarimihetsika miavaka aho (anisan'izany ireo dikan-teny miitatra) ireo sombiny natolotr'izy ireo tamin'ity lalao ity dia marina, araka ny lazainao hoe LAME!</v>
      </c>
      <c r="C168" s="3" t="n">
        <v>-1</v>
      </c>
    </row>
    <row r="169" customFormat="false" ht="15.75" hidden="false" customHeight="true" outlineLevel="0" collapsed="false">
      <c r="A169" s="3" t="s">
        <v>170</v>
      </c>
      <c r="B169" s="3" t="str">
        <f aca="false">IFERROR(__xludf.dummyfunction("GOOGLETRANSLATE(B169, ""en"", ""mg"")"),"Yuck!")</f>
        <v>Yuck!</v>
      </c>
      <c r="C169" s="3" t="n">
        <v>-1</v>
      </c>
    </row>
    <row r="170" customFormat="false" ht="15.75" hidden="false" customHeight="true" outlineLevel="0" collapsed="false">
      <c r="A170" s="3" t="s">
        <v>171</v>
      </c>
      <c r="B170" s="3" t="str">
        <f aca="false">IFERROR(__xludf.dummyfunction("GOOGLETRANSLATE(B170, ""en"", ""mg"")"),"Raha azoko atao ny mamerina izany ary mahazo famerenam-bola dia ataoko.")</f>
        <v>Raha azoko atao ny mamerina izany ary mahazo famerenam-bola dia ataoko.</v>
      </c>
      <c r="C170" s="3" t="n">
        <v>-1</v>
      </c>
    </row>
    <row r="171" customFormat="false" ht="15.75" hidden="false" customHeight="true" outlineLevel="0" collapsed="false">
      <c r="A171" s="3" t="s">
        <v>172</v>
      </c>
      <c r="B171" s="3" t="str">
        <f aca="false">IFERROR(__xludf.dummyfunction("GOOGLETRANSLATE(B171, ""en"", ""mg"")"),"Araka ny voalazan'i Ismaela, ny fiainana dia tsy hoe mandresy na mitondra ny tany, fa miaina sy mamela ho velona ary io hafatra tsotra io dia ampitaina ao amin'ny boky amin'ny alalan'ny anekdota sy fanoharana tena lojika.")</f>
        <v>Araka ny voalazan'i Ismaela, ny fiainana dia tsy hoe mandresy na mitondra ny tany, fa miaina sy mamela ho velona ary io hafatra tsotra io dia ampitaina ao amin'ny boky amin'ny alalan'ny anekdota sy fanoharana tena lojika.</v>
      </c>
      <c r="C171" s="3" t="n">
        <v>1</v>
      </c>
    </row>
    <row r="172" customFormat="false" ht="15.75" hidden="false" customHeight="true" outlineLevel="0" collapsed="false">
      <c r="A172" s="3" t="s">
        <v>173</v>
      </c>
      <c r="B172" s="3" t="str">
        <f aca="false">IFERROR(__xludf.dummyfunction("GOOGLETRANSLATE(B172, ""en"", ""mg"")"),"Na dia azo tsinontsinoavina amin'ny kilalao Happy Meal aza izany, fakantsary $400 ity.")</f>
        <v>Na dia azo tsinontsinoavina amin'ny kilalao Happy Meal aza izany, fakantsary $400 ity.</v>
      </c>
      <c r="C172" s="3" t="n">
        <v>-1</v>
      </c>
    </row>
    <row r="173" customFormat="false" ht="15.75" hidden="false" customHeight="true" outlineLevel="0" collapsed="false">
      <c r="A173" s="3" t="s">
        <v>174</v>
      </c>
      <c r="B173" s="3" t="str">
        <f aca="false">IFERROR(__xludf.dummyfunction("GOOGLETRANSLATE(B173, ""en"", ""mg"")"),"Ny iraka dia maizina sy manjavozavo.")</f>
        <v>Ny iraka dia maizina sy manjavozavo.</v>
      </c>
      <c r="C173" s="3" t="n">
        <v>-1</v>
      </c>
    </row>
    <row r="174" customFormat="false" ht="15.75" hidden="false" customHeight="true" outlineLevel="0" collapsed="false">
      <c r="A174" s="3" t="s">
        <v>175</v>
      </c>
      <c r="B174" s="3" t="str">
        <f aca="false">IFERROR(__xludf.dummyfunction("GOOGLETRANSLATE(B174, ""en"", ""mg"")"),"Tsy nahatsiaro tena ho nifandray tamin'ilay mpilalao fototra mihitsy aho, ary nahita pejy 150 teo amin'ny sisin'ny fahatsapana ho an'ny mpamaky iray aho (manohy na manary izany ve aho), fa satria pejy 300 eo ho eo ihany ny halavany dia nieritreritra aho h"&amp;"oe maninona no tsy mandeha.")</f>
        <v>Tsy nahatsiaro tena ho nifandray tamin'ilay mpilalao fototra mihitsy aho, ary nahita pejy 150 teo amin'ny sisin'ny fahatsapana ho an'ny mpamaky iray aho (manohy na manary izany ve aho), fa satria pejy 300 eo ho eo ihany ny halavany dia nieritreritra aho hoe maninona no tsy mandeha.</v>
      </c>
      <c r="C174" s="3" t="n">
        <v>-1</v>
      </c>
    </row>
    <row r="175" customFormat="false" ht="15.75" hidden="false" customHeight="true" outlineLevel="0" collapsed="false">
      <c r="A175" s="3" t="s">
        <v>176</v>
      </c>
      <c r="B175" s="3" t="str">
        <f aca="false">IFERROR(__xludf.dummyfunction("GOOGLETRANSLATE(B175, ""en"", ""mg"")"),"Oh eny, ary ny mozika dia malemy, miaraka amin'ny 3-4 maningana.")</f>
        <v>Oh eny, ary ny mozika dia malemy, miaraka amin'ny 3-4 maningana.</v>
      </c>
      <c r="C175" s="3" t="n">
        <v>-1</v>
      </c>
    </row>
    <row r="176" customFormat="false" ht="15.75" hidden="false" customHeight="true" outlineLevel="0" collapsed="false">
      <c r="A176" s="3" t="s">
        <v>177</v>
      </c>
      <c r="B176" s="3" t="str">
        <f aca="false">IFERROR(__xludf.dummyfunction("GOOGLETRANSLATE(B176, ""en"", ""mg"")"),"Mpampianatra AP US taona voalohany aho rehefa nividy ity boky ity ary iray hafa avy amin'ny Princeton Review. Ireo boky roa ireo dia natao ho loharano feno hamerenana ny fanadinana AP, fa ny Princeton Review dia tsara kokoa amin'ny faritra rehetra.")</f>
        <v>Mpampianatra AP US taona voalohany aho rehefa nividy ity boky ity ary iray hafa avy amin'ny Princeton Review. Ireo boky roa ireo dia natao ho loharano feno hamerenana ny fanadinana AP, fa ny Princeton Review dia tsara kokoa amin'ny faritra rehetra.</v>
      </c>
      <c r="C176" s="3" t="n">
        <v>-1</v>
      </c>
    </row>
    <row r="177" customFormat="false" ht="15.75" hidden="false" customHeight="true" outlineLevel="0" collapsed="false">
      <c r="A177" s="3" t="s">
        <v>178</v>
      </c>
      <c r="B177" s="3" t="str">
        <f aca="false">IFERROR(__xludf.dummyfunction("GOOGLETRANSLATE(B177, ""en"", ""mg"")"),"Ary samy nimenomenona sy nimenomenona be izy ireo, indrindra i Gabriel, ka voatery namerina namaky ny pejy teo aloha aho ary nampahatsiahy ahy fa tsy vao voalohany izy tamin'ny lycée fa efa tany amin'ny oniversite!!!")</f>
        <v>Ary samy nimenomenona sy nimenomenona be izy ireo, indrindra i Gabriel, ka voatery namerina namaky ny pejy teo aloha aho ary nampahatsiahy ahy fa tsy vao voalohany izy tamin'ny lycée fa efa tany amin'ny oniversite!!!</v>
      </c>
      <c r="C177" s="3" t="n">
        <v>-1</v>
      </c>
    </row>
    <row r="178" customFormat="false" ht="15.75" hidden="false" customHeight="true" outlineLevel="0" collapsed="false">
      <c r="A178" s="3" t="s">
        <v>179</v>
      </c>
      <c r="B178" s="3" t="str">
        <f aca="false">IFERROR(__xludf.dummyfunction("GOOGLETRANSLATE(B178, ""en"", ""mg"")"),"Avy eo, misy kilasika azo antoka avy amin'ny Kim English, De'Lacy, Lovetribe, Bucketheads ary Basement Jaxx. Ny disc roa dia ahitana ny sasany amin'ireo kilasika manokana avy amin'i Njoi, My Friend Sam ary taorian'ny volana maromaro niezahana hitady 'Perf"&amp;"ect Motion' amin'ny maha-izy azy dia miafara amin'ity fanangonana ity, izay tsy maintsy esoriko any HK ny satroko.")</f>
        <v>Avy eo, misy kilasika azo antoka avy amin'ny Kim English, De'Lacy, Lovetribe, Bucketheads ary Basement Jaxx. Ny disc roa dia ahitana ny sasany amin'ireo kilasika manokana avy amin'i Njoi, My Friend Sam ary taorian'ny volana maromaro niezahana hitady 'Perfect Motion' amin'ny maha-izy azy dia miafara amin'ity fanangonana ity, izay tsy maintsy esoriko any HK ny satroko.</v>
      </c>
      <c r="C178" s="3" t="n">
        <v>1</v>
      </c>
    </row>
    <row r="179" customFormat="false" ht="15.75" hidden="false" customHeight="true" outlineLevel="0" collapsed="false">
      <c r="A179" s="3" t="s">
        <v>180</v>
      </c>
      <c r="B179" s="3" t="str">
        <f aca="false">IFERROR(__xludf.dummyfunction("GOOGLETRANSLATE(B179, ""en"", ""mg"")"),"Nentiko niverina ilay izy ary nahazo Harmon/Kardon (AVR-247) mitovy amin'ny vidiny ary tsapako fa manafoana ity iray ity aho.")</f>
        <v>Nentiko niverina ilay izy ary nahazo Harmon/Kardon (AVR-247) mitovy amin'ny vidiny ary tsapako fa manafoana ity iray ity aho.</v>
      </c>
      <c r="C179" s="3" t="n">
        <v>-1</v>
      </c>
    </row>
    <row r="180" customFormat="false" ht="15.75" hidden="false" customHeight="true" outlineLevel="0" collapsed="false">
      <c r="A180" s="3" t="s">
        <v>181</v>
      </c>
      <c r="B180" s="3" t="str">
        <f aca="false">IFERROR(__xludf.dummyfunction("GOOGLETRANSLATE(B180, ""en"", ""mg"")"),"Ambonin'izany, tsy misy fanambarana vaovao mahaliana momba an'i Hudson (na momba ny tontolon'ny lavender any Hollywood).")</f>
        <v>Ambonin'izany, tsy misy fanambarana vaovao mahaliana momba an'i Hudson (na momba ny tontolon'ny lavender any Hollywood).</v>
      </c>
      <c r="C180" s="3" t="n">
        <v>-1</v>
      </c>
    </row>
    <row r="181" customFormat="false" ht="15.75" hidden="false" customHeight="true" outlineLevel="0" collapsed="false">
      <c r="A181" s="3" t="s">
        <v>182</v>
      </c>
      <c r="B181" s="3" t="str">
        <f aca="false">IFERROR(__xludf.dummyfunction("GOOGLETRANSLATE(B181, ""en"", ""mg"")"),"Rehefa miteny ireo mpilalao dia tiako ny hijery ny endrik'izy ireo, mba ho azoko ny fifanakalozan-kevitra.")</f>
        <v>Rehefa miteny ireo mpilalao dia tiako ny hijery ny endrik'izy ireo, mba ho azoko ny fifanakalozan-kevitra.</v>
      </c>
      <c r="C181" s="3" t="n">
        <v>-1</v>
      </c>
    </row>
    <row r="182" customFormat="false" ht="15.75" hidden="false" customHeight="true" outlineLevel="0" collapsed="false">
      <c r="A182" s="3" t="s">
        <v>183</v>
      </c>
      <c r="B182" s="3" t="str">
        <f aca="false">IFERROR(__xludf.dummyfunction("GOOGLETRANSLATE(B182, ""en"", ""mg"")"),"Raha mahazo toerana ratsy ianao dia Atombohy fotsiny. Raha ny marina, avelao aho hametraka io fitarainana io: ny toerana fanombohana ao amin'ny vahindanitra (izay toa kisendrasendra) dia tsy tokony ho tapa-kevitra lalina amin'ny vokatra.")</f>
        <v>Raha mahazo toerana ratsy ianao dia Atombohy fotsiny. Raha ny marina, avelao aho hametraka io fitarainana io: ny toerana fanombohana ao amin'ny vahindanitra (izay toa kisendrasendra) dia tsy tokony ho tapa-kevitra lalina amin'ny vokatra.</v>
      </c>
      <c r="C182" s="3" t="n">
        <v>-1</v>
      </c>
    </row>
    <row r="183" customFormat="false" ht="15.75" hidden="false" customHeight="true" outlineLevel="0" collapsed="false">
      <c r="A183" s="3" t="s">
        <v>184</v>
      </c>
      <c r="B183" s="3" t="str">
        <f aca="false">IFERROR(__xludf.dummyfunction("GOOGLETRANSLATE(B183, ""en"", ""mg"")"),"Tsara henoina fotsiny ilay tononkira.")</f>
        <v>Tsara henoina fotsiny ilay tononkira.</v>
      </c>
      <c r="C183" s="3" t="n">
        <v>1</v>
      </c>
    </row>
    <row r="184" customFormat="false" ht="15.75" hidden="false" customHeight="true" outlineLevel="0" collapsed="false">
      <c r="A184" s="3" t="s">
        <v>185</v>
      </c>
      <c r="B184" s="3" t="str">
        <f aca="false">IFERROR(__xludf.dummyfunction("GOOGLETRANSLATE(B184, ""en"", ""mg"")"),"Manimba tanteraka ny tranokala.")</f>
        <v>Manimba tanteraka ny tranokala.</v>
      </c>
      <c r="C184" s="3" t="n">
        <v>-1</v>
      </c>
    </row>
    <row r="185" customFormat="false" ht="15.75" hidden="false" customHeight="true" outlineLevel="0" collapsed="false">
      <c r="A185" s="3" t="s">
        <v>186</v>
      </c>
      <c r="B185" s="3" t="str">
        <f aca="false">IFERROR(__xludf.dummyfunction("GOOGLETRANSLATE(B185, ""en"", ""mg"")"),"Heveriko fa raha omenao roa taona ity tarika ity dia manana fahafahana ho tena mavesatra amin'ny sehatra emo/pop-rock izy ireo, ary hivarotra toerana lehibe tsy ho ela.")</f>
        <v>Heveriko fa raha omenao roa taona ity tarika ity dia manana fahafahana ho tena mavesatra amin'ny sehatra emo/pop-rock izy ireo, ary hivarotra toerana lehibe tsy ho ela.</v>
      </c>
      <c r="C185" s="3" t="n">
        <v>1</v>
      </c>
    </row>
    <row r="186" customFormat="false" ht="15.75" hidden="false" customHeight="true" outlineLevel="0" collapsed="false">
      <c r="A186" s="3" t="s">
        <v>187</v>
      </c>
      <c r="B186" s="3" t="str">
        <f aca="false">IFERROR(__xludf.dummyfunction("GOOGLETRANSLATE(B186, ""en"", ""mg"")"),"Ny voalohany amin'ny CG (araka ny nampoiziko) dia tsara raha lazaina fa kely indrindra.")</f>
        <v>Ny voalohany amin'ny CG (araka ny nampoiziko) dia tsara raha lazaina fa kely indrindra.</v>
      </c>
      <c r="C186" s="3" t="n">
        <v>1</v>
      </c>
    </row>
    <row r="187" customFormat="false" ht="15.75" hidden="false" customHeight="true" outlineLevel="0" collapsed="false">
      <c r="A187" s="3" t="s">
        <v>188</v>
      </c>
      <c r="B187" s="3" t="str">
        <f aca="false">IFERROR(__xludf.dummyfunction("GOOGLETRANSLATE(B187, ""en"", ""mg"")"),"3. Ny haavon'ny fanodinkodinana eo amin'ny sehatra ara-pihetseham-po sy ara-tantara izay ezahan'ny mpanoratra dia manevateva ny mpamaky.")</f>
        <v>3. Ny haavon'ny fanodinkodinana eo amin'ny sehatra ara-pihetseham-po sy ara-tantara izay ezahan'ny mpanoratra dia manevateva ny mpamaky.</v>
      </c>
      <c r="C187" s="3" t="n">
        <v>-1</v>
      </c>
    </row>
    <row r="188" customFormat="false" ht="15.75" hidden="false" customHeight="true" outlineLevel="0" collapsed="false">
      <c r="A188" s="3" t="s">
        <v>189</v>
      </c>
      <c r="B188" s="3" t="str">
        <f aca="false">IFERROR(__xludf.dummyfunction("GOOGLETRANSLATE(B188, ""en"", ""mg"")"),"TSY ity ilay version be henoko!!!")</f>
        <v>TSY ity ilay version be henoko!!!</v>
      </c>
      <c r="C188" s="3" t="n">
        <v>-1</v>
      </c>
    </row>
    <row r="189" customFormat="false" ht="15.75" hidden="false" customHeight="true" outlineLevel="0" collapsed="false">
      <c r="A189" s="3" t="s">
        <v>190</v>
      </c>
      <c r="B189" s="3" t="str">
        <f aca="false">IFERROR(__xludf.dummyfunction("GOOGLETRANSLATE(B189, ""en"", ""mg"")"),"Tsy misy misongadina amin’ireo hira ireo.")</f>
        <v>Tsy misy misongadina amin’ireo hira ireo.</v>
      </c>
      <c r="C189" s="3" t="n">
        <v>-1</v>
      </c>
    </row>
    <row r="190" customFormat="false" ht="15.75" hidden="false" customHeight="true" outlineLevel="0" collapsed="false">
      <c r="A190" s="3" t="s">
        <v>191</v>
      </c>
      <c r="B190" s="3" t="str">
        <f aca="false">IFERROR(__xludf.dummyfunction("GOOGLETRANSLATE(B190, ""en"", ""mg"")"),"Avereno any amin'ny magazay ilay fitaovana ary mitady solony tsara kokoa.")</f>
        <v>Avereno any amin'ny magazay ilay fitaovana ary mitady solony tsara kokoa.</v>
      </c>
      <c r="C190" s="3" t="n">
        <v>-1</v>
      </c>
    </row>
    <row r="191" customFormat="false" ht="15.75" hidden="false" customHeight="true" outlineLevel="0" collapsed="false">
      <c r="A191" s="3" t="s">
        <v>192</v>
      </c>
      <c r="B191" s="3" t="str">
        <f aca="false">IFERROR(__xludf.dummyfunction("GOOGLETRANSLATE(B191, ""en"", ""mg"")"),"Tsy ny fanovozan-kevitra eny ambanin’ny pejy ihany, fa ny sasany naverina navoaka, ny sasany tsy nisy.")</f>
        <v>Tsy ny fanovozan-kevitra eny ambanin’ny pejy ihany, fa ny sasany naverina navoaka, ny sasany tsy nisy.</v>
      </c>
      <c r="C191" s="3" t="n">
        <v>-1</v>
      </c>
    </row>
    <row r="192" customFormat="false" ht="15.75" hidden="false" customHeight="true" outlineLevel="0" collapsed="false">
      <c r="A192" s="3" t="s">
        <v>193</v>
      </c>
      <c r="B192" s="3" t="str">
        <f aca="false">IFERROR(__xludf.dummyfunction("GOOGLETRANSLATE(B192, ""en"", ""mg"")"),"Tehirizo ny volanao fa aza atao.")</f>
        <v>Tehirizo ny volanao fa aza atao.</v>
      </c>
      <c r="C192" s="3" t="n">
        <v>-1</v>
      </c>
    </row>
    <row r="193" customFormat="false" ht="15.75" hidden="false" customHeight="true" outlineLevel="0" collapsed="false">
      <c r="A193" s="3" t="s">
        <v>194</v>
      </c>
      <c r="B193" s="3" t="str">
        <f aca="false">IFERROR(__xludf.dummyfunction("GOOGLETRANSLATE(B193, ""en"", ""mg"")"),"Ity dia iray amin'ireo sarimihetsika superhero tsara indrindra teo anilan'ny spider man 2. Hitako tsara kokoa noho ny spider man izany satria tena zava-misy kokoa ary tsy toy ny sary mihetsika.")</f>
        <v>Ity dia iray amin'ireo sarimihetsika superhero tsara indrindra teo anilan'ny spider man 2. Hitako tsara kokoa noho ny spider man izany satria tena zava-misy kokoa ary tsy toy ny sary mihetsika.</v>
      </c>
      <c r="C193" s="3" t="n">
        <v>1</v>
      </c>
    </row>
    <row r="194" customFormat="false" ht="15.75" hidden="false" customHeight="true" outlineLevel="0" collapsed="false">
      <c r="A194" s="3" t="s">
        <v>195</v>
      </c>
      <c r="B194" s="3" t="str">
        <f aca="false">IFERROR(__xludf.dummyfunction("GOOGLETRANSLATE(B194, ""en"", ""mg"")"),"Ny vokatra farany dia be dia be ny gags poop vorona sy ny fivontosana amin'ny ankapobeny (voalaza fa mitentina $175 M ho an'ny CGI F/X).")</f>
        <v>Ny vokatra farany dia be dia be ny gags poop vorona sy ny fivontosana amin'ny ankapobeny (voalaza fa mitentina $175 M ho an'ny CGI F/X).</v>
      </c>
      <c r="C194" s="3" t="n">
        <v>-1</v>
      </c>
    </row>
    <row r="195" customFormat="false" ht="15.75" hidden="false" customHeight="true" outlineLevel="0" collapsed="false">
      <c r="A195" s="3" t="s">
        <v>196</v>
      </c>
      <c r="B195" s="3" t="str">
        <f aca="false">IFERROR(__xludf.dummyfunction("GOOGLETRANSLATE(B195, ""en"", ""mg"")"),"Tampoka teo dia ny fahadisoako no mbola misy ampahany amin'ny fandaharana.")</f>
        <v>Tampoka teo dia ny fahadisoako no mbola misy ampahany amin'ny fandaharana.</v>
      </c>
      <c r="C195" s="3" t="n">
        <v>-1</v>
      </c>
    </row>
    <row r="196" customFormat="false" ht="15.75" hidden="false" customHeight="true" outlineLevel="0" collapsed="false">
      <c r="A196" s="3" t="s">
        <v>197</v>
      </c>
      <c r="B196" s="3" t="str">
        <f aca="false">IFERROR(__xludf.dummyfunction("GOOGLETRANSLATE(B196, ""en"", ""mg"")"),"Ny grafika dia tena tsara ho an'ny Xbox tsara. Tena mahatsapa ianao fa manao snowboard eo an-tampon'io tendrombohitra lehibe sy matavy io.")</f>
        <v>Ny grafika dia tena tsara ho an'ny Xbox tsara. Tena mahatsapa ianao fa manao snowboard eo an-tampon'io tendrombohitra lehibe sy matavy io.</v>
      </c>
      <c r="C196" s="3" t="n">
        <v>1</v>
      </c>
    </row>
    <row r="197" customFormat="false" ht="15.75" hidden="false" customHeight="true" outlineLevel="0" collapsed="false">
      <c r="A197" s="3" t="s">
        <v>198</v>
      </c>
      <c r="B197" s="3" t="str">
        <f aca="false">IFERROR(__xludf.dummyfunction("GOOGLETRANSLATE(B197, ""en"", ""mg"")"),"Ny sary dia manjavozavo, ary na dia eo aza ny fisian'ny karatra graphics crossfired (HD4870s).")</f>
        <v>Ny sary dia manjavozavo, ary na dia eo aza ny fisian'ny karatra graphics crossfired (HD4870s).</v>
      </c>
      <c r="C197" s="3" t="n">
        <v>-1</v>
      </c>
    </row>
    <row r="198" customFormat="false" ht="15.75" hidden="false" customHeight="true" outlineLevel="0" collapsed="false">
      <c r="A198" s="3" t="s">
        <v>199</v>
      </c>
      <c r="B198" s="3" t="str">
        <f aca="false">IFERROR(__xludf.dummyfunction("GOOGLETRANSLATE(B198, ""en"", ""mg"")"),"Izay no tena nahavariana ahy fa nanana fahasahiana namoaka rakikira toy izany izy.")</f>
        <v>Izay no tena nahavariana ahy fa nanana fahasahiana namoaka rakikira toy izany izy.</v>
      </c>
      <c r="C198" s="3" t="n">
        <v>-1</v>
      </c>
    </row>
    <row r="199" customFormat="false" ht="15.75" hidden="false" customHeight="true" outlineLevel="0" collapsed="false">
      <c r="A199" s="3" t="s">
        <v>200</v>
      </c>
      <c r="B199" s="3" t="str">
        <f aca="false">IFERROR(__xludf.dummyfunction("GOOGLETRANSLATE(B199, ""en"", ""mg"")"),"- Mora mikitikitika ny telefaonina ary tsy mahazaka ny milatsaka.")</f>
        <v>- Mora mikitikitika ny telefaonina ary tsy mahazaka ny milatsaka.</v>
      </c>
      <c r="C199" s="3" t="n">
        <v>-1</v>
      </c>
    </row>
    <row r="200" customFormat="false" ht="15.75" hidden="false" customHeight="true" outlineLevel="0" collapsed="false">
      <c r="A200" s="3" t="s">
        <v>201</v>
      </c>
      <c r="B200" s="3" t="str">
        <f aca="false">IFERROR(__xludf.dummyfunction("GOOGLETRANSLATE(B200, ""en"", ""mg"")"),"Izany no hany tena fiangaviana amin'ity lalao ity, tsy heveriko ho ratsy kokoa ny andiany Mario Party amin'ity lalao ity ... tsy mendrika ny hividy ...")</f>
        <v>Izany no hany tena fiangaviana amin'ity lalao ity, tsy heveriko ho ratsy kokoa ny andiany Mario Party amin'ity lalao ity ... tsy mendrika ny hividy ...</v>
      </c>
      <c r="C200" s="3" t="n">
        <v>-1</v>
      </c>
    </row>
    <row r="201" customFormat="false" ht="15.75" hidden="false" customHeight="true" outlineLevel="0" collapsed="false">
      <c r="A201" s="3" t="s">
        <v>202</v>
      </c>
      <c r="B201" s="3" t="str">
        <f aca="false">IFERROR(__xludf.dummyfunction("GOOGLETRANSLATE(B201, ""en"", ""mg"")"),"Tena haingana sy tena marina. Misy fomba 4 hampiala voly anao.")</f>
        <v>Tena haingana sy tena marina. Misy fomba 4 hampiala voly anao.</v>
      </c>
      <c r="C201" s="3" t="n">
        <v>1</v>
      </c>
    </row>
    <row r="202" customFormat="false" ht="15.75" hidden="false" customHeight="true" outlineLevel="0" collapsed="false">
      <c r="A202" s="3" t="s">
        <v>203</v>
      </c>
      <c r="B202" s="3" t="str">
        <f aca="false">IFERROR(__xludf.dummyfunction("GOOGLETRANSLATE(B202, ""en"", ""mg"")"),"Andramo izany, andramo ary amin'ny vola vitsivitsy dia mety ho hitanao fa tafaverina ianao!")</f>
        <v>Andramo izany, andramo ary amin'ny vola vitsivitsy dia mety ho hitanao fa tafaverina ianao!</v>
      </c>
      <c r="C202" s="3" t="n">
        <v>1</v>
      </c>
    </row>
    <row r="203" customFormat="false" ht="15.75" hidden="false" customHeight="true" outlineLevel="0" collapsed="false">
      <c r="A203" s="3" t="s">
        <v>204</v>
      </c>
      <c r="B203" s="3" t="str">
        <f aca="false">IFERROR(__xludf.dummyfunction("GOOGLETRANSLATE(B203, ""en"", ""mg"")"),"Na dia fantatro aza fa izany no toetran'ny tontolon'ny majika rehetra, dia tafahoatra loatra ka manelingelina ny mpijery.")</f>
        <v>Na dia fantatro aza fa izany no toetran'ny tontolon'ny majika rehetra, dia tafahoatra loatra ka manelingelina ny mpijery.</v>
      </c>
      <c r="C203" s="3" t="n">
        <v>-1</v>
      </c>
    </row>
    <row r="204" customFormat="false" ht="15.75" hidden="false" customHeight="true" outlineLevel="0" collapsed="false">
      <c r="A204" s="3" t="s">
        <v>205</v>
      </c>
      <c r="B204" s="3" t="str">
        <f aca="false">IFERROR(__xludf.dummyfunction("GOOGLETRANSLATE(B204, ""en"", ""mg"")"),"Ary koa ny fitaovana fanamboarana fiara izay totohondry fotsiny amin'ny sisin'ny fiara iray mba hamerenana azy indray.")</f>
        <v>Ary koa ny fitaovana fanamboarana fiara izay totohondry fotsiny amin'ny sisin'ny fiara iray mba hamerenana azy indray.</v>
      </c>
      <c r="C204" s="3" t="n">
        <v>-1</v>
      </c>
    </row>
    <row r="205" customFormat="false" ht="15.75" hidden="false" customHeight="true" outlineLevel="0" collapsed="false">
      <c r="A205" s="3" t="s">
        <v>206</v>
      </c>
      <c r="B205" s="3" t="str">
        <f aca="false">IFERROR(__xludf.dummyfunction("GOOGLETRANSLATE(B205, ""en"", ""mg"")"),"Ny tononkira dia manjavozavo, mampihomehy, ary mampisaintsaina, fa ao an-tsaiko dia saika voasakantsakan'ny fandaharana sy famokarana manaitra.")</f>
        <v>Ny tononkira dia manjavozavo, mampihomehy, ary mampisaintsaina, fa ao an-tsaiko dia saika voasakantsakan'ny fandaharana sy famokarana manaitra.</v>
      </c>
      <c r="C205" s="3" t="n">
        <v>1</v>
      </c>
    </row>
    <row r="206" customFormat="false" ht="15.75" hidden="false" customHeight="true" outlineLevel="0" collapsed="false">
      <c r="A206" s="3" t="s">
        <v>207</v>
      </c>
      <c r="B206" s="3" t="str">
        <f aca="false">IFERROR(__xludf.dummyfunction("GOOGLETRANSLATE(B206, ""en"", ""mg"")"),"TSY ho diso fanantenana ianao.")</f>
        <v>TSY ho diso fanantenana ianao.</v>
      </c>
      <c r="C206" s="3" t="n">
        <v>1</v>
      </c>
    </row>
    <row r="207" customFormat="false" ht="15.75" hidden="false" customHeight="true" outlineLevel="0" collapsed="false">
      <c r="A207" s="3" t="s">
        <v>208</v>
      </c>
      <c r="B207" s="3" t="str">
        <f aca="false">IFERROR(__xludf.dummyfunction("GOOGLETRANSLATE(B207, ""en"", ""mg"")"),"Toy izany koa amin'ny legioma.")</f>
        <v>Toy izany koa amin'ny legioma.</v>
      </c>
      <c r="C207" s="3" t="n">
        <v>1</v>
      </c>
    </row>
    <row r="208" customFormat="false" ht="15.75" hidden="false" customHeight="true" outlineLevel="0" collapsed="false">
      <c r="A208" s="3" t="s">
        <v>209</v>
      </c>
      <c r="B208" s="3" t="str">
        <f aca="false">IFERROR(__xludf.dummyfunction("GOOGLETRANSLATE(B208, ""en"", ""mg"")"),"Enga anie ka ho tadidin'i Swain hoe nanao ahoana ny tamin'izany taona izany fa tsy nanandrana nanonitra be loatra noho ny fahanterana loatra tamin'ny fihetsika fahazazany fa angamba izay no takin'ny script ho azy.")</f>
        <v>Enga anie ka ho tadidin'i Swain hoe nanao ahoana ny tamin'izany taona izany fa tsy nanandrana nanonitra be loatra noho ny fahanterana loatra tamin'ny fihetsika fahazazany fa angamba izay no takin'ny script ho azy.</v>
      </c>
      <c r="C208" s="3" t="n">
        <v>-1</v>
      </c>
    </row>
    <row r="209" customFormat="false" ht="15.75" hidden="false" customHeight="true" outlineLevel="0" collapsed="false">
      <c r="A209" s="3" t="s">
        <v>210</v>
      </c>
      <c r="B209" s="3" t="str">
        <f aca="false">IFERROR(__xludf.dummyfunction("GOOGLETRANSLATE(B209, ""en"", ""mg"")"),"nandritra ny fiakarana faratampony teo an-tampon'ny Tranoben'i Bradbury, ary koa ny kabariny ""tahaka ny ranomaso amin'ny orana"" izay nahatonga ahy foana.")</f>
        <v>nandritra ny fiakarana faratampony teo an-tampon'ny Tranoben'i Bradbury, ary koa ny kabariny "tahaka ny ranomaso amin'ny orana" izay nahatonga ahy foana.</v>
      </c>
      <c r="C209" s="3" t="n">
        <v>1</v>
      </c>
    </row>
    <row r="210" customFormat="false" ht="15.75" hidden="false" customHeight="true" outlineLevel="0" collapsed="false">
      <c r="A210" s="3" t="s">
        <v>211</v>
      </c>
      <c r="B210" s="3" t="str">
        <f aca="false">IFERROR(__xludf.dummyfunction("GOOGLETRANSLATE(B210, ""en"", ""mg"")"),"Saingy tonga akaiky izany raha fantatrao ny ataonao!")</f>
        <v>Saingy tonga akaiky izany raha fantatrao ny ataonao!</v>
      </c>
      <c r="C210" s="3" t="n">
        <v>1</v>
      </c>
    </row>
    <row r="211" customFormat="false" ht="15.75" hidden="false" customHeight="true" outlineLevel="0" collapsed="false">
      <c r="A211" s="3" t="s">
        <v>212</v>
      </c>
      <c r="B211" s="3" t="str">
        <f aca="false">IFERROR(__xludf.dummyfunction("GOOGLETRANSLATE(B211, ""en"", ""mg"")"),"Ny fampiasan'i Groth ny feon'ny vehivavy sy ny KORG dia miasa tsara kokoa.")</f>
        <v>Ny fampiasan'i Groth ny feon'ny vehivavy sy ny KORG dia miasa tsara kokoa.</v>
      </c>
      <c r="C211" s="3" t="n">
        <v>1</v>
      </c>
    </row>
    <row r="212" customFormat="false" ht="15.75" hidden="false" customHeight="true" outlineLevel="0" collapsed="false">
      <c r="A212" s="3" t="s">
        <v>213</v>
      </c>
      <c r="B212" s="3" t="str">
        <f aca="false">IFERROR(__xludf.dummyfunction("GOOGLETRANSLATE(B212, ""en"", ""mg"")"),"Ny teny adala indrindra amin'ity sarimihetsika ity dia avy amin'i Sue storm rehefa nilaza i Von doom hoe: Aoka isika tsy hiady.")</f>
        <v>Ny teny adala indrindra amin'ity sarimihetsika ity dia avy amin'i Sue storm rehefa nilaza i Von doom hoe: Aoka isika tsy hiady.</v>
      </c>
      <c r="C212" s="3" t="n">
        <v>-1</v>
      </c>
    </row>
    <row r="213" customFormat="false" ht="15.75" hidden="false" customHeight="true" outlineLevel="0" collapsed="false">
      <c r="A213" s="3" t="s">
        <v>214</v>
      </c>
      <c r="B213" s="3" t="str">
        <f aca="false">IFERROR(__xludf.dummyfunction("GOOGLETRANSLATE(B213, ""en"", ""mg"")"),"Eny, tena nasehonao azy ireo...")</f>
        <v>Eny, tena nasehonao azy ireo...</v>
      </c>
      <c r="C213" s="3" t="n">
        <v>-1</v>
      </c>
    </row>
    <row r="214" customFormat="false" ht="15.75" hidden="false" customHeight="true" outlineLevel="0" collapsed="false">
      <c r="A214" s="3" t="s">
        <v>215</v>
      </c>
      <c r="B214" s="3" t="str">
        <f aca="false">IFERROR(__xludf.dummyfunction("GOOGLETRANSLATE(B214, ""en"", ""mg"")"),"BAM! fitambaran'ny mpamokatra sarimihetsika indie Christopher Nolan sy Bale (miaraka amin'ny fihodinana mahery vaika, mihetsiketsika nefa marefo ary valanorano tsara ho an'ny cowl malaza ratsy mba hiondrana!)")</f>
        <v>BAM! fitambaran'ny mpamokatra sarimihetsika indie Christopher Nolan sy Bale (miaraka amin'ny fihodinana mahery vaika, mihetsiketsika nefa marefo ary valanorano tsara ho an'ny cowl malaza ratsy mba hiondrana!)</v>
      </c>
      <c r="C214" s="3" t="n">
        <v>1</v>
      </c>
    </row>
    <row r="215" customFormat="false" ht="15.75" hidden="false" customHeight="true" outlineLevel="0" collapsed="false">
      <c r="A215" s="3" t="s">
        <v>216</v>
      </c>
      <c r="B215" s="3" t="str">
        <f aca="false">IFERROR(__xludf.dummyfunction("GOOGLETRANSLATE(B215, ""en"", ""mg"")"),"Na izany aza, saika mitovy foana ny teny lazainy isan'andro, ary tsy dia be resaka (…). Raha ny momba ny tendrombohitra dia tsy misy tsotra izao!")</f>
        <v>Na izany aza, saika mitovy foana ny teny lazainy isan'andro, ary tsy dia be resaka (…). Raha ny momba ny tendrombohitra dia tsy misy tsotra izao!</v>
      </c>
      <c r="C215" s="3" t="n">
        <v>-1</v>
      </c>
    </row>
    <row r="216" customFormat="false" ht="15.75" hidden="false" customHeight="true" outlineLevel="0" collapsed="false">
      <c r="A216" s="3" t="s">
        <v>217</v>
      </c>
      <c r="B216" s="3" t="str">
        <f aca="false">IFERROR(__xludf.dummyfunction("GOOGLETRANSLATE(B216, ""en"", ""mg"")"),"Tena ratsy ihany koa ny hira, afa-tsy ny hoe Miandry sy mandeha ra.")</f>
        <v>Tena ratsy ihany koa ny hira, afa-tsy ny hoe Miandry sy mandeha ra.</v>
      </c>
      <c r="C216" s="3" t="n">
        <v>-1</v>
      </c>
    </row>
    <row r="217" customFormat="false" ht="15.75" hidden="false" customHeight="true" outlineLevel="0" collapsed="false">
      <c r="A217" s="3" t="s">
        <v>218</v>
      </c>
      <c r="B217" s="3" t="str">
        <f aca="false">IFERROR(__xludf.dummyfunction("GOOGLETRANSLATE(B217, ""en"", ""mg"")"),"Tsy afaka mieritreritra endri-javatra mihemotra kokoa aho...")</f>
        <v>Tsy afaka mieritreritra endri-javatra mihemotra kokoa aho...</v>
      </c>
      <c r="C217" s="3" t="n">
        <v>-1</v>
      </c>
    </row>
    <row r="218" customFormat="false" ht="15.75" hidden="false" customHeight="true" outlineLevel="0" collapsed="false">
      <c r="A218" s="3" t="s">
        <v>219</v>
      </c>
      <c r="B218" s="3" t="str">
        <f aca="false">IFERROR(__xludf.dummyfunction("GOOGLETRANSLATE(B218, ""en"", ""mg"")"),"-Satria tsy afaka manamarina ireo mpilalao maty sy velona ny Baldur's Gate 2 mandritra ny lalaovinao amin'ny lalao voalohany, raha milalao amin'ireo lalao roa ireo ianao dia mety hahita olona izay nokapohinao tsy nahy tamin'ny alàlan'ny andiana gnolls ho "&amp;"A-okay indray (ary ny tantaran'ny lalao faharoa dia mihevitra fa manana antoko-mpanangom-bokatra izay mety tsy nataonao).")</f>
        <v>-Satria tsy afaka manamarina ireo mpilalao maty sy velona ny Baldur's Gate 2 mandritra ny lalaovinao amin'ny lalao voalohany, raha milalao amin'ireo lalao roa ireo ianao dia mety hahita olona izay nokapohinao tsy nahy tamin'ny alàlan'ny andiana gnolls ho A-okay indray (ary ny tantaran'ny lalao faharoa dia mihevitra fa manana antoko-mpanangom-bokatra izay mety tsy nataonao).</v>
      </c>
      <c r="C218" s="3" t="n">
        <v>-1</v>
      </c>
    </row>
    <row r="219" customFormat="false" ht="15.75" hidden="false" customHeight="true" outlineLevel="0" collapsed="false">
      <c r="A219" s="3" t="s">
        <v>220</v>
      </c>
      <c r="B219" s="3" t="str">
        <f aca="false">IFERROR(__xludf.dummyfunction("GOOGLETRANSLATE(B219, ""en"", ""mg"")"),"Ohatra: Ny iray amin'ireo fitaovana literatiora tiako indrindra dia ny ""Buddy thing"", izay foto-pialam-boly: Laurel sy Hardy, Skipper sy Gilligan, Kip ary namana ao amin'ny Bosom Buddies, Balky sy Larry ao amin'ny ""Perfect Strangers"", sns. Ity sarimih"&amp;"etsika ity dia manasongadina izany, saingy amin'ny lafiny efatra: Hutton sy ny lehibeny, Hutton sy ny namany (Webber), Hutton sy Boyer, Hutton sy Boyer. Tena mahafinaritra any.")</f>
        <v>Ohatra: Ny iray amin'ireo fitaovana literatiora tiako indrindra dia ny "Buddy thing", izay foto-pialam-boly: Laurel sy Hardy, Skipper sy Gilligan, Kip ary namana ao amin'ny Bosom Buddies, Balky sy Larry ao amin'ny "Perfect Strangers", sns. Ity sarimihetsika ity dia manasongadina izany, saingy amin'ny lafiny efatra: Hutton sy ny lehibeny, Hutton sy ny namany (Webber), Hutton sy Boyer, Hutton sy Boyer. Tena mahafinaritra any.</v>
      </c>
      <c r="C219" s="3" t="n">
        <v>1</v>
      </c>
    </row>
    <row r="220" customFormat="false" ht="15.75" hidden="false" customHeight="true" outlineLevel="0" collapsed="false">
      <c r="A220" s="3" t="s">
        <v>221</v>
      </c>
      <c r="B220" s="3" t="str">
        <f aca="false">IFERROR(__xludf.dummyfunction("GOOGLETRANSLATE(B220, ""en"", ""mg"")"),"Nampahafantatra ahy ny mpivarotra fa nametraka politika vaovao i Sony izay mitaky ny tsy maintsy amin'ny alalan'ny Sony mivantana ny fifanakalozana rehetra. Nihevitra aho fa sarotra inoana izany, ary niantso an'i Sony aho. Sony dia nanamafy fa raha ny mar"&amp;"ina, izany no politikan'izy ireo.")</f>
        <v>Nampahafantatra ahy ny mpivarotra fa nametraka politika vaovao i Sony izay mitaky ny tsy maintsy amin'ny alalan'ny Sony mivantana ny fifanakalozana rehetra. Nihevitra aho fa sarotra inoana izany, ary niantso an'i Sony aho. Sony dia nanamafy fa raha ny marina, izany no politikan'izy ireo.</v>
      </c>
      <c r="C220" s="3" t="n">
        <v>-1</v>
      </c>
    </row>
    <row r="221" customFormat="false" ht="15.75" hidden="false" customHeight="true" outlineLevel="0" collapsed="false">
      <c r="A221" s="3" t="s">
        <v>222</v>
      </c>
      <c r="B221" s="3" t="str">
        <f aca="false">IFERROR(__xludf.dummyfunction("GOOGLETRANSLATE(B221, ""en"", ""mg"")"),"Kely, nefa malalaka ao anatiny.")</f>
        <v>Kely, nefa malalaka ao anatiny.</v>
      </c>
      <c r="C221" s="3" t="n">
        <v>1</v>
      </c>
    </row>
    <row r="222" customFormat="false" ht="15.75" hidden="false" customHeight="true" outlineLevel="0" collapsed="false">
      <c r="A222" s="3" t="s">
        <v>223</v>
      </c>
      <c r="B222" s="3" t="str">
        <f aca="false">IFERROR(__xludf.dummyfunction("GOOGLETRANSLATE(B222, ""en"", ""mg"")"),"Nanome toky azy aho fa tsy mahay manoratra ny varavaran-tranoko, ary mbola tsy nahazo ny unitako vaovao aho.")</f>
        <v>Nanome toky azy aho fa tsy mahay manoratra ny varavaran-tranoko, ary mbola tsy nahazo ny unitako vaovao aho.</v>
      </c>
      <c r="C222" s="3" t="n">
        <v>-1</v>
      </c>
    </row>
    <row r="223" customFormat="false" ht="15.75" hidden="false" customHeight="true" outlineLevel="0" collapsed="false">
      <c r="A223" s="3" t="s">
        <v>224</v>
      </c>
      <c r="B223" s="3" t="str">
        <f aca="false">IFERROR(__xludf.dummyfunction("GOOGLETRANSLATE(B223, ""en"", ""mg"")"),"Hitako fa manelingelina sy mahasosotra ny vokany toy izany.")</f>
        <v>Hitako fa manelingelina sy mahasosotra ny vokany toy izany.</v>
      </c>
      <c r="C223" s="3" t="n">
        <v>-1</v>
      </c>
    </row>
    <row r="224" customFormat="false" ht="15.75" hidden="false" customHeight="true" outlineLevel="0" collapsed="false">
      <c r="A224" s="3" t="s">
        <v>225</v>
      </c>
      <c r="B224" s="3" t="str">
        <f aca="false">IFERROR(__xludf.dummyfunction("GOOGLETRANSLATE(B224, ""en"", ""mg"")"),"Nanao ny asa àry izy ary nahomby.")</f>
        <v>Nanao ny asa àry izy ary nahomby.</v>
      </c>
      <c r="C224" s="3" t="n">
        <v>1</v>
      </c>
    </row>
    <row r="225" customFormat="false" ht="15.75" hidden="false" customHeight="true" outlineLevel="0" collapsed="false">
      <c r="A225" s="3" t="s">
        <v>226</v>
      </c>
      <c r="B225" s="3" t="str">
        <f aca="false">IFERROR(__xludf.dummyfunction("GOOGLETRANSLATE(B225, ""en"", ""mg"")"),"Mangatsiatsiaka ny fijery azy, tena mangina ary misy endrika kely.")</f>
        <v>Mangatsiatsiaka ny fijery azy, tena mangina ary misy endrika kely.</v>
      </c>
      <c r="C225" s="3" t="n">
        <v>1</v>
      </c>
    </row>
    <row r="226" customFormat="false" ht="15.75" hidden="false" customHeight="true" outlineLevel="0" collapsed="false">
      <c r="A226" s="3" t="s">
        <v>227</v>
      </c>
      <c r="B226" s="3" t="str">
        <f aca="false">IFERROR(__xludf.dummyfunction("GOOGLETRANSLATE(B226, ""en"", ""mg"")"),"Manolotra ity boky ity ho an'ny olon-drehetra sy ny olon-drehetra aho, indrindra ireo izay mankafy ny eny an-kalamanjana sy ny biby.")</f>
        <v>Manolotra ity boky ity ho an'ny olon-drehetra sy ny olon-drehetra aho, indrindra ireo izay mankafy ny eny an-kalamanjana sy ny biby.</v>
      </c>
      <c r="C226" s="3" t="n">
        <v>1</v>
      </c>
    </row>
    <row r="227" customFormat="false" ht="15.75" hidden="false" customHeight="true" outlineLevel="0" collapsed="false">
      <c r="A227" s="3" t="s">
        <v>228</v>
      </c>
      <c r="B227" s="3" t="str">
        <f aca="false">IFERROR(__xludf.dummyfunction("GOOGLETRANSLATE(B227, ""en"", ""mg"")"),"Miasa tsara.")</f>
        <v>Miasa tsara.</v>
      </c>
      <c r="C227" s="3" t="n">
        <v>1</v>
      </c>
    </row>
    <row r="228" customFormat="false" ht="15.75" hidden="false" customHeight="true" outlineLevel="0" collapsed="false">
      <c r="A228" s="3" t="s">
        <v>229</v>
      </c>
      <c r="B228" s="3" t="str">
        <f aca="false">IFERROR(__xludf.dummyfunction("GOOGLETRANSLATE(B228, ""en"", ""mg"")"),"** jereo ity amin'ny IMAX ary ny hany azoko lazaina dia hoe: wow!")</f>
        <v>** jereo ity amin'ny IMAX ary ny hany azoko lazaina dia hoe: wow!</v>
      </c>
      <c r="C228" s="3" t="n">
        <v>1</v>
      </c>
    </row>
    <row r="229" customFormat="false" ht="15.75" hidden="false" customHeight="true" outlineLevel="0" collapsed="false">
      <c r="A229" s="3" t="s">
        <v>230</v>
      </c>
      <c r="B229" s="3" t="str">
        <f aca="false">IFERROR(__xludf.dummyfunction("GOOGLETRANSLATE(B229, ""en"", ""mg"")"),"Herinandro monja no naharitra ny batterie faharoa.")</f>
        <v>Herinandro monja no naharitra ny batterie faharoa.</v>
      </c>
      <c r="C229" s="3" t="n">
        <v>-1</v>
      </c>
    </row>
    <row r="230" customFormat="false" ht="15.75" hidden="false" customHeight="true" outlineLevel="0" collapsed="false">
      <c r="A230" s="3" t="s">
        <v>231</v>
      </c>
      <c r="B230" s="3" t="str">
        <f aca="false">IFERROR(__xludf.dummyfunction("GOOGLETRANSLATE(B230, ""en"", ""mg"")"),"Ireo mpilalao roa ireo dia samy manao fifandimbiasana tsara eto miaraka amin'i Brosnan amin'ny iray amin'ireo fampisehoana tena mitaky ara-batana miaraka amin'ny hatsembohana maloto eo ambanin'ny hohon-tanana, manao fanatanjahan-tena Don Quixote VanDyke s"&amp;"y volo mivolombolamena, endrika efa antitra efa miketrona izay milaza fa voaozona ny toetrany mijaly.")</f>
        <v>Ireo mpilalao roa ireo dia samy manao fifandimbiasana tsara eto miaraka amin'i Brosnan amin'ny iray amin'ireo fampisehoana tena mitaky ara-batana miaraka amin'ny hatsembohana maloto eo ambanin'ny hohon-tanana, manao fanatanjahan-tena Don Quixote VanDyke sy volo mivolombolamena, endrika efa antitra efa miketrona izay milaza fa voaozona ny toetrany mijaly.</v>
      </c>
      <c r="C230" s="3" t="n">
        <v>1</v>
      </c>
    </row>
    <row r="231" customFormat="false" ht="15.75" hidden="false" customHeight="true" outlineLevel="0" collapsed="false">
      <c r="A231" s="3" t="s">
        <v>232</v>
      </c>
      <c r="B231" s="3" t="str">
        <f aca="false">IFERROR(__xludf.dummyfunction("GOOGLETRANSLATE(B231, ""en"", ""mg"")"),"Indrisy anefa fa tsy nahomby tamiko koa ny Assassins Creed.")</f>
        <v>Indrisy anefa fa tsy nahomby tamiko koa ny Assassins Creed.</v>
      </c>
      <c r="C231" s="3" t="n">
        <v>-1</v>
      </c>
    </row>
    <row r="232" customFormat="false" ht="15.75" hidden="false" customHeight="true" outlineLevel="0" collapsed="false">
      <c r="A232" s="3" t="s">
        <v>233</v>
      </c>
      <c r="B232" s="3" t="str">
        <f aca="false">IFERROR(__xludf.dummyfunction("GOOGLETRANSLATE(B232, ""en"", ""mg"")"),"Saingy miaraka amin'ny FFL2, ny mozika dia miverimberina, ary mampihomehy, na dia mandritra ny ampahany ""faly"" amin'ity lalao ity aza.")</f>
        <v>Saingy miaraka amin'ny FFL2, ny mozika dia miverimberina, ary mampihomehy, na dia mandritra ny ampahany "faly" amin'ity lalao ity aza.</v>
      </c>
      <c r="C232" s="3" t="n">
        <v>-1</v>
      </c>
    </row>
    <row r="233" customFormat="false" ht="15.75" hidden="false" customHeight="true" outlineLevel="0" collapsed="false">
      <c r="A233" s="3" t="s">
        <v>234</v>
      </c>
      <c r="B233" s="3" t="str">
        <f aca="false">IFERROR(__xludf.dummyfunction("GOOGLETRANSLATE(B233, ""en"", ""mg"")"),"-mivazavaza sy mikiakiaka...ary mivazavaza hoe ""Eny!""")</f>
        <v>-mivazavaza sy mikiakiaka...ary mivazavaza hoe "Eny!"</v>
      </c>
      <c r="C233" s="3" t="n">
        <v>-1</v>
      </c>
    </row>
    <row r="234" customFormat="false" ht="15.75" hidden="false" customHeight="true" outlineLevel="0" collapsed="false">
      <c r="A234" s="3" t="s">
        <v>235</v>
      </c>
      <c r="B234" s="3" t="str">
        <f aca="false">IFERROR(__xludf.dummyfunction("GOOGLETRANSLATE(B234, ""en"", ""mg"")"),"Ary tsy misy ankizy, tsy maditra izany.")</f>
        <v>Ary tsy misy ankizy, tsy maditra izany.</v>
      </c>
      <c r="C234" s="3" t="n">
        <v>-1</v>
      </c>
    </row>
    <row r="235" customFormat="false" ht="15.75" hidden="false" customHeight="true" outlineLevel="0" collapsed="false">
      <c r="A235" s="3" t="s">
        <v>236</v>
      </c>
      <c r="B235" s="3" t="str">
        <f aca="false">IFERROR(__xludf.dummyfunction("GOOGLETRANSLATE(B235, ""en"", ""mg"")"),"Ny naoty nosoratany dia ahitana hoe: ""Ataovy izao izao fa manoro hevitra aho ... Mihevitra aho fa manao izany isika fa ny mpiasa dia mila fianarana mamelombelona ... Hevitra tsara, azonao atao ve izany ... sns. Niresaka izahay rehefa tsy mianatra ny zana"&amp;"kay, angamba misy toerana ho an'ny vadiko - tsy maintsy mitazona ny karama tsy tapaka.")</f>
        <v>Ny naoty nosoratany dia ahitana hoe: "Ataovy izao izao fa manoro hevitra aho ... Mihevitra aho fa manao izany isika fa ny mpiasa dia mila fianarana mamelombelona ... Hevitra tsara, azonao atao ve izany ... sns. Niresaka izahay rehefa tsy mianatra ny zanakay, angamba misy toerana ho an'ny vadiko - tsy maintsy mitazona ny karama tsy tapaka.</v>
      </c>
      <c r="C235" s="3" t="n">
        <v>1</v>
      </c>
    </row>
    <row r="236" customFormat="false" ht="15.75" hidden="false" customHeight="true" outlineLevel="0" collapsed="false">
      <c r="A236" s="3" t="s">
        <v>237</v>
      </c>
      <c r="B236" s="3" t="str">
        <f aca="false">IFERROR(__xludf.dummyfunction("GOOGLETRANSLATE(B236, ""en"", ""mg"")"),"Tsy mahafinaritra izany.")</f>
        <v>Tsy mahafinaritra izany.</v>
      </c>
      <c r="C236" s="3" t="n">
        <v>-1</v>
      </c>
    </row>
    <row r="237" customFormat="false" ht="15.75" hidden="false" customHeight="true" outlineLevel="0" collapsed="false">
      <c r="A237" s="3" t="s">
        <v>238</v>
      </c>
      <c r="B237" s="3" t="str">
        <f aca="false">IFERROR(__xludf.dummyfunction("GOOGLETRANSLATE(B237, ""en"", ""mg"")"),"Ireo dia sary famantarana fotsiny fa nanokatra ny Rakipahalalana Lehibe momba ny Filozofia sy ny Fivavahana i Andy sy Larry ary natambatra daholo izany rehetra izany.")</f>
        <v>Ireo dia sary famantarana fotsiny fa nanokatra ny Rakipahalalana Lehibe momba ny Filozofia sy ny Fivavahana i Andy sy Larry ary natambatra daholo izany rehetra izany.</v>
      </c>
      <c r="C237" s="3" t="n">
        <v>-1</v>
      </c>
    </row>
    <row r="238" customFormat="false" ht="15.75" hidden="false" customHeight="true" outlineLevel="0" collapsed="false">
      <c r="A238" s="3" t="s">
        <v>239</v>
      </c>
      <c r="B238" s="3" t="str">
        <f aca="false">IFERROR(__xludf.dummyfunction("GOOGLETRANSLATE(B238, ""en"", ""mg"")"),"Hevitry ny Baiboly.")</f>
        <v>Hevitry ny Baiboly.</v>
      </c>
      <c r="C238" s="3" t="n">
        <v>1</v>
      </c>
    </row>
    <row r="239" customFormat="false" ht="15.75" hidden="false" customHeight="true" outlineLevel="0" collapsed="false">
      <c r="A239" s="3" t="s">
        <v>240</v>
      </c>
      <c r="B239" s="3" t="str">
        <f aca="false">IFERROR(__xludf.dummyfunction("GOOGLETRANSLATE(B239, ""en"", ""mg"")"),"Tsy afaka mampiasa fakantsary izay tsy mamela ahy hifehy zavatra tsotra toy ny apperture fotsiny aho, fa manao safidy ratsy momba ny jiro.")</f>
        <v>Tsy afaka mampiasa fakantsary izay tsy mamela ahy hifehy zavatra tsotra toy ny apperture fotsiny aho, fa manao safidy ratsy momba ny jiro.</v>
      </c>
      <c r="C239" s="3" t="n">
        <v>-1</v>
      </c>
    </row>
    <row r="240" customFormat="false" ht="15.75" hidden="false" customHeight="true" outlineLevel="0" collapsed="false">
      <c r="A240" s="3" t="s">
        <v>241</v>
      </c>
      <c r="B240" s="3" t="str">
        <f aca="false">IFERROR(__xludf.dummyfunction("GOOGLETRANSLATE(B240, ""en"", ""mg"")"),"Mahagaga ny fiheverana ny antsipiriany, manomboka amin'ny fitaovana miseho amin'i Lara rehefa azonao izany, hatramin'ny setroka avy amin'ny basy, dia hahatonga anao ho sempotra ny zava-drehetra.")</f>
        <v>Mahagaga ny fiheverana ny antsipiriany, manomboka amin'ny fitaovana miseho amin'i Lara rehefa azonao izany, hatramin'ny setroka avy amin'ny basy, dia hahatonga anao ho sempotra ny zava-drehetra.</v>
      </c>
      <c r="C240" s="3" t="n">
        <v>1</v>
      </c>
    </row>
    <row r="241" customFormat="false" ht="15.75" hidden="false" customHeight="true" outlineLevel="0" collapsed="false">
      <c r="A241" s="3" t="s">
        <v>242</v>
      </c>
      <c r="B241" s="3" t="str">
        <f aca="false">IFERROR(__xludf.dummyfunction("GOOGLETRANSLATE(B241, ""en"", ""mg"")"),"Amin'ny alina dia hitanao ny volana mena eny amin'ny lanitra, izay toa tena misy.")</f>
        <v>Amin'ny alina dia hitanao ny volana mena eny amin'ny lanitra, izay toa tena misy.</v>
      </c>
      <c r="C241" s="3" t="n">
        <v>1</v>
      </c>
    </row>
    <row r="242" customFormat="false" ht="15.75" hidden="false" customHeight="true" outlineLevel="0" collapsed="false">
      <c r="A242" s="3" t="s">
        <v>243</v>
      </c>
      <c r="B242" s="3" t="str">
        <f aca="false">IFERROR(__xludf.dummyfunction("GOOGLETRANSLATE(B242, ""en"", ""mg"")"),"Ny hany olana dia, raha nankafy ny lalao Crash Bandicoot teo aloha ianao dia mety ho diso fanantenana amin'ny fivoahany farany indrindra.")</f>
        <v>Ny hany olana dia, raha nankafy ny lalao Crash Bandicoot teo aloha ianao dia mety ho diso fanantenana amin'ny fivoahany farany indrindra.</v>
      </c>
      <c r="C242" s="3" t="n">
        <v>-1</v>
      </c>
    </row>
    <row r="243" customFormat="false" ht="15.75" hidden="false" customHeight="true" outlineLevel="0" collapsed="false">
      <c r="A243" s="3" t="s">
        <v>244</v>
      </c>
      <c r="B243" s="3" t="str">
        <f aca="false">IFERROR(__xludf.dummyfunction("GOOGLETRANSLATE(B243, ""en"", ""mg"")"),"Ary na dia manindry mafy ny matematika aza ilay boky ary misy fizarana lehibe momba ny fahalalana fototra matematika manan-danja aza, dia misy lesoka maro ao amin'ny formula matematika, ka tsy dia misy dikany firy izy ireo.")</f>
        <v>Ary na dia manindry mafy ny matematika aza ilay boky ary misy fizarana lehibe momba ny fahalalana fototra matematika manan-danja aza, dia misy lesoka maro ao amin'ny formula matematika, ka tsy dia misy dikany firy izy ireo.</v>
      </c>
      <c r="C243" s="3" t="n">
        <v>-1</v>
      </c>
    </row>
    <row r="244" customFormat="false" ht="15.75" hidden="false" customHeight="true" outlineLevel="0" collapsed="false">
      <c r="A244" s="3" t="s">
        <v>245</v>
      </c>
      <c r="B244" s="3" t="str">
        <f aca="false">IFERROR(__xludf.dummyfunction("GOOGLETRANSLATE(B244, ""en"", ""mg"")"),"Tsy manao pirinty matetika aho, ary tsy handeha hamoaka vola 40 amin'ny 50 dolara amin'ny ranomainty fotsiny aho mba hahafahako mijery ny sariko.")</f>
        <v>Tsy manao pirinty matetika aho, ary tsy handeha hamoaka vola 40 amin'ny 50 dolara amin'ny ranomainty fotsiny aho mba hahafahako mijery ny sariko.</v>
      </c>
      <c r="C244" s="3" t="n">
        <v>-1</v>
      </c>
    </row>
    <row r="245" customFormat="false" ht="15.75" hidden="false" customHeight="true" outlineLevel="0" collapsed="false">
      <c r="A245" s="3" t="s">
        <v>246</v>
      </c>
      <c r="B245" s="3" t="str">
        <f aca="false">IFERROR(__xludf.dummyfunction("GOOGLETRANSLATE(B245, ""en"", ""mg"")"),"Saingy tsy ireo no fitarainana ratsy indrindra azoko momba ny AV. Raha ny tetika, AV dia miady mafy amin'ny famolavolana izay mety hitovy amin'ny sangan'asa mahasarika.")</f>
        <v>Saingy tsy ireo no fitarainana ratsy indrindra azoko momba ny AV. Raha ny tetika, AV dia miady mafy amin'ny famolavolana izay mety hitovy amin'ny sangan'asa mahasarika.</v>
      </c>
      <c r="C245" s="3" t="n">
        <v>-1</v>
      </c>
    </row>
    <row r="246" customFormat="false" ht="15.75" hidden="false" customHeight="true" outlineLevel="0" collapsed="false">
      <c r="A246" s="3" t="s">
        <v>247</v>
      </c>
      <c r="B246" s="3" t="str">
        <f aca="false">IFERROR(__xludf.dummyfunction("GOOGLETRANSLATE(B246, ""en"", ""mg"")"),"Saingy ny 80% amin'ny fotoana manosika ny bokotra dia tsy misy na inona na inona mitranga.")</f>
        <v>Saingy ny 80% amin'ny fotoana manosika ny bokotra dia tsy misy na inona na inona mitranga.</v>
      </c>
      <c r="C246" s="3" t="n">
        <v>-1</v>
      </c>
    </row>
    <row r="247" customFormat="false" ht="15.75" hidden="false" customHeight="true" outlineLevel="0" collapsed="false">
      <c r="A247" s="3" t="s">
        <v>248</v>
      </c>
      <c r="B247" s="3" t="str">
        <f aca="false">IFERROR(__xludf.dummyfunction("GOOGLETRANSLATE(B247, ""en"", ""mg"")"),"Fanaraha-maso - 9/10 Na dia somary manjavozavo aza ny fanaraha-maso ny klavier, ny gamepad 10 $ PS2 dia hanamboatra izany.")</f>
        <v>Fanaraha-maso - 9/10 Na dia somary manjavozavo aza ny fanaraha-maso ny klavier, ny gamepad 10 $ PS2 dia hanamboatra izany.</v>
      </c>
      <c r="C247" s="3" t="n">
        <v>1</v>
      </c>
    </row>
    <row r="248" customFormat="false" ht="15.75" hidden="false" customHeight="true" outlineLevel="0" collapsed="false">
      <c r="A248" s="3" t="s">
        <v>249</v>
      </c>
      <c r="B248" s="3" t="str">
        <f aca="false">IFERROR(__xludf.dummyfunction("GOOGLETRANSLATE(B248, ""en"", ""mg"")"),"Ka raha mahavita mandray ny tananao ianao: vao nahazo ny iray amin'ireo lalao lehibe indrindra hatramin'izay!")</f>
        <v>Ka raha mahavita mandray ny tananao ianao: vao nahazo ny iray amin'ireo lalao lehibe indrindra hatramin'izay!</v>
      </c>
      <c r="C248" s="3" t="n">
        <v>1</v>
      </c>
    </row>
    <row r="249" customFormat="false" ht="15.75" hidden="false" customHeight="true" outlineLevel="0" collapsed="false">
      <c r="A249" s="3" t="s">
        <v>250</v>
      </c>
      <c r="B249" s="3" t="str">
        <f aca="false">IFERROR(__xludf.dummyfunction("GOOGLETRANSLATE(B249, ""en"", ""mg"")"),"Manoro hevitra anao aho hitazona ny volanao ary hiandry ny lalao tena tsara amin'ity fararano ity.")</f>
        <v>Manoro hevitra anao aho hitazona ny volanao ary hiandry ny lalao tena tsara amin'ity fararano ity.</v>
      </c>
      <c r="C249" s="3" t="n">
        <v>-1</v>
      </c>
    </row>
    <row r="250" customFormat="false" ht="15.75" hidden="false" customHeight="true" outlineLevel="0" collapsed="false">
      <c r="A250" s="3" t="s">
        <v>251</v>
      </c>
      <c r="B250" s="3" t="str">
        <f aca="false">IFERROR(__xludf.dummyfunction("GOOGLETRANSLATE(B250, ""en"", ""mg"")"),"Takatro fa vao manomboka izy, ary tsy mpandihy kibo.")</f>
        <v>Takatro fa vao manomboka izy, ary tsy mpandihy kibo.</v>
      </c>
      <c r="C250" s="3" t="n">
        <v>-1</v>
      </c>
    </row>
    <row r="251" customFormat="false" ht="15.75" hidden="false" customHeight="true" outlineLevel="0" collapsed="false">
      <c r="A251" s="3" t="s">
        <v>252</v>
      </c>
      <c r="B251" s="3" t="str">
        <f aca="false">IFERROR(__xludf.dummyfunction("GOOGLETRANSLATE(B251, ""en"", ""mg"")"),"Toa ny maha-tokana sy ny mety ho, indrisy, tsy ampy hamonjy ny lalao.")</f>
        <v>Toa ny maha-tokana sy ny mety ho, indrisy, tsy ampy hamonjy ny lalao.</v>
      </c>
      <c r="C251" s="3" t="n">
        <v>-1</v>
      </c>
    </row>
    <row r="252" customFormat="false" ht="15.75" hidden="false" customHeight="true" outlineLevel="0" collapsed="false">
      <c r="A252" s="3" t="s">
        <v>253</v>
      </c>
      <c r="B252" s="3" t="str">
        <f aca="false">IFERROR(__xludf.dummyfunction("GOOGLETRANSLATE(B252, ""en"", ""mg"")"),"Ny sehatry ny labiera dia hitondra anao hiverina amin'ny andro taloha nilalaovanao ny ""Dungeons and Dragons""...")</f>
        <v>Ny sehatry ny labiera dia hitondra anao hiverina amin'ny andro taloha nilalaovanao ny "Dungeons and Dragons"...</v>
      </c>
      <c r="C252" s="3" t="n">
        <v>1</v>
      </c>
    </row>
    <row r="253" customFormat="false" ht="15.75" hidden="false" customHeight="true" outlineLevel="0" collapsed="false">
      <c r="A253" s="3" t="s">
        <v>254</v>
      </c>
      <c r="B253" s="3" t="str">
        <f aca="false">IFERROR(__xludf.dummyfunction("GOOGLETRANSLATE(B253, ""en"", ""mg"")"),"Mandriaka ra?")</f>
        <v>Mandriaka ra?</v>
      </c>
      <c r="C253" s="3" t="n">
        <v>-1</v>
      </c>
    </row>
    <row r="254" customFormat="false" ht="15.75" hidden="false" customHeight="true" outlineLevel="0" collapsed="false">
      <c r="A254" s="3" t="s">
        <v>255</v>
      </c>
      <c r="B254" s="3" t="str">
        <f aca="false">IFERROR(__xludf.dummyfunction("GOOGLETRANSLATE(B254, ""en"", ""mg"")"),"Indrindra fa tsy mihoatra ny 3 taona.")</f>
        <v>Indrindra fa tsy mihoatra ny 3 taona.</v>
      </c>
      <c r="C254" s="3" t="n">
        <v>-1</v>
      </c>
    </row>
    <row r="255" customFormat="false" ht="15.75" hidden="false" customHeight="true" outlineLevel="0" collapsed="false">
      <c r="A255" s="3" t="s">
        <v>256</v>
      </c>
      <c r="B255" s="3" t="str">
        <f aca="false">IFERROR(__xludf.dummyfunction("GOOGLETRANSLATE(B255, ""en"", ""mg"")"),"Nolazainao hoe ''points'' isaky ny fitaovam-piadiana ianao, ohatra: Mametraka sabatra ianao, ary in-15 vao azo ampiasaina vao tapaka.")</f>
        <v>Nolazainao hoe ''points'' isaky ny fitaovam-piadiana ianao, ohatra: Mametraka sabatra ianao, ary in-15 vao azo ampiasaina vao tapaka.</v>
      </c>
      <c r="C255" s="3" t="n">
        <v>-1</v>
      </c>
    </row>
    <row r="256" customFormat="false" ht="15.75" hidden="false" customHeight="true" outlineLevel="0" collapsed="false">
      <c r="A256" s="3" t="s">
        <v>257</v>
      </c>
      <c r="B256" s="3" t="str">
        <f aca="false">IFERROR(__xludf.dummyfunction("GOOGLETRANSLATE(B256, ""en"", ""mg"")"),"Tsy naharitra mihoatra ny zero segondra aho vao nahatsapa fa nisy zavatra tsy nety.")</f>
        <v>Tsy naharitra mihoatra ny zero segondra aho vao nahatsapa fa nisy zavatra tsy nety.</v>
      </c>
      <c r="C256" s="3" t="n">
        <v>-1</v>
      </c>
    </row>
    <row r="257" customFormat="false" ht="15.75" hidden="false" customHeight="true" outlineLevel="0" collapsed="false">
      <c r="A257" s="3" t="s">
        <v>258</v>
      </c>
      <c r="B257" s="3" t="str">
        <f aca="false">IFERROR(__xludf.dummyfunction("GOOGLETRANSLATE(B257, ""en"", ""mg"")"),"Manaova sitraka amin'ny tenanao, esory ny lohanao amin'ny toerana rehetra nametrahanao azy ireo ary alao miaraka amin'ny programa, na FreeFalcon na Openfalcon ho an'ny tena zava-misy sy zava-bita.")</f>
        <v>Manaova sitraka amin'ny tenanao, esory ny lohanao amin'ny toerana rehetra nametrahanao azy ireo ary alao miaraka amin'ny programa, na FreeFalcon na Openfalcon ho an'ny tena zava-misy sy zava-bita.</v>
      </c>
      <c r="C257" s="3" t="n">
        <v>-1</v>
      </c>
    </row>
    <row r="258" customFormat="false" ht="15.75" hidden="false" customHeight="true" outlineLevel="0" collapsed="false">
      <c r="A258" s="3" t="s">
        <v>259</v>
      </c>
      <c r="B258" s="3" t="str">
        <f aca="false">IFERROR(__xludf.dummyfunction("GOOGLETRANSLATE(B258, ""en"", ""mg"")"),"Raha ny tsara indrindra, toa ny sasany nanadio B-Sides. Mety ho niasa mafy tamin'ny hira vitsivitsy izy fa tsy nametraka be dia be tamin'ny hira rehetra tao amin'ity rakikira ity.")</f>
        <v>Raha ny tsara indrindra, toa ny sasany nanadio B-Sides. Mety ho niasa mafy tamin'ny hira vitsivitsy izy fa tsy nametraka be dia be tamin'ny hira rehetra tao amin'ity rakikira ity.</v>
      </c>
      <c r="C258" s="3" t="n">
        <v>-1</v>
      </c>
    </row>
    <row r="259" customFormat="false" ht="15.75" hidden="false" customHeight="true" outlineLevel="0" collapsed="false">
      <c r="A259" s="3" t="s">
        <v>260</v>
      </c>
      <c r="B259" s="3" t="str">
        <f aca="false">IFERROR(__xludf.dummyfunction("GOOGLETRANSLATE(B259, ""en"", ""mg"")"),"Mahagaga izany.")</f>
        <v>Mahagaga izany.</v>
      </c>
      <c r="C259" s="3" t="n">
        <v>1</v>
      </c>
    </row>
    <row r="260" customFormat="false" ht="15.75" hidden="false" customHeight="true" outlineLevel="0" collapsed="false">
      <c r="A260" s="3" t="s">
        <v>261</v>
      </c>
      <c r="B260" s="3" t="str">
        <f aca="false">IFERROR(__xludf.dummyfunction("GOOGLETRANSLATE(B260, ""en"", ""mg"")"),"DeLillo dia manana fanomezam-pahasoavana tsara ho an'ny literatiora sy ny fitoviana amin'ny filalaovan'i Nicky - tantaram-piainany iray momba ny fifandraisany amin'ny dadany mpiasa - miaraka amin'ny fiainan'ny fianakavian'i Nicky dia mampiseho lehilahy ir"&amp;"ay, kilemaina, nefa tena te hanao zavatra.")</f>
        <v>DeLillo dia manana fanomezam-pahasoavana tsara ho an'ny literatiora sy ny fitoviana amin'ny filalaovan'i Nicky - tantaram-piainany iray momba ny fifandraisany amin'ny dadany mpiasa - miaraka amin'ny fiainan'ny fianakavian'i Nicky dia mampiseho lehilahy iray, kilemaina, nefa tena te hanao zavatra.</v>
      </c>
      <c r="C260" s="3" t="n">
        <v>1</v>
      </c>
    </row>
    <row r="261" customFormat="false" ht="15.75" hidden="false" customHeight="true" outlineLevel="0" collapsed="false">
      <c r="A261" s="3" t="s">
        <v>262</v>
      </c>
      <c r="B261" s="3" t="str">
        <f aca="false">IFERROR(__xludf.dummyfunction("GOOGLETRANSLATE(B261, ""en"", ""mg"")"),"Tena tsy izany.")</f>
        <v>Tena tsy izany.</v>
      </c>
      <c r="C261" s="3" t="n">
        <v>-1</v>
      </c>
    </row>
    <row r="262" customFormat="false" ht="15.75" hidden="false" customHeight="true" outlineLevel="0" collapsed="false">
      <c r="A262" s="3" t="s">
        <v>263</v>
      </c>
      <c r="B262" s="3" t="str">
        <f aca="false">IFERROR(__xludf.dummyfunction("GOOGLETRANSLATE(B262, ""en"", ""mg"")"),"fahatezerana namokatra, ho an'ny mpihaino amboarina.")</f>
        <v>fahatezerana namokatra, ho an'ny mpihaino amboarina.</v>
      </c>
      <c r="C262" s="3" t="n">
        <v>-1</v>
      </c>
    </row>
    <row r="263" customFormat="false" ht="15.75" hidden="false" customHeight="true" outlineLevel="0" collapsed="false">
      <c r="A263" s="3" t="s">
        <v>264</v>
      </c>
      <c r="B263" s="3" t="str">
        <f aca="false">IFERROR(__xludf.dummyfunction("GOOGLETRANSLATE(B263, ""en"", ""mg"")"),"Hiala amin'ny CD Captiol na CD compilation aho izay ahitana ny fandraketana an'i Capitol indray ny Andrews tahaka ity.")</f>
        <v>Hiala amin'ny CD Captiol na CD compilation aho izay ahitana ny fandraketana an'i Capitol indray ny Andrews tahaka ity.</v>
      </c>
      <c r="C263" s="3" t="n">
        <v>-1</v>
      </c>
    </row>
    <row r="264" customFormat="false" ht="15.75" hidden="false" customHeight="true" outlineLevel="0" collapsed="false">
      <c r="A264" s="3" t="s">
        <v>265</v>
      </c>
      <c r="B264" s="3" t="str">
        <f aca="false">IFERROR(__xludf.dummyfunction("GOOGLETRANSLATE(B264, ""en"", ""mg"")"),"Ny miaramila dia Marine izay milaza ny maha-azo itokiana azy avy amin'ny fomban-drazan'ny mpitarika fantatra amin'ny 'fanahy miady'.")</f>
        <v>Ny miaramila dia Marine izay milaza ny maha-azo itokiana azy avy amin'ny fomban-drazan'ny mpitarika fantatra amin'ny 'fanahy miady'.</v>
      </c>
      <c r="C264" s="3" t="n">
        <v>1</v>
      </c>
    </row>
    <row r="265" customFormat="false" ht="15.75" hidden="false" customHeight="true" outlineLevel="0" collapsed="false">
      <c r="A265" s="3" t="s">
        <v>266</v>
      </c>
      <c r="B265" s="3" t="str">
        <f aca="false">IFERROR(__xludf.dummyfunction("GOOGLETRANSLATE(B265, ""en"", ""mg"")"),"Tena diso fanantenana aho rehefa tsy nanonona anarana.")</f>
        <v>Tena diso fanantenana aho rehefa tsy nanonona anarana.</v>
      </c>
      <c r="C265" s="3" t="n">
        <v>-1</v>
      </c>
    </row>
    <row r="266" customFormat="false" ht="15.75" hidden="false" customHeight="true" outlineLevel="0" collapsed="false">
      <c r="A266" s="3" t="s">
        <v>267</v>
      </c>
      <c r="B266" s="3" t="str">
        <f aca="false">IFERROR(__xludf.dummyfunction("GOOGLETRANSLATE(B266, ""en"", ""mg"")"),"Fantatro hatrany am-boalohany fa hihoatra ny tampony izany fa tsy tena mahaliana.")</f>
        <v>Fantatro hatrany am-boalohany fa hihoatra ny tampony izany fa tsy tena mahaliana.</v>
      </c>
      <c r="C266" s="3" t="n">
        <v>-1</v>
      </c>
    </row>
    <row r="267" customFormat="false" ht="15.75" hidden="false" customHeight="true" outlineLevel="0" collapsed="false">
      <c r="A267" s="3" t="s">
        <v>268</v>
      </c>
      <c r="B267" s="3" t="str">
        <f aca="false">IFERROR(__xludf.dummyfunction("GOOGLETRANSLATE(B267, ""en"", ""mg"")"),"Voalohany indrindra dia tonga tamin'ny hevitra tena tany am-boalohany momba ny fiadiana Super Imperial izy. Faharoa, fantatrao hoe firy ny mpanoratra mamaritra ny fahasarotan'ny famoronana fahavalo mba hanomezana fanamby mendrika ho an'ny mahery fo mahery"&amp;"?")</f>
        <v>Voalohany indrindra dia tonga tamin'ny hevitra tena tany am-boalohany momba ny fiadiana Super Imperial izy. Faharoa, fantatrao hoe firy ny mpanoratra mamaritra ny fahasarotan'ny famoronana fahavalo mba hanomezana fanamby mendrika ho an'ny mahery fo mahery?</v>
      </c>
      <c r="C267" s="3" t="n">
        <v>-1</v>
      </c>
    </row>
    <row r="268" customFormat="false" ht="15.75" hidden="false" customHeight="true" outlineLevel="0" collapsed="false">
      <c r="A268" s="3" t="s">
        <v>269</v>
      </c>
      <c r="B268" s="3" t="str">
        <f aca="false">IFERROR(__xludf.dummyfunction("GOOGLETRANSLATE(B268, ""en"", ""mg"")"),"Tsy ampy ny bibikely izay tsy tiako hividianana azy, mifototra amin'ny hoe miasa tsara amiko izy io.")</f>
        <v>Tsy ampy ny bibikely izay tsy tiako hividianana azy, mifototra amin'ny hoe miasa tsara amiko izy io.</v>
      </c>
      <c r="C268" s="3" t="n">
        <v>-1</v>
      </c>
    </row>
    <row r="269" customFormat="false" ht="15.75" hidden="false" customHeight="true" outlineLevel="0" collapsed="false">
      <c r="A269" s="3" t="s">
        <v>270</v>
      </c>
      <c r="B269" s="3" t="str">
        <f aca="false">IFERROR(__xludf.dummyfunction("GOOGLETRANSLATE(B269, ""en"", ""mg"")"),"Raha fintinina dia tsy tiako loatra, naka ny demo ho an'ny faharoa ihany koa.")</f>
        <v>Raha fintinina dia tsy tiako loatra, naka ny demo ho an'ny faharoa ihany koa.</v>
      </c>
      <c r="C269" s="3" t="n">
        <v>-1</v>
      </c>
    </row>
    <row r="270" customFormat="false" ht="15.75" hidden="false" customHeight="true" outlineLevel="0" collapsed="false">
      <c r="A270" s="3" t="s">
        <v>271</v>
      </c>
      <c r="B270" s="3" t="str">
        <f aca="false">IFERROR(__xludf.dummyfunction("GOOGLETRANSLATE(B270, ""en"", ""mg"")"),"Tena manahiran-tsaina tokoa ny hoe mety havoakan'ny mpampanonta manan-kaja, tohanan'ny anthropologists, ary ho voatendry ho amin'ny Loka National Book mihitsy aza ny boky toy izany. Raha toa i Tierney dia naneho tamim-pahatsorana ny porofo momba ny tsy me"&amp;"ty dia mety izany.")</f>
        <v>Tena manahiran-tsaina tokoa ny hoe mety havoakan'ny mpampanonta manan-kaja, tohanan'ny anthropologists, ary ho voatendry ho amin'ny Loka National Book mihitsy aza ny boky toy izany. Raha toa i Tierney dia naneho tamim-pahatsorana ny porofo momba ny tsy mety dia mety izany.</v>
      </c>
      <c r="C270" s="3" t="n">
        <v>-1</v>
      </c>
    </row>
    <row r="271" customFormat="false" ht="15.75" hidden="false" customHeight="true" outlineLevel="0" collapsed="false">
      <c r="A271" s="3" t="s">
        <v>272</v>
      </c>
      <c r="B271" s="3" t="str">
        <f aca="false">IFERROR(__xludf.dummyfunction("GOOGLETRANSLATE(B271, ""en"", ""mg"")"),"Mbola any ivelany izahay ary nopotehinao ny fahamendrehana ara-kanto tamin'ity lalao ity.")</f>
        <v>Mbola any ivelany izahay ary nopotehinao ny fahamendrehana ara-kanto tamin'ity lalao ity.</v>
      </c>
      <c r="C271" s="3" t="n">
        <v>-1</v>
      </c>
    </row>
    <row r="272" customFormat="false" ht="15.75" hidden="false" customHeight="true" outlineLevel="0" collapsed="false">
      <c r="A272" s="3" t="s">
        <v>273</v>
      </c>
      <c r="B272" s="3" t="str">
        <f aca="false">IFERROR(__xludf.dummyfunction("GOOGLETRANSLATE(B272, ""en"", ""mg"")"),"Tsy hividy moto hafa mihitsy aho")</f>
        <v>Tsy hividy moto hafa mihitsy aho</v>
      </c>
      <c r="C272" s="3" t="n">
        <v>-1</v>
      </c>
    </row>
    <row r="273" customFormat="false" ht="15.75" hidden="false" customHeight="true" outlineLevel="0" collapsed="false">
      <c r="A273" s="3" t="s">
        <v>274</v>
      </c>
      <c r="B273" s="3" t="str">
        <f aca="false">IFERROR(__xludf.dummyfunction("GOOGLETRANSLATE(B273, ""en"", ""mg"")"),"Tsy maintsy milaza aho fa Universal Studios dia valan-javaboary mahafinaritra fa ny lalao dia manafintohina azy fotsiny.")</f>
        <v>Tsy maintsy milaza aho fa Universal Studios dia valan-javaboary mahafinaritra fa ny lalao dia manafintohina azy fotsiny.</v>
      </c>
      <c r="C273" s="3" t="n">
        <v>-1</v>
      </c>
    </row>
    <row r="274" customFormat="false" ht="15.75" hidden="false" customHeight="true" outlineLevel="0" collapsed="false">
      <c r="A274" s="3" t="s">
        <v>275</v>
      </c>
      <c r="B274" s="3" t="str">
        <f aca="false">IFERROR(__xludf.dummyfunction("GOOGLETRANSLATE(B274, ""en"", ""mg"")"),"“Efa nilalao ity tantara ity aho.")</f>
        <v>“Efa nilalao ity tantara ity aho.</v>
      </c>
      <c r="C274" s="3" t="n">
        <v>-1</v>
      </c>
    </row>
    <row r="275" customFormat="false" ht="15.75" hidden="false" customHeight="true" outlineLevel="0" collapsed="false">
      <c r="A275" s="3" t="s">
        <v>276</v>
      </c>
      <c r="B275" s="3" t="str">
        <f aca="false">IFERROR(__xludf.dummyfunction("GOOGLETRANSLATE(B275, ""en"", ""mg"")"),"Mipetraka eo akaikin'ny rano midadasika aho dia afaka mitifitra ganagana, sambo, Osprey, na inona na inona, amin'ny halavirana 100 metatra sy lavitra kokoa.")</f>
        <v>Mipetraka eo akaikin'ny rano midadasika aho dia afaka mitifitra ganagana, sambo, Osprey, na inona na inona, amin'ny halavirana 100 metatra sy lavitra kokoa.</v>
      </c>
      <c r="C275" s="3" t="n">
        <v>1</v>
      </c>
    </row>
    <row r="276" customFormat="false" ht="15.75" hidden="false" customHeight="true" outlineLevel="0" collapsed="false">
      <c r="A276" s="3" t="s">
        <v>277</v>
      </c>
      <c r="B276" s="3" t="str">
        <f aca="false">IFERROR(__xludf.dummyfunction("GOOGLETRANSLATE(B276, ""en"", ""mg"")"),"Ny boky torolalana dia milaza fa rehefa mamindra sary avy amin'ny fakantsary mankany amin'ny solosaina ianao dia tokony hampiasa adaptatera AC izay tsy miaraka amin'ny fakantsary, fa hita ao amin'ny ""Gateway Digital Camera Accessory Kit."" Mirary soa hah"&amp;"ita kitapo toy izany!")</f>
        <v>Ny boky torolalana dia milaza fa rehefa mamindra sary avy amin'ny fakantsary mankany amin'ny solosaina ianao dia tokony hampiasa adaptatera AC izay tsy miaraka amin'ny fakantsary, fa hita ao amin'ny "Gateway Digital Camera Accessory Kit." Mirary soa hahita kitapo toy izany!</v>
      </c>
      <c r="C276" s="3" t="n">
        <v>-1</v>
      </c>
    </row>
    <row r="277" customFormat="false" ht="15.75" hidden="false" customHeight="true" outlineLevel="0" collapsed="false">
      <c r="A277" s="3" t="s">
        <v>278</v>
      </c>
      <c r="B277" s="3" t="str">
        <f aca="false">IFERROR(__xludf.dummyfunction("GOOGLETRANSLATE(B277, ""en"", ""mg"")"),"Tsara kokoa, alao ny boky Princeton Review!")</f>
        <v>Tsara kokoa, alao ny boky Princeton Review!</v>
      </c>
      <c r="C277" s="3" t="n">
        <v>-1</v>
      </c>
    </row>
    <row r="278" customFormat="false" ht="15.75" hidden="false" customHeight="true" outlineLevel="0" collapsed="false">
      <c r="A278" s="3" t="s">
        <v>279</v>
      </c>
      <c r="B278" s="3" t="str">
        <f aca="false">IFERROR(__xludf.dummyfunction("GOOGLETRANSLATE(B278, ""en"", ""mg"")"),"Ary izany no tsy nahafahako nankafy an'ity tantara ity bebe kokoa.")</f>
        <v>Ary izany no tsy nahafahako nankafy an'ity tantara ity bebe kokoa.</v>
      </c>
      <c r="C278" s="3" t="n">
        <v>-1</v>
      </c>
    </row>
    <row r="279" customFormat="false" ht="15.75" hidden="false" customHeight="true" outlineLevel="0" collapsed="false">
      <c r="A279" s="3" t="s">
        <v>280</v>
      </c>
      <c r="B279" s="3" t="str">
        <f aca="false">IFERROR(__xludf.dummyfunction("GOOGLETRANSLATE(B279, ""en"", ""mg"")"),"Ho an'ny mozika dia tena hafahafa ihany koa ny mozika.")</f>
        <v>Ho an'ny mozika dia tena hafahafa ihany koa ny mozika.</v>
      </c>
      <c r="C279" s="3" t="n">
        <v>-1</v>
      </c>
    </row>
    <row r="280" customFormat="false" ht="15.75" hidden="false" customHeight="true" outlineLevel="0" collapsed="false">
      <c r="A280" s="3" t="s">
        <v>281</v>
      </c>
      <c r="B280" s="3" t="str">
        <f aca="false">IFERROR(__xludf.dummyfunction("GOOGLETRANSLATE(B280, ""en"", ""mg"")"),"Vidio ny iray amin'izy ireo.")</f>
        <v>Vidio ny iray amin'izy ireo.</v>
      </c>
      <c r="C280" s="3" t="n">
        <v>-1</v>
      </c>
    </row>
    <row r="281" customFormat="false" ht="15.75" hidden="false" customHeight="true" outlineLevel="0" collapsed="false">
      <c r="A281" s="3" t="s">
        <v>282</v>
      </c>
      <c r="B281" s="3" t="str">
        <f aca="false">IFERROR(__xludf.dummyfunction("GOOGLETRANSLATE(B281, ""en"", ""mg"")"),"Nilaza tamiko izy ireo mba hisintona ny firmware vaovao ary nandefa ahy tamim-pahombiazana tamina rohy mankany amin'ny sary iso izay tsy mandeha.")</f>
        <v>Nilaza tamiko izy ireo mba hisintona ny firmware vaovao ary nandefa ahy tamim-pahombiazana tamina rohy mankany amin'ny sary iso izay tsy mandeha.</v>
      </c>
      <c r="C281" s="3" t="n">
        <v>-1</v>
      </c>
    </row>
    <row r="282" customFormat="false" ht="15.75" hidden="false" customHeight="true" outlineLevel="0" collapsed="false">
      <c r="A282" s="3" t="s">
        <v>283</v>
      </c>
      <c r="B282" s="3" t="str">
        <f aca="false">IFERROR(__xludf.dummyfunction("GOOGLETRANSLATE(B282, ""en"", ""mg"")"),"Ny Tsara: lalao co-op mahafinaritra sy lalao SP (tsy nanandrana PvP mihitsy).")</f>
        <v>Ny Tsara: lalao co-op mahafinaritra sy lalao SP (tsy nanandrana PvP mihitsy).</v>
      </c>
      <c r="C282" s="3" t="n">
        <v>1</v>
      </c>
    </row>
    <row r="283" customFormat="false" ht="15.75" hidden="false" customHeight="true" outlineLevel="0" collapsed="false">
      <c r="A283" s="3" t="s">
        <v>284</v>
      </c>
      <c r="B283" s="3" t="str">
        <f aca="false">IFERROR(__xludf.dummyfunction("GOOGLETRANSLATE(B283, ""en"", ""mg"")"),"Ny headset mihitsy no mandeha sy miala mora foana (izay toa asa tsotra, saingy tsy dia mora loatra tamin'ny Bluetooth roa teo aloha aho).")</f>
        <v>Ny headset mihitsy no mandeha sy miala mora foana (izay toa asa tsotra, saingy tsy dia mora loatra tamin'ny Bluetooth roa teo aloha aho).</v>
      </c>
      <c r="C283" s="3" t="n">
        <v>1</v>
      </c>
    </row>
    <row r="284" customFormat="false" ht="15.75" hidden="false" customHeight="true" outlineLevel="0" collapsed="false">
      <c r="A284" s="3" t="s">
        <v>285</v>
      </c>
      <c r="B284" s="3" t="str">
        <f aca="false">IFERROR(__xludf.dummyfunction("GOOGLETRANSLATE(B284, ""en"", ""mg"")"),"Tena halako tokoa ity sarimihetsika mandringa ity ary manantena aho fa tsy hahazo mpijery mihitsy amin'ny fiezahany ho 'hendry' amin'ny fampifangaroana singa amin'ny ""Election"" sy ""Rushmore"" (raha ny marina dia manofa an'ireo!)")</f>
        <v>Tena halako tokoa ity sarimihetsika mandringa ity ary manantena aho fa tsy hahazo mpijery mihitsy amin'ny fiezahany ho 'hendry' amin'ny fampifangaroana singa amin'ny "Election" sy "Rushmore" (raha ny marina dia manofa an'ireo!)</v>
      </c>
      <c r="C284" s="3" t="n">
        <v>-1</v>
      </c>
    </row>
    <row r="285" customFormat="false" ht="15.75" hidden="false" customHeight="true" outlineLevel="0" collapsed="false">
      <c r="A285" s="3" t="s">
        <v>286</v>
      </c>
      <c r="B285" s="3" t="str">
        <f aca="false">IFERROR(__xludf.dummyfunction("GOOGLETRANSLATE(B285, ""en"", ""mg"")"),"Hamer vaovao dia manome toerana malalaka ho an'ireo mpilalao ao amin'ny filaharan'ny vazivazy maina nafafy (niara-nampifanaraka tamin'i Jim Stark, iray amin'ireo mpamokatra ny sarimihetsika izy) ary ny fanodinkodinana tsy misy dikany amin'ny sehatra iray "&amp;"(ny fitantarana milamina nataon'i Dillon dia nahatonga ny ankamaroan'ny fotoana nanasongadinana ny hatsikana teo an-tanany rehefa tsy ampy ny lohan'ny fiara. ny loharano tsy miasa mitovy amin'ny fiara izay misy fiantraikany dia manetsika azy ireo!)")</f>
        <v>Hamer vaovao dia manome toerana malalaka ho an'ireo mpilalao ao amin'ny filaharan'ny vazivazy maina nafafy (niara-nampifanaraka tamin'i Jim Stark, iray amin'ireo mpamokatra ny sarimihetsika izy) ary ny fanodinkodinana tsy misy dikany amin'ny sehatra iray (ny fitantarana milamina nataon'i Dillon dia nahatonga ny ankamaroan'ny fotoana nanasongadinana ny hatsikana teo an-tanany rehefa tsy ampy ny lohan'ny fiara. ny loharano tsy miasa mitovy amin'ny fiara izay misy fiantraikany dia manetsika azy ireo!)</v>
      </c>
      <c r="C285" s="3" t="n">
        <v>1</v>
      </c>
    </row>
    <row r="286" customFormat="false" ht="15.75" hidden="false" customHeight="true" outlineLevel="0" collapsed="false">
      <c r="A286" s="3" t="s">
        <v>287</v>
      </c>
      <c r="B286" s="3" t="str">
        <f aca="false">IFERROR(__xludf.dummyfunction("GOOGLETRANSLATE(B286, ""en"", ""mg"")"),"Tokony ho nisy fitantarana fohy momba ny fihetsika mety ihany koa tany am-piandohana talohan'ny nanombohana fa tsy nisy.")</f>
        <v>Tokony ho nisy fitantarana fohy momba ny fihetsika mety ihany koa tany am-piandohana talohan'ny nanombohana fa tsy nisy.</v>
      </c>
      <c r="C286" s="3" t="n">
        <v>-1</v>
      </c>
    </row>
    <row r="287" customFormat="false" ht="15.75" hidden="false" customHeight="true" outlineLevel="0" collapsed="false">
      <c r="A287" s="3" t="s">
        <v>288</v>
      </c>
      <c r="B287" s="3" t="str">
        <f aca="false">IFERROR(__xludf.dummyfunction("GOOGLETRANSLATE(B287, ""en"", ""mg"")"),"Raha jerena ny takelaka tononkira dia hita fa nanoratra hira iray ihany izy nandritra ny rakikira telo.")</f>
        <v>Raha jerena ny takelaka tononkira dia hita fa nanoratra hira iray ihany izy nandritra ny rakikira telo.</v>
      </c>
      <c r="C287" s="3" t="n">
        <v>-1</v>
      </c>
    </row>
    <row r="288" customFormat="false" ht="15.75" hidden="false" customHeight="true" outlineLevel="0" collapsed="false">
      <c r="A288" s="3" t="s">
        <v>289</v>
      </c>
      <c r="B288" s="3" t="str">
        <f aca="false">IFERROR(__xludf.dummyfunction("GOOGLETRANSLATE(B288, ""en"", ""mg"")"),"Tahaka ireo ekipa ao amin'ny Sonic Heroes, ny rafitra ihany no miasa tsara kokoa.")</f>
        <v>Tahaka ireo ekipa ao amin'ny Sonic Heroes, ny rafitra ihany no miasa tsara kokoa.</v>
      </c>
      <c r="C288" s="3" t="n">
        <v>1</v>
      </c>
    </row>
    <row r="289" customFormat="false" ht="15.75" hidden="false" customHeight="true" outlineLevel="0" collapsed="false">
      <c r="A289" s="3" t="s">
        <v>290</v>
      </c>
      <c r="B289" s="3" t="str">
        <f aca="false">IFERROR(__xludf.dummyfunction("GOOGLETRANSLATE(B289, ""en"", ""mg"")"),"Raha tsy misy ny resadresaka tsy misy dikany rehetra, dia navela handresy haingana kokoa ny lalao izahay.")</f>
        <v>Raha tsy misy ny resadresaka tsy misy dikany rehetra, dia navela handresy haingana kokoa ny lalao izahay.</v>
      </c>
      <c r="C289" s="3" t="n">
        <v>-1</v>
      </c>
    </row>
    <row r="290" customFormat="false" ht="15.75" hidden="false" customHeight="true" outlineLevel="0" collapsed="false">
      <c r="A290" s="3" t="s">
        <v>291</v>
      </c>
      <c r="B290" s="3" t="str">
        <f aca="false">IFERROR(__xludf.dummyfunction("GOOGLETRANSLATE(B290, ""en"", ""mg"")"),"Mbola lalao mahafinaritra io, fa tsy ny lalao HM tsara indrindra vita hatramin'izay: afaka nanatsara izany izy ireo.")</f>
        <v>Mbola lalao mahafinaritra io, fa tsy ny lalao HM tsara indrindra vita hatramin'izay: afaka nanatsara izany izy ireo.</v>
      </c>
      <c r="C290" s="3" t="n">
        <v>1</v>
      </c>
    </row>
    <row r="291" customFormat="false" ht="15.75" hidden="false" customHeight="true" outlineLevel="0" collapsed="false">
      <c r="A291" s="3" t="s">
        <v>292</v>
      </c>
      <c r="B291" s="3" t="str">
        <f aca="false">IFERROR(__xludf.dummyfunction("GOOGLETRANSLATE(B291, ""en"", ""mg"")"),"Asa tsara.")</f>
        <v>Asa tsara.</v>
      </c>
      <c r="C291" s="3" t="n">
        <v>1</v>
      </c>
    </row>
    <row r="292" customFormat="false" ht="15.75" hidden="false" customHeight="true" outlineLevel="0" collapsed="false">
      <c r="A292" s="3" t="s">
        <v>293</v>
      </c>
      <c r="B292" s="3" t="str">
        <f aca="false">IFERROR(__xludf.dummyfunction("GOOGLETRANSLATE(B292, ""en"", ""mg"")"),"Tsy handratra an'ity rakikira ity ny hamafin'ny kely kokoa, FA tena tsara.")</f>
        <v>Tsy handratra an'ity rakikira ity ny hamafin'ny kely kokoa, FA tena tsara.</v>
      </c>
      <c r="C292" s="3" t="n">
        <v>1</v>
      </c>
    </row>
    <row r="293" customFormat="false" ht="15.75" hidden="false" customHeight="true" outlineLevel="0" collapsed="false">
      <c r="A293" s="3" t="s">
        <v>294</v>
      </c>
      <c r="B293" s="3" t="str">
        <f aca="false">IFERROR(__xludf.dummyfunction("GOOGLETRANSLATE(B293, ""en"", ""mg"")"),"Miaramila inona marina no nasain'izy ireo nangatahiny ho an'ireo torohevitra lehibe ireo?")</f>
        <v>Miaramila inona marina no nasain'izy ireo nangatahiny ho an'ireo torohevitra lehibe ireo?</v>
      </c>
      <c r="C293" s="3" t="n">
        <v>-1</v>
      </c>
    </row>
    <row r="294" customFormat="false" ht="15.75" hidden="false" customHeight="true" outlineLevel="0" collapsed="false">
      <c r="A294" s="3" t="s">
        <v>295</v>
      </c>
      <c r="B294" s="3" t="str">
        <f aca="false">IFERROR(__xludf.dummyfunction("GOOGLETRANSLATE(B294, ""en"", ""mg"")"),"Voalohany, tsy famoahana vaovao tamin'ny 2007 ity, fa fanangonana hira taloha tamin'ny taona 70 sy 80. Aza avela hamitaka anao izy ireo amin'ny fampidirana an'i Jose Jose isaky ny hira, izay ahafahany mifoka rivotra amin'ny feony voakasika.")</f>
        <v>Voalohany, tsy famoahana vaovao tamin'ny 2007 ity, fa fanangonana hira taloha tamin'ny taona 70 sy 80. Aza avela hamitaka anao izy ireo amin'ny fampidirana an'i Jose Jose isaky ny hira, izay ahafahany mifoka rivotra amin'ny feony voakasika.</v>
      </c>
      <c r="C294" s="3" t="n">
        <v>-1</v>
      </c>
    </row>
    <row r="295" customFormat="false" ht="15.75" hidden="false" customHeight="true" outlineLevel="0" collapsed="false">
      <c r="A295" s="3" t="s">
        <v>296</v>
      </c>
      <c r="B295" s="3" t="str">
        <f aca="false">IFERROR(__xludf.dummyfunction("GOOGLETRANSLATE(B295, ""en"", ""mg"")"),"Fanampin'izany, ny endri-javatra rewind/fandrosoana haingana ho an'ny horonam-peo dia tena haingana.")</f>
        <v>Fanampin'izany, ny endri-javatra rewind/fandrosoana haingana ho an'ny horonam-peo dia tena haingana.</v>
      </c>
      <c r="C295" s="3" t="n">
        <v>1</v>
      </c>
    </row>
    <row r="296" customFormat="false" ht="15.75" hidden="false" customHeight="true" outlineLevel="0" collapsed="false">
      <c r="A296" s="3" t="s">
        <v>297</v>
      </c>
      <c r="B296" s="3" t="str">
        <f aca="false">IFERROR(__xludf.dummyfunction("GOOGLETRANSLATE(B296, ""en"", ""mg"")"),"Raha ny zava-misy dia heveriko fa tsy tsara ity kitapo ity na dia ho an'ny mpankafy voalohany aza.")</f>
        <v>Raha ny zava-misy dia heveriko fa tsy tsara ity kitapo ity na dia ho an'ny mpankafy voalohany aza.</v>
      </c>
      <c r="C296" s="3" t="n">
        <v>-1</v>
      </c>
    </row>
    <row r="297" customFormat="false" ht="15.75" hidden="false" customHeight="true" outlineLevel="0" collapsed="false">
      <c r="A297" s="3" t="s">
        <v>298</v>
      </c>
      <c r="B297" s="3" t="str">
        <f aca="false">IFERROR(__xludf.dummyfunction("GOOGLETRANSLATE(B297, ""en"", ""mg"")"),"Ny gameplay dia tsy mendrika na inona na inona.")</f>
        <v>Ny gameplay dia tsy mendrika na inona na inona.</v>
      </c>
      <c r="C297" s="3" t="n">
        <v>-1</v>
      </c>
    </row>
    <row r="298" customFormat="false" ht="15.75" hidden="false" customHeight="true" outlineLevel="0" collapsed="false">
      <c r="A298" s="3" t="s">
        <v>299</v>
      </c>
      <c r="B298" s="3" t="str">
        <f aca="false">IFERROR(__xludf.dummyfunction("GOOGLETRANSLATE(B298, ""en"", ""mg"")"),"Mahagaga ity solosaina ity !!")</f>
        <v>Mahagaga ity solosaina ity !!</v>
      </c>
      <c r="C298" s="3" t="n">
        <v>1</v>
      </c>
    </row>
    <row r="299" customFormat="false" ht="15.75" hidden="false" customHeight="true" outlineLevel="0" collapsed="false">
      <c r="A299" s="3" t="s">
        <v>300</v>
      </c>
      <c r="B299" s="3" t="str">
        <f aca="false">IFERROR(__xludf.dummyfunction("GOOGLETRANSLATE(B299, ""en"", ""mg"")"),"ary heveriko fa tsara tarehy.")</f>
        <v>ary heveriko fa tsara tarehy.</v>
      </c>
      <c r="C299" s="3" t="n">
        <v>1</v>
      </c>
    </row>
    <row r="300" customFormat="false" ht="15.75" hidden="false" customHeight="true" outlineLevel="0" collapsed="false">
      <c r="A300" s="3" t="s">
        <v>301</v>
      </c>
      <c r="B300" s="3" t="str">
        <f aca="false">IFERROR(__xludf.dummyfunction("GOOGLETRANSLATE(B300, ""en"", ""mg"")"),"Naharitra 10 minitra ny fanamboarana ary tsy mila fanohanana avy amin'ny Slingbox aho.")</f>
        <v>Naharitra 10 minitra ny fanamboarana ary tsy mila fanohanana avy amin'ny Slingbox aho.</v>
      </c>
      <c r="C300" s="3" t="n">
        <v>1</v>
      </c>
    </row>
    <row r="301" customFormat="false" ht="15.75" hidden="false" customHeight="true" outlineLevel="0" collapsed="false">
      <c r="A301" s="3" t="s">
        <v>302</v>
      </c>
      <c r="B301" s="3" t="str">
        <f aca="false">IFERROR(__xludf.dummyfunction("GOOGLETRANSLATE(B301, ""en"", ""mg"")"),"Hitako mora foana hoe inona ilay piozila alohan'ny hamadihana ny pejy.")</f>
        <v>Hitako mora foana hoe inona ilay piozila alohan'ny hamadihana ny pejy.</v>
      </c>
      <c r="C301" s="3" t="n">
        <v>-1</v>
      </c>
    </row>
    <row r="302" customFormat="false" ht="15.75" hidden="false" customHeight="true" outlineLevel="0" collapsed="false">
      <c r="A302" s="3" t="s">
        <v>303</v>
      </c>
      <c r="B302" s="3" t="str">
        <f aca="false">IFERROR(__xludf.dummyfunction("GOOGLETRANSLATE(B302, ""en"", ""mg"")"),"Miala tsiny, fa misy olona manana fakan-tsary paosy dia TSY hitondra ny tripod mba hahazoana antoka fa tsy manjavozavo ny sariny.")</f>
        <v>Miala tsiny, fa misy olona manana fakan-tsary paosy dia TSY hitondra ny tripod mba hahazoana antoka fa tsy manjavozavo ny sariny.</v>
      </c>
      <c r="C302" s="3" t="n">
        <v>-1</v>
      </c>
    </row>
    <row r="303" customFormat="false" ht="15.75" hidden="false" customHeight="true" outlineLevel="0" collapsed="false">
      <c r="A303" s="3" t="s">
        <v>304</v>
      </c>
      <c r="B303" s="3" t="str">
        <f aca="false">IFERROR(__xludf.dummyfunction("GOOGLETRANSLATE(B303, ""en"", ""mg"")"),"Nahatsiaro ho toy ny Tales From The Crypt na ny fizarana RL Stein's: Goosebumps ny Darkness Falls.")</f>
        <v>Nahatsiaro ho toy ny Tales From The Crypt na ny fizarana RL Stein's: Goosebumps ny Darkness Falls.</v>
      </c>
      <c r="C303" s="3" t="n">
        <v>1</v>
      </c>
    </row>
    <row r="304" customFormat="false" ht="15.75" hidden="false" customHeight="true" outlineLevel="0" collapsed="false">
      <c r="A304" s="3" t="s">
        <v>305</v>
      </c>
      <c r="B304" s="3" t="str">
        <f aca="false">IFERROR(__xludf.dummyfunction("GOOGLETRANSLATE(B304, ""en"", ""mg"")"),"Toa mahazo ireo olana ireo ny rehetra.")</f>
        <v>Toa mahazo ireo olana ireo ny rehetra.</v>
      </c>
      <c r="C304" s="3" t="n">
        <v>-1</v>
      </c>
    </row>
    <row r="305" customFormat="false" ht="15.75" hidden="false" customHeight="true" outlineLevel="0" collapsed="false">
      <c r="A305" s="3" t="s">
        <v>306</v>
      </c>
      <c r="B305" s="3" t="str">
        <f aca="false">IFERROR(__xludf.dummyfunction("GOOGLETRANSLATE(B305, ""en"", ""mg"")"),"Raha tao amin'ny ""The Alchemist"" aho dia nahatsapa fa nampianarin'ny profesora tsy misy dikany aho momba ny fomba hahatratrarana ny ""Angano manokana"", amin'ny alàlan'ny fanetsiketsehana ny teboka ao an-dohako hatrany.")</f>
        <v>Raha tao amin'ny "The Alchemist" aho dia nahatsapa fa nampianarin'ny profesora tsy misy dikany aho momba ny fomba hahatratrarana ny "Angano manokana", amin'ny alàlan'ny fanetsiketsehana ny teboka ao an-dohako hatrany.</v>
      </c>
      <c r="C305" s="3" t="n">
        <v>-1</v>
      </c>
    </row>
    <row r="306" customFormat="false" ht="15.75" hidden="false" customHeight="true" outlineLevel="0" collapsed="false">
      <c r="A306" s="3" t="s">
        <v>307</v>
      </c>
      <c r="B306" s="3" t="str">
        <f aca="false">IFERROR(__xludf.dummyfunction("GOOGLETRANSLATE(B306, ""en"", ""mg"")"),"Ny lalao dia manelingelina, miverimberina ary sarotra be.")</f>
        <v>Ny lalao dia manelingelina, miverimberina ary sarotra be.</v>
      </c>
      <c r="C306" s="3" t="n">
        <v>-1</v>
      </c>
    </row>
    <row r="307" customFormat="false" ht="15.75" hidden="false" customHeight="true" outlineLevel="0" collapsed="false">
      <c r="A307" s="3" t="s">
        <v>308</v>
      </c>
      <c r="B307" s="3" t="str">
        <f aca="false">IFERROR(__xludf.dummyfunction("GOOGLETRANSLATE(B307, ""en"", ""mg"")"),"Henjana sy tsy nisy aina ny sandriny bibilava ary navelany hirodana ny sandriny isaky ny midina midina.")</f>
        <v>Henjana sy tsy nisy aina ny sandriny bibilava ary navelany hirodana ny sandriny isaky ny midina midina.</v>
      </c>
      <c r="C307" s="3" t="n">
        <v>-1</v>
      </c>
    </row>
    <row r="308" customFormat="false" ht="15.75" hidden="false" customHeight="true" outlineLevel="0" collapsed="false">
      <c r="A308" s="3" t="s">
        <v>309</v>
      </c>
      <c r="B308" s="3" t="str">
        <f aca="false">IFERROR(__xludf.dummyfunction("GOOGLETRANSLATE(B308, ""en"", ""mg"")"),"Raha betsaka ny seho ara-pananahana (misaotra Eli!)")</f>
        <v>Raha betsaka ny seho ara-pananahana (misaotra Eli!)</v>
      </c>
      <c r="C308" s="3" t="n">
        <v>1</v>
      </c>
    </row>
    <row r="309" customFormat="false" ht="15.75" hidden="false" customHeight="true" outlineLevel="0" collapsed="false">
      <c r="A309" s="3" t="s">
        <v>310</v>
      </c>
      <c r="B309" s="3" t="str">
        <f aca="false">IFERROR(__xludf.dummyfunction("GOOGLETRANSLATE(B309, ""en"", ""mg"")"),"Raha toa ka tsy nety ny fihetsiny, dia tantara hafa ny fahatakarana ny zavatra resahin'izy ireo.")</f>
        <v>Raha toa ka tsy nety ny fihetsiny, dia tantara hafa ny fahatakarana ny zavatra resahin'izy ireo.</v>
      </c>
      <c r="C309" s="3" t="n">
        <v>-1</v>
      </c>
    </row>
    <row r="310" customFormat="false" ht="15.75" hidden="false" customHeight="true" outlineLevel="0" collapsed="false">
      <c r="A310" s="3" t="s">
        <v>311</v>
      </c>
      <c r="B310" s="3" t="str">
        <f aca="false">IFERROR(__xludf.dummyfunction("GOOGLETRANSLATE(B310, ""en"", ""mg"")"),"Eny, ilay mpitendry gitara, azonao lazaina fa manana paosy matavy koa izy, ary milelaka matavy.")</f>
        <v>Eny, ilay mpitendry gitara, azonao lazaina fa manana paosy matavy koa izy, ary milelaka matavy.</v>
      </c>
      <c r="C310" s="3" t="n">
        <v>-1</v>
      </c>
    </row>
    <row r="311" customFormat="false" ht="15.75" hidden="false" customHeight="true" outlineLevel="0" collapsed="false">
      <c r="A311" s="3" t="s">
        <v>312</v>
      </c>
      <c r="B311" s="3" t="str">
        <f aca="false">IFERROR(__xludf.dummyfunction("GOOGLETRANSLATE(B311, ""en"", ""mg"")"),"Tsy mifarana eto anefa izany!")</f>
        <v>Tsy mifarana eto anefa izany!</v>
      </c>
      <c r="C311" s="3" t="n">
        <v>1</v>
      </c>
    </row>
    <row r="312" customFormat="false" ht="15.75" hidden="false" customHeight="true" outlineLevel="0" collapsed="false">
      <c r="A312" s="3" t="s">
        <v>313</v>
      </c>
      <c r="B312" s="3" t="str">
        <f aca="false">IFERROR(__xludf.dummyfunction("GOOGLETRANSLATE(B312, ""en"", ""mg"")"),"Efa nikaroka tao amin'ny sehatra sy forum rehetra aho ary nilaza izy ireo fa miasa amin'izany izy ireo saingy mihoatra ny 6 volana?")</f>
        <v>Efa nikaroka tao amin'ny sehatra sy forum rehetra aho ary nilaza izy ireo fa miasa amin'izany izy ireo saingy mihoatra ny 6 volana?</v>
      </c>
      <c r="C312" s="3" t="n">
        <v>-1</v>
      </c>
    </row>
    <row r="313" customFormat="false" ht="15.75" hidden="false" customHeight="true" outlineLevel="0" collapsed="false">
      <c r="A313" s="3" t="s">
        <v>314</v>
      </c>
      <c r="B313" s="3" t="str">
        <f aca="false">IFERROR(__xludf.dummyfunction("GOOGLETRANSLATE(B313, ""en"", ""mg"")"),"Na dia maka ny tambajotra mpifanolo-bodirindrina amiko aza.")</f>
        <v>Na dia maka ny tambajotra mpifanolo-bodirindrina amiko aza.</v>
      </c>
      <c r="C313" s="3" t="n">
        <v>1</v>
      </c>
    </row>
    <row r="314" customFormat="false" ht="15.75" hidden="false" customHeight="true" outlineLevel="0" collapsed="false">
      <c r="A314" s="3" t="s">
        <v>315</v>
      </c>
      <c r="B314" s="3" t="str">
        <f aca="false">IFERROR(__xludf.dummyfunction("GOOGLETRANSLATE(B314, ""en"", ""mg"")"),"Efa lany daty ny feo, mankaleo ny rafitra, zaza tsy ampy taona sy banal ny tononkira...mila tohizina ve aho?")</f>
        <v>Efa lany daty ny feo, mankaleo ny rafitra, zaza tsy ampy taona sy banal ny tononkira...mila tohizina ve aho?</v>
      </c>
      <c r="C314" s="3" t="n">
        <v>-1</v>
      </c>
    </row>
    <row r="315" customFormat="false" ht="15.75" hidden="false" customHeight="true" outlineLevel="0" collapsed="false">
      <c r="A315" s="3" t="s">
        <v>316</v>
      </c>
      <c r="B315" s="3" t="str">
        <f aca="false">IFERROR(__xludf.dummyfunction("GOOGLETRANSLATE(B315, ""en"", ""mg"")"),"Ny ankamaroan'ny hira hafa dia feno sludgy, manaja be loatra izay tsy ampy fanahy sy fiainana.")</f>
        <v>Ny ankamaroan'ny hira hafa dia feno sludgy, manaja be loatra izay tsy ampy fanahy sy fiainana.</v>
      </c>
      <c r="C315" s="3" t="n">
        <v>-1</v>
      </c>
    </row>
    <row r="316" customFormat="false" ht="15.75" hidden="false" customHeight="true" outlineLevel="0" collapsed="false">
      <c r="A316" s="3" t="s">
        <v>317</v>
      </c>
      <c r="B316" s="3" t="str">
        <f aca="false">IFERROR(__xludf.dummyfunction("GOOGLETRANSLATE(B316, ""en"", ""mg"")"),"Tsy misy toy ny mandany 10 minitra amin'ny fanapoahana miaramila avy eo tampoka rehefa saika hidona amin'ny farany ianao dia nitsambikina miaramila 3 avy hatrany ary tsy maintsy manomboka 10 minitra ianao ary manao ny zava-drehetra indray.")</f>
        <v>Tsy misy toy ny mandany 10 minitra amin'ny fanapoahana miaramila avy eo tampoka rehefa saika hidona amin'ny farany ianao dia nitsambikina miaramila 3 avy hatrany ary tsy maintsy manomboka 10 minitra ianao ary manao ny zava-drehetra indray.</v>
      </c>
      <c r="C316" s="3" t="n">
        <v>-1</v>
      </c>
    </row>
    <row r="317" customFormat="false" ht="15.75" hidden="false" customHeight="true" outlineLevel="0" collapsed="false">
      <c r="A317" s="3" t="s">
        <v>318</v>
      </c>
      <c r="B317" s="3" t="str">
        <f aca="false">IFERROR(__xludf.dummyfunction("GOOGLETRANSLATE(B317, ""en"", ""mg"")"),"Nila 20 minitra fanampiny ho an'ny solombavambahoaka mpanohana mba hahazoana ny mombamomba ahy rehetra - 20, tsy anaka aho.")</f>
        <v>Nila 20 minitra fanampiny ho an'ny solombavambahoaka mpanohana mba hahazoana ny mombamomba ahy rehetra - 20, tsy anaka aho.</v>
      </c>
      <c r="C317" s="3" t="n">
        <v>-1</v>
      </c>
    </row>
    <row r="318" customFormat="false" ht="15.75" hidden="false" customHeight="true" outlineLevel="0" collapsed="false">
      <c r="A318" s="3" t="s">
        <v>319</v>
      </c>
      <c r="B318" s="3" t="str">
        <f aca="false">IFERROR(__xludf.dummyfunction("GOOGLETRANSLATE(B318, ""en"", ""mg"")"),"Ity lalao ity dia nanana endri-javatra iray noheveriko fa mahafinaritra ary ny Fahafatesan'ny ""Knife"" dia mamely haingana ny bokotra trigger havanana amin'ny fotoana mety dia hamono haingana ny miaramila rehetra ary saika ny dinosaur rehetra (hatramin'n"&amp;"y raptor).")</f>
        <v>Ity lalao ity dia nanana endri-javatra iray noheveriko fa mahafinaritra ary ny Fahafatesan'ny "Knife" dia mamely haingana ny bokotra trigger havanana amin'ny fotoana mety dia hamono haingana ny miaramila rehetra ary saika ny dinosaur rehetra (hatramin'ny raptor).</v>
      </c>
      <c r="C318" s="3" t="n">
        <v>1</v>
      </c>
    </row>
    <row r="319" customFormat="false" ht="15.75" hidden="false" customHeight="true" outlineLevel="0" collapsed="false">
      <c r="A319" s="3" t="s">
        <v>320</v>
      </c>
      <c r="B319" s="3" t="str">
        <f aca="false">IFERROR(__xludf.dummyfunction("GOOGLETRANSLATE(B319, ""en"", ""mg"")"),"Olona roa ihany anefa no tadiavin’ity Tooth Fairy ity.")</f>
        <v>Olona roa ihany anefa no tadiavin’ity Tooth Fairy ity.</v>
      </c>
      <c r="C319" s="3" t="n">
        <v>-1</v>
      </c>
    </row>
    <row r="320" customFormat="false" ht="15.75" hidden="false" customHeight="true" outlineLevel="0" collapsed="false">
      <c r="A320" s="3" t="s">
        <v>321</v>
      </c>
      <c r="B320" s="3" t="str">
        <f aca="false">IFERROR(__xludf.dummyfunction("GOOGLETRANSLATE(B320, ""en"", ""mg"")"),"Efa telo volana no nampiasako ny Treo 700W ary tiako tanteraka ireo endri-javatra atolony.")</f>
        <v>Efa telo volana no nampiasako ny Treo 700W ary tiako tanteraka ireo endri-javatra atolony.</v>
      </c>
      <c r="C320" s="3" t="n">
        <v>1</v>
      </c>
    </row>
    <row r="321" customFormat="false" ht="15.75" hidden="false" customHeight="true" outlineLevel="0" collapsed="false">
      <c r="A321" s="3" t="s">
        <v>322</v>
      </c>
      <c r="B321" s="3" t="str">
        <f aca="false">IFERROR(__xludf.dummyfunction("GOOGLETRANSLATE(B321, ""en"", ""mg"")"),"Noho izany ao an-tsainao izany dia azonao atao ny mijery azy ho iray amin'ireo karazana ""ratsy be dia tsara"", ary mahomby amin'izany ambaratonga izany.")</f>
        <v>Noho izany ao an-tsainao izany dia azonao atao ny mijery azy ho iray amin'ireo karazana "ratsy be dia tsara", ary mahomby amin'izany ambaratonga izany.</v>
      </c>
      <c r="C321" s="3" t="n">
        <v>1</v>
      </c>
    </row>
    <row r="322" customFormat="false" ht="15.75" hidden="false" customHeight="true" outlineLevel="0" collapsed="false">
      <c r="A322" s="3" t="s">
        <v>323</v>
      </c>
      <c r="B322" s="3" t="str">
        <f aca="false">IFERROR(__xludf.dummyfunction("GOOGLETRANSLATE(B322, ""en"", ""mg"")"),"Re-playability 1/5 Aorian'ny crédit ny hany zavatra atao dia ny fikatsahana lafiny vitsivitsy izay manampy amin'ny zo mirehareha ihany.")</f>
        <v>Re-playability 1/5 Aorian'ny crédit ny hany zavatra atao dia ny fikatsahana lafiny vitsivitsy izay manampy amin'ny zo mirehareha ihany.</v>
      </c>
      <c r="C322" s="3" t="n">
        <v>-1</v>
      </c>
    </row>
    <row r="323" customFormat="false" ht="15.75" hidden="false" customHeight="true" outlineLevel="0" collapsed="false">
      <c r="A323" s="3" t="s">
        <v>324</v>
      </c>
      <c r="B323" s="3" t="str">
        <f aca="false">IFERROR(__xludf.dummyfunction("GOOGLETRANSLATE(B323, ""en"", ""mg"")"),"Ny talen'ny Jacobs (izay nitantana ny fanavaozana ""CRIMINAL"" ""NINE QUEENS"" ho an'ireo mpiara-miasa aminy hatry ny ela Steven Soderbergh sy ny orinasa mpamokatra fizarana faha-8 an'i George Clooney (ireo mpamokatra sarimihetsika mahery vaika miasa ho m"&amp;"pamokatra exec eto) dia manao asa tena tsara amin'ny famoronana fihenjanana ampy, voafafy vazivazy maina mifangaro amin'ny dreadtothe amin'ny alàlan'ny sary mihetsika mafy nataon'i Danch. Laustsen.")</f>
        <v>Ny talen'ny Jacobs (izay nitantana ny fanavaozana "CRIMINAL" "NINE QUEENS" ho an'ireo mpiara-miasa aminy hatry ny ela Steven Soderbergh sy ny orinasa mpamokatra fizarana faha-8 an'i George Clooney (ireo mpamokatra sarimihetsika mahery vaika miasa ho mpamokatra exec eto) dia manao asa tena tsara amin'ny famoronana fihenjanana ampy, voafafy vazivazy maina mifangaro amin'ny dreadtothe amin'ny alàlan'ny sary mihetsika mafy nataon'i Danch. Laustsen.</v>
      </c>
      <c r="C323" s="3" t="n">
        <v>1</v>
      </c>
    </row>
    <row r="324" customFormat="false" ht="15.75" hidden="false" customHeight="true" outlineLevel="0" collapsed="false">
      <c r="A324" s="3" t="s">
        <v>325</v>
      </c>
      <c r="B324" s="3" t="str">
        <f aca="false">IFERROR(__xludf.dummyfunction("GOOGLETRANSLATE(B324, ""en"", ""mg"")"),"Ny fanazaran-tena dia tena fototra.")</f>
        <v>Ny fanazaran-tena dia tena fototra.</v>
      </c>
      <c r="C324" s="3" t="n">
        <v>-1</v>
      </c>
    </row>
    <row r="325" customFormat="false" ht="15.75" hidden="false" customHeight="true" outlineLevel="0" collapsed="false">
      <c r="A325" s="3" t="s">
        <v>326</v>
      </c>
      <c r="B325" s="3" t="str">
        <f aca="false">IFERROR(__xludf.dummyfunction("GOOGLETRANSLATE(B325, ""en"", ""mg"")"),"Tsy toy ny AI mpanohitra ny solosainao rehefa milalao lalao mpilalao tokana ianao, fa malemy ny AI.")</f>
        <v>Tsy toy ny AI mpanohitra ny solosainao rehefa milalao lalao mpilalao tokana ianao, fa malemy ny AI.</v>
      </c>
      <c r="C325" s="3" t="n">
        <v>-1</v>
      </c>
    </row>
    <row r="326" customFormat="false" ht="15.75" hidden="false" customHeight="true" outlineLevel="0" collapsed="false">
      <c r="A326" s="3" t="s">
        <v>327</v>
      </c>
      <c r="B326" s="3" t="str">
        <f aca="false">IFERROR(__xludf.dummyfunction("GOOGLETRANSLATE(B326, ""en"", ""mg"")"),"Ny choreografie amin'ireo sehatra ireo dia tsy mifanaraka tsara amin'ny fizika ihany koa, izay misy sakana toy ny gravité sy ny tanjaky ny vatan'ny olona iray dia mora vaky amin'ny fahafahan'ny toetra.")</f>
        <v>Ny choreografie amin'ireo sehatra ireo dia tsy mifanaraka tsara amin'ny fizika ihany koa, izay misy sakana toy ny gravité sy ny tanjaky ny vatan'ny olona iray dia mora vaky amin'ny fahafahan'ny toetra.</v>
      </c>
      <c r="C326" s="3" t="n">
        <v>-1</v>
      </c>
    </row>
    <row r="327" customFormat="false" ht="15.75" hidden="false" customHeight="true" outlineLevel="0" collapsed="false">
      <c r="A327" s="3" t="s">
        <v>328</v>
      </c>
      <c r="B327" s="3" t="str">
        <f aca="false">IFERROR(__xludf.dummyfunction("GOOGLETRANSLATE(B327, ""en"", ""mg"")"),"Miombon-kevitra amin'ny hafa aho fa ny fiafarany dia toa nosoratana teo an-toerana rehefa nisy olona very ny sisa amin'ny script.")</f>
        <v>Miombon-kevitra amin'ny hafa aho fa ny fiafarany dia toa nosoratana teo an-toerana rehefa nisy olona very ny sisa amin'ny script.</v>
      </c>
      <c r="C327" s="3" t="n">
        <v>-1</v>
      </c>
    </row>
    <row r="328" customFormat="false" ht="15.75" hidden="false" customHeight="true" outlineLevel="0" collapsed="false">
      <c r="A328" s="3" t="s">
        <v>329</v>
      </c>
      <c r="B328" s="3" t="str">
        <f aca="false">IFERROR(__xludf.dummyfunction("GOOGLETRANSLATE(B328, ""en"", ""mg"")"),"Score: 10/10 Graphics - Tsy ny sary tsara indrindra hitako hatramin'izay, fa mbola tsara tarehy izy ireo, ary tsara lavitra noho ny salan'isa.")</f>
        <v>Score: 10/10 Graphics - Tsy ny sary tsara indrindra hitako hatramin'izay, fa mbola tsara tarehy izy ireo, ary tsara lavitra noho ny salan'isa.</v>
      </c>
      <c r="C328" s="3" t="n">
        <v>1</v>
      </c>
    </row>
    <row r="329" customFormat="false" ht="15.75" hidden="false" customHeight="true" outlineLevel="0" collapsed="false">
      <c r="A329" s="3" t="s">
        <v>330</v>
      </c>
      <c r="B329" s="3" t="str">
        <f aca="false">IFERROR(__xludf.dummyfunction("GOOGLETRANSLATE(B329, ""en"", ""mg"")"),"Inona no atao amin'ny Square ary ny fananana ireo mpilalao dia manimba tsy tapaka 9999?")</f>
        <v>Inona no atao amin'ny Square ary ny fananana ireo mpilalao dia manimba tsy tapaka 9999?</v>
      </c>
      <c r="C329" s="3" t="n">
        <v>-1</v>
      </c>
    </row>
    <row r="330" customFormat="false" ht="15.75" hidden="false" customHeight="true" outlineLevel="0" collapsed="false">
      <c r="A330" s="3" t="s">
        <v>331</v>
      </c>
      <c r="B330" s="3" t="str">
        <f aca="false">IFERROR(__xludf.dummyfunction("GOOGLETRANSLATE(B330, ""en"", ""mg"")"),"Tsy mahazo mampiasa ny scanner ianao raha misy cartridge iray foana.")</f>
        <v>Tsy mahazo mampiasa ny scanner ianao raha misy cartridge iray foana.</v>
      </c>
      <c r="C330" s="3" t="n">
        <v>-1</v>
      </c>
    </row>
    <row r="331" customFormat="false" ht="15.75" hidden="false" customHeight="true" outlineLevel="0" collapsed="false">
      <c r="A331" s="3" t="s">
        <v>332</v>
      </c>
      <c r="B331" s="3" t="str">
        <f aca="false">IFERROR(__xludf.dummyfunction("GOOGLETRANSLATE(B331, ""en"", ""mg"")"),"Apetrako indray mandeha ny ahy hatramin'izay nanaovany an'io tabataba mampihoron-koditra io.")</f>
        <v>Apetrako indray mandeha ny ahy hatramin'izay nanaovany an'io tabataba mampihoron-koditra io.</v>
      </c>
      <c r="C331" s="3" t="n">
        <v>-1</v>
      </c>
    </row>
    <row r="332" customFormat="false" ht="15.75" hidden="false" customHeight="true" outlineLevel="0" collapsed="false">
      <c r="A332" s="3" t="s">
        <v>333</v>
      </c>
      <c r="B332" s="3" t="str">
        <f aca="false">IFERROR(__xludf.dummyfunction("GOOGLETRANSLATE(B332, ""en"", ""mg"")"),"Na izany aza, rehefa nahavita dingana iray miaraka amin'ny iray amin'ireo toetra ianao, dia azo inoana fa tsy maintsy mandalo izany indray ianao na ho ela na ho haingana: misy dingana roa tokana tokana ho an'ny mpilalao iray: ny hafa dia tsy maintsy vita "&amp;"in-droa, in-telo na in-efatra mihitsy aza, izay mahatonga ny sandan'ny famerenana ho tsy tena tsara.")</f>
        <v>Na izany aza, rehefa nahavita dingana iray miaraka amin'ny iray amin'ireo toetra ianao, dia azo inoana fa tsy maintsy mandalo izany indray ianao na ho ela na ho haingana: misy dingana roa tokana tokana ho an'ny mpilalao iray: ny hafa dia tsy maintsy vita in-droa, in-telo na in-efatra mihitsy aza, izay mahatonga ny sandan'ny famerenana ho tsy tena tsara.</v>
      </c>
      <c r="C332" s="3" t="n">
        <v>-1</v>
      </c>
    </row>
    <row r="333" customFormat="false" ht="15.75" hidden="false" customHeight="true" outlineLevel="0" collapsed="false">
      <c r="A333" s="3" t="s">
        <v>334</v>
      </c>
      <c r="B333" s="3" t="str">
        <f aca="false">IFERROR(__xludf.dummyfunction("GOOGLETRANSLATE(B333, ""en"", ""mg"")"),"Fa ny zavatra voalohany ho tsikaritrao amin'ny BLACK MAGIC WOMAN dia ny .1 channel dia saika tsy misy.")</f>
        <v>Fa ny zavatra voalohany ho tsikaritrao amin'ny BLACK MAGIC WOMAN dia ny .1 channel dia saika tsy misy.</v>
      </c>
      <c r="C333" s="3" t="n">
        <v>-1</v>
      </c>
    </row>
    <row r="334" customFormat="false" ht="15.75" hidden="false" customHeight="true" outlineLevel="0" collapsed="false">
      <c r="A334" s="3" t="s">
        <v>335</v>
      </c>
      <c r="B334" s="3" t="str">
        <f aca="false">IFERROR(__xludf.dummyfunction("GOOGLETRANSLATE(B334, ""en"", ""mg"")"),"Ny ankamaroany dia mitaky ny mpianatra hahalala famaritana iray fotsiny.")</f>
        <v>Ny ankamaroany dia mitaky ny mpianatra hahalala famaritana iray fotsiny.</v>
      </c>
      <c r="C334" s="3" t="n">
        <v>-1</v>
      </c>
    </row>
    <row r="335" customFormat="false" ht="15.75" hidden="false" customHeight="true" outlineLevel="0" collapsed="false">
      <c r="A335" s="3" t="s">
        <v>336</v>
      </c>
      <c r="B335" s="3" t="str">
        <f aca="false">IFERROR(__xludf.dummyfunction("GOOGLETRANSLATE(B335, ""en"", ""mg"")"),"Toa tena manjavozavo tokoa izy ireo, na dia ny andiany faha-25 taona aza no nahatonga ahy namerina azy ireo.")</f>
        <v>Toa tena manjavozavo tokoa izy ireo, na dia ny andiany faha-25 taona aza no nahatonga ahy namerina azy ireo.</v>
      </c>
      <c r="C335" s="3" t="n">
        <v>-1</v>
      </c>
    </row>
    <row r="336" customFormat="false" ht="15.75" hidden="false" customHeight="true" outlineLevel="0" collapsed="false">
      <c r="A336" s="3" t="s">
        <v>337</v>
      </c>
      <c r="B336" s="3" t="str">
        <f aca="false">IFERROR(__xludf.dummyfunction("GOOGLETRANSLATE(B336, ""en"", ""mg"")"),"3. Ny jiro manjelanjelatra be ampahibemaso amin'ny tampony ho an'ny antena ""anatiny"" hendry dia raha tsy hametraka ny router amin'ny faritra mitokana ianao dia mety ho lasa mahasosotra - mandeha ao amin'ny fianarako maizina dia toy ny mahita vokatra sci"&amp;"-fi mora vidy.")</f>
        <v>3. Ny jiro manjelanjelatra be ampahibemaso amin'ny tampony ho an'ny antena "anatiny" hendry dia raha tsy hametraka ny router amin'ny faritra mitokana ianao dia mety ho lasa mahasosotra - mandeha ao amin'ny fianarako maizina dia toy ny mahita vokatra sci-fi mora vidy.</v>
      </c>
      <c r="C336" s="3" t="n">
        <v>-1</v>
      </c>
    </row>
    <row r="337" customFormat="false" ht="15.75" hidden="false" customHeight="true" outlineLevel="0" collapsed="false">
      <c r="A337" s="3" t="s">
        <v>338</v>
      </c>
      <c r="B337" s="3" t="str">
        <f aca="false">IFERROR(__xludf.dummyfunction("GOOGLETRANSLATE(B337, ""en"", ""mg"")"),"Nosoratan'i Susannah Grant sy notarihin'i Susannah Grant (izay manao ny lahateniny voalohany eto) dia mahavita asa amin'ny ankapobeny miaraka amin'ireo andrandraina mahazatra mahazatra: resadresaka mamitaka ny fahamarinana; ny tena fitiavana mandresy; ny "&amp;"fisakaizana sy ny fiarahana nosedraina, sns sns. Fa ny mpilalao no manao azy ho filalaovana fandresena sy mahafinaritra.")</f>
        <v>Nosoratan'i Susannah Grant sy notarihin'i Susannah Grant (izay manao ny lahateniny voalohany eto) dia mahavita asa amin'ny ankapobeny miaraka amin'ireo andrandraina mahazatra mahazatra: resadresaka mamitaka ny fahamarinana; ny tena fitiavana mandresy; ny fisakaizana sy ny fiarahana nosedraina, sns sns. Fa ny mpilalao no manao azy ho filalaovana fandresena sy mahafinaritra.</v>
      </c>
      <c r="C337" s="3" t="n">
        <v>1</v>
      </c>
    </row>
    <row r="338" customFormat="false" ht="15.75" hidden="false" customHeight="true" outlineLevel="0" collapsed="false">
      <c r="A338" s="3" t="s">
        <v>339</v>
      </c>
      <c r="B338" s="3" t="str">
        <f aca="false">IFERROR(__xludf.dummyfunction("GOOGLETRANSLATE(B338, ""en"", ""mg"")"),"Raha ny marina, ilay andian-teny hoe “Angano manokana” dia nampiasaina in-55 ato amin’ity boky misy pejy 208 ity.")</f>
        <v>Raha ny marina, ilay andian-teny hoe “Angano manokana” dia nampiasaina in-55 ato amin’ity boky misy pejy 208 ity.</v>
      </c>
      <c r="C338" s="3" t="n">
        <v>-1</v>
      </c>
    </row>
    <row r="339" customFormat="false" ht="15.75" hidden="false" customHeight="true" outlineLevel="0" collapsed="false">
      <c r="A339" s="3" t="s">
        <v>340</v>
      </c>
      <c r="B339" s="3" t="str">
        <f aca="false">IFERROR(__xludf.dummyfunction("GOOGLETRANSLATE(B339, ""en"", ""mg"")"),"Miresaka am-pahatsorana momba ny fahatanorany, ny fiankinan-dohany, ary ny asany izy, ka nanome voninahitra lehibe an'i Tabitha vadiny noho ny fandraisany anjara tamin'ny asa sorany sy ny fahiratan-tsainy.")</f>
        <v>Miresaka am-pahatsorana momba ny fahatanorany, ny fiankinan-dohany, ary ny asany izy, ka nanome voninahitra lehibe an'i Tabitha vadiny noho ny fandraisany anjara tamin'ny asa sorany sy ny fahiratan-tsainy.</v>
      </c>
      <c r="C339" s="3" t="n">
        <v>1</v>
      </c>
    </row>
    <row r="340" customFormat="false" ht="15.75" hidden="false" customHeight="true" outlineLevel="0" collapsed="false">
      <c r="A340" s="3" t="s">
        <v>341</v>
      </c>
      <c r="B340" s="3" t="str">
        <f aca="false">IFERROR(__xludf.dummyfunction("GOOGLETRANSLATE(B340, ""en"", ""mg"")"),"Mety handresy iray amin'ny andrana folo ianao.")</f>
        <v>Mety handresy iray amin'ny andrana folo ianao.</v>
      </c>
      <c r="C340" s="3" t="n">
        <v>-1</v>
      </c>
    </row>
    <row r="341" customFormat="false" ht="15.75" hidden="false" customHeight="true" outlineLevel="0" collapsed="false">
      <c r="A341" s="3" t="s">
        <v>342</v>
      </c>
      <c r="B341" s="3" t="str">
        <f aca="false">IFERROR(__xludf.dummyfunction("GOOGLETRANSLATE(B341, ""en"", ""mg"")"),"Tsy nisy na inona na inona deluxe tamin'izany.")</f>
        <v>Tsy nisy na inona na inona deluxe tamin'izany.</v>
      </c>
      <c r="C341" s="3" t="n">
        <v>-1</v>
      </c>
    </row>
    <row r="342" customFormat="false" ht="15.75" hidden="false" customHeight="true" outlineLevel="0" collapsed="false">
      <c r="A342" s="3" t="s">
        <v>343</v>
      </c>
      <c r="B342" s="3" t="str">
        <f aca="false">IFERROR(__xludf.dummyfunction("GOOGLETRANSLATE(B342, ""en"", ""mg"")"),"Tena mandiso fanantenana.")</f>
        <v>Tena mandiso fanantenana.</v>
      </c>
      <c r="C342" s="3" t="n">
        <v>-1</v>
      </c>
    </row>
    <row r="343" customFormat="false" ht="15.75" hidden="false" customHeight="true" outlineLevel="0" collapsed="false">
      <c r="A343" s="3" t="s">
        <v>344</v>
      </c>
      <c r="B343" s="3" t="str">
        <f aca="false">IFERROR(__xludf.dummyfunction("GOOGLETRANSLATE(B343, ""en"", ""mg"")"),"Tsotra ny mametraka sy mampiasa.")</f>
        <v>Tsotra ny mametraka sy mampiasa.</v>
      </c>
      <c r="C343" s="3" t="n">
        <v>1</v>
      </c>
    </row>
    <row r="344" customFormat="false" ht="15.75" hidden="false" customHeight="true" outlineLevel="0" collapsed="false">
      <c r="A344" s="3" t="s">
        <v>345</v>
      </c>
      <c r="B344" s="3" t="str">
        <f aca="false">IFERROR(__xludf.dummyfunction("GOOGLETRANSLATE(B344, ""en"", ""mg"")"),"4. (NB: sady tsy jiosy aho no tsy arabo) Mankarary ahy ny mahita ny fanavakavaham-bolon-koditra ataon'ny mpanoratra.")</f>
        <v>4. (NB: sady tsy jiosy aho no tsy arabo) Mankarary ahy ny mahita ny fanavakavaham-bolon-koditra ataon'ny mpanoratra.</v>
      </c>
      <c r="C344" s="3" t="n">
        <v>-1</v>
      </c>
    </row>
    <row r="345" customFormat="false" ht="15.75" hidden="false" customHeight="true" outlineLevel="0" collapsed="false">
      <c r="A345" s="3" t="s">
        <v>346</v>
      </c>
      <c r="B345" s="3" t="str">
        <f aca="false">IFERROR(__xludf.dummyfunction("GOOGLETRANSLATE(B345, ""en"", ""mg"")"),"angamba ny antony nahatonga an'i robert smith nanao ilay hira tamin'ny maha-ireny azy: ny mpikambana hafa dia mankahala an-karihary an'i DM ... raha ny marina, na i smith aza dia efa zatra mandrovitra DM nandritra ny taona maro ...")</f>
        <v>angamba ny antony nahatonga an'i robert smith nanao ilay hira tamin'ny maha-ireny azy: ny mpikambana hafa dia mankahala an-karihary an'i DM ... raha ny marina, na i smith aza dia efa zatra mandrovitra DM nandritra ny taona maro ...</v>
      </c>
      <c r="C345" s="3" t="n">
        <v>-1</v>
      </c>
    </row>
    <row r="346" customFormat="false" ht="15.75" hidden="false" customHeight="true" outlineLevel="0" collapsed="false">
      <c r="A346" s="3" t="s">
        <v>347</v>
      </c>
      <c r="B346" s="3" t="str">
        <f aca="false">IFERROR(__xludf.dummyfunction("GOOGLETRANSLATE(B346, ""en"", ""mg"")"),"Makà FFA na FFL3 ho an'ny lalao Final Fantasy antsasak'adiny amin'ny GB. Fanehoan-kevitra farany: Nifikitra tamin'ity lalao ity aho ary i Mario Golf irery no fialamboly ahy tamin'ny fitsangatsanganana an-tany (very 4-5 tamin'ny lalao GBC/GB tao amin'ny ef"&amp;"itranon'ny hotely aho) ary isaky ny nanandrana ny vavony tamin'ity lalao ity aho dia niverina tany amin'ny Mario Golf. Azafady, raha mila lalao tsara ianao dia mahazo zavatra hafa afa-tsy ity.")</f>
        <v>Makà FFA na FFL3 ho an'ny lalao Final Fantasy antsasak'adiny amin'ny GB. Fanehoan-kevitra farany: Nifikitra tamin'ity lalao ity aho ary i Mario Golf irery no fialamboly ahy tamin'ny fitsangatsanganana an-tany (very 4-5 tamin'ny lalao GBC/GB tao amin'ny efitranon'ny hotely aho) ary isaky ny nanandrana ny vavony tamin'ity lalao ity aho dia niverina tany amin'ny Mario Golf. Azafady, raha mila lalao tsara ianao dia mahazo zavatra hafa afa-tsy ity.</v>
      </c>
      <c r="C346" s="3" t="n">
        <v>-1</v>
      </c>
    </row>
    <row r="347" customFormat="false" ht="15.75" hidden="false" customHeight="true" outlineLevel="0" collapsed="false">
      <c r="A347" s="3" t="s">
        <v>348</v>
      </c>
      <c r="B347" s="3" t="str">
        <f aca="false">IFERROR(__xludf.dummyfunction("GOOGLETRANSLATE(B347, ""en"", ""mg"")"),"Nitarika tsimoramora tamin'ny fandrobana sabatra be dia be ilay sarimihetsika izay mendrika vola be.")</f>
        <v>Nitarika tsimoramora tamin'ny fandrobana sabatra be dia be ilay sarimihetsika izay mendrika vola be.</v>
      </c>
      <c r="C347" s="3" t="n">
        <v>-1</v>
      </c>
    </row>
    <row r="348" customFormat="false" ht="15.75" hidden="false" customHeight="true" outlineLevel="0" collapsed="false">
      <c r="A348" s="3" t="s">
        <v>349</v>
      </c>
      <c r="B348" s="3" t="str">
        <f aca="false">IFERROR(__xludf.dummyfunction("GOOGLETRANSLATE(B348, ""en"", ""mg"")"),"Ny Tontolo roa dia tsy misy dikany ary mila fanampiana ara-tsaina matotra ny olona rehetra mihevitra fa tsy mitovy.")</f>
        <v>Ny Tontolo roa dia tsy misy dikany ary mila fanampiana ara-tsaina matotra ny olona rehetra mihevitra fa tsy mitovy.</v>
      </c>
      <c r="C348" s="3" t="n">
        <v>-1</v>
      </c>
    </row>
    <row r="349" customFormat="false" ht="15.75" hidden="false" customHeight="true" outlineLevel="0" collapsed="false">
      <c r="A349" s="3" t="s">
        <v>350</v>
      </c>
      <c r="B349" s="3" t="str">
        <f aca="false">IFERROR(__xludf.dummyfunction("GOOGLETRANSLATE(B349, ""en"", ""mg"")"),"??? Ny jiro ao amin'ny efitrano aza dia nisafidy fampirantiana 1 segondra!")</f>
        <v>??? Ny jiro ao amin'ny efitrano aza dia nisafidy fampirantiana 1 segondra!</v>
      </c>
      <c r="C349" s="3" t="n">
        <v>-1</v>
      </c>
    </row>
    <row r="350" customFormat="false" ht="15.75" hidden="false" customHeight="true" outlineLevel="0" collapsed="false">
      <c r="A350" s="3" t="s">
        <v>351</v>
      </c>
      <c r="B350" s="3" t="str">
        <f aca="false">IFERROR(__xludf.dummyfunction("GOOGLETRANSLATE(B350, ""en"", ""mg"")"),"Tsy misy vintana &amp; tsy misy fanohanana.")</f>
        <v>Tsy misy vintana &amp; tsy misy fanohanana.</v>
      </c>
      <c r="C350" s="3" t="n">
        <v>-1</v>
      </c>
    </row>
    <row r="351" customFormat="false" ht="15.75" hidden="false" customHeight="true" outlineLevel="0" collapsed="false">
      <c r="A351" s="3" t="s">
        <v>352</v>
      </c>
      <c r="B351" s="3" t="str">
        <f aca="false">IFERROR(__xludf.dummyfunction("GOOGLETRANSLATE(B351, ""en"", ""mg"")"),"Ity lalao ity dia TSY ilay tena Ninja Council 3, fa ny dikan-teny faha-4 ao Japana. Koa satria tsy misy tantara mihitsy ity lalao ity, dia nanapa-kevitra ny D3 haka ny Naruto: Saikyou Ninja Daikesshu 4 ary nanova izany mba hifanaraka amin'ny anarana Ameri"&amp;"kana an'i Naruto. Raha zatra amin'ireo dikan-teny teo aloha an'ny Ninja Council ianao dia miomàna ho diso fanantenana.")</f>
        <v>Ity lalao ity dia TSY ilay tena Ninja Council 3, fa ny dikan-teny faha-4 ao Japana. Koa satria tsy misy tantara mihitsy ity lalao ity, dia nanapa-kevitra ny D3 haka ny Naruto: Saikyou Ninja Daikesshu 4 ary nanova izany mba hifanaraka amin'ny anarana Amerikana an'i Naruto. Raha zatra amin'ireo dikan-teny teo aloha an'ny Ninja Council ianao dia miomàna ho diso fanantenana.</v>
      </c>
      <c r="C351" s="3" t="n">
        <v>-1</v>
      </c>
    </row>
    <row r="352" customFormat="false" ht="15.75" hidden="false" customHeight="true" outlineLevel="0" collapsed="false">
      <c r="A352" s="3" t="s">
        <v>353</v>
      </c>
      <c r="B352" s="3" t="str">
        <f aca="false">IFERROR(__xludf.dummyfunction("GOOGLETRANSLATE(B352, ""en"", ""mg"")"),"Ary koa: aza voafitaka; na dia novolavolaina ho an'ny famoahana 3D aza dia tsy misy fiantraikany 3D mihitsy!")</f>
        <v>Ary koa: aza voafitaka; na dia novolavolaina ho an'ny famoahana 3D aza dia tsy misy fiantraikany 3D mihitsy!</v>
      </c>
      <c r="C352" s="3" t="n">
        <v>-1</v>
      </c>
    </row>
    <row r="353" customFormat="false" ht="15.75" hidden="false" customHeight="true" outlineLevel="0" collapsed="false">
      <c r="A353" s="3" t="s">
        <v>354</v>
      </c>
      <c r="B353" s="3" t="str">
        <f aca="false">IFERROR(__xludf.dummyfunction("GOOGLETRANSLATE(B353, ""en"", ""mg"")"),"Mora kokoa noho ny mahazo iray tsy misy) Mitabataba be koa izy io ary manao fanavaozana kisendrasendra amin'ny alina, izay mety hanelingelina.")</f>
        <v>Mora kokoa noho ny mahazo iray tsy misy) Mitabataba be koa izy io ary manao fanavaozana kisendrasendra amin'ny alina, izay mety hanelingelina.</v>
      </c>
      <c r="C353" s="3" t="n">
        <v>-1</v>
      </c>
    </row>
    <row r="354" customFormat="false" ht="15.75" hidden="false" customHeight="true" outlineLevel="0" collapsed="false">
      <c r="A354" s="3" t="s">
        <v>355</v>
      </c>
      <c r="B354" s="3" t="str">
        <f aca="false">IFERROR(__xludf.dummyfunction("GOOGLETRANSLATE(B354, ""en"", ""mg"")"),"Avy amin'ny riandrano mamirapiratra ka hatramin'ny fiaviana amin'ny antsipiriany hatramin'ny Lara mihitsy, mahafinaritra ny zava-drehetra.")</f>
        <v>Avy amin'ny riandrano mamirapiratra ka hatramin'ny fiaviana amin'ny antsipiriany hatramin'ny Lara mihitsy, mahafinaritra ny zava-drehetra.</v>
      </c>
      <c r="C354" s="3" t="n">
        <v>1</v>
      </c>
    </row>
    <row r="355" customFormat="false" ht="15.75" hidden="false" customHeight="true" outlineLevel="0" collapsed="false">
      <c r="A355" s="3" t="s">
        <v>356</v>
      </c>
      <c r="B355" s="3" t="str">
        <f aca="false">IFERROR(__xludf.dummyfunction("GOOGLETRANSLATE(B355, ""en"", ""mg"")"),"Heveriko fa tokony hovakian’ny mpianatra Baiboly matotra sy ny mpamaky Baiboly tsy mahazatra izy io.")</f>
        <v>Heveriko fa tokony hovakian’ny mpianatra Baiboly matotra sy ny mpamaky Baiboly tsy mahazatra izy io.</v>
      </c>
      <c r="C355" s="3" t="n">
        <v>1</v>
      </c>
    </row>
    <row r="356" customFormat="false" ht="15.75" hidden="false" customHeight="true" outlineLevel="0" collapsed="false">
      <c r="A356" s="3" t="s">
        <v>357</v>
      </c>
      <c r="B356" s="3" t="str">
        <f aca="false">IFERROR(__xludf.dummyfunction("GOOGLETRANSLATE(B356, ""en"", ""mg"")"),"Na dia mpankafy be an'i Beyonce aza aho, rehefa nividy ity rakitsoratra ity aho, dia nihaino azy ... ary ny andro iray namidy dia mitentina 5 dolara amin'ny fihenam-bidy fivarotana CD efa nampiasaina.")</f>
        <v>Na dia mpankafy be an'i Beyonce aza aho, rehefa nividy ity rakitsoratra ity aho, dia nihaino azy ... ary ny andro iray namidy dia mitentina 5 dolara amin'ny fihenam-bidy fivarotana CD efa nampiasaina.</v>
      </c>
      <c r="C356" s="3" t="n">
        <v>-1</v>
      </c>
    </row>
    <row r="357" customFormat="false" ht="15.75" hidden="false" customHeight="true" outlineLevel="0" collapsed="false">
      <c r="A357" s="3" t="s">
        <v>358</v>
      </c>
      <c r="B357" s="3" t="str">
        <f aca="false">IFERROR(__xludf.dummyfunction("GOOGLETRANSLATE(B357, ""en"", ""mg"")"),"Tsy mitranga izany.")</f>
        <v>Tsy mitranga izany.</v>
      </c>
      <c r="C357" s="3" t="n">
        <v>-1</v>
      </c>
    </row>
    <row r="358" customFormat="false" ht="15.75" hidden="false" customHeight="true" outlineLevel="0" collapsed="false">
      <c r="A358" s="3" t="s">
        <v>359</v>
      </c>
      <c r="B358" s="3" t="str">
        <f aca="false">IFERROR(__xludf.dummyfunction("GOOGLETRANSLATE(B358, ""en"", ""mg"")"),"noho ny henatra...")</f>
        <v>noho ny henatra...</v>
      </c>
      <c r="C358" s="3" t="n">
        <v>-1</v>
      </c>
    </row>
    <row r="359" customFormat="false" ht="15.75" hidden="false" customHeight="true" outlineLevel="0" collapsed="false">
      <c r="A359" s="3" t="s">
        <v>360</v>
      </c>
      <c r="B359" s="3" t="str">
        <f aca="false">IFERROR(__xludf.dummyfunction("GOOGLETRANSLATE(B359, ""en"", ""mg"")"),"Oh, mbola tiako ity sarimihetsika ity!")</f>
        <v>Oh, mbola tiako ity sarimihetsika ity!</v>
      </c>
      <c r="C359" s="3" t="n">
        <v>1</v>
      </c>
    </row>
    <row r="360" customFormat="false" ht="15.75" hidden="false" customHeight="true" outlineLevel="0" collapsed="false">
      <c r="A360" s="3" t="s">
        <v>361</v>
      </c>
      <c r="B360" s="3" t="str">
        <f aca="false">IFERROR(__xludf.dummyfunction("GOOGLETRANSLATE(B360, ""en"", ""mg"")"),"Ny fitiavana RPG dia mahazo izany.")</f>
        <v>Ny fitiavana RPG dia mahazo izany.</v>
      </c>
      <c r="C360" s="3" t="n">
        <v>1</v>
      </c>
    </row>
    <row r="361" customFormat="false" ht="15.75" hidden="false" customHeight="true" outlineLevel="0" collapsed="false">
      <c r="A361" s="3" t="s">
        <v>362</v>
      </c>
      <c r="B361" s="3" t="str">
        <f aca="false">IFERROR(__xludf.dummyfunction("GOOGLETRANSLATE(B361, ""en"", ""mg"")"),"Betsaka ny antsipiriany sy fanazavana no avela.")</f>
        <v>Betsaka ny antsipiriany sy fanazavana no avela.</v>
      </c>
      <c r="C361" s="3" t="n">
        <v>-1</v>
      </c>
    </row>
    <row r="362" customFormat="false" ht="15.75" hidden="false" customHeight="true" outlineLevel="0" collapsed="false">
      <c r="A362" s="3" t="s">
        <v>363</v>
      </c>
      <c r="B362" s="3" t="str">
        <f aca="false">IFERROR(__xludf.dummyfunction("GOOGLETRANSLATE(B362, ""en"", ""mg"")"),"Album fialamboly mahafinaritra.")</f>
        <v>Album fialamboly mahafinaritra.</v>
      </c>
      <c r="C362" s="3" t="n">
        <v>1</v>
      </c>
    </row>
    <row r="363" customFormat="false" ht="15.75" hidden="false" customHeight="true" outlineLevel="0" collapsed="false">
      <c r="A363" s="3" t="s">
        <v>364</v>
      </c>
      <c r="B363" s="3" t="str">
        <f aca="false">IFERROR(__xludf.dummyfunction("GOOGLETRANSLATE(B363, ""en"", ""mg"")"),"BOOGEYMAN (2005) 0* Barry Watson, Emily Deschanel, Skye McCole Bartusiak, Lucy Lawless, Tory Mussett, Robyn Malcolm, Charles Mesure. Fikorontanana tsy misy dikany, mikorontana tsy misy dikany amin'ny sarimihetsika 'mampihorohoro' momba ny tovolahy iray (v"&amp;"anily Watson) manao mody tsy sahy miatrika ny tahony amin'ny endriky ny angano an-tanàn-dehibe momba ny biby goavam-be izay mety (na mety tsia; marina hoe iza no mikarakara??!!!)")</f>
        <v>BOOGEYMAN (2005) 0* Barry Watson, Emily Deschanel, Skye McCole Bartusiak, Lucy Lawless, Tory Mussett, Robyn Malcolm, Charles Mesure. Fikorontanana tsy misy dikany, mikorontana tsy misy dikany amin'ny sarimihetsika 'mampihorohoro' momba ny tovolahy iray (vanily Watson) manao mody tsy sahy miatrika ny tahony amin'ny endriky ny angano an-tanàn-dehibe momba ny biby goavam-be izay mety (na mety tsia; marina hoe iza no mikarakara??!!!)</v>
      </c>
      <c r="C363" s="3" t="n">
        <v>-1</v>
      </c>
    </row>
    <row r="364" customFormat="false" ht="15.75" hidden="false" customHeight="true" outlineLevel="0" collapsed="false">
      <c r="A364" s="3" t="s">
        <v>365</v>
      </c>
      <c r="B364" s="3" t="str">
        <f aca="false">IFERROR(__xludf.dummyfunction("GOOGLETRANSLATE(B364, ""en"", ""mg"")"),"Noho izany dia nanandrana fivarotana roa hafa tao amin'ilay faritra aho, nefa tsy nahita vintana.")</f>
        <v>Noho izany dia nanandrana fivarotana roa hafa tao amin'ilay faritra aho, nefa tsy nahita vintana.</v>
      </c>
      <c r="C364" s="3" t="n">
        <v>-1</v>
      </c>
    </row>
    <row r="365" customFormat="false" ht="15.75" hidden="false" customHeight="true" outlineLevel="0" collapsed="false">
      <c r="A365" s="3" t="s">
        <v>366</v>
      </c>
      <c r="B365" s="3" t="str">
        <f aca="false">IFERROR(__xludf.dummyfunction("GOOGLETRANSLATE(B365, ""en"", ""mg"")"),"Tsy tonga mihitsy izany.")</f>
        <v>Tsy tonga mihitsy izany.</v>
      </c>
      <c r="C365" s="3" t="n">
        <v>-1</v>
      </c>
    </row>
    <row r="366" customFormat="false" ht="15.75" hidden="false" customHeight="true" outlineLevel="0" collapsed="false">
      <c r="A366" s="3" t="s">
        <v>367</v>
      </c>
      <c r="B366" s="3" t="str">
        <f aca="false">IFERROR(__xludf.dummyfunction("GOOGLETRANSLATE(B366, ""en"", ""mg"")"),"Tombontsoa: Amin'ny ankapobeny, mpanonta tena mendrika.")</f>
        <v>Tombontsoa: Amin'ny ankapobeny, mpanonta tena mendrika.</v>
      </c>
      <c r="C366" s="3" t="n">
        <v>1</v>
      </c>
    </row>
    <row r="367" customFormat="false" ht="15.75" hidden="false" customHeight="true" outlineLevel="0" collapsed="false">
      <c r="A367" s="3" t="s">
        <v>368</v>
      </c>
      <c r="B367" s="3" t="str">
        <f aca="false">IFERROR(__xludf.dummyfunction("GOOGLETRANSLATE(B367, ""en"", ""mg"")"),"Zara raha misy votoaty Multiplayer mifaninana vaovao.")</f>
        <v>Zara raha misy votoaty Multiplayer mifaninana vaovao.</v>
      </c>
      <c r="C367" s="3" t="n">
        <v>-1</v>
      </c>
    </row>
    <row r="368" customFormat="false" ht="15.75" hidden="false" customHeight="true" outlineLevel="0" collapsed="false">
      <c r="A368" s="3" t="s">
        <v>369</v>
      </c>
      <c r="B368" s="3" t="str">
        <f aca="false">IFERROR(__xludf.dummyfunction("GOOGLETRANSLATE(B368, ""en"", ""mg"")"),"Ny endri-tsoratra sasany ihany no afaka mampiasa ody fotsy, ny sasany mainty, ny sasany miantso, ary ny ambiny dia manana ny fanafihana manokana.")</f>
        <v>Ny endri-tsoratra sasany ihany no afaka mampiasa ody fotsy, ny sasany mainty, ny sasany miantso, ary ny ambiny dia manana ny fanafihana manokana.</v>
      </c>
      <c r="C368" s="3" t="n">
        <v>1</v>
      </c>
    </row>
    <row r="369" customFormat="false" ht="15.75" hidden="false" customHeight="true" outlineLevel="0" collapsed="false">
      <c r="A369" s="3" t="s">
        <v>370</v>
      </c>
      <c r="B369" s="3" t="str">
        <f aca="false">IFERROR(__xludf.dummyfunction("GOOGLETRANSLATE(B369, ""en"", ""mg"")"),"Ny vokatry ny tselatra dia tena tsara, ary toy izany koa ny zavona.")</f>
        <v>Ny vokatry ny tselatra dia tena tsara, ary toy izany koa ny zavona.</v>
      </c>
      <c r="C369" s="3" t="n">
        <v>1</v>
      </c>
    </row>
    <row r="370" customFormat="false" ht="15.75" hidden="false" customHeight="true" outlineLevel="0" collapsed="false">
      <c r="A370" s="3" t="s">
        <v>371</v>
      </c>
      <c r="B370" s="3" t="str">
        <f aca="false">IFERROR(__xludf.dummyfunction("GOOGLETRANSLATE(B370, ""en"", ""mg"")"),"Tiako ny basy fanafihana sy ny magnum ary nandiso fanantenana ny tsy nahita basy fanafihana tao amin'ny Halo 2. Nosoloin'izy ireo ihany koa ny magnum tamin'ny dikan-teny crappier izay malemy loatra.")</f>
        <v>Tiako ny basy fanafihana sy ny magnum ary nandiso fanantenana ny tsy nahita basy fanafihana tao amin'ny Halo 2. Nosoloin'izy ireo ihany koa ny magnum tamin'ny dikan-teny crappier izay malemy loatra.</v>
      </c>
      <c r="C370" s="3" t="n">
        <v>1</v>
      </c>
    </row>
    <row r="371" customFormat="false" ht="15.75" hidden="false" customHeight="true" outlineLevel="0" collapsed="false">
      <c r="A371" s="3" t="s">
        <v>372</v>
      </c>
      <c r="B371" s="3" t="str">
        <f aca="false">IFERROR(__xludf.dummyfunction("GOOGLETRANSLATE(B371, ""en"", ""mg"")"),"Ary koa, ny hetsika diplomatika sy ny fifandraisana tsara any ivelany dia mety hisy vokany na mety tsy hisy vokany, noho izany dia sarotra ny mamantatra ny paikadin'ny fandresena.")</f>
        <v>Ary koa, ny hetsika diplomatika sy ny fifandraisana tsara any ivelany dia mety hisy vokany na mety tsy hisy vokany, noho izany dia sarotra ny mamantatra ny paikadin'ny fandresena.</v>
      </c>
      <c r="C371" s="3" t="n">
        <v>-1</v>
      </c>
    </row>
    <row r="372" customFormat="false" ht="15.75" hidden="false" customHeight="true" outlineLevel="0" collapsed="false">
      <c r="A372" s="3" t="s">
        <v>373</v>
      </c>
      <c r="B372" s="3" t="str">
        <f aca="false">IFERROR(__xludf.dummyfunction("GOOGLETRANSLATE(B372, ""en"", ""mg"")"),"Inona no olana Barbara?")</f>
        <v>Inona no olana Barbara?</v>
      </c>
      <c r="C372" s="3" t="n">
        <v>-1</v>
      </c>
    </row>
    <row r="373" customFormat="false" ht="15.75" hidden="false" customHeight="true" outlineLevel="0" collapsed="false">
      <c r="A373" s="3" t="s">
        <v>374</v>
      </c>
      <c r="B373" s="3" t="str">
        <f aca="false">IFERROR(__xludf.dummyfunction("GOOGLETRANSLATE(B373, ""en"", ""mg"")"),"Raha tianao ny horonan-tsarimihetsika, ny remix pop, na ny mozika dihy malefaka, dia mety hankafy ity CD ity ianao.")</f>
        <v>Raha tianao ny horonan-tsarimihetsika, ny remix pop, na ny mozika dihy malefaka, dia mety hankafy ity CD ity ianao.</v>
      </c>
      <c r="C373" s="3" t="n">
        <v>1</v>
      </c>
    </row>
    <row r="374" customFormat="false" ht="15.75" hidden="false" customHeight="true" outlineLevel="0" collapsed="false">
      <c r="A374" s="3" t="s">
        <v>375</v>
      </c>
      <c r="B374" s="3" t="str">
        <f aca="false">IFERROR(__xludf.dummyfunction("GOOGLETRANSLATE(B374, ""en"", ""mg"")"),"Fa raha ny asa sy ny mora ampiasaina dia tena tsara.")</f>
        <v>Fa raha ny asa sy ny mora ampiasaina dia tena tsara.</v>
      </c>
      <c r="C374" s="3" t="n">
        <v>1</v>
      </c>
    </row>
    <row r="375" customFormat="false" ht="15.75" hidden="false" customHeight="true" outlineLevel="0" collapsed="false">
      <c r="A375" s="3" t="s">
        <v>376</v>
      </c>
      <c r="B375" s="3" t="str">
        <f aca="false">IFERROR(__xludf.dummyfunction("GOOGLETRANSLATE(B375, ""en"", ""mg"")"),"Fampifangaroana tsara amin'ny tale mahay miaraka amin'ireo sangan'asa mahaliana sy ireo mpilalao ao aminy izay mifalifaly ao anatin'ilay dingana (Tomei dia manjavozavo amin'ny cameo be voninahitra ary Stevens ho toy ny mpiloka simba izay ninamana tamin'i "&amp;"Dillon).")</f>
        <v>Fampifangaroana tsara amin'ny tale mahay miaraka amin'ireo sangan'asa mahaliana sy ireo mpilalao ao aminy izay mifalifaly ao anatin'ilay dingana (Tomei dia manjavozavo amin'ny cameo be voninahitra ary Stevens ho toy ny mpiloka simba izay ninamana tamin'i Dillon).</v>
      </c>
      <c r="C375" s="3" t="n">
        <v>1</v>
      </c>
    </row>
    <row r="376" customFormat="false" ht="15.75" hidden="false" customHeight="true" outlineLevel="0" collapsed="false">
      <c r="A376" s="3" t="s">
        <v>377</v>
      </c>
      <c r="B376" s="3" t="str">
        <f aca="false">IFERROR(__xludf.dummyfunction("GOOGLETRANSLATE(B376, ""en"", ""mg"")"),"ary raha tapitra ny lalao...")</f>
        <v>ary raha tapitra ny lalao...</v>
      </c>
      <c r="C376" s="3" t="n">
        <v>-1</v>
      </c>
    </row>
    <row r="377" customFormat="false" ht="15.75" hidden="false" customHeight="true" outlineLevel="0" collapsed="false">
      <c r="A377" s="3" t="s">
        <v>378</v>
      </c>
      <c r="B377" s="3" t="str">
        <f aca="false">IFERROR(__xludf.dummyfunction("GOOGLETRANSLATE(B377, ""en"", ""mg"")"),"Tsy nanao sarimihetsika be dia be izy tato anatin'ny taona vitsivitsy, fa isaky ny mipoitra izy dia mifantoka amin'ny angovo kinetika avy hatrany ianao, ny volomaso miondrika dia tsy mitovy amin'ny an'i Nicholson (fanamarihana amin'ny lafiny iray: Nihevit"&amp;"ra foana aho fa fitsabahan'ny andriamanitra izany rehefa natsipy tao amin'ny BATMAN izy ireo satria nanana fifamatorana ara-batana maro be!)")</f>
        <v>Tsy nanao sarimihetsika be dia be izy tato anatin'ny taona vitsivitsy, fa isaky ny mipoitra izy dia mifantoka amin'ny angovo kinetika avy hatrany ianao, ny volomaso miondrika dia tsy mitovy amin'ny an'i Nicholson (fanamarihana amin'ny lafiny iray: Nihevitra foana aho fa fitsabahan'ny andriamanitra izany rehefa natsipy tao amin'ny BATMAN izy ireo satria nanana fifamatorana ara-batana maro be!)</v>
      </c>
      <c r="C377" s="3" t="n">
        <v>1</v>
      </c>
    </row>
    <row r="378" customFormat="false" ht="15.75" hidden="false" customHeight="true" outlineLevel="0" collapsed="false">
      <c r="A378" s="3" t="s">
        <v>379</v>
      </c>
      <c r="B378" s="3" t="str">
        <f aca="false">IFERROR(__xludf.dummyfunction("GOOGLETRANSLATE(B378, ""en"", ""mg"")"),"... fa ny ""A Night at the Opera"" dia tsy manao izany amiko.")</f>
        <v>... fa ny "A Night at the Opera" dia tsy manao izany amiko.</v>
      </c>
      <c r="C378" s="3" t="n">
        <v>-1</v>
      </c>
    </row>
    <row r="379" customFormat="false" ht="15.75" hidden="false" customHeight="true" outlineLevel="0" collapsed="false">
      <c r="A379" s="3" t="s">
        <v>380</v>
      </c>
      <c r="B379" s="3" t="str">
        <f aca="false">IFERROR(__xludf.dummyfunction("GOOGLETRANSLATE(B379, ""en"", ""mg"")"),"Tsara ny kalitao fanontana, ny hafainganam-pandeha, sns amin'ny vidiny.")</f>
        <v>Tsara ny kalitao fanontana, ny hafainganam-pandeha, sns amin'ny vidiny.</v>
      </c>
      <c r="C379" s="3" t="n">
        <v>1</v>
      </c>
    </row>
    <row r="380" customFormat="false" ht="15.75" hidden="false" customHeight="true" outlineLevel="0" collapsed="false">
      <c r="A380" s="3" t="s">
        <v>381</v>
      </c>
      <c r="B380" s="3" t="str">
        <f aca="false">IFERROR(__xludf.dummyfunction("GOOGLETRANSLATE(B380, ""en"", ""mg"")"),"Rehefa mipetraka mijery sarimihetsika mihetsika ianao ary ny hany zavatra azonao eritreretina dia ny hoe, 'Eny, fara faharatsiny, be dia be ny mpilalao sarimihetsika nahazo asa', misy zavatra tsy mety amin'ilay sarimihetsika.")</f>
        <v>Rehefa mipetraka mijery sarimihetsika mihetsika ianao ary ny hany zavatra azonao eritreretina dia ny hoe, 'Eny, fara faharatsiny, be dia be ny mpilalao sarimihetsika nahazo asa', misy zavatra tsy mety amin'ilay sarimihetsika.</v>
      </c>
      <c r="C380" s="3" t="n">
        <v>-1</v>
      </c>
    </row>
    <row r="381" customFormat="false" ht="15.75" hidden="false" customHeight="true" outlineLevel="0" collapsed="false">
      <c r="A381" s="3" t="s">
        <v>382</v>
      </c>
      <c r="B381" s="3" t="str">
        <f aca="false">IFERROR(__xludf.dummyfunction("GOOGLETRANSLATE(B381, ""en"", ""mg"")"),"Izaho koa dia mbola tsy nahita fitetezana teo amin'ny tahan'ny firafitry ny lalao.")</f>
        <v>Izaho koa dia mbola tsy nahita fitetezana teo amin'ny tahan'ny firafitry ny lalao.</v>
      </c>
      <c r="C381" s="3" t="n">
        <v>1</v>
      </c>
    </row>
    <row r="382" customFormat="false" ht="15.75" hidden="false" customHeight="true" outlineLevel="0" collapsed="false">
      <c r="A382" s="3" t="s">
        <v>383</v>
      </c>
      <c r="B382" s="3" t="str">
        <f aca="false">IFERROR(__xludf.dummyfunction("GOOGLETRANSLATE(B382, ""en"", ""mg"")"),"Fox...mahamenatra anao.")</f>
        <v>Fox...mahamenatra anao.</v>
      </c>
      <c r="C382" s="3" t="n">
        <v>-1</v>
      </c>
    </row>
    <row r="383" customFormat="false" ht="15.75" hidden="false" customHeight="true" outlineLevel="0" collapsed="false">
      <c r="A383" s="3" t="s">
        <v>384</v>
      </c>
      <c r="B383" s="3" t="str">
        <f aca="false">IFERROR(__xludf.dummyfunction("GOOGLETRANSLATE(B383, ""en"", ""mg"")"),"Ity ceedee ity no iray amin'ireo ceedee izay tena mendrika aloa.")</f>
        <v>Ity ceedee ity no iray amin'ireo ceedee izay tena mendrika aloa.</v>
      </c>
      <c r="C383" s="3" t="n">
        <v>1</v>
      </c>
    </row>
    <row r="384" customFormat="false" ht="15.75" hidden="false" customHeight="true" outlineLevel="0" collapsed="false">
      <c r="A384" s="3" t="s">
        <v>385</v>
      </c>
      <c r="B384" s="3" t="str">
        <f aca="false">IFERROR(__xludf.dummyfunction("GOOGLETRANSLATE(B384, ""en"", ""mg"")"),"Raha lazaina izany, NBA Live 10 dia mpankafy-freakin-tastic!")</f>
        <v>Raha lazaina izany, NBA Live 10 dia mpankafy-freakin-tastic!</v>
      </c>
      <c r="C384" s="3" t="n">
        <v>1</v>
      </c>
    </row>
    <row r="385" customFormat="false" ht="15.75" hidden="false" customHeight="true" outlineLevel="0" collapsed="false">
      <c r="A385" s="3" t="s">
        <v>386</v>
      </c>
      <c r="B385" s="3" t="str">
        <f aca="false">IFERROR(__xludf.dummyfunction("GOOGLETRANSLATE(B385, ""en"", ""mg"")"),"Eo moa. Heveriko fa i Dieselboy koa dia tokony hampiditra ""Submission"" sy ""Barrier Breaks"" avy amin'ny 12"" nataony tamin'ny Kaos. Ahoana no tsy hampidiranao ireo hira 2 vaovao mafana ireo ao amin'ny rakikiranao??")</f>
        <v>Eo moa. Heveriko fa i Dieselboy koa dia tokony hampiditra "Submission" sy "Barrier Breaks" avy amin'ny 12" nataony tamin'ny Kaos. Ahoana no tsy hampidiranao ireo hira 2 vaovao mafana ireo ao amin'ny rakikiranao??</v>
      </c>
      <c r="C385" s="3" t="n">
        <v>-1</v>
      </c>
    </row>
    <row r="386" customFormat="false" ht="15.75" hidden="false" customHeight="true" outlineLevel="0" collapsed="false">
      <c r="A386" s="3" t="s">
        <v>387</v>
      </c>
      <c r="B386" s="3" t="str">
        <f aca="false">IFERROR(__xludf.dummyfunction("GOOGLETRANSLATE(B386, ""en"", ""mg"")"),"Ny mpilalao fototra dia tsy afaka mitazona ny fahalianan'ny mpilalao ihany koa.")</f>
        <v>Ny mpilalao fototra dia tsy afaka mitazona ny fahalianan'ny mpilalao ihany koa.</v>
      </c>
      <c r="C386" s="3" t="n">
        <v>-1</v>
      </c>
    </row>
    <row r="387" customFormat="false" ht="15.75" hidden="false" customHeight="true" outlineLevel="0" collapsed="false">
      <c r="A387" s="3" t="s">
        <v>388</v>
      </c>
      <c r="B387" s="3" t="str">
        <f aca="false">IFERROR(__xludf.dummyfunction("GOOGLETRANSLATE(B387, ""en"", ""mg"")"),"Tsy maningana ny farany nataony.")</f>
        <v>Tsy maningana ny farany nataony.</v>
      </c>
      <c r="C387" s="3" t="n">
        <v>1</v>
      </c>
    </row>
    <row r="388" customFormat="false" ht="15.75" hidden="false" customHeight="true" outlineLevel="0" collapsed="false">
      <c r="A388" s="3" t="s">
        <v>389</v>
      </c>
      <c r="B388" s="3" t="str">
        <f aca="false">IFERROR(__xludf.dummyfunction("GOOGLETRANSLATE(B388, ""en"", ""mg"")"),"Ity dia rakikira sub-par ho an'ny tarika rehetra, mainka fa ny iray malaza amin'ny King's X. Araka ny efa noresahin'ny maro, dia fandraketam-peo maoderina amin'ny andiam-peo nohavaozina izay tsy tafiditra tao amin'ny rakikirany voalohany, Out of the Silen"&amp;"t Planet. Nampidirina tao anatin’ny dosie circular izy ireo tamin’izay, ary teo am-pahatsorana no tokony nipetrahany.")</f>
        <v>Ity dia rakikira sub-par ho an'ny tarika rehetra, mainka fa ny iray malaza amin'ny King's X. Araka ny efa noresahin'ny maro, dia fandraketam-peo maoderina amin'ny andiam-peo nohavaozina izay tsy tafiditra tao amin'ny rakikirany voalohany, Out of the Silent Planet. Nampidirina tao anatin’ny dosie circular izy ireo tamin’izay, ary teo am-pahatsorana no tokony nipetrahany.</v>
      </c>
      <c r="C388" s="3" t="n">
        <v>-1</v>
      </c>
    </row>
    <row r="389" customFormat="false" ht="15.75" hidden="false" customHeight="true" outlineLevel="0" collapsed="false">
      <c r="A389" s="3" t="s">
        <v>390</v>
      </c>
      <c r="B389" s="3" t="str">
        <f aca="false">IFERROR(__xludf.dummyfunction("GOOGLETRANSLATE(B389, ""en"", ""mg"")"),"Tena ratsy izany, saingy heveriko fa ny ankamaroan'ny olona izay ho resy lahatra amin'ity boky ity dia mety ho efa teo.")</f>
        <v>Tena ratsy izany, saingy heveriko fa ny ankamaroan'ny olona izay ho resy lahatra amin'ity boky ity dia mety ho efa teo.</v>
      </c>
      <c r="C389" s="3" t="n">
        <v>-1</v>
      </c>
    </row>
    <row r="390" customFormat="false" ht="15.75" hidden="false" customHeight="true" outlineLevel="0" collapsed="false">
      <c r="A390" s="3" t="s">
        <v>391</v>
      </c>
      <c r="B390" s="3" t="str">
        <f aca="false">IFERROR(__xludf.dummyfunction("GOOGLETRANSLATE(B390, ""en"", ""mg"")"),"Angamba ity, iray amin'ireo anjara asany tsara indrindra hatramin'izao, dia hanova ny fomba fijery amin'ny ankapobeny.")</f>
        <v>Angamba ity, iray amin'ireo anjara asany tsara indrindra hatramin'izao, dia hanova ny fomba fijery amin'ny ankapobeny.</v>
      </c>
      <c r="C390" s="3" t="n">
        <v>1</v>
      </c>
    </row>
    <row r="391" customFormat="false" ht="15.75" hidden="false" customHeight="true" outlineLevel="0" collapsed="false">
      <c r="A391" s="3" t="s">
        <v>392</v>
      </c>
      <c r="B391" s="3" t="str">
        <f aca="false">IFERROR(__xludf.dummyfunction("GOOGLETRANSLATE(B391, ""en"", ""mg"")"),"Babara Hambly dia mandany fotoana be amin'ny famariparitana ny manodidina, ny fihetseham-po ary ny eritreritry ny olona, ​​​​fa hey, ny Star Wars dia tsy natao ho Shakespere.")</f>
        <v>Babara Hambly dia mandany fotoana be amin'ny famariparitana ny manodidina, ny fihetseham-po ary ny eritreritry ny olona, ​​​​fa hey, ny Star Wars dia tsy natao ho Shakespere.</v>
      </c>
      <c r="C391" s="3" t="n">
        <v>-1</v>
      </c>
    </row>
    <row r="392" customFormat="false" ht="15.75" hidden="false" customHeight="true" outlineLevel="0" collapsed="false">
      <c r="A392" s="3" t="s">
        <v>393</v>
      </c>
      <c r="B392" s="3" t="str">
        <f aca="false">IFERROR(__xludf.dummyfunction("GOOGLETRANSLATE(B392, ""en"", ""mg"")"),"""Ny tselatra rehetra, tsy misy akora"" ihany no mahazo ity lalao ity raha tena tia ny trilogy ianao.")</f>
        <v>"Ny tselatra rehetra, tsy misy akora" ihany no mahazo ity lalao ity raha tena tia ny trilogy ianao.</v>
      </c>
      <c r="C392" s="3" t="n">
        <v>-1</v>
      </c>
    </row>
    <row r="393" customFormat="false" ht="15.75" hidden="false" customHeight="true" outlineLevel="0" collapsed="false">
      <c r="A393" s="3" t="s">
        <v>394</v>
      </c>
      <c r="B393" s="3" t="str">
        <f aca="false">IFERROR(__xludf.dummyfunction("GOOGLETRANSLATE(B393, ""en"", ""mg"")"),"Amin'ity lalao ity dia nesorin'izy ireo avokoa ireo zavatra mahafinaritra rehetra izay nahatonga ny lalao ho miavaka.")</f>
        <v>Amin'ity lalao ity dia nesorin'izy ireo avokoa ireo zavatra mahafinaritra rehetra izay nahatonga ny lalao ho miavaka.</v>
      </c>
      <c r="C393" s="3" t="n">
        <v>-1</v>
      </c>
    </row>
    <row r="394" customFormat="false" ht="15.75" hidden="false" customHeight="true" outlineLevel="0" collapsed="false">
      <c r="A394" s="3" t="s">
        <v>395</v>
      </c>
      <c r="B394" s="3" t="str">
        <f aca="false">IFERROR(__xludf.dummyfunction("GOOGLETRANSLATE(B394, ""en"", ""mg"")"),"Vitsy ary tsy fahita firy ny fanavaozana lehibe.")</f>
        <v>Vitsy ary tsy fahita firy ny fanavaozana lehibe.</v>
      </c>
      <c r="C394" s="3" t="n">
        <v>-1</v>
      </c>
    </row>
    <row r="395" customFormat="false" ht="15.75" hidden="false" customHeight="true" outlineLevel="0" collapsed="false">
      <c r="A395" s="3" t="s">
        <v>396</v>
      </c>
      <c r="B395" s="3" t="str">
        <f aca="false">IFERROR(__xludf.dummyfunction("GOOGLETRANSLATE(B395, ""en"", ""mg"")"),"Ny lalao dia tsy mampino noho ny antony roa.")</f>
        <v>Ny lalao dia tsy mampino noho ny antony roa.</v>
      </c>
      <c r="C395" s="3" t="n">
        <v>1</v>
      </c>
    </row>
    <row r="396" customFormat="false" ht="15.75" hidden="false" customHeight="true" outlineLevel="0" collapsed="false">
      <c r="A396" s="3" t="s">
        <v>397</v>
      </c>
      <c r="B396" s="3" t="str">
        <f aca="false">IFERROR(__xludf.dummyfunction("GOOGLETRANSLATE(B396, ""en"", ""mg"")"),"Andeha isika hiresaka momba ny lesoka.")</f>
        <v>Andeha isika hiresaka momba ny lesoka.</v>
      </c>
      <c r="C396" s="3" t="n">
        <v>-1</v>
      </c>
    </row>
    <row r="397" customFormat="false" ht="15.75" hidden="false" customHeight="true" outlineLevel="0" collapsed="false">
      <c r="A397" s="3" t="s">
        <v>398</v>
      </c>
      <c r="B397" s="3" t="str">
        <f aca="false">IFERROR(__xludf.dummyfunction("GOOGLETRANSLATE(B397, ""en"", ""mg"")"),"Ny fahatongavan'ilay lehilahy ho mpamaly faty ho faty dia zavatra iray amin'ny hatsaran'ny Gothic (manakoako ny fiheverana an'i Tim Burton sy Frank Miller) novolavolain'ny mpanoratra mpanoratra David S. Goyer (ilay trilogie ""Blade"" mba hanononana boky t"&amp;"antara an-tsary mahomby telo ho an'ny fampifanarahana amin'ny efijery) miaraka amin'i Nolan dia mampifanaraka ny saina, ny hozatra ary ny hatsikana manesoeso tena manan-danja ho an'ny tena Amerikana tany am-boalohany.")</f>
        <v>Ny fahatongavan'ilay lehilahy ho mpamaly faty ho faty dia zavatra iray amin'ny hatsaran'ny Gothic (manakoako ny fiheverana an'i Tim Burton sy Frank Miller) novolavolain'ny mpanoratra mpanoratra David S. Goyer (ilay trilogie "Blade" mba hanononana boky tantara an-tsary mahomby telo ho an'ny fampifanarahana amin'ny efijery) miaraka amin'i Nolan dia mampifanaraka ny saina, ny hozatra ary ny hatsikana manesoeso tena manan-danja ho an'ny tena Amerikana tany am-boalohany.</v>
      </c>
      <c r="C397" s="3" t="n">
        <v>1</v>
      </c>
    </row>
    <row r="398" customFormat="false" ht="15.75" hidden="false" customHeight="true" outlineLevel="0" collapsed="false">
      <c r="A398" s="3" t="s">
        <v>399</v>
      </c>
      <c r="B398" s="3" t="str">
        <f aca="false">IFERROR(__xludf.dummyfunction("GOOGLETRANSLATE(B398, ""en"", ""mg"")"),"""Diso fanantenana"" Ity lalao ity dia tsy dia tsara toy ny lalao 2D Sonic hafa Ity lalao ity dia tany am-boalohany ho an'ny CD Sega dia hitako fa ity lalao ity dia nafindra tany amin'ny PC. Na dia zara raha milalao lalao amin'ny PC-ko aza aho dia nandeha"&amp;" nanafatra an'ity tao amin'ny EBay dia azoko izany andro vitsy taty aoriana dia nandeha nilalao izany ary diso fanantenana aho!")</f>
        <v>"Diso fanantenana" Ity lalao ity dia tsy dia tsara toy ny lalao 2D Sonic hafa Ity lalao ity dia tany am-boalohany ho an'ny CD Sega dia hitako fa ity lalao ity dia nafindra tany amin'ny PC. Na dia zara raha milalao lalao amin'ny PC-ko aza aho dia nandeha nanafatra an'ity tao amin'ny EBay dia azoko izany andro vitsy taty aoriana dia nandeha nilalao izany ary diso fanantenana aho!</v>
      </c>
      <c r="C398" s="3" t="n">
        <v>-1</v>
      </c>
    </row>
    <row r="399" customFormat="false" ht="15.75" hidden="false" customHeight="true" outlineLevel="0" collapsed="false">
      <c r="A399" s="3" t="s">
        <v>400</v>
      </c>
      <c r="B399" s="3" t="str">
        <f aca="false">IFERROR(__xludf.dummyfunction("GOOGLETRANSLATE(B399, ""en"", ""mg"")"),"Tena mpankafy Harvest Moon aho, saingy nandiso fanantenana ahy ity iray ity.")</f>
        <v>Tena mpankafy Harvest Moon aho, saingy nandiso fanantenana ahy ity iray ity.</v>
      </c>
      <c r="C399" s="3" t="n">
        <v>-1</v>
      </c>
    </row>
    <row r="400" customFormat="false" ht="15.75" hidden="false" customHeight="true" outlineLevel="0" collapsed="false">
      <c r="A400" s="3" t="s">
        <v>401</v>
      </c>
      <c r="B400" s="3" t="str">
        <f aca="false">IFERROR(__xludf.dummyfunction("GOOGLETRANSLATE(B400, ""en"", ""mg"")"),"Tena iray dimensional.")</f>
        <v>Tena iray dimensional.</v>
      </c>
      <c r="C400" s="3" t="n">
        <v>-1</v>
      </c>
    </row>
    <row r="401" customFormat="false" ht="15.75" hidden="false" customHeight="true" outlineLevel="0" collapsed="false">
      <c r="A401" s="3" t="s">
        <v>402</v>
      </c>
      <c r="B401" s="3" t="str">
        <f aca="false">IFERROR(__xludf.dummyfunction("GOOGLETRANSLATE(B401, ""en"", ""mg"")"),"Tsy fiction ara-tantara io fa fiction.")</f>
        <v>Tsy fiction ara-tantara io fa fiction.</v>
      </c>
      <c r="C401" s="3" t="n">
        <v>-1</v>
      </c>
    </row>
    <row r="402" customFormat="false" ht="15.75" hidden="false" customHeight="true" outlineLevel="0" collapsed="false">
      <c r="A402" s="3" t="s">
        <v>403</v>
      </c>
      <c r="B402" s="3" t="str">
        <f aca="false">IFERROR(__xludf.dummyfunction("GOOGLETRANSLATE(B402, ""en"", ""mg"")"),"Na izany aza, ny fifehezana treble indray dia mety ho tsara.")</f>
        <v>Na izany aza, ny fifehezana treble indray dia mety ho tsara.</v>
      </c>
      <c r="C402" s="3" t="n">
        <v>-1</v>
      </c>
    </row>
    <row r="403" customFormat="false" ht="15.75" hidden="false" customHeight="true" outlineLevel="0" collapsed="false">
      <c r="A403" s="3" t="s">
        <v>404</v>
      </c>
      <c r="B403" s="3" t="str">
        <f aca="false">IFERROR(__xludf.dummyfunction("GOOGLETRANSLATE(B403, ""en"", ""mg"")"),"Tsy ho ratsy loatra izany raha tsy mampiasa ilay zava-dratsy aho isaky ny 10 segondra.")</f>
        <v>Tsy ho ratsy loatra izany raha tsy mampiasa ilay zava-dratsy aho isaky ny 10 segondra.</v>
      </c>
      <c r="C403" s="3" t="n">
        <v>-1</v>
      </c>
    </row>
    <row r="404" customFormat="false" ht="15.75" hidden="false" customHeight="true" outlineLevel="0" collapsed="false">
      <c r="A404" s="3" t="s">
        <v>405</v>
      </c>
      <c r="B404" s="3" t="str">
        <f aca="false">IFERROR(__xludf.dummyfunction("GOOGLETRANSLATE(B404, ""en"", ""mg"")"),"Tsy misy fidirana mazava amin'ny lalao iray (afa-tsy rehefa miteny ilay olona hoe: '' Inty ary, mifalia!")</f>
        <v>Tsy misy fidirana mazava amin'ny lalao iray (afa-tsy rehefa miteny ilay olona hoe: '' Inty ary, mifalia!</v>
      </c>
      <c r="C404" s="3" t="n">
        <v>-1</v>
      </c>
    </row>
    <row r="405" customFormat="false" ht="15.75" hidden="false" customHeight="true" outlineLevel="0" collapsed="false">
      <c r="A405" s="3" t="s">
        <v>406</v>
      </c>
      <c r="B405" s="3" t="str">
        <f aca="false">IFERROR(__xludf.dummyfunction("GOOGLETRANSLATE(B405, ""en"", ""mg"")"),"Ity dia boky iray dimensional.")</f>
        <v>Ity dia boky iray dimensional.</v>
      </c>
      <c r="C405" s="3" t="n">
        <v>-1</v>
      </c>
    </row>
    <row r="406" customFormat="false" ht="15.75" hidden="false" customHeight="true" outlineLevel="0" collapsed="false">
      <c r="A406" s="3" t="s">
        <v>407</v>
      </c>
      <c r="B406" s="3" t="str">
        <f aca="false">IFERROR(__xludf.dummyfunction("GOOGLETRANSLATE(B406, ""en"", ""mg"")"),"Mipetraka tsara eo amin'ny countertop ihany koa izy io, mahatonga ny kitapo ho mora very.")</f>
        <v>Mipetraka tsara eo amin'ny countertop ihany koa izy io, mahatonga ny kitapo ho mora very.</v>
      </c>
      <c r="C406" s="3" t="n">
        <v>1</v>
      </c>
    </row>
    <row r="407" customFormat="false" ht="15.75" hidden="false" customHeight="true" outlineLevel="0" collapsed="false">
      <c r="A407" s="3" t="s">
        <v>408</v>
      </c>
      <c r="B407" s="3" t="str">
        <f aca="false">IFERROR(__xludf.dummyfunction("GOOGLETRANSLATE(B407, ""en"", ""mg"")"),"Izy io dia lalao mampientam-po izay manome lalao maro sy sary mahafinaritra Gamplay- Mahagaga!")</f>
        <v>Izy io dia lalao mampientam-po izay manome lalao maro sy sary mahafinaritra Gamplay- Mahagaga!</v>
      </c>
      <c r="C407" s="3" t="n">
        <v>1</v>
      </c>
    </row>
    <row r="408" customFormat="false" ht="15.75" hidden="false" customHeight="true" outlineLevel="0" collapsed="false">
      <c r="A408" s="3" t="s">
        <v>409</v>
      </c>
      <c r="B408" s="3" t="str">
        <f aca="false">IFERROR(__xludf.dummyfunction("GOOGLETRANSLATE(B408, ""en"", ""mg"")"),"Na izany aza, mahatonga ny faniriana mafy ho an'ny andro mahazatra amin'ny andron'ny PF.")</f>
        <v>Na izany aza, mahatonga ny faniriana mafy ho an'ny andro mahazatra amin'ny andron'ny PF.</v>
      </c>
      <c r="C408" s="3" t="n">
        <v>-1</v>
      </c>
    </row>
    <row r="409" customFormat="false" ht="15.75" hidden="false" customHeight="true" outlineLevel="0" collapsed="false">
      <c r="A409" s="3" t="s">
        <v>410</v>
      </c>
      <c r="B409" s="3" t="str">
        <f aca="false">IFERROR(__xludf.dummyfunction("GOOGLETRANSLATE(B409, ""en"", ""mg"")"),"toa tsy mifanaraka tsara araka ny nantenaiko fotsiny izy ireo.")</f>
        <v>toa tsy mifanaraka tsara araka ny nantenaiko fotsiny izy ireo.</v>
      </c>
      <c r="C409" s="3" t="n">
        <v>-1</v>
      </c>
    </row>
    <row r="410" customFormat="false" ht="15.75" hidden="false" customHeight="true" outlineLevel="0" collapsed="false">
      <c r="A410" s="3" t="s">
        <v>411</v>
      </c>
      <c r="B410" s="3" t="str">
        <f aca="false">IFERROR(__xludf.dummyfunction("GOOGLETRANSLATE(B410, ""en"", ""mg"")"),"Saingy tsy maintsy miaiky aho fa ny rakikira vaovao dia mitongilana ho ahy.")</f>
        <v>Saingy tsy maintsy miaiky aho fa ny rakikira vaovao dia mitongilana ho ahy.</v>
      </c>
      <c r="C410" s="3" t="n">
        <v>-1</v>
      </c>
    </row>
    <row r="411" customFormat="false" ht="15.75" hidden="false" customHeight="true" outlineLevel="0" collapsed="false">
      <c r="A411" s="3" t="s">
        <v>412</v>
      </c>
      <c r="B411" s="3" t="str">
        <f aca="false">IFERROR(__xludf.dummyfunction("GOOGLETRANSLATE(B411, ""en"", ""mg"")"),"Mpizara tena tsara ary mahafinaritra ny manangana ny fomba ilainao ho an'ny fakantsary sy fitaovana manokana.")</f>
        <v>Mpizara tena tsara ary mahafinaritra ny manangana ny fomba ilainao ho an'ny fakantsary sy fitaovana manokana.</v>
      </c>
      <c r="C411" s="3" t="n">
        <v>1</v>
      </c>
    </row>
    <row r="412" customFormat="false" ht="15.75" hidden="false" customHeight="true" outlineLevel="0" collapsed="false">
      <c r="A412" s="3" t="s">
        <v>413</v>
      </c>
      <c r="B412" s="3" t="str">
        <f aca="false">IFERROR(__xludf.dummyfunction("GOOGLETRANSLATE(B412, ""en"", ""mg"")"),"Ary izany no resahin'ity sarimihetsika ity, miondrika amin'ny sarimihetsika voalohany satria toa mbola lavitra ny fiainana fa afaka manao zavatra mitovy amin'ny mahaliana ireo rahalahy ireo.")</f>
        <v>Ary izany no resahin'ity sarimihetsika ity, miondrika amin'ny sarimihetsika voalohany satria toa mbola lavitra ny fiainana fa afaka manao zavatra mitovy amin'ny mahaliana ireo rahalahy ireo.</v>
      </c>
      <c r="C412" s="3" t="n">
        <v>-1</v>
      </c>
    </row>
    <row r="413" customFormat="false" ht="15.75" hidden="false" customHeight="true" outlineLevel="0" collapsed="false">
      <c r="A413" s="3" t="s">
        <v>414</v>
      </c>
      <c r="B413" s="3" t="str">
        <f aca="false">IFERROR(__xludf.dummyfunction("GOOGLETRANSLATE(B413, ""en"", ""mg"")"),"""Mahafinaritra fotsiny"" Tsy hitako hoe nahoana ity lalao ity no nahazo isa ambany noho ny Nintendogs hafa.")</f>
        <v>"Mahafinaritra fotsiny" Tsy hitako hoe nahoana ity lalao ity no nahazo isa ambany noho ny Nintendogs hafa.</v>
      </c>
      <c r="C413" s="3" t="n">
        <v>1</v>
      </c>
    </row>
    <row r="414" customFormat="false" ht="15.75" hidden="false" customHeight="true" outlineLevel="0" collapsed="false">
      <c r="A414" s="3" t="s">
        <v>415</v>
      </c>
      <c r="B414" s="3" t="str">
        <f aca="false">IFERROR(__xludf.dummyfunction("GOOGLETRANSLATE(B414, ""en"", ""mg"")"),"Tsapako fa ny sarimihetsika mahaleo tena amin'ny tetibola ambany dia tokony homena kely fa ny fandatsahan-dra (na dia betsaka aza) no kely indrindra amin'ny olana amin'ity sarimihetsika ity.")</f>
        <v>Tsapako fa ny sarimihetsika mahaleo tena amin'ny tetibola ambany dia tokony homena kely fa ny fandatsahan-dra (na dia betsaka aza) no kely indrindra amin'ny olana amin'ity sarimihetsika ity.</v>
      </c>
      <c r="C414" s="3" t="n">
        <v>-1</v>
      </c>
    </row>
    <row r="415" customFormat="false" ht="15.75" hidden="false" customHeight="true" outlineLevel="0" collapsed="false">
      <c r="A415" s="3" t="s">
        <v>416</v>
      </c>
      <c r="B415" s="3" t="str">
        <f aca="false">IFERROR(__xludf.dummyfunction("GOOGLETRANSLATE(B415, ""en"", ""mg"")"),"Niaritra ireo fotoana mankaleo talohan'ny fandrobana aho, nanantena seho farany tsara.")</f>
        <v>Niaritra ireo fotoana mankaleo talohan'ny fandrobana aho, nanantena seho farany tsara.</v>
      </c>
      <c r="C415" s="3" t="n">
        <v>-1</v>
      </c>
    </row>
    <row r="416" customFormat="false" ht="15.75" hidden="false" customHeight="true" outlineLevel="0" collapsed="false">
      <c r="A416" s="3" t="s">
        <v>417</v>
      </c>
      <c r="B416" s="3" t="str">
        <f aca="false">IFERROR(__xludf.dummyfunction("GOOGLETRANSLATE(B416, ""en"", ""mg"")"),"Indroa. Niantso ny fanohanana ara-teknika aho (fandoavana sara lavitra), ary afaka 20 minitra niandry.")</f>
        <v>Indroa. Niantso ny fanohanana ara-teknika aho (fandoavana sara lavitra), ary afaka 20 minitra niandry.</v>
      </c>
      <c r="C416" s="3" t="n">
        <v>-1</v>
      </c>
    </row>
    <row r="417" customFormat="false" ht="15.75" hidden="false" customHeight="true" outlineLevel="0" collapsed="false">
      <c r="A417" s="3" t="s">
        <v>418</v>
      </c>
      <c r="B417" s="3" t="str">
        <f aca="false">IFERROR(__xludf.dummyfunction("GOOGLETRANSLATE(B417, ""en"", ""mg"")"),"Nividy lens telephoto aho hijerena raha mety hanampy izany fa tsy nety.")</f>
        <v>Nividy lens telephoto aho hijerena raha mety hanampy izany fa tsy nety.</v>
      </c>
      <c r="C417" s="3" t="n">
        <v>-1</v>
      </c>
    </row>
    <row r="418" customFormat="false" ht="15.75" hidden="false" customHeight="true" outlineLevel="0" collapsed="false">
      <c r="A418" s="3" t="s">
        <v>419</v>
      </c>
      <c r="B418" s="3" t="str">
        <f aca="false">IFERROR(__xludf.dummyfunction("GOOGLETRANSLATE(B418, ""en"", ""mg"")"),"Azonao atao ny manamboatra an'io toetra io amin'ny fomba mahasosotra maro.")</f>
        <v>Azonao atao ny manamboatra an'io toetra io amin'ny fomba mahasosotra maro.</v>
      </c>
      <c r="C418" s="3" t="n">
        <v>1</v>
      </c>
    </row>
    <row r="419" customFormat="false" ht="15.75" hidden="false" customHeight="true" outlineLevel="0" collapsed="false">
      <c r="A419" s="3" t="s">
        <v>420</v>
      </c>
      <c r="B419" s="3" t="str">
        <f aca="false">IFERROR(__xludf.dummyfunction("GOOGLETRANSLATE(B419, ""en"", ""mg"")"),"Azonao atao ihany koa ny mividy tricks vaovao.")</f>
        <v>Azonao atao ihany koa ny mividy tricks vaovao.</v>
      </c>
      <c r="C419" s="3" t="n">
        <v>1</v>
      </c>
    </row>
    <row r="420" customFormat="false" ht="15.75" hidden="false" customHeight="true" outlineLevel="0" collapsed="false">
      <c r="A420" s="3" t="s">
        <v>421</v>
      </c>
      <c r="B420" s="3" t="str">
        <f aca="false">IFERROR(__xludf.dummyfunction("GOOGLETRANSLATE(B420, ""en"", ""mg"")"),"Tsy andriko ny hanoro izany amin'ireo mpianatro izay mankafy ny Twilight.")</f>
        <v>Tsy andriko ny hanoro izany amin'ireo mpianatro izay mankafy ny Twilight.</v>
      </c>
      <c r="C420" s="3" t="n">
        <v>1</v>
      </c>
    </row>
    <row r="421" customFormat="false" ht="15.75" hidden="false" customHeight="true" outlineLevel="0" collapsed="false">
      <c r="A421" s="3" t="s">
        <v>422</v>
      </c>
      <c r="B421" s="3" t="str">
        <f aca="false">IFERROR(__xludf.dummyfunction("GOOGLETRANSLATE(B421, ""en"", ""mg"")"),"Miaraka amin'ny fomba famonoana tena tsara dia mihetsika miaraka amin'ny antsy aho dia niditra haingana be.")</f>
        <v>Miaraka amin'ny fomba famonoana tena tsara dia mihetsika miaraka amin'ny antsy aho dia niditra haingana be.</v>
      </c>
      <c r="C421" s="3" t="n">
        <v>1</v>
      </c>
    </row>
    <row r="422" customFormat="false" ht="15.75" hidden="false" customHeight="true" outlineLevel="0" collapsed="false">
      <c r="A422" s="3" t="s">
        <v>423</v>
      </c>
      <c r="B422" s="3" t="str">
        <f aca="false">IFERROR(__xludf.dummyfunction("GOOGLETRANSLATE(B422, ""en"", ""mg"")"),"Ity album ity dia ho an'ny 2000!")</f>
        <v>Ity album ity dia ho an'ny 2000!</v>
      </c>
      <c r="C422" s="3" t="n">
        <v>1</v>
      </c>
    </row>
    <row r="423" customFormat="false" ht="15.75" hidden="false" customHeight="true" outlineLevel="0" collapsed="false">
      <c r="A423" s="3" t="s">
        <v>424</v>
      </c>
      <c r="B423" s="3" t="str">
        <f aca="false">IFERROR(__xludf.dummyfunction("GOOGLETRANSLATE(B423, ""en"", ""mg"")"),"Ny hira rehetra dia mampiseho ny fihetseham-po sy ny hevitr'i Chad, Shae ary avy amin'i Pharrell William.")</f>
        <v>Ny hira rehetra dia mampiseho ny fihetseham-po sy ny hevitr'i Chad, Shae ary avy amin'i Pharrell William.</v>
      </c>
      <c r="C423" s="3" t="n">
        <v>1</v>
      </c>
    </row>
    <row r="424" customFormat="false" ht="15.75" hidden="false" customHeight="true" outlineLevel="0" collapsed="false">
      <c r="A424" s="3" t="s">
        <v>425</v>
      </c>
      <c r="B424" s="3" t="str">
        <f aca="false">IFERROR(__xludf.dummyfunction("GOOGLETRANSLATE(B424, ""en"", ""mg"")"),"Matetika ny fakan-tsary no tao ambadika ka tsapako fa toy ny nihaino ny resaka aho fa tsy tao anatin'ny resaka.")</f>
        <v>Matetika ny fakan-tsary no tao ambadika ka tsapako fa toy ny nihaino ny resaka aho fa tsy tao anatin'ny resaka.</v>
      </c>
      <c r="C424" s="3" t="n">
        <v>-1</v>
      </c>
    </row>
    <row r="425" customFormat="false" ht="15.75" hidden="false" customHeight="true" outlineLevel="0" collapsed="false">
      <c r="A425" s="3" t="s">
        <v>426</v>
      </c>
      <c r="B425" s="3" t="str">
        <f aca="false">IFERROR(__xludf.dummyfunction("GOOGLETRANSLATE(B425, ""en"", ""mg"")"),"""Loza"" WOW, taorian'ny volana niandrasana sy niandrandra izany teny izany ihany no azoko lazaina rehefa milalao ny iray amin'ireo fahadisoam-panantenana lehibe indrindra amin'ny tantaran'ny lalao.")</f>
        <v>"Loza" WOW, taorian'ny volana niandrasana sy niandrandra izany teny izany ihany no azoko lazaina rehefa milalao ny iray amin'ireo fahadisoam-panantenana lehibe indrindra amin'ny tantaran'ny lalao.</v>
      </c>
      <c r="C425" s="3" t="n">
        <v>-1</v>
      </c>
    </row>
    <row r="426" customFormat="false" ht="15.75" hidden="false" customHeight="true" outlineLevel="0" collapsed="false">
      <c r="A426" s="3" t="s">
        <v>427</v>
      </c>
      <c r="B426" s="3" t="str">
        <f aca="false">IFERROR(__xludf.dummyfunction("GOOGLETRANSLATE(B426, ""en"", ""mg"")"),"ny unit sasany kosa dia tafakatra hatramin'ny farany.")</f>
        <v>ny unit sasany kosa dia tafakatra hatramin'ny farany.</v>
      </c>
      <c r="C426" s="3" t="n">
        <v>-1</v>
      </c>
    </row>
    <row r="427" customFormat="false" ht="15.75" hidden="false" customHeight="true" outlineLevel="0" collapsed="false">
      <c r="A427" s="3" t="s">
        <v>428</v>
      </c>
      <c r="B427" s="3" t="str">
        <f aca="false">IFERROR(__xludf.dummyfunction("GOOGLETRANSLATE(B427, ""en"", ""mg"")"),"diso fanantenana tanteraka.")</f>
        <v>diso fanantenana tanteraka.</v>
      </c>
      <c r="C427" s="3" t="n">
        <v>-1</v>
      </c>
    </row>
    <row r="428" customFormat="false" ht="15.75" hidden="false" customHeight="true" outlineLevel="0" collapsed="false">
      <c r="A428" s="3" t="s">
        <v>429</v>
      </c>
      <c r="B428" s="3" t="str">
        <f aca="false">IFERROR(__xludf.dummyfunction("GOOGLETRANSLATE(B428, ""en"", ""mg"")"),"Zidane dia toa natsipy tao amin'ny lalao ho toy ny fitaovana ara-barotra mba hampiala voly ireo zazalahy 13 taona izay hividy ity lalao ity.")</f>
        <v>Zidane dia toa natsipy tao amin'ny lalao ho toy ny fitaovana ara-barotra mba hampiala voly ireo zazalahy 13 taona izay hividy ity lalao ity.</v>
      </c>
      <c r="C428" s="3" t="n">
        <v>-1</v>
      </c>
    </row>
    <row r="429" customFormat="false" ht="15.75" hidden="false" customHeight="true" outlineLevel="0" collapsed="false">
      <c r="A429" s="3" t="s">
        <v>430</v>
      </c>
      <c r="B429" s="3" t="str">
        <f aca="false">IFERROR(__xludf.dummyfunction("GOOGLETRANSLATE(B429, ""en"", ""mg"")"),"Ary raha omenao isa amin'ireo andalana ireo izany, dia ho tsara izany, ary be resaka.")</f>
        <v>Ary raha omenao isa amin'ireo andalana ireo izany, dia ho tsara izany, ary be resaka.</v>
      </c>
      <c r="C429" s="3" t="n">
        <v>1</v>
      </c>
    </row>
    <row r="430" customFormat="false" ht="15.75" hidden="false" customHeight="true" outlineLevel="0" collapsed="false">
      <c r="A430" s="3" t="s">
        <v>431</v>
      </c>
      <c r="B430" s="3" t="str">
        <f aca="false">IFERROR(__xludf.dummyfunction("GOOGLETRANSLATE(B430, ""en"", ""mg"")"),"Ny hitako mahatsikaiky momba an'io, dia i Ansuya sy ireo mpandihy hafa tsy nety nanaraka azy sy tamin'ity teboka ity, ary nanohy nandihy niaraka tamin'ny gadona ary i Kathy dia tavela manao ny azy.")</f>
        <v>Ny hitako mahatsikaiky momba an'io, dia i Ansuya sy ireo mpandihy hafa tsy nety nanaraka azy sy tamin'ity teboka ity, ary nanohy nandihy niaraka tamin'ny gadona ary i Kathy dia tavela manao ny azy.</v>
      </c>
      <c r="C430" s="3" t="n">
        <v>-1</v>
      </c>
    </row>
    <row r="431" customFormat="false" ht="15.75" hidden="false" customHeight="true" outlineLevel="0" collapsed="false">
      <c r="A431" s="3" t="s">
        <v>432</v>
      </c>
      <c r="B431" s="3" t="str">
        <f aca="false">IFERROR(__xludf.dummyfunction("GOOGLETRANSLATE(B431, ""en"", ""mg"")"),"Ity boky ity dia fitaovana tsara ho an'ny mpilalao vao manomboka na matotra.")</f>
        <v>Ity boky ity dia fitaovana tsara ho an'ny mpilalao vao manomboka na matotra.</v>
      </c>
      <c r="C431" s="3" t="n">
        <v>1</v>
      </c>
    </row>
    <row r="432" customFormat="false" ht="15.75" hidden="false" customHeight="true" outlineLevel="0" collapsed="false">
      <c r="A432" s="3" t="s">
        <v>433</v>
      </c>
      <c r="B432" s="3" t="str">
        <f aca="false">IFERROR(__xludf.dummyfunction("GOOGLETRANSLATE(B432, ""en"", ""mg"")"),"Ny fehin-kevitro dia, boky lehibe ity ary mety hahasoa ny tranomboky rehetra.")</f>
        <v>Ny fehin-kevitro dia, boky lehibe ity ary mety hahasoa ny tranomboky rehetra.</v>
      </c>
      <c r="C432" s="3" t="n">
        <v>1</v>
      </c>
    </row>
    <row r="433" customFormat="false" ht="15.75" hidden="false" customHeight="true" outlineLevel="0" collapsed="false">
      <c r="A433" s="3" t="s">
        <v>434</v>
      </c>
      <c r="B433" s="3" t="str">
        <f aca="false">IFERROR(__xludf.dummyfunction("GOOGLETRANSLATE(B433, ""en"", ""mg"")"),"Matetika ny olona no hilaza amiko fa niantso izy ireo ary nahazo mailaka fa tsy naneno ny findaiko -- rehefa manandrana mamelona ny telefaona aho dia tsy mandeha izany.")</f>
        <v>Matetika ny olona no hilaza amiko fa niantso izy ireo ary nahazo mailaka fa tsy naneno ny findaiko -- rehefa manandrana mamelona ny telefaona aho dia tsy mandeha izany.</v>
      </c>
      <c r="C433" s="3" t="n">
        <v>-1</v>
      </c>
    </row>
    <row r="434" customFormat="false" ht="15.75" hidden="false" customHeight="true" outlineLevel="0" collapsed="false">
      <c r="A434" s="3" t="s">
        <v>435</v>
      </c>
      <c r="B434" s="3" t="str">
        <f aca="false">IFERROR(__xludf.dummyfunction("GOOGLETRANSLATE(B434, ""en"", ""mg"")"),"Mampatahotra kokoa ny lalao izany.")</f>
        <v>Mampatahotra kokoa ny lalao izany.</v>
      </c>
      <c r="C434" s="3" t="n">
        <v>1</v>
      </c>
    </row>
    <row r="435" customFormat="false" ht="15.75" hidden="false" customHeight="true" outlineLevel="0" collapsed="false">
      <c r="A435" s="3" t="s">
        <v>436</v>
      </c>
      <c r="B435" s="3" t="str">
        <f aca="false">IFERROR(__xludf.dummyfunction("GOOGLETRANSLATE(B435, ""en"", ""mg"")"),"definatley mividy raha mpankafy C&amp;C ianao")</f>
        <v>definatley mividy raha mpankafy C&amp;C ianao</v>
      </c>
      <c r="C435" s="3" t="n">
        <v>1</v>
      </c>
    </row>
    <row r="436" customFormat="false" ht="15.75" hidden="false" customHeight="true" outlineLevel="0" collapsed="false">
      <c r="A436" s="3" t="s">
        <v>437</v>
      </c>
      <c r="B436" s="3" t="str">
        <f aca="false">IFERROR(__xludf.dummyfunction("GOOGLETRANSLATE(B436, ""en"", ""mg"")"),"Wilco koa.")</f>
        <v>Wilco koa.</v>
      </c>
      <c r="C436" s="3" t="n">
        <v>1</v>
      </c>
    </row>
    <row r="437" customFormat="false" ht="15.75" hidden="false" customHeight="true" outlineLevel="0" collapsed="false">
      <c r="A437" s="3" t="s">
        <v>438</v>
      </c>
      <c r="B437" s="3" t="str">
        <f aca="false">IFERROR(__xludf.dummyfunction("GOOGLETRANSLATE(B437, ""en"", ""mg"")"),"Rehefa niantso azy ireo aho hamaha ity olana ity dia nahatsiravina.")</f>
        <v>Rehefa niantso azy ireo aho hamaha ity olana ity dia nahatsiravina.</v>
      </c>
      <c r="C437" s="3" t="n">
        <v>-1</v>
      </c>
    </row>
    <row r="438" customFormat="false" ht="15.75" hidden="false" customHeight="true" outlineLevel="0" collapsed="false">
      <c r="A438" s="3" t="s">
        <v>439</v>
      </c>
      <c r="B438" s="3" t="str">
        <f aca="false">IFERROR(__xludf.dummyfunction("GOOGLETRANSLATE(B438, ""en"", ""mg"")"),"Tiako ny ampahany voalohany.")</f>
        <v>Tiako ny ampahany voalohany.</v>
      </c>
      <c r="C438" s="3" t="n">
        <v>1</v>
      </c>
    </row>
    <row r="439" customFormat="false" ht="15.75" hidden="false" customHeight="true" outlineLevel="0" collapsed="false">
      <c r="A439" s="3" t="s">
        <v>440</v>
      </c>
      <c r="B439" s="3" t="str">
        <f aca="false">IFERROR(__xludf.dummyfunction("GOOGLETRANSLATE(B439, ""en"", ""mg"")"),"Grant dia mamela ny fikasihana mamelombelona, ​​izany hoe ny fanaovana ny toetrany ho tiana nefa tsy misy kilema ary tsy kisendrasendra, izay mety ho nitranga tamin'ny teboka maro (izany hoe ny rafozam-bavin'i Garner dia manana toe-tsaina ratsy fa tena la"&amp;"lina dia mampiseho fa tsy vehivavy tsy misy fo miseho izy rehefa misy zavatra manjavozavo).")</f>
        <v>Grant dia mamela ny fikasihana mamelombelona, ​​izany hoe ny fanaovana ny toetrany ho tiana nefa tsy misy kilema ary tsy kisendrasendra, izay mety ho nitranga tamin'ny teboka maro (izany hoe ny rafozam-bavin'i Garner dia manana toe-tsaina ratsy fa tena lalina dia mampiseho fa tsy vehivavy tsy misy fo miseho izy rehefa misy zavatra manjavozavo).</v>
      </c>
      <c r="C439" s="3" t="n">
        <v>1</v>
      </c>
    </row>
    <row r="440" customFormat="false" ht="15.75" hidden="false" customHeight="true" outlineLevel="0" collapsed="false">
      <c r="A440" s="3" t="s">
        <v>441</v>
      </c>
      <c r="B440" s="3" t="str">
        <f aca="false">IFERROR(__xludf.dummyfunction("GOOGLETRANSLATE(B440, ""en"", ""mg"")"),"Amin'ity fanomezam-boninahitra ny zanany lahy Hill ity dia mampitomany ny mpihaino ary maneho ao anatin'ny minitra vitsy ny tena momba ny mozika fanahy - ny maha-izy azy; renin'ny mozika tokoa.")</f>
        <v>Amin'ity fanomezam-boninahitra ny zanany lahy Hill ity dia mampitomany ny mpihaino ary maneho ao anatin'ny minitra vitsy ny tena momba ny mozika fanahy - ny maha-izy azy; renin'ny mozika tokoa.</v>
      </c>
      <c r="C440" s="3" t="n">
        <v>1</v>
      </c>
    </row>
    <row r="441" customFormat="false" ht="15.75" hidden="false" customHeight="true" outlineLevel="0" collapsed="false">
      <c r="A441" s="3" t="s">
        <v>442</v>
      </c>
      <c r="B441" s="3" t="str">
        <f aca="false">IFERROR(__xludf.dummyfunction("GOOGLETRANSLATE(B441, ""en"", ""mg"")"),"Ny zavatra tsara iray amin'ity lalao ity dia misy feo avy amin'ny anime mandritra ny fanaovana jutsu.")</f>
        <v>Ny zavatra tsara iray amin'ity lalao ity dia misy feo avy amin'ny anime mandritra ny fanaovana jutsu.</v>
      </c>
      <c r="C441" s="3" t="n">
        <v>1</v>
      </c>
    </row>
    <row r="442" customFormat="false" ht="15.75" hidden="false" customHeight="true" outlineLevel="0" collapsed="false">
      <c r="A442" s="3" t="s">
        <v>443</v>
      </c>
      <c r="B442" s="3" t="str">
        <f aca="false">IFERROR(__xludf.dummyfunction("GOOGLETRANSLATE(B442, ""en"", ""mg"")"),"Hira manetry tena sy mora henoina.")</f>
        <v>Hira manetry tena sy mora henoina.</v>
      </c>
      <c r="C442" s="3" t="n">
        <v>1</v>
      </c>
    </row>
    <row r="443" customFormat="false" ht="15.75" hidden="false" customHeight="true" outlineLevel="0" collapsed="false">
      <c r="A443" s="3" t="s">
        <v>444</v>
      </c>
      <c r="B443" s="3" t="str">
        <f aca="false">IFERROR(__xludf.dummyfunction("GOOGLETRANSLATE(B443, ""en"", ""mg"")"),"Fotoan'ny Three Stooges rehefa manenjika mpivady miboridana izy ireo - ny iray amin'izy ireo dia ""mavomavo"" - izay manenjika alika indray dia manome azy ireo ny fahafahana hampiasa ny basy efa nojereny hatramin'ny boky faharoa.")</f>
        <v>Fotoan'ny Three Stooges rehefa manenjika mpivady miboridana izy ireo - ny iray amin'izy ireo dia "mavomavo" - izay manenjika alika indray dia manome azy ireo ny fahafahana hampiasa ny basy efa nojereny hatramin'ny boky faharoa.</v>
      </c>
      <c r="C443" s="3" t="n">
        <v>-1</v>
      </c>
    </row>
    <row r="444" customFormat="false" ht="15.75" hidden="false" customHeight="true" outlineLevel="0" collapsed="false">
      <c r="A444" s="3" t="s">
        <v>445</v>
      </c>
      <c r="B444" s="3" t="str">
        <f aca="false">IFERROR(__xludf.dummyfunction("GOOGLETRANSLATE(B444, ""en"", ""mg"")"),"Hitako fa somary saro-pady loatra ny volon'ny hazo fijaliana ary lava loatra ny fotoana eo anelanelan'ny toeram-pisavana.")</f>
        <v>Hitako fa somary saro-pady loatra ny volon'ny hazo fijaliana ary lava loatra ny fotoana eo anelanelan'ny toeram-pisavana.</v>
      </c>
      <c r="C444" s="3" t="n">
        <v>-1</v>
      </c>
    </row>
    <row r="445" customFormat="false" ht="15.75" hidden="false" customHeight="true" outlineLevel="0" collapsed="false">
      <c r="A445" s="3" t="s">
        <v>446</v>
      </c>
      <c r="B445" s="3" t="str">
        <f aca="false">IFERROR(__xludf.dummyfunction("GOOGLETRANSLATE(B445, ""en"", ""mg"")"),"Saingy lehibe ny headset - tsy mety amin'ny sofiko - tsy misy amin'izy ireo, ary minoa ahy - ny sofiko roa dia lehibe!")</f>
        <v>Saingy lehibe ny headset - tsy mety amin'ny sofiko - tsy misy amin'izy ireo, ary minoa ahy - ny sofiko roa dia lehibe!</v>
      </c>
      <c r="C445" s="3" t="n">
        <v>-1</v>
      </c>
    </row>
    <row r="446" customFormat="false" ht="15.75" hidden="false" customHeight="true" outlineLevel="0" collapsed="false">
      <c r="A446" s="3" t="s">
        <v>447</v>
      </c>
      <c r="B446" s="3" t="str">
        <f aca="false">IFERROR(__xludf.dummyfunction("GOOGLETRANSLATE(B446, ""en"", ""mg"")"),"Lasa be loatra ho an'ny EA Sports ny fanalam-baraka isan-taona avy amin'ny Fanatanjahantena 2K vao haingana ka nividy ny zon'ny NFL hamorona lalao video baolina kitra.")</f>
        <v>Lasa be loatra ho an'ny EA Sports ny fanalam-baraka isan-taona avy amin'ny Fanatanjahantena 2K vao haingana ka nividy ny zon'ny NFL hamorona lalao video baolina kitra.</v>
      </c>
      <c r="C446" s="3" t="n">
        <v>-1</v>
      </c>
    </row>
    <row r="447" customFormat="false" ht="15.75" hidden="false" customHeight="true" outlineLevel="0" collapsed="false">
      <c r="A447" s="3" t="s">
        <v>448</v>
      </c>
      <c r="B447" s="3" t="str">
        <f aca="false">IFERROR(__xludf.dummyfunction("GOOGLETRANSLATE(B447, ""en"", ""mg"")"),"Rehefa tsy nitifitra aho dia mila fotoana ela kokoa noho izay tsapako fa ilaina ny manomboka sy ny auto-focus rehefa te hitifitra aho: mety ho 3-4 segondra na mihoatra.")</f>
        <v>Rehefa tsy nitifitra aho dia mila fotoana ela kokoa noho izay tsapako fa ilaina ny manomboka sy ny auto-focus rehefa te hitifitra aho: mety ho 3-4 segondra na mihoatra.</v>
      </c>
      <c r="C447" s="3" t="n">
        <v>-1</v>
      </c>
    </row>
    <row r="448" customFormat="false" ht="15.75" hidden="false" customHeight="true" outlineLevel="0" collapsed="false">
      <c r="A448" s="3" t="s">
        <v>449</v>
      </c>
      <c r="B448" s="3" t="str">
        <f aca="false">IFERROR(__xludf.dummyfunction("GOOGLETRANSLATE(B448, ""en"", ""mg"")"),"dia mivoaka izy dia manao hadalana toy ny firaketana an'io hira io...")</f>
        <v>dia mivoaka izy dia manao hadalana toy ny firaketana an'io hira io...</v>
      </c>
      <c r="C448" s="3" t="n">
        <v>-1</v>
      </c>
    </row>
    <row r="449" customFormat="false" ht="15.75" hidden="false" customHeight="true" outlineLevel="0" collapsed="false">
      <c r="A449" s="3" t="s">
        <v>450</v>
      </c>
      <c r="B449" s="3" t="str">
        <f aca="false">IFERROR(__xludf.dummyfunction("GOOGLETRANSLATE(B449, ""en"", ""mg"")"),"Mandreraka haingana ity lalao ity satria ho hitanao ny tenanao hifaninana amin'ny hetsika fifaninanana iray hatrany mba hahazoana vola ampy hividianana ilay kojakoja maotera fanampiny tianao.")</f>
        <v>Mandreraka haingana ity lalao ity satria ho hitanao ny tenanao hifaninana amin'ny hetsika fifaninanana iray hatrany mba hahazoana vola ampy hividianana ilay kojakoja maotera fanampiny tianao.</v>
      </c>
      <c r="C449" s="3" t="n">
        <v>-1</v>
      </c>
    </row>
    <row r="450" customFormat="false" ht="15.75" hidden="false" customHeight="true" outlineLevel="0" collapsed="false">
      <c r="A450" s="3" t="s">
        <v>451</v>
      </c>
      <c r="B450" s="3" t="str">
        <f aca="false">IFERROR(__xludf.dummyfunction("GOOGLETRANSLATE(B450, ""en"", ""mg"")"),"indraindray dia mandreraka ny manatratra ny tampon'ny takelaka mba hahatongavana any amin'ny tampon'ny efijery (toy ny olona voafetra ny fivezivezena).")</f>
        <v>indraindray dia mandreraka ny manatratra ny tampon'ny takelaka mba hahatongavana any amin'ny tampon'ny efijery (toy ny olona voafetra ny fivezivezena).</v>
      </c>
      <c r="C450" s="3" t="n">
        <v>-1</v>
      </c>
    </row>
    <row r="451" customFormat="false" ht="15.75" hidden="false" customHeight="true" outlineLevel="0" collapsed="false">
      <c r="A451" s="3" t="s">
        <v>452</v>
      </c>
      <c r="B451" s="3" t="str">
        <f aca="false">IFERROR(__xludf.dummyfunction("GOOGLETRANSLATE(B451, ""en"", ""mg"")"),"Raha nihevitra ianao fa ratsy ny PULSE, OOOH andraso fotsiny!")</f>
        <v>Raha nihevitra ianao fa ratsy ny PULSE, OOOH andraso fotsiny!</v>
      </c>
      <c r="C451" s="3" t="n">
        <v>-1</v>
      </c>
    </row>
    <row r="452" customFormat="false" ht="15.75" hidden="false" customHeight="true" outlineLevel="0" collapsed="false">
      <c r="A452" s="3" t="s">
        <v>453</v>
      </c>
      <c r="B452" s="3" t="str">
        <f aca="false">IFERROR(__xludf.dummyfunction("GOOGLETRANSLATE(B452, ""en"", ""mg"")"),"Ny tena mahasosotra ahy hiantso ity sarimihetsika ity dia ny fifanakalozan-dresaka tsy misy aingam-panahy izay mamakivaky ny toetra tsirairay.")</f>
        <v>Ny tena mahasosotra ahy hiantso ity sarimihetsika ity dia ny fifanakalozan-dresaka tsy misy aingam-panahy izay mamakivaky ny toetra tsirairay.</v>
      </c>
      <c r="C452" s="3" t="n">
        <v>-1</v>
      </c>
    </row>
    <row r="453" customFormat="false" ht="15.75" hidden="false" customHeight="true" outlineLevel="0" collapsed="false">
      <c r="A453" s="3" t="s">
        <v>454</v>
      </c>
      <c r="B453" s="3" t="str">
        <f aca="false">IFERROR(__xludf.dummyfunction("GOOGLETRANSLATE(B453, ""en"", ""mg"")"),"""Mahagaga"" Manana N64 aho araka ny efa fantatrao, ary tamin'ny voalohany dia ny Super Mario 64 sy LOZ:OOT ihany no hany lalao tsara nananako. Fantatro fa tsy maintsy misy lalao maro kokoa noho izany.")</f>
        <v>"Mahagaga" Manana N64 aho araka ny efa fantatrao, ary tamin'ny voalohany dia ny Super Mario 64 sy LOZ:OOT ihany no hany lalao tsara nananako. Fantatro fa tsy maintsy misy lalao maro kokoa noho izany.</v>
      </c>
      <c r="C453" s="3" t="n">
        <v>1</v>
      </c>
    </row>
    <row r="454" customFormat="false" ht="15.75" hidden="false" customHeight="true" outlineLevel="0" collapsed="false">
      <c r="A454" s="3" t="s">
        <v>455</v>
      </c>
      <c r="B454" s="3" t="str">
        <f aca="false">IFERROR(__xludf.dummyfunction("GOOGLETRANSLATE(B454, ""en"", ""mg"")"),"Ny elanelana misy eo amin'ny save pts dia tanàna vitsivitsy...")</f>
        <v>Ny elanelana misy eo amin'ny save pts dia tanàna vitsivitsy...</v>
      </c>
      <c r="C454" s="3" t="n">
        <v>-1</v>
      </c>
    </row>
    <row r="455" customFormat="false" ht="15.75" hidden="false" customHeight="true" outlineLevel="0" collapsed="false">
      <c r="A455" s="3" t="s">
        <v>456</v>
      </c>
      <c r="B455" s="3" t="str">
        <f aca="false">IFERROR(__xludf.dummyfunction("GOOGLETRANSLATE(B455, ""en"", ""mg"")"),"Imbetsaka aho no nanandrana nihaino ilay rakikira, nanantena fa ho azoko, saingy tsia, ity dia rakikira iray izay tsy misy tselatra famoronana, zavatra tsy azoko lazaina momba ny zavatra hafa izay henoko tamin'i Neil Finn (ny rakikira studio manaraka, rak"&amp;"ikira mivantana ary vao haingana miaraka amin'ny rahalahiny dia tsara kokoa, ohatra).")</f>
        <v>Imbetsaka aho no nanandrana nihaino ilay rakikira, nanantena fa ho azoko, saingy tsia, ity dia rakikira iray izay tsy misy tselatra famoronana, zavatra tsy azoko lazaina momba ny zavatra hafa izay henoko tamin'i Neil Finn (ny rakikira studio manaraka, rakikira mivantana ary vao haingana miaraka amin'ny rahalahiny dia tsara kokoa, ohatra).</v>
      </c>
      <c r="C455" s="3" t="n">
        <v>-1</v>
      </c>
    </row>
    <row r="456" customFormat="false" ht="15.75" hidden="false" customHeight="true" outlineLevel="0" collapsed="false">
      <c r="A456" s="3" t="s">
        <v>457</v>
      </c>
      <c r="B456" s="3" t="str">
        <f aca="false">IFERROR(__xludf.dummyfunction("GOOGLETRANSLATE(B456, ""en"", ""mg"")"),"Ny tena ratsy kokoa dia nifanena tamina mpiara-miasa taloha izy, Elliot Litvak (Dunne mampihomehy sy mampihomehy) izay midina haingana taorian'ny lozam-pifamoivoizana nandravarava tamin'ny endrika fanandramana farany nataony tamin'ny lalao iray izay nopot"&amp;"ehin'ny Schwimmer nankahalaina ka i Litvak dia afaka mitanisa toko sy andininy momba ny fanakianana goavana izay nahatonga azy ho rava.")</f>
        <v>Ny tena ratsy kokoa dia nifanena tamina mpiara-miasa taloha izy, Elliot Litvak (Dunne mampihomehy sy mampihomehy) izay midina haingana taorian'ny lozam-pifamoivoizana nandravarava tamin'ny endrika fanandramana farany nataony tamin'ny lalao iray izay nopotehin'ny Schwimmer nankahalaina ka i Litvak dia afaka mitanisa toko sy andininy momba ny fanakianana goavana izay nahatonga azy ho rava.</v>
      </c>
      <c r="C456" s="3" t="n">
        <v>1</v>
      </c>
    </row>
    <row r="457" customFormat="false" ht="15.75" hidden="false" customHeight="true" outlineLevel="0" collapsed="false">
      <c r="A457" s="3" t="s">
        <v>458</v>
      </c>
      <c r="B457" s="3" t="str">
        <f aca="false">IFERROR(__xludf.dummyfunction("GOOGLETRANSLATE(B457, ""en"", ""mg"")"),"Nitambatra anefa izany tamin’ny farany.")</f>
        <v>Nitambatra anefa izany tamin’ny farany.</v>
      </c>
      <c r="C457" s="3" t="n">
        <v>1</v>
      </c>
    </row>
    <row r="458" customFormat="false" ht="15.75" hidden="false" customHeight="true" outlineLevel="0" collapsed="false">
      <c r="A458" s="3" t="s">
        <v>459</v>
      </c>
      <c r="B458" s="3" t="str">
        <f aca="false">IFERROR(__xludf.dummyfunction("GOOGLETRANSLATE(B458, ""en"", ""mg"")"),"Ampio amin'ny tsipika efa voaporofo miaraka amin'ny pedigree lava (Tana izay manozongozona ny fandriany, Vehivavy Fotsy Tokana, maro hafa), fifanakalozan-dresaka manjavozavo, ary atsipazo miaraka amin'ny hevitra aingam-panahy momba ny orinasa mampientam-p"&amp;"o ao amin'ny orinasa cookie miaraka amin'ny faratampony ao amin'ny lakozia indostrialy, ary eny ...")</f>
        <v>Ampio amin'ny tsipika efa voaporofo miaraka amin'ny pedigree lava (Tana izay manozongozona ny fandriany, Vehivavy Fotsy Tokana, maro hafa), fifanakalozan-dresaka manjavozavo, ary atsipazo miaraka amin'ny hevitra aingam-panahy momba ny orinasa mampientam-po ao amin'ny orinasa cookie miaraka amin'ny faratampony ao amin'ny lakozia indostrialy, ary eny ...</v>
      </c>
      <c r="C458" s="3" t="n">
        <v>1</v>
      </c>
    </row>
    <row r="459" customFormat="false" ht="15.75" hidden="false" customHeight="true" outlineLevel="0" collapsed="false">
      <c r="A459" s="3" t="s">
        <v>460</v>
      </c>
      <c r="B459" s="3" t="str">
        <f aca="false">IFERROR(__xludf.dummyfunction("GOOGLETRANSLATE(B459, ""en"", ""mg"")"),"Famoronana sarimihetsika visionary amin'ny tsara indrindra.")</f>
        <v>Famoronana sarimihetsika visionary amin'ny tsara indrindra.</v>
      </c>
      <c r="C459" s="3" t="n">
        <v>1</v>
      </c>
    </row>
    <row r="460" customFormat="false" ht="15.75" hidden="false" customHeight="true" outlineLevel="0" collapsed="false">
      <c r="A460" s="3" t="s">
        <v>461</v>
      </c>
      <c r="B460" s="3" t="str">
        <f aca="false">IFERROR(__xludf.dummyfunction("GOOGLETRANSLATE(B460, ""en"", ""mg"")"),"Tsy maintsy manaisotra ny fonon'ny batterie aho ary mampiasa ny stylus hanosehana ny bokotra famerenana.")</f>
        <v>Tsy maintsy manaisotra ny fonon'ny batterie aho ary mampiasa ny stylus hanosehana ny bokotra famerenana.</v>
      </c>
      <c r="C460" s="3" t="n">
        <v>-1</v>
      </c>
    </row>
    <row r="461" customFormat="false" ht="15.75" hidden="false" customHeight="true" outlineLevel="0" collapsed="false">
      <c r="A461" s="3" t="s">
        <v>462</v>
      </c>
      <c r="B461" s="3" t="str">
        <f aca="false">IFERROR(__xludf.dummyfunction("GOOGLETRANSLATE(B461, ""en"", ""mg"")"),"Tsara kokoa noho ny ankamaroan'ny FPS (afa-tsy; RA!)")</f>
        <v>Tsara kokoa noho ny ankamaroan'ny FPS (afa-tsy; RA!)</v>
      </c>
      <c r="C461" s="3" t="n">
        <v>1</v>
      </c>
    </row>
    <row r="462" customFormat="false" ht="15.75" hidden="false" customHeight="true" outlineLevel="0" collapsed="false">
      <c r="A462" s="3" t="s">
        <v>463</v>
      </c>
      <c r="B462" s="3" t="str">
        <f aca="false">IFERROR(__xludf.dummyfunction("GOOGLETRANSLATE(B462, ""en"", ""mg"")"),"Cliche, Best Inspiration ary Evolution no ankafiziko.")</f>
        <v>Cliche, Best Inspiration ary Evolution no ankafiziko.</v>
      </c>
      <c r="C462" s="3" t="n">
        <v>1</v>
      </c>
    </row>
    <row r="463" customFormat="false" ht="15.75" hidden="false" customHeight="true" outlineLevel="0" collapsed="false">
      <c r="A463" s="3" t="s">
        <v>464</v>
      </c>
      <c r="B463" s="3" t="str">
        <f aca="false">IFERROR(__xludf.dummyfunction("GOOGLETRANSLATE(B463, ""en"", ""mg"")"),"Tsy vitan'ny boky ihany koa ny mandinika ny fifandraisan'i Christopher sy ny reniny na dia efa nohazavaina tsara aza ny fifandraisany tamin'ny rainy.")</f>
        <v>Tsy vitan'ny boky ihany koa ny mandinika ny fifandraisan'i Christopher sy ny reniny na dia efa nohazavaina tsara aza ny fifandraisany tamin'ny rainy.</v>
      </c>
      <c r="C463" s="3" t="n">
        <v>-1</v>
      </c>
    </row>
    <row r="464" customFormat="false" ht="15.75" hidden="false" customHeight="true" outlineLevel="0" collapsed="false">
      <c r="A464" s="3" t="s">
        <v>465</v>
      </c>
      <c r="B464" s="3" t="str">
        <f aca="false">IFERROR(__xludf.dummyfunction("GOOGLETRANSLATE(B464, ""en"", ""mg"")"),"Ny zava-misy tena nampiseho chameleon tena izy nandritra ny filaharana maromaro misy an'i Nora dia tena mampitolagaga tokoa.")</f>
        <v>Ny zava-misy tena nampiseho chameleon tena izy nandritra ny filaharana maromaro misy an'i Nora dia tena mampitolagaga tokoa.</v>
      </c>
      <c r="C464" s="3" t="n">
        <v>-1</v>
      </c>
    </row>
    <row r="465" customFormat="false" ht="15.75" hidden="false" customHeight="true" outlineLevel="0" collapsed="false">
      <c r="A465" s="3" t="s">
        <v>466</v>
      </c>
      <c r="B465" s="3" t="str">
        <f aca="false">IFERROR(__xludf.dummyfunction("GOOGLETRANSLATE(B465, ""en"", ""mg"")"),"Manapa-kevitra ianao hoe inona ny fifaninanana tianao hilalao, ary aiza no tianao hanaovana izany.")</f>
        <v>Manapa-kevitra ianao hoe inona ny fifaninanana tianao hilalao, ary aiza no tianao hanaovana izany.</v>
      </c>
      <c r="C465" s="3" t="n">
        <v>1</v>
      </c>
    </row>
    <row r="466" customFormat="false" ht="15.75" hidden="false" customHeight="true" outlineLevel="0" collapsed="false">
      <c r="A466" s="3" t="s">
        <v>467</v>
      </c>
      <c r="B466" s="3" t="str">
        <f aca="false">IFERROR(__xludf.dummyfunction("GOOGLETRANSLATE(B466, ""en"", ""mg"")"),"Avy eo dia misy Thora Birch ... izay tiako hatolotra amin'ity taona ity Jar Jar Blinks ... sarotra ny mieritreritra fa io ihany ilay olona avy amin'ny ""American Beauty"" Ny fivoaran'ny toetra dia korontana lehibe hafa!")</f>
        <v>Avy eo dia misy Thora Birch ... izay tiako hatolotra amin'ity taona ity Jar Jar Blinks ... sarotra ny mieritreritra fa io ihany ilay olona avy amin'ny "American Beauty" Ny fivoaran'ny toetra dia korontana lehibe hafa!</v>
      </c>
      <c r="C466" s="3" t="n">
        <v>-1</v>
      </c>
    </row>
    <row r="467" customFormat="false" ht="15.75" hidden="false" customHeight="true" outlineLevel="0" collapsed="false">
      <c r="A467" s="3" t="s">
        <v>468</v>
      </c>
      <c r="B467" s="3" t="str">
        <f aca="false">IFERROR(__xludf.dummyfunction("GOOGLETRANSLATE(B467, ""en"", ""mg"")"),"Sarimihetsika: 8/10 Ireo sary ireo dia sakana mivangongo eo ambonin'ny tsirairay mba hanehoana toetra iray....Nefa, heveriko fa tamin'ny fotoana nivoahan'ity...izay inoako fa '97.....mbola tsy dia ambony loatra ireo sary ireo....Eny ary...Tsy mitsara ny l"&amp;"alao amin'ny sary aho.... Na dia...Nahafinaritra ny sary nalaina!")</f>
        <v>Sarimihetsika: 8/10 Ireo sary ireo dia sakana mivangongo eo ambonin'ny tsirairay mba hanehoana toetra iray....Nefa, heveriko fa tamin'ny fotoana nivoahan'ity...izay inoako fa '97.....mbola tsy dia ambony loatra ireo sary ireo....Eny ary...Tsy mitsara ny lalao amin'ny sary aho.... Na dia...Nahafinaritra ny sary nalaina!</v>
      </c>
      <c r="C467" s="3" t="n">
        <v>1</v>
      </c>
    </row>
    <row r="468" customFormat="false" ht="15.75" hidden="false" customHeight="true" outlineLevel="0" collapsed="false">
      <c r="A468" s="3" t="s">
        <v>469</v>
      </c>
      <c r="B468" s="3" t="str">
        <f aca="false">IFERROR(__xludf.dummyfunction("GOOGLETRANSLATE(B468, ""en"", ""mg"")"),"* Mety ho 100 pejy hafa eo ho eo ilay boky.")</f>
        <v>* Mety ho 100 pejy hafa eo ho eo ilay boky.</v>
      </c>
      <c r="C468" s="3" t="n">
        <v>-1</v>
      </c>
    </row>
    <row r="469" customFormat="false" ht="15.75" hidden="false" customHeight="true" outlineLevel="0" collapsed="false">
      <c r="A469" s="3" t="s">
        <v>470</v>
      </c>
      <c r="B469" s="3" t="str">
        <f aca="false">IFERROR(__xludf.dummyfunction("GOOGLETRANSLATE(B469, ""en"", ""mg"")"),"Noho izany, na izany na tsy izany, ny tsipika bass dia toa chromatic be, ao anatiny, ary mifanaraka tanteraka amin'ny melody.")</f>
        <v>Noho izany, na izany na tsy izany, ny tsipika bass dia toa chromatic be, ao anatiny, ary mifanaraka tanteraka amin'ny melody.</v>
      </c>
      <c r="C469" s="3" t="n">
        <v>-1</v>
      </c>
    </row>
    <row r="470" customFormat="false" ht="15.75" hidden="false" customHeight="true" outlineLevel="0" collapsed="false">
      <c r="A470" s="3" t="s">
        <v>471</v>
      </c>
      <c r="B470" s="3" t="str">
        <f aca="false">IFERROR(__xludf.dummyfunction("GOOGLETRANSLATE(B470, ""en"", ""mg"")"),"Fanambarana marina ny fandrenesana ireo hira ireo amin'ny REAL STEREO voalohany.")</f>
        <v>Fanambarana marina ny fandrenesana ireo hira ireo amin'ny REAL STEREO voalohany.</v>
      </c>
      <c r="C470" s="3" t="n">
        <v>1</v>
      </c>
    </row>
    <row r="471" customFormat="false" ht="15.75" hidden="false" customHeight="true" outlineLevel="0" collapsed="false">
      <c r="A471" s="3" t="s">
        <v>472</v>
      </c>
      <c r="B471" s="3" t="str">
        <f aca="false">IFERROR(__xludf.dummyfunction("GOOGLETRANSLATE(B471, ""en"", ""mg"")"),"Tombontsoa: Ny fonony dia misy Cornet eo amboniny.")</f>
        <v>Tombontsoa: Ny fonony dia misy Cornet eo amboniny.</v>
      </c>
      <c r="C471" s="3" t="n">
        <v>1</v>
      </c>
    </row>
    <row r="472" customFormat="false" ht="15.75" hidden="false" customHeight="true" outlineLevel="0" collapsed="false">
      <c r="A472" s="3" t="s">
        <v>473</v>
      </c>
      <c r="B472" s="3" t="str">
        <f aca="false">IFERROR(__xludf.dummyfunction("GOOGLETRANSLATE(B472, ""en"", ""mg"")"),"Mahafinaritra ny feo.")</f>
        <v>Mahafinaritra ny feo.</v>
      </c>
      <c r="C472" s="3" t="n">
        <v>1</v>
      </c>
    </row>
    <row r="473" customFormat="false" ht="15.75" hidden="false" customHeight="true" outlineLevel="0" collapsed="false">
      <c r="A473" s="3" t="s">
        <v>474</v>
      </c>
      <c r="B473" s="3" t="str">
        <f aca="false">IFERROR(__xludf.dummyfunction("GOOGLETRANSLATE(B473, ""en"", ""mg"")"),"Ny fifantenana ny widget misy amin'ny fahitalavitra dia ratsy, ary voafetra.")</f>
        <v>Ny fifantenana ny widget misy amin'ny fahitalavitra dia ratsy, ary voafetra.</v>
      </c>
      <c r="C473" s="3" t="n">
        <v>-1</v>
      </c>
    </row>
    <row r="474" customFormat="false" ht="15.75" hidden="false" customHeight="true" outlineLevel="0" collapsed="false">
      <c r="A474" s="3" t="s">
        <v>475</v>
      </c>
      <c r="B474" s="3" t="str">
        <f aca="false">IFERROR(__xludf.dummyfunction("GOOGLETRANSLATE(B474, ""en"", ""mg"")"),"Volana vitsivitsy taorian'ny nampiasana azy dia nijanona ho azy ny RAIDing.")</f>
        <v>Volana vitsivitsy taorian'ny nampiasana azy dia nijanona ho azy ny RAIDing.</v>
      </c>
      <c r="C474" s="3" t="n">
        <v>-1</v>
      </c>
    </row>
    <row r="475" customFormat="false" ht="15.75" hidden="false" customHeight="true" outlineLevel="0" collapsed="false">
      <c r="A475" s="3" t="s">
        <v>476</v>
      </c>
      <c r="B475" s="3" t="str">
        <f aca="false">IFERROR(__xludf.dummyfunction("GOOGLETRANSLATE(B475, ""en"", ""mg"")"),"Toa olona tokoa ny olona!")</f>
        <v>Toa olona tokoa ny olona!</v>
      </c>
      <c r="C475" s="3" t="n">
        <v>1</v>
      </c>
    </row>
    <row r="476" customFormat="false" ht="15.75" hidden="false" customHeight="true" outlineLevel="0" collapsed="false">
      <c r="A476" s="3" t="s">
        <v>477</v>
      </c>
      <c r="B476" s="3" t="str">
        <f aca="false">IFERROR(__xludf.dummyfunction("GOOGLETRANSLATE(B476, ""en"", ""mg"")"),"Nanana fitaovam-piadiana sy teknika mitovy foana ianao ary mitovy foana ny fihetsik'ireo miniona!")</f>
        <v>Nanana fitaovam-piadiana sy teknika mitovy foana ianao ary mitovy foana ny fihetsik'ireo miniona!</v>
      </c>
      <c r="C476" s="3" t="n">
        <v>-1</v>
      </c>
    </row>
    <row r="477" customFormat="false" ht="15.75" hidden="false" customHeight="true" outlineLevel="0" collapsed="false">
      <c r="A477" s="3" t="s">
        <v>478</v>
      </c>
      <c r="B477" s="3" t="str">
        <f aca="false">IFERROR(__xludf.dummyfunction("GOOGLETRANSLATE(B477, ""en"", ""mg"")"),"Nihevitra koa aho fa tena milamina ny tantaran'ny anjely lavo, ary tiako kokoa izany.")</f>
        <v>Nihevitra koa aho fa tena milamina ny tantaran'ny anjely lavo, ary tiako kokoa izany.</v>
      </c>
      <c r="C477" s="3" t="n">
        <v>1</v>
      </c>
    </row>
    <row r="478" customFormat="false" ht="15.75" hidden="false" customHeight="true" outlineLevel="0" collapsed="false">
      <c r="A478" s="3" t="s">
        <v>479</v>
      </c>
      <c r="B478" s="3" t="str">
        <f aca="false">IFERROR(__xludf.dummyfunction("GOOGLETRANSLATE(B478, ""en"", ""mg"")"),"Manta sy tsara amin'ny devoly miaraka amin'ny fahatsapana fahatezerana amin'ny lehilahy amin'ny sinema rehetra.")</f>
        <v>Manta sy tsara amin'ny devoly miaraka amin'ny fahatsapana fahatezerana amin'ny lehilahy amin'ny sinema rehetra.</v>
      </c>
      <c r="C478" s="3" t="n">
        <v>1</v>
      </c>
    </row>
    <row r="479" customFormat="false" ht="15.75" hidden="false" customHeight="true" outlineLevel="0" collapsed="false">
      <c r="A479" s="3" t="s">
        <v>480</v>
      </c>
      <c r="B479" s="3" t="str">
        <f aca="false">IFERROR(__xludf.dummyfunction("GOOGLETRANSLATE(B479, ""en"", ""mg"")"),"Ny vokatry ny feon'ny vahoaka dia saika, raha tsy ratsy kokoa noho ny mozika (manga mihira???).")</f>
        <v>Ny vokatry ny feon'ny vahoaka dia saika, raha tsy ratsy kokoa noho ny mozika (manga mihira???).</v>
      </c>
      <c r="C479" s="3" t="n">
        <v>-1</v>
      </c>
    </row>
    <row r="480" customFormat="false" ht="15.75" hidden="false" customHeight="true" outlineLevel="0" collapsed="false">
      <c r="A480" s="3" t="s">
        <v>481</v>
      </c>
      <c r="B480" s="3" t="str">
        <f aca="false">IFERROR(__xludf.dummyfunction("GOOGLETRANSLATE(B480, ""en"", ""mg"")"),"Rehefa nampiasa ny CD sy namaky ny boky tany am-boalohany aho, dia lasa manontany tena ihany koa aho hoe ahoana no ahafahan'ny ""The Passion of Christ"" a la Mel Gibson mampiasa ny teny aramianina mba hanehoana fomba fijery nentim-paharazana sy mahery set"&amp;"ra momba ny fiainana sy ny fahafatesan'i Jesosy nefa tsy nitarika ny mpijery ho amin'ny fanehoana fangoraham-po manerana izao rehetra izao izay miharihary ao amin'ny CD. Tolotra tanteraka")</f>
        <v>Rehefa nampiasa ny CD sy namaky ny boky tany am-boalohany aho, dia lasa manontany tena ihany koa aho hoe ahoana no ahafahan'ny "The Passion of Christ" a la Mel Gibson mampiasa ny teny aramianina mba hanehoana fomba fijery nentim-paharazana sy mahery setra momba ny fiainana sy ny fahafatesan'i Jesosy nefa tsy nitarika ny mpijery ho amin'ny fanehoana fangoraham-po manerana izao rehetra izao izay miharihary ao amin'ny CD. Tolotra tanteraka</v>
      </c>
      <c r="C480" s="3" t="n">
        <v>1</v>
      </c>
    </row>
    <row r="481" customFormat="false" ht="15.75" hidden="false" customHeight="true" outlineLevel="0" collapsed="false">
      <c r="A481" s="3" t="s">
        <v>482</v>
      </c>
      <c r="B481" s="3" t="str">
        <f aca="false">IFERROR(__xludf.dummyfunction("GOOGLETRANSLATE(B481, ""en"", ""mg"")"),"Tsy mino aho fa nandany ny fotoanany tamin'ny fanaovana ity sarimihetsika ity i Norton sy Deniro, ary tsy mino aho fa nandany ny fotoanako nijerena azy.")</f>
        <v>Tsy mino aho fa nandany ny fotoanany tamin'ny fanaovana ity sarimihetsika ity i Norton sy Deniro, ary tsy mino aho fa nandany ny fotoanako nijerena azy.</v>
      </c>
      <c r="C481" s="3" t="n">
        <v>-1</v>
      </c>
    </row>
    <row r="482" customFormat="false" ht="15.75" hidden="false" customHeight="true" outlineLevel="0" collapsed="false">
      <c r="A482" s="3" t="s">
        <v>483</v>
      </c>
      <c r="B482" s="3" t="str">
        <f aca="false">IFERROR(__xludf.dummyfunction("GOOGLETRANSLATE(B482, ""en"", ""mg"")"),"Ny mpihaino sambany dia mety hihevitra fa vatosoa tsy fantatra avy any Londres, manodidina ny taona 1968. Nanomboka teo dia lasa lalao ""spot-the-reference"" izy io.")</f>
        <v>Ny mpihaino sambany dia mety hihevitra fa vatosoa tsy fantatra avy any Londres, manodidina ny taona 1968. Nanomboka teo dia lasa lalao "spot-the-reference" izy io.</v>
      </c>
      <c r="C482" s="3" t="n">
        <v>1</v>
      </c>
    </row>
    <row r="483" customFormat="false" ht="15.75" hidden="false" customHeight="true" outlineLevel="0" collapsed="false">
      <c r="A483" s="3" t="s">
        <v>484</v>
      </c>
      <c r="B483" s="3" t="str">
        <f aca="false">IFERROR(__xludf.dummyfunction("GOOGLETRANSLATE(B483, ""en"", ""mg"")"),"Amin'ity tranga ity, ny Last Night dia ezaka tena ratsy nataon'ny fenitra Moby, ary ity fanangonana remix ity dia kilaometatra lavitra ny famirapiratan'ny Play na ny Hotely namboarina mafy orina. Ny hira somary ratsy nafangaro dia mbola hira ratsy ihany.")</f>
        <v>Amin'ity tranga ity, ny Last Night dia ezaka tena ratsy nataon'ny fenitra Moby, ary ity fanangonana remix ity dia kilaometatra lavitra ny famirapiratan'ny Play na ny Hotely namboarina mafy orina. Ny hira somary ratsy nafangaro dia mbola hira ratsy ihany.</v>
      </c>
      <c r="C483" s="3" t="n">
        <v>-1</v>
      </c>
    </row>
    <row r="484" customFormat="false" ht="15.75" hidden="false" customHeight="true" outlineLevel="0" collapsed="false">
      <c r="A484" s="3" t="s">
        <v>485</v>
      </c>
      <c r="B484" s="3" t="str">
        <f aca="false">IFERROR(__xludf.dummyfunction("GOOGLETRANSLATE(B484, ""en"", ""mg"")"),"Tena générique daholo izany ka afaka 2 herinandro dia mety tsy ho tadidiko intsony ilay tantara ary indrisy fa tsy hiverina intsony aho amin'ny tohiny Demon Hunt.")</f>
        <v>Tena générique daholo izany ka afaka 2 herinandro dia mety tsy ho tadidiko intsony ilay tantara ary indrisy fa tsy hiverina intsony aho amin'ny tohiny Demon Hunt.</v>
      </c>
      <c r="C484" s="3" t="n">
        <v>-1</v>
      </c>
    </row>
    <row r="485" customFormat="false" ht="15.75" hidden="false" customHeight="true" outlineLevel="0" collapsed="false">
      <c r="A485" s="3" t="s">
        <v>486</v>
      </c>
      <c r="B485" s="3" t="str">
        <f aca="false">IFERROR(__xludf.dummyfunction("GOOGLETRANSLATE(B485, ""en"", ""mg"")"),"Misy boky tsara kokoa.")</f>
        <v>Misy boky tsara kokoa.</v>
      </c>
      <c r="C485" s="3" t="n">
        <v>-1</v>
      </c>
    </row>
    <row r="486" customFormat="false" ht="15.75" hidden="false" customHeight="true" outlineLevel="0" collapsed="false">
      <c r="A486" s="3" t="s">
        <v>487</v>
      </c>
      <c r="B486" s="3" t="str">
        <f aca="false">IFERROR(__xludf.dummyfunction("GOOGLETRANSLATE(B486, ""en"", ""mg"")"),"Ny korontana ratsy rehetra dia tsy azo tsapain-tanana mandra-pialan'ny hetsika farany nataon'ny ""Suspects"" ho an'ny fanatsoahan-keviny manokana izay tsy vitan'ny hoe mamitaka mpihaino marani-tsaina sy mahafantatra fa mahatsapa ho toy ny fitaka manomboka"&amp;" amin'ny minitra iray amin'ny toetra iray amin'ny iray hafa miaraka amin'ny fijery 'miandry = segondra vitsy' ary miato kely amin'ny lalany.")</f>
        <v>Ny korontana ratsy rehetra dia tsy azo tsapain-tanana mandra-pialan'ny hetsika farany nataon'ny "Suspects" ho an'ny fanatsoahan-keviny manokana izay tsy vitan'ny hoe mamitaka mpihaino marani-tsaina sy mahafantatra fa mahatsapa ho toy ny fitaka manomboka amin'ny minitra iray amin'ny toetra iray amin'ny iray hafa miaraka amin'ny fijery 'miandry = segondra vitsy' ary miato kely amin'ny lalany.</v>
      </c>
      <c r="C486" s="3" t="n">
        <v>-1</v>
      </c>
    </row>
    <row r="487" customFormat="false" ht="15.75" hidden="false" customHeight="true" outlineLevel="0" collapsed="false">
      <c r="A487" s="3" t="s">
        <v>488</v>
      </c>
      <c r="B487" s="3" t="str">
        <f aca="false">IFERROR(__xludf.dummyfunction("GOOGLETRANSLATE(B487, ""en"", ""mg"")"),"Tiako koa ny tantara ambadika momba ny nitrangan'ny ady masina taonjato maro lasa izay teo amin'ny herin'ny fahazavana sy ny mponina ao amin'ny helo, ary ny fomba niady tamin'ny fanahy indray ny razamben'ny andaniny sy ny ankilany taona maro taty aoriana.")</f>
        <v>Tiako koa ny tantara ambadika momba ny nitrangan'ny ady masina taonjato maro lasa izay teo amin'ny herin'ny fahazavana sy ny mponina ao amin'ny helo, ary ny fomba niady tamin'ny fanahy indray ny razamben'ny andaniny sy ny ankilany taona maro taty aoriana.</v>
      </c>
      <c r="C487" s="3" t="n">
        <v>1</v>
      </c>
    </row>
    <row r="488" customFormat="false" ht="15.75" hidden="false" customHeight="true" outlineLevel="0" collapsed="false">
      <c r="A488" s="3" t="s">
        <v>489</v>
      </c>
      <c r="B488" s="3" t="str">
        <f aca="false">IFERROR(__xludf.dummyfunction("GOOGLETRANSLATE(B488, ""en"", ""mg"")"),"Tsotra ny lehibeny, ny ady mahazatra dia tsotra, nefa mahasosotra satria ela be ny entana.")</f>
        <v>Tsotra ny lehibeny, ny ady mahazatra dia tsotra, nefa mahasosotra satria ela be ny entana.</v>
      </c>
      <c r="C488" s="3" t="n">
        <v>-1</v>
      </c>
    </row>
    <row r="489" customFormat="false" ht="15.75" hidden="false" customHeight="true" outlineLevel="0" collapsed="false">
      <c r="A489" s="3" t="s">
        <v>490</v>
      </c>
      <c r="B489" s="3" t="str">
        <f aca="false">IFERROR(__xludf.dummyfunction("GOOGLETRANSLATE(B489, ""en"", ""mg"")"),"Ny Villian dia fanavaozana tanteraka ny FF6 sy FF7. Ny toetrany dia tsy misy dikany ary tsy misy dikany amin'ny lalao amin'ny ankapobeny.")</f>
        <v>Ny Villian dia fanavaozana tanteraka ny FF6 sy FF7. Ny toetrany dia tsy misy dikany ary tsy misy dikany amin'ny lalao amin'ny ankapobeny.</v>
      </c>
      <c r="C489" s="3" t="n">
        <v>-1</v>
      </c>
    </row>
    <row r="490" customFormat="false" ht="15.75" hidden="false" customHeight="true" outlineLevel="0" collapsed="false">
      <c r="A490" s="3" t="s">
        <v>491</v>
      </c>
      <c r="B490" s="3" t="str">
        <f aca="false">IFERROR(__xludf.dummyfunction("GOOGLETRANSLATE(B490, ""en"", ""mg"")"),"Ny andiany farany an'i Edios amin'ny franchise Tomb Raider dia mahavariana, ary iray amin'ireo lalao tsara indrindra amin'ity taona ity.")</f>
        <v>Ny andiany farany an'i Edios amin'ny franchise Tomb Raider dia mahavariana, ary iray amin'ireo lalao tsara indrindra amin'ity taona ity.</v>
      </c>
      <c r="C490" s="3" t="n">
        <v>1</v>
      </c>
    </row>
    <row r="491" customFormat="false" ht="15.75" hidden="false" customHeight="true" outlineLevel="0" collapsed="false">
      <c r="A491" s="3" t="s">
        <v>492</v>
      </c>
      <c r="B491" s="3" t="str">
        <f aca="false">IFERROR(__xludf.dummyfunction("GOOGLETRANSLATE(B491, ""en"", ""mg"")"),"Ny fahavalo mivaingana eny amin'ny habakabaka, mipetaka eo am-baravarana, sns... Ratsy be fa tsy tia.")</f>
        <v>Ny fahavalo mivaingana eny amin'ny habakabaka, mipetaka eo am-baravarana, sns... Ratsy be fa tsy tia.</v>
      </c>
      <c r="C491" s="3" t="n">
        <v>-1</v>
      </c>
    </row>
    <row r="492" customFormat="false" ht="15.75" hidden="false" customHeight="true" outlineLevel="0" collapsed="false">
      <c r="A492" s="3" t="s">
        <v>493</v>
      </c>
      <c r="B492" s="3" t="str">
        <f aca="false">IFERROR(__xludf.dummyfunction("GOOGLETRANSLATE(B492, ""en"", ""mg"")"),"Ny zava-misy fa ny mpijery dia notaritaritina tamin'ny teti-dratsy mandringa sy tsy dia mahaliana avy amin'ny tany am-boalohany dia mametraka ity sarimihetsika ity amin'ny fifandonan'ny fiaran-dalamby.")</f>
        <v>Ny zava-misy fa ny mpijery dia notaritaritina tamin'ny teti-dratsy mandringa sy tsy dia mahaliana avy amin'ny tany am-boalohany dia mametraka ity sarimihetsika ity amin'ny fifandonan'ny fiaran-dalamby.</v>
      </c>
      <c r="C492" s="3" t="n">
        <v>-1</v>
      </c>
    </row>
    <row r="493" customFormat="false" ht="15.75" hidden="false" customHeight="true" outlineLevel="0" collapsed="false">
      <c r="A493" s="3" t="s">
        <v>494</v>
      </c>
      <c r="B493" s="3" t="str">
        <f aca="false">IFERROR(__xludf.dummyfunction("GOOGLETRANSLATE(B493, ""en"", ""mg"")"),"Ity finday ity dia lafo vidy, fa ny kalitao dia mahatsiravina.")</f>
        <v>Ity finday ity dia lafo vidy, fa ny kalitao dia mahatsiravina.</v>
      </c>
      <c r="C493" s="3" t="n">
        <v>-1</v>
      </c>
    </row>
    <row r="494" customFormat="false" ht="15.75" hidden="false" customHeight="true" outlineLevel="0" collapsed="false">
      <c r="A494" s="3" t="s">
        <v>495</v>
      </c>
      <c r="B494" s="3" t="str">
        <f aca="false">IFERROR(__xludf.dummyfunction("GOOGLETRANSLATE(B494, ""en"", ""mg"")"),"Tsy isalasalana fa tena mahafinaritra tokoa no azo atao amin'ity lalao ity, mba hahafahanao mandray izay lazain'ny mpitsikera miaraka amin'ny sira kely...")</f>
        <v>Tsy isalasalana fa tena mahafinaritra tokoa no azo atao amin'ity lalao ity, mba hahafahanao mandray izay lazain'ny mpitsikera miaraka amin'ny sira kely...</v>
      </c>
      <c r="C494" s="3" t="n">
        <v>1</v>
      </c>
    </row>
    <row r="495" customFormat="false" ht="15.75" hidden="false" customHeight="true" outlineLevel="0" collapsed="false">
      <c r="A495" s="3" t="s">
        <v>496</v>
      </c>
      <c r="B495" s="3" t="str">
        <f aca="false">IFERROR(__xludf.dummyfunction("GOOGLETRANSLATE(B495, ""en"", ""mg"")"),"Na dia ao anatin'ny toe-java-mazava tsara aza, dia nisafidy fotoana mampihoron-koditra toy ny 1/6 segondra.")</f>
        <v>Na dia ao anatin'ny toe-java-mazava tsara aza, dia nisafidy fotoana mampihoron-koditra toy ny 1/6 segondra.</v>
      </c>
      <c r="C495" s="3" t="n">
        <v>-1</v>
      </c>
    </row>
    <row r="496" customFormat="false" ht="15.75" hidden="false" customHeight="true" outlineLevel="0" collapsed="false">
      <c r="A496" s="3" t="s">
        <v>497</v>
      </c>
      <c r="B496" s="3" t="str">
        <f aca="false">IFERROR(__xludf.dummyfunction("GOOGLETRANSLATE(B496, ""en"", ""mg"")"),"Herinandro aty aoriana, mbola tsy misy solony.")</f>
        <v>Herinandro aty aoriana, mbola tsy misy solony.</v>
      </c>
      <c r="C496" s="3" t="n">
        <v>-1</v>
      </c>
    </row>
    <row r="497" customFormat="false" ht="15.75" hidden="false" customHeight="true" outlineLevel="0" collapsed="false">
      <c r="A497" s="3" t="s">
        <v>498</v>
      </c>
      <c r="B497" s="3" t="str">
        <f aca="false">IFERROR(__xludf.dummyfunction("GOOGLETRANSLATE(B497, ""en"", ""mg"")"),"Afaka manana omby efatra sy akoho efatra indray mandeha ianao, izay tsy dia be loatra.")</f>
        <v>Afaka manana omby efatra sy akoho efatra indray mandeha ianao, izay tsy dia be loatra.</v>
      </c>
      <c r="C497" s="3" t="n">
        <v>-1</v>
      </c>
    </row>
    <row r="498" customFormat="false" ht="15.75" hidden="false" customHeight="true" outlineLevel="0" collapsed="false">
      <c r="A498" s="3" t="s">
        <v>499</v>
      </c>
      <c r="B498" s="3" t="str">
        <f aca="false">IFERROR(__xludf.dummyfunction("GOOGLETRANSLATE(B498, ""en"", ""mg"")"),"Namaky ilay boky aho ary tena tiako.")</f>
        <v>Namaky ilay boky aho ary tena tiako.</v>
      </c>
      <c r="C498" s="3" t="n">
        <v>1</v>
      </c>
    </row>
    <row r="499" customFormat="false" ht="15.75" hidden="false" customHeight="true" outlineLevel="0" collapsed="false">
      <c r="A499" s="3" t="s">
        <v>500</v>
      </c>
      <c r="B499" s="3" t="str">
        <f aca="false">IFERROR(__xludf.dummyfunction("GOOGLETRANSLATE(B499, ""en"", ""mg"")"),"Tsy nalahelo an'i Amir mihitsy aho, fa nankahala azy hatramin'ny farany.")</f>
        <v>Tsy nalahelo an'i Amir mihitsy aho, fa nankahala azy hatramin'ny farany.</v>
      </c>
      <c r="C499" s="3" t="n">
        <v>-1</v>
      </c>
    </row>
    <row r="500" customFormat="false" ht="15.75" hidden="false" customHeight="true" outlineLevel="0" collapsed="false">
      <c r="A500" s="3" t="s">
        <v>501</v>
      </c>
      <c r="B500" s="3" t="str">
        <f aca="false">IFERROR(__xludf.dummyfunction("GOOGLETRANSLATE(B500, ""en"", ""mg"")"),"Miakatra indray ny hira miaraka amin'ny firindran'ny fo, ny kiakiaka ary ny amponga mikapoka.")</f>
        <v>Miakatra indray ny hira miaraka amin'ny firindran'ny fo, ny kiakiaka ary ny amponga mikapoka.</v>
      </c>
      <c r="C500" s="3" t="n">
        <v>1</v>
      </c>
    </row>
    <row r="501" customFormat="false" ht="15.75" hidden="false" customHeight="true" outlineLevel="0" collapsed="false">
      <c r="A501" s="3" t="s">
        <v>502</v>
      </c>
      <c r="B501" s="3" t="str">
        <f aca="false">IFERROR(__xludf.dummyfunction("GOOGLETRANSLATE(B501, ""en"", ""mg"")"),"Izany dia fanahy madio - ny fitondrany mitanjaka, ny ratram-pony lalina, ny fifaliany ambony indrindra.")</f>
        <v>Izany dia fanahy madio - ny fitondrany mitanjaka, ny ratram-pony lalina, ny fifaliany ambony indrindra.</v>
      </c>
      <c r="C501" s="3" t="n">
        <v>1</v>
      </c>
    </row>
    <row r="502" customFormat="false" ht="15.75" hidden="false" customHeight="true" outlineLevel="0" collapsed="false">
      <c r="A502" s="3" t="s">
        <v>503</v>
      </c>
      <c r="B502" s="3" t="str">
        <f aca="false">IFERROR(__xludf.dummyfunction("GOOGLETRANSLATE(B502, ""en"", ""mg"")"),"Saika tsotra loatra ary tsy manana safidy na safidy.")</f>
        <v>Saika tsotra loatra ary tsy manana safidy na safidy.</v>
      </c>
      <c r="C502" s="3" t="n">
        <v>-1</v>
      </c>
    </row>
    <row r="503" customFormat="false" ht="15.75" hidden="false" customHeight="true" outlineLevel="0" collapsed="false">
      <c r="A503" s="3" t="s">
        <v>504</v>
      </c>
      <c r="B503" s="3" t="str">
        <f aca="false">IFERROR(__xludf.dummyfunction("GOOGLETRANSLATE(B503, ""en"", ""mg"")"),"Tsotra fotsiny, IZANY NO NAVOAKA, TSY HAHATONGAVAN'NY FIARAHA-MONINA, FA HO ATAO ATAO HAINGANA. Raha te hanidina ianao ary hitsoka zavatra toy ny mongoloid retard, VIDIO ITY SIM!")</f>
        <v>Tsotra fotsiny, IZANY NO NAVOAKA, TSY HAHATONGAVAN'NY FIARAHA-MONINA, FA HO ATAO ATAO HAINGANA. Raha te hanidina ianao ary hitsoka zavatra toy ny mongoloid retard, VIDIO ITY SIM!</v>
      </c>
      <c r="C503" s="3" t="n">
        <v>-1</v>
      </c>
    </row>
    <row r="504" customFormat="false" ht="15.75" hidden="false" customHeight="true" outlineLevel="0" collapsed="false">
      <c r="A504" s="3" t="s">
        <v>505</v>
      </c>
      <c r="B504" s="3" t="str">
        <f aca="false">IFERROR(__xludf.dummyfunction("GOOGLETRANSLATE(B504, ""en"", ""mg"")"),"Mandeha mihazakazaka mitety bala an-jatony ianao, ary mamono na manimba izay rehetra eo akaikinao.")</f>
        <v>Mandeha mihazakazaka mitety bala an-jatony ianao, ary mamono na manimba izay rehetra eo akaikinao.</v>
      </c>
      <c r="C504" s="3" t="n">
        <v>1</v>
      </c>
    </row>
    <row r="505" customFormat="false" ht="15.75" hidden="false" customHeight="true" outlineLevel="0" collapsed="false">
      <c r="A505" s="3" t="s">
        <v>506</v>
      </c>
      <c r="B505" s="3" t="str">
        <f aca="false">IFERROR(__xludf.dummyfunction("GOOGLETRANSLATE(B505, ""en"", ""mg"")"),"Ny olana lehibe nananako tamin'ity boky ity dia ny toetra mampiavaka azy, na ny tsy fahampian'ny azy.")</f>
        <v>Ny olana lehibe nananako tamin'ity boky ity dia ny toetra mampiavaka azy, na ny tsy fahampian'ny azy.</v>
      </c>
      <c r="C505" s="3" t="n">
        <v>-1</v>
      </c>
    </row>
    <row r="506" customFormat="false" ht="15.75" hidden="false" customHeight="true" outlineLevel="0" collapsed="false">
      <c r="A506" s="3" t="s">
        <v>507</v>
      </c>
      <c r="B506" s="3" t="str">
        <f aca="false">IFERROR(__xludf.dummyfunction("GOOGLETRANSLATE(B506, ""en"", ""mg"")"),"Ity ry namako dia iray amin'ireo hira metaly tsara indrindra henoko, vanim-potoana.")</f>
        <v>Ity ry namako dia iray amin'ireo hira metaly tsara indrindra henoko, vanim-potoana.</v>
      </c>
      <c r="C506" s="3" t="n">
        <v>1</v>
      </c>
    </row>
    <row r="507" customFormat="false" ht="15.75" hidden="false" customHeight="true" outlineLevel="0" collapsed="false">
      <c r="A507" s="3" t="s">
        <v>508</v>
      </c>
      <c r="B507" s="3" t="str">
        <f aca="false">IFERROR(__xludf.dummyfunction("GOOGLETRANSLATE(B507, ""en"", ""mg"")"),"Aleo atao hoe faly aho fa nanofa.")</f>
        <v>Aleo atao hoe faly aho fa nanofa.</v>
      </c>
      <c r="C507" s="3" t="n">
        <v>-1</v>
      </c>
    </row>
    <row r="508" customFormat="false" ht="15.75" hidden="false" customHeight="true" outlineLevel="0" collapsed="false">
      <c r="A508" s="3" t="s">
        <v>509</v>
      </c>
      <c r="B508" s="3" t="str">
        <f aca="false">IFERROR(__xludf.dummyfunction("GOOGLETRANSLATE(B508, ""en"", ""mg"")"),"Izy io dia novokarina tahaka an'i Britney, Steps 5ive sns, ary mitovy amin'ny mozika.")</f>
        <v>Izy io dia novokarina tahaka an'i Britney, Steps 5ive sns, ary mitovy amin'ny mozika.</v>
      </c>
      <c r="C508" s="3" t="n">
        <v>-1</v>
      </c>
    </row>
    <row r="509" customFormat="false" ht="15.75" hidden="false" customHeight="true" outlineLevel="0" collapsed="false">
      <c r="A509" s="3" t="s">
        <v>510</v>
      </c>
      <c r="B509" s="3" t="str">
        <f aca="false">IFERROR(__xludf.dummyfunction("GOOGLETRANSLATE(B509, ""en"", ""mg"")"),"... Cons: Ny zavatra rehetra....")</f>
        <v>... Cons: Ny zavatra rehetra....</v>
      </c>
      <c r="C509" s="3" t="n">
        <v>-1</v>
      </c>
    </row>
    <row r="510" customFormat="false" ht="15.75" hidden="false" customHeight="true" outlineLevel="0" collapsed="false">
      <c r="A510" s="3" t="s">
        <v>511</v>
      </c>
      <c r="B510" s="3" t="str">
        <f aca="false">IFERROR(__xludf.dummyfunction("GOOGLETRANSLATE(B510, ""en"", ""mg"")"),"Mety hahakivy izany; rehefa toa vao manomboka tsara ianao, dia misy vahiny sasany manitsaka ny sivilizasionanao amin'ny zava-drehetra ambony; ary tsy misy fanampiana avy amin'ny heverinao ho mpiara-dia aminao.")</f>
        <v>Mety hahakivy izany; rehefa toa vao manomboka tsara ianao, dia misy vahiny sasany manitsaka ny sivilizasionanao amin'ny zava-drehetra ambony; ary tsy misy fanampiana avy amin'ny heverinao ho mpiara-dia aminao.</v>
      </c>
      <c r="C510" s="3" t="n">
        <v>-1</v>
      </c>
    </row>
    <row r="511" customFormat="false" ht="15.75" hidden="false" customHeight="true" outlineLevel="0" collapsed="false">
      <c r="A511" s="3" t="s">
        <v>512</v>
      </c>
      <c r="B511" s="3" t="str">
        <f aca="false">IFERROR(__xludf.dummyfunction("GOOGLETRANSLATE(B511, ""en"", ""mg"")"),"Navoakako teo aloha ity famerenana manaraka ity momba ity mpilalao ity: ""Tonga omaly ny Sony D500P-ko, ary nanandrana DVD roa samihafa aho, saingy samy nilalao ratsy.")</f>
        <v>Navoakako teo aloha ity famerenana manaraka ity momba ity mpilalao ity: "Tonga omaly ny Sony D500P-ko, ary nanandrana DVD roa samihafa aho, saingy samy nilalao ratsy.</v>
      </c>
      <c r="C511" s="3" t="n">
        <v>-1</v>
      </c>
    </row>
    <row r="512" customFormat="false" ht="15.75" hidden="false" customHeight="true" outlineLevel="0" collapsed="false">
      <c r="A512" s="3" t="s">
        <v>513</v>
      </c>
      <c r="B512" s="3" t="str">
        <f aca="false">IFERROR(__xludf.dummyfunction("GOOGLETRANSLATE(B512, ""en"", ""mg"")"),"Raha mila manalava ny tariby coaxial ianao dia azonao atao ny mampiasa mpampitohy barika vavy amin'ny vehivavy, saingy heveriko fa hanomboka hanambany ny famantarananao ianao amin'ny fotoana iray.")</f>
        <v>Raha mila manalava ny tariby coaxial ianao dia azonao atao ny mampiasa mpampitohy barika vavy amin'ny vehivavy, saingy heveriko fa hanomboka hanambany ny famantarananao ianao amin'ny fotoana iray.</v>
      </c>
      <c r="C512" s="3" t="n">
        <v>-1</v>
      </c>
    </row>
    <row r="513" customFormat="false" ht="15.75" hidden="false" customHeight="true" outlineLevel="0" collapsed="false">
      <c r="A513" s="3" t="s">
        <v>514</v>
      </c>
      <c r="B513" s="3" t="str">
        <f aca="false">IFERROR(__xludf.dummyfunction("GOOGLETRANSLATE(B513, ""en"", ""mg"")"),"Ny ""Principle"" an'i Mill dia tsy maintsy vakina ho an'ny rehetra liana amin'ny tantaran'ny eritreritra ara-toekarena.")</f>
        <v>Ny "Principle" an'i Mill dia tsy maintsy vakina ho an'ny rehetra liana amin'ny tantaran'ny eritreritra ara-toekarena.</v>
      </c>
      <c r="C513" s="3" t="n">
        <v>1</v>
      </c>
    </row>
    <row r="514" customFormat="false" ht="15.75" hidden="false" customHeight="true" outlineLevel="0" collapsed="false">
      <c r="A514" s="3" t="s">
        <v>515</v>
      </c>
      <c r="B514" s="3" t="str">
        <f aca="false">IFERROR(__xludf.dummyfunction("GOOGLETRANSLATE(B514, ""en"", ""mg"")"),"Very maina ny ezaky ny ""sekoly tranainy"" nataon'ny Square satria tsy nisy na inona na inona"" sekoly tranainy"" momba ity lalao ity - tsy misy teti-dratsy akory.")</f>
        <v>Very maina ny ezaky ny "sekoly tranainy" nataon'ny Square satria tsy nisy na inona na inona" sekoly tranainy" momba ity lalao ity - tsy misy teti-dratsy akory.</v>
      </c>
      <c r="C514" s="3" t="n">
        <v>-1</v>
      </c>
    </row>
    <row r="515" customFormat="false" ht="15.75" hidden="false" customHeight="true" outlineLevel="0" collapsed="false">
      <c r="A515" s="3" t="s">
        <v>516</v>
      </c>
      <c r="B515" s="3" t="str">
        <f aca="false">IFERROR(__xludf.dummyfunction("GOOGLETRANSLATE(B515, ""en"", ""mg"")"),"Na inona na inona nomena anao dia tsy mendrika izany.")</f>
        <v>Na inona na inona nomena anao dia tsy mendrika izany.</v>
      </c>
      <c r="C515" s="3" t="n">
        <v>-1</v>
      </c>
    </row>
    <row r="516" customFormat="false" ht="15.75" hidden="false" customHeight="true" outlineLevel="0" collapsed="false">
      <c r="A516" s="3" t="s">
        <v>517</v>
      </c>
      <c r="B516" s="3" t="str">
        <f aca="false">IFERROR(__xludf.dummyfunction("GOOGLETRANSLATE(B516, ""en"", ""mg"")"),"Tsia amin'ny HTC (hd2, Hd3)")</f>
        <v>Tsia amin'ny HTC (hd2, Hd3)</v>
      </c>
      <c r="C516" s="3" t="n">
        <v>1</v>
      </c>
    </row>
    <row r="517" customFormat="false" ht="15.75" hidden="false" customHeight="true" outlineLevel="0" collapsed="false">
      <c r="A517" s="3" t="s">
        <v>518</v>
      </c>
      <c r="B517" s="3" t="str">
        <f aca="false">IFERROR(__xludf.dummyfunction("GOOGLETRANSLATE(B517, ""en"", ""mg"")"),"Ny andriamby dia herin'ny tena manokana ary ny fikaonan'ny mpanoratra momba ny fomba hahazoana azy dia feno pseudo-science.")</f>
        <v>Ny andriamby dia herin'ny tena manokana ary ny fikaonan'ny mpanoratra momba ny fomba hahazoana azy dia feno pseudo-science.</v>
      </c>
      <c r="C517" s="3" t="n">
        <v>-1</v>
      </c>
    </row>
    <row r="518" customFormat="false" ht="15.75" hidden="false" customHeight="true" outlineLevel="0" collapsed="false">
      <c r="A518" s="3" t="s">
        <v>519</v>
      </c>
      <c r="B518" s="3" t="str">
        <f aca="false">IFERROR(__xludf.dummyfunction("GOOGLETRANSLATE(B518, ""en"", ""mg"")"),"Ary koa, impiry i Dieselboy no hanana fifangaroan'ny ""Follow the Leader"" sy ""You Must Follow"" ao amin'ny rakikirany.")</f>
        <v>Ary koa, impiry i Dieselboy no hanana fifangaroan'ny "Follow the Leader" sy "You Must Follow" ao amin'ny rakikirany.</v>
      </c>
      <c r="C518" s="3" t="n">
        <v>-1</v>
      </c>
    </row>
    <row r="519" customFormat="false" ht="15.75" hidden="false" customHeight="true" outlineLevel="0" collapsed="false">
      <c r="A519" s="3" t="s">
        <v>520</v>
      </c>
      <c r="B519" s="3" t="str">
        <f aca="false">IFERROR(__xludf.dummyfunction("GOOGLETRANSLATE(B519, ""en"", ""mg"")"),"Izaho koa dia tena tia mitifitra ny hazo.")</f>
        <v>Izaho koa dia tena tia mitifitra ny hazo.</v>
      </c>
      <c r="C519" s="3" t="n">
        <v>1</v>
      </c>
    </row>
    <row r="520" customFormat="false" ht="15.75" hidden="false" customHeight="true" outlineLevel="0" collapsed="false">
      <c r="A520" s="3" t="s">
        <v>521</v>
      </c>
      <c r="B520" s="3" t="str">
        <f aca="false">IFERROR(__xludf.dummyfunction("GOOGLETRANSLATE(B520, ""en"", ""mg"")"),"Tena mendrika ny $10 azoko izany.")</f>
        <v>Tena mendrika ny $10 azoko izany.</v>
      </c>
      <c r="C520" s="3" t="n">
        <v>1</v>
      </c>
    </row>
    <row r="521" customFormat="false" ht="15.75" hidden="false" customHeight="true" outlineLevel="0" collapsed="false">
      <c r="A521" s="3" t="s">
        <v>522</v>
      </c>
      <c r="B521" s="3" t="str">
        <f aca="false">IFERROR(__xludf.dummyfunction("GOOGLETRANSLATE(B521, ""en"", ""mg"")"),"Inona no andrasanao?")</f>
        <v>Inona no andrasanao?</v>
      </c>
      <c r="C521" s="3" t="n">
        <v>1</v>
      </c>
    </row>
    <row r="522" customFormat="false" ht="15.75" hidden="false" customHeight="true" outlineLevel="0" collapsed="false">
      <c r="A522" s="3" t="s">
        <v>523</v>
      </c>
      <c r="B522" s="3" t="str">
        <f aca="false">IFERROR(__xludf.dummyfunction("GOOGLETRANSLATE(B522, ""en"", ""mg"")"),"Ity dia toro-làlana ho an'ny fototra ara-tsaina / ara-pihetseham-po amin'ny 'reverse-Nazism', ao amin'ny Eksodosy, ny tsy Jiosy rehetra dia mpamadika tsy manan-kialofana izay tsy manana toetra rehetra irin'ny olombelona, ​​​​fa ny mahery fo, be herim-po, "&amp;"mahitsy ara-pitondran-tena, (firazanana ambony!)")</f>
        <v>Ity dia toro-làlana ho an'ny fototra ara-tsaina / ara-pihetseham-po amin'ny 'reverse-Nazism', ao amin'ny Eksodosy, ny tsy Jiosy rehetra dia mpamadika tsy manan-kialofana izay tsy manana toetra rehetra irin'ny olombelona, ​​​​fa ny mahery fo, be herim-po, mahitsy ara-pitondran-tena, (firazanana ambony!)</v>
      </c>
      <c r="C522" s="3" t="n">
        <v>-1</v>
      </c>
    </row>
    <row r="523" customFormat="false" ht="15.75" hidden="false" customHeight="true" outlineLevel="0" collapsed="false">
      <c r="A523" s="3" t="s">
        <v>524</v>
      </c>
      <c r="B523" s="3" t="str">
        <f aca="false">IFERROR(__xludf.dummyfunction("GOOGLETRANSLATE(B523, ""en"", ""mg"")"),"Rehefa naheno aho fa tapaka ny tapany afovoany izay nihiran'i Paul ny ""Since You've Been Gone...."" dia tsapako fa io no version tokana ampiasaina fa TSY ilay version original album.")</f>
        <v>Rehefa naheno aho fa tapaka ny tapany afovoany izay nihiran'i Paul ny "Since You've Been Gone...." dia tsapako fa io no version tokana ampiasaina fa TSY ilay version original album.</v>
      </c>
      <c r="C523" s="3" t="n">
        <v>-1</v>
      </c>
    </row>
    <row r="524" customFormat="false" ht="15.75" hidden="false" customHeight="true" outlineLevel="0" collapsed="false">
      <c r="A524" s="3" t="s">
        <v>525</v>
      </c>
      <c r="B524" s="3" t="str">
        <f aca="false">IFERROR(__xludf.dummyfunction("GOOGLETRANSLATE(B524, ""en"", ""mg"")"),"Ity rakikira tany am-boalohany ity dia mampiseho talenta maro ary ahitana karazana mozika maromaro, ka mifanaraka amin'ny tsiron'ny mozika rehetra manomboka amin'ny hiphop ka hatramin'ny rock.")</f>
        <v>Ity rakikira tany am-boalohany ity dia mampiseho talenta maro ary ahitana karazana mozika maromaro, ka mifanaraka amin'ny tsiron'ny mozika rehetra manomboka amin'ny hiphop ka hatramin'ny rock.</v>
      </c>
      <c r="C524" s="3" t="n">
        <v>1</v>
      </c>
    </row>
    <row r="525" customFormat="false" ht="15.75" hidden="false" customHeight="true" outlineLevel="0" collapsed="false">
      <c r="A525" s="3" t="s">
        <v>526</v>
      </c>
      <c r="B525" s="3" t="str">
        <f aca="false">IFERROR(__xludf.dummyfunction("GOOGLETRANSLATE(B525, ""en"", ""mg"")"),"Ny ""woo-hoo!""")</f>
        <v>Ny "woo-hoo!"</v>
      </c>
      <c r="C525" s="3" t="n">
        <v>-1</v>
      </c>
    </row>
    <row r="526" customFormat="false" ht="15.75" hidden="false" customHeight="true" outlineLevel="0" collapsed="false">
      <c r="A526" s="3" t="s">
        <v>527</v>
      </c>
      <c r="B526" s="3" t="str">
        <f aca="false">IFERROR(__xludf.dummyfunction("GOOGLETRANSLATE(B526, ""en"", ""mg"")"),"Amin'ny ankapobeny dia boky tsara ilay izy.")</f>
        <v>Amin'ny ankapobeny dia boky tsara ilay izy.</v>
      </c>
      <c r="C526" s="3" t="n">
        <v>1</v>
      </c>
    </row>
    <row r="527" customFormat="false" ht="15.75" hidden="false" customHeight="true" outlineLevel="0" collapsed="false">
      <c r="A527" s="3" t="s">
        <v>528</v>
      </c>
      <c r="B527" s="3" t="str">
        <f aca="false">IFERROR(__xludf.dummyfunction("GOOGLETRANSLATE(B527, ""en"", ""mg"")"),"Ary ny fanavaozana ny ""Hellhound on My Trail"", ny sonia nataon'i Johnson ??")</f>
        <v>Ary ny fanavaozana ny "Hellhound on My Trail", ny sonia nataon'i Johnson ??</v>
      </c>
      <c r="C527" s="3" t="n">
        <v>-1</v>
      </c>
    </row>
    <row r="528" customFormat="false" ht="15.75" hidden="false" customHeight="true" outlineLevel="0" collapsed="false">
      <c r="A528" s="3" t="s">
        <v>529</v>
      </c>
      <c r="B528" s="3" t="str">
        <f aca="false">IFERROR(__xludf.dummyfunction("GOOGLETRANSLATE(B528, ""en"", ""mg"")"),"Ary taorian'izay dia tsy nisahirana nanandrana na inona na inona tamin'ny ordinaterako akory izy.")</f>
        <v>Ary taorian'izay dia tsy nisahirana nanandrana na inona na inona tamin'ny ordinaterako akory izy.</v>
      </c>
      <c r="C528" s="3" t="n">
        <v>-1</v>
      </c>
    </row>
    <row r="529" customFormat="false" ht="15.75" hidden="false" customHeight="true" outlineLevel="0" collapsed="false">
      <c r="A529" s="3" t="s">
        <v>530</v>
      </c>
      <c r="B529" s="3" t="str">
        <f aca="false">IFERROR(__xludf.dummyfunction("GOOGLETRANSLATE(B529, ""en"", ""mg"")"),"Ny tanàna, ny trano mimanda ary ny fonja dia toa tena misy tahaka ny ao amin'ny FF 7 sy FF 8. Izany no mahatonga ny tarehin-tsoratra tsy hitovy amin'ny toerany--indrindra amin'ny filaharan'ny FMV--satria mikisaka ny endriny.")</f>
        <v>Ny tanàna, ny trano mimanda ary ny fonja dia toa tena misy tahaka ny ao amin'ny FF 7 sy FF 8. Izany no mahatonga ny tarehin-tsoratra tsy hitovy amin'ny toerany--indrindra amin'ny filaharan'ny FMV--satria mikisaka ny endriny.</v>
      </c>
      <c r="C529" s="3" t="n">
        <v>-1</v>
      </c>
    </row>
    <row r="530" customFormat="false" ht="15.75" hidden="false" customHeight="true" outlineLevel="0" collapsed="false">
      <c r="A530" s="3" t="s">
        <v>531</v>
      </c>
      <c r="B530" s="3" t="str">
        <f aca="false">IFERROR(__xludf.dummyfunction("GOOGLETRANSLATE(B530, ""en"", ""mg"")"),"Ny hany fomba hahazoanao fahafinaretana amin'izany dia ny fanaovana ny fifaninanana miaraka amin'ny namana.")</f>
        <v>Ny hany fomba hahazoanao fahafinaretana amin'izany dia ny fanaovana ny fifaninanana miaraka amin'ny namana.</v>
      </c>
      <c r="C530" s="3" t="n">
        <v>1</v>
      </c>
    </row>
    <row r="531" customFormat="false" ht="15.75" hidden="false" customHeight="true" outlineLevel="0" collapsed="false">
      <c r="A531" s="3" t="s">
        <v>532</v>
      </c>
      <c r="B531" s="3" t="str">
        <f aca="false">IFERROR(__xludf.dummyfunction("GOOGLETRANSLATE(B531, ""en"", ""mg"")"),"Graphics- Ho an'ny N64 dia tena tsara!")</f>
        <v>Graphics- Ho an'ny N64 dia tena tsara!</v>
      </c>
      <c r="C531" s="3" t="n">
        <v>1</v>
      </c>
    </row>
    <row r="532" customFormat="false" ht="15.75" hidden="false" customHeight="true" outlineLevel="0" collapsed="false">
      <c r="A532" s="3" t="s">
        <v>533</v>
      </c>
      <c r="B532" s="3" t="str">
        <f aca="false">IFERROR(__xludf.dummyfunction("GOOGLETRANSLATE(B532, ""en"", ""mg"")"),"2. Ny filazana momba ny ""hatramin'ny 500% bebe kokoa ny fandrakofam-baovao tsy misy tariby"" dia tsy nadika ho famantarana nohatsaraina kokoa ho an'ny solosaiko lavitra - tsy nahita fanatsarana kely fotsiny aho tamin'ny router Netgear taloha nampiasaiko!")</f>
        <v>2. Ny filazana momba ny "hatramin'ny 500% bebe kokoa ny fandrakofam-baovao tsy misy tariby" dia tsy nadika ho famantarana nohatsaraina kokoa ho an'ny solosaiko lavitra - tsy nahita fanatsarana kely fotsiny aho tamin'ny router Netgear taloha nampiasaiko!</v>
      </c>
      <c r="C532" s="3" t="n">
        <v>-1</v>
      </c>
    </row>
    <row r="533" customFormat="false" ht="15.75" hidden="false" customHeight="true" outlineLevel="0" collapsed="false">
      <c r="A533" s="3" t="s">
        <v>534</v>
      </c>
      <c r="B533" s="3" t="str">
        <f aca="false">IFERROR(__xludf.dummyfunction("GOOGLETRANSLATE(B533, ""en"", ""mg"")"),"Aza mieritreritra fa tena seranan-tsambon'ny lalao SNES tena tsara Harvest Moon ity, satria i Natsume, ilay orinasa namorona ny lalao HM rehetra, dia nandray ny ampahany lehibe amin'ny lalao: mifandray amin'ny hafa.")</f>
        <v>Aza mieritreritra fa tena seranan-tsambon'ny lalao SNES tena tsara Harvest Moon ity, satria i Natsume, ilay orinasa namorona ny lalao HM rehetra, dia nandray ny ampahany lehibe amin'ny lalao: mifandray amin'ny hafa.</v>
      </c>
      <c r="C533" s="3" t="n">
        <v>-1</v>
      </c>
    </row>
    <row r="534" customFormat="false" ht="15.75" hidden="false" customHeight="true" outlineLevel="0" collapsed="false">
      <c r="A534" s="3" t="s">
        <v>535</v>
      </c>
      <c r="B534" s="3" t="str">
        <f aca="false">IFERROR(__xludf.dummyfunction("GOOGLETRANSLATE(B534, ""en"", ""mg"")"),"Ny endri-javatra ""tselatra rehetra, tsy misy akora"" - Nesorina daholo ny lalao mini mila fahaizana!")</f>
        <v>Ny endri-javatra "tselatra rehetra, tsy misy akora" - Nesorina daholo ny lalao mini mila fahaizana!</v>
      </c>
      <c r="C534" s="3" t="n">
        <v>-1</v>
      </c>
    </row>
    <row r="535" customFormat="false" ht="15.75" hidden="false" customHeight="true" outlineLevel="0" collapsed="false">
      <c r="A535" s="3" t="s">
        <v>536</v>
      </c>
      <c r="B535" s="3" t="str">
        <f aca="false">IFERROR(__xludf.dummyfunction("GOOGLETRANSLATE(B535, ""en"", ""mg"")"),"Mampalahelo!")</f>
        <v>Mampalahelo!</v>
      </c>
      <c r="C535" s="3" t="n">
        <v>-1</v>
      </c>
    </row>
    <row r="536" customFormat="false" ht="15.75" hidden="false" customHeight="true" outlineLevel="0" collapsed="false">
      <c r="A536" s="3" t="s">
        <v>537</v>
      </c>
      <c r="B536" s="3" t="str">
        <f aca="false">IFERROR(__xludf.dummyfunction("GOOGLETRANSLATE(B536, ""en"", ""mg"")"),"Ity no lalao ratsy indrindra nataoko hatramin'izay.")</f>
        <v>Ity no lalao ratsy indrindra nataoko hatramin'izay.</v>
      </c>
      <c r="C536" s="3" t="n">
        <v>-1</v>
      </c>
    </row>
    <row r="537" customFormat="false" ht="15.75" hidden="false" customHeight="true" outlineLevel="0" collapsed="false">
      <c r="A537" s="3" t="s">
        <v>538</v>
      </c>
      <c r="B537" s="3" t="str">
        <f aca="false">IFERROR(__xludf.dummyfunction("GOOGLETRANSLATE(B537, ""en"", ""mg"")"),"Namaky boky momba ny fanambadiana maromaro izahay mivady nandritra ny taona maro... ny sasany tsara, ny sasany ratsy, ary ny iray tena nahatsiravina ka tena narian'i Andy teo amin'ny efitra fatoriana ho ao anaty fitoeram-pako...fa ny Fitiavana sy ny Fanaj"&amp;"ana no tena tianay hatramin'izao.")</f>
        <v>Namaky boky momba ny fanambadiana maromaro izahay mivady nandritra ny taona maro... ny sasany tsara, ny sasany ratsy, ary ny iray tena nahatsiravina ka tena narian'i Andy teo amin'ny efitra fatoriana ho ao anaty fitoeram-pako...fa ny Fitiavana sy ny Fanajana no tena tianay hatramin'izao.</v>
      </c>
      <c r="C537" s="3" t="n">
        <v>1</v>
      </c>
    </row>
    <row r="538" customFormat="false" ht="15.75" hidden="false" customHeight="true" outlineLevel="0" collapsed="false">
      <c r="A538" s="3" t="s">
        <v>539</v>
      </c>
      <c r="B538" s="3" t="str">
        <f aca="false">IFERROR(__xludf.dummyfunction("GOOGLETRANSLATE(B538, ""en"", ""mg"")"),"Misy ody mahagaga miasa eo aminy sy Day-Lewis izay sady mampalahelo no manentana.")</f>
        <v>Misy ody mahagaga miasa eo aminy sy Day-Lewis izay sady mampalahelo no manentana.</v>
      </c>
      <c r="C538" s="3" t="n">
        <v>1</v>
      </c>
    </row>
    <row r="539" customFormat="false" ht="15.75" hidden="false" customHeight="true" outlineLevel="0" collapsed="false">
      <c r="A539" s="3" t="s">
        <v>540</v>
      </c>
      <c r="B539" s="3" t="str">
        <f aca="false">IFERROR(__xludf.dummyfunction("GOOGLETRANSLATE(B539, ""en"", ""mg"")"),"Tsy misy rima na anton'ilay sarimihetsika rehefa mandroso ary amin'ny farany dia tsy manazava na inona na inona izay vao nitranga (na manandrana koa!)")</f>
        <v>Tsy misy rima na anton'ilay sarimihetsika rehefa mandroso ary amin'ny farany dia tsy manazava na inona na inona izay vao nitranga (na manandrana koa!)</v>
      </c>
      <c r="C539" s="3" t="n">
        <v>-1</v>
      </c>
    </row>
    <row r="540" customFormat="false" ht="15.75" hidden="false" customHeight="true" outlineLevel="0" collapsed="false">
      <c r="A540" s="3" t="s">
        <v>541</v>
      </c>
      <c r="B540" s="3" t="str">
        <f aca="false">IFERROR(__xludf.dummyfunction("GOOGLETRANSLATE(B540, ""en"", ""mg"")"),"Tantara Ny tetika no tena nanakana ahy tsy ho very fanantenana amin'ity lalao ity.")</f>
        <v>Tantara Ny tetika no tena nanakana ahy tsy ho very fanantenana amin'ity lalao ity.</v>
      </c>
      <c r="C540" s="3" t="n">
        <v>1</v>
      </c>
    </row>
    <row r="541" customFormat="false" ht="15.75" hidden="false" customHeight="true" outlineLevel="0" collapsed="false">
      <c r="A541" s="3" t="s">
        <v>542</v>
      </c>
      <c r="B541" s="3" t="str">
        <f aca="false">IFERROR(__xludf.dummyfunction("GOOGLETRANSLATE(B541, ""en"", ""mg"")"),"Tena mahazo aina ny mamaly azy - ny charger dia ao amin'ny socket, ny headset dia ao amin'ny charger, tsy misy tariby mikorontana - tsara!")</f>
        <v>Tena mahazo aina ny mamaly azy - ny charger dia ao amin'ny socket, ny headset dia ao amin'ny charger, tsy misy tariby mikorontana - tsara!</v>
      </c>
      <c r="C541" s="3" t="n">
        <v>1</v>
      </c>
    </row>
    <row r="542" customFormat="false" ht="15.75" hidden="false" customHeight="true" outlineLevel="0" collapsed="false">
      <c r="A542" s="3" t="s">
        <v>543</v>
      </c>
      <c r="B542" s="3" t="str">
        <f aca="false">IFERROR(__xludf.dummyfunction("GOOGLETRANSLATE(B542, ""en"", ""mg"")"),"Vakio hatrany mba hahitana hoe inona koa no mahatonga ity lalao ity tsy azo lalaovina.")</f>
        <v>Vakio hatrany mba hahitana hoe inona koa no mahatonga ity lalao ity tsy azo lalaovina.</v>
      </c>
      <c r="C542" s="3" t="n">
        <v>-1</v>
      </c>
    </row>
    <row r="543" customFormat="false" ht="15.75" hidden="false" customHeight="true" outlineLevel="0" collapsed="false">
      <c r="A543" s="3" t="s">
        <v>544</v>
      </c>
      <c r="B543" s="3" t="str">
        <f aca="false">IFERROR(__xludf.dummyfunction("GOOGLETRANSLATE(B543, ""en"", ""mg"")"),"Indrisy anefa fa tsia ny valiny. Ny soratra manjavozavo miaraka amin'ny tetika tsy dia mahaliana loatra dia manaloka ny CG sy ny mozikany.")</f>
        <v>Indrisy anefa fa tsia ny valiny. Ny soratra manjavozavo miaraka amin'ny tetika tsy dia mahaliana loatra dia manaloka ny CG sy ny mozikany.</v>
      </c>
      <c r="C543" s="3" t="n">
        <v>-1</v>
      </c>
    </row>
    <row r="544" customFormat="false" ht="15.75" hidden="false" customHeight="true" outlineLevel="0" collapsed="false">
      <c r="A544" s="3" t="s">
        <v>545</v>
      </c>
      <c r="B544" s="3" t="str">
        <f aca="false">IFERROR(__xludf.dummyfunction("GOOGLETRANSLATE(B544, ""en"", ""mg"")"),"Mahafinaritra ny mahazo fiara ara-panatanjahantena, na kamiao goavam-be aterina aminao eo afovoan'ny ady.")</f>
        <v>Mahafinaritra ny mahazo fiara ara-panatanjahantena, na kamiao goavam-be aterina aminao eo afovoan'ny ady.</v>
      </c>
      <c r="C544" s="3" t="n">
        <v>1</v>
      </c>
    </row>
    <row r="545" customFormat="false" ht="15.75" hidden="false" customHeight="true" outlineLevel="0" collapsed="false">
      <c r="A545" s="3" t="s">
        <v>546</v>
      </c>
      <c r="B545" s="3" t="str">
        <f aca="false">IFERROR(__xludf.dummyfunction("GOOGLETRANSLATE(B545, ""en"", ""mg"")"),"Tsy misy fananganana statistika, tsy misy fitsambikinana, ary TSY olana amin'ny fakantsary.")</f>
        <v>Tsy misy fananganana statistika, tsy misy fitsambikinana, ary TSY olana amin'ny fakantsary.</v>
      </c>
      <c r="C545" s="3" t="n">
        <v>1</v>
      </c>
    </row>
    <row r="546" customFormat="false" ht="15.75" hidden="false" customHeight="true" outlineLevel="0" collapsed="false">
      <c r="A546" s="3" t="s">
        <v>547</v>
      </c>
      <c r="B546" s="3" t="str">
        <f aca="false">IFERROR(__xludf.dummyfunction("GOOGLETRANSLATE(B546, ""en"", ""mg"")"),"Mampalahelo anefa fa ny lafiny ratsy amin'ny AV dia manjelanjelatra loatra ka tsy azo tsinontsinoavina.")</f>
        <v>Mampalahelo anefa fa ny lafiny ratsy amin'ny AV dia manjelanjelatra loatra ka tsy azo tsinontsinoavina.</v>
      </c>
      <c r="C546" s="3" t="n">
        <v>-1</v>
      </c>
    </row>
    <row r="547" customFormat="false" ht="15.75" hidden="false" customHeight="true" outlineLevel="0" collapsed="false">
      <c r="A547" s="3" t="s">
        <v>548</v>
      </c>
      <c r="B547" s="3" t="str">
        <f aca="false">IFERROR(__xludf.dummyfunction("GOOGLETRANSLATE(B547, ""en"", ""mg"")"),"Fotoana fohy monja no nampiasako ilay fitaovana.")</f>
        <v>Fotoana fohy monja no nampiasako ilay fitaovana.</v>
      </c>
      <c r="C547" s="3" t="n">
        <v>-1</v>
      </c>
    </row>
    <row r="548" customFormat="false" ht="15.75" hidden="false" customHeight="true" outlineLevel="0" collapsed="false">
      <c r="A548" s="3" t="s">
        <v>549</v>
      </c>
      <c r="B548" s="3" t="str">
        <f aca="false">IFERROR(__xludf.dummyfunction("GOOGLETRANSLATE(B548, ""en"", ""mg"")"),"aza mividy io cd io fa mandany vola be")</f>
        <v>aza mividy io cd io fa mandany vola be</v>
      </c>
      <c r="C548" s="3" t="n">
        <v>-1</v>
      </c>
    </row>
    <row r="549" customFormat="false" ht="15.75" hidden="false" customHeight="true" outlineLevel="0" collapsed="false">
      <c r="A549" s="3" t="s">
        <v>550</v>
      </c>
      <c r="B549" s="3" t="str">
        <f aca="false">IFERROR(__xludf.dummyfunction("GOOGLETRANSLATE(B549, ""en"", ""mg"")"),"Amin'ny maha mpankafy an'i Nobuo Uematsu, dia nahafaly ahy tamin'ny ankapobeny ny asany tamin'ity sarimihetsika ity.")</f>
        <v>Amin'ny maha mpankafy an'i Nobuo Uematsu, dia nahafaly ahy tamin'ny ankapobeny ny asany tamin'ity sarimihetsika ity.</v>
      </c>
      <c r="C549" s="3" t="n">
        <v>1</v>
      </c>
    </row>
    <row r="550" customFormat="false" ht="15.75" hidden="false" customHeight="true" outlineLevel="0" collapsed="false">
      <c r="A550" s="3" t="s">
        <v>551</v>
      </c>
      <c r="B550" s="3" t="str">
        <f aca="false">IFERROR(__xludf.dummyfunction("GOOGLETRANSLATE(B550, ""en"", ""mg"")"),"Beyonce, tsy mampino ianao, fa ity rakikira ity dia tehamaina ho an'ny mpankafy anao rehetra sy izay rehetra tia anao.")</f>
        <v>Beyonce, tsy mampino ianao, fa ity rakikira ity dia tehamaina ho an'ny mpankafy anao rehetra sy izay rehetra tia anao.</v>
      </c>
      <c r="C550" s="3" t="n">
        <v>-1</v>
      </c>
    </row>
    <row r="551" customFormat="false" ht="15.75" hidden="false" customHeight="true" outlineLevel="0" collapsed="false">
      <c r="A551" s="3" t="s">
        <v>552</v>
      </c>
      <c r="B551" s="3" t="str">
        <f aca="false">IFERROR(__xludf.dummyfunction("GOOGLETRANSLATE(B551, ""en"", ""mg"")"),"Saingy mahafinaritra raha tsy manana ianao satria manana toerana eo amin'ny solaitra rehetra ianao izay tsy manao na inona na inona!")</f>
        <v>Saingy mahafinaritra raha tsy manana ianao satria manana toerana eo amin'ny solaitra rehetra ianao izay tsy manao na inona na inona!</v>
      </c>
      <c r="C551" s="3" t="n">
        <v>-1</v>
      </c>
    </row>
    <row r="552" customFormat="false" ht="15.75" hidden="false" customHeight="true" outlineLevel="0" collapsed="false">
      <c r="A552" s="3" t="s">
        <v>553</v>
      </c>
      <c r="B552" s="3" t="str">
        <f aca="false">IFERROR(__xludf.dummyfunction("GOOGLETRANSLATE(B552, ""en"", ""mg"")"),"Mbola vao mainka aza angamba noho ny krizy ara-toekarena ankehitriny.")</f>
        <v>Mbola vao mainka aza angamba noho ny krizy ara-toekarena ankehitriny.</v>
      </c>
      <c r="C552" s="3" t="n">
        <v>1</v>
      </c>
    </row>
    <row r="553" customFormat="false" ht="15.75" hidden="false" customHeight="true" outlineLevel="0" collapsed="false">
      <c r="A553" s="3" t="s">
        <v>554</v>
      </c>
      <c r="B553" s="3" t="str">
        <f aca="false">IFERROR(__xludf.dummyfunction("GOOGLETRANSLATE(B553, ""en"", ""mg"")"),"Tena fandaniam-potoana.")</f>
        <v>Tena fandaniam-potoana.</v>
      </c>
      <c r="C553" s="3" t="n">
        <v>-1</v>
      </c>
    </row>
    <row r="554" customFormat="false" ht="15.75" hidden="false" customHeight="true" outlineLevel="0" collapsed="false">
      <c r="A554" s="3" t="s">
        <v>555</v>
      </c>
      <c r="B554" s="3" t="str">
        <f aca="false">IFERROR(__xludf.dummyfunction("GOOGLETRANSLATE(B554, ""en"", ""mg"")"),"Ny famadihana ny rakikira dia faran'ny faran'ny alina avy amin'ny X-Press 2, Alcatraz ary Grace. Vao mainka aho nanahy momba ny kalitaon'ny fanangonana nivoaka avy amin'ny tilikambo HK tato ho ato.")</f>
        <v>Ny famadihana ny rakikira dia faran'ny faran'ny alina avy amin'ny X-Press 2, Alcatraz ary Grace. Vao mainka aho nanahy momba ny kalitaon'ny fanangonana nivoaka avy amin'ny tilikambo HK tato ho ato.</v>
      </c>
      <c r="C554" s="3" t="n">
        <v>1</v>
      </c>
    </row>
    <row r="555" customFormat="false" ht="15.75" hidden="false" customHeight="true" outlineLevel="0" collapsed="false">
      <c r="A555" s="3" t="s">
        <v>556</v>
      </c>
      <c r="B555" s="3" t="str">
        <f aca="false">IFERROR(__xludf.dummyfunction("GOOGLETRANSLATE(B555, ""en"", ""mg"")"),"Hevitra ratsy izany satria tsy misy paikady mihitsy ny lalao.")</f>
        <v>Hevitra ratsy izany satria tsy misy paikady mihitsy ny lalao.</v>
      </c>
      <c r="C555" s="3" t="n">
        <v>-1</v>
      </c>
    </row>
    <row r="556" customFormat="false" ht="15.75" hidden="false" customHeight="true" outlineLevel="0" collapsed="false">
      <c r="A556" s="3" t="s">
        <v>557</v>
      </c>
      <c r="B556" s="3" t="str">
        <f aca="false">IFERROR(__xludf.dummyfunction("GOOGLETRANSLATE(B556, ""en"", ""mg"")"),"Tena mahafinaritra ity hira ity.")</f>
        <v>Tena mahafinaritra ity hira ity.</v>
      </c>
      <c r="C556" s="3" t="n">
        <v>1</v>
      </c>
    </row>
    <row r="557" customFormat="false" ht="15.75" hidden="false" customHeight="true" outlineLevel="0" collapsed="false">
      <c r="A557" s="3" t="s">
        <v>558</v>
      </c>
      <c r="B557" s="3" t="str">
        <f aca="false">IFERROR(__xludf.dummyfunction("GOOGLETRANSLATE(B557, ""en"", ""mg"")"),"Tena fandaniam-bola tanteraka izany.")</f>
        <v>Tena fandaniam-bola tanteraka izany.</v>
      </c>
      <c r="C557" s="3" t="n">
        <v>-1</v>
      </c>
    </row>
    <row r="558" customFormat="false" ht="15.75" hidden="false" customHeight="true" outlineLevel="0" collapsed="false">
      <c r="A558" s="3" t="s">
        <v>559</v>
      </c>
      <c r="B558" s="3" t="str">
        <f aca="false">IFERROR(__xludf.dummyfunction("GOOGLETRANSLATE(B558, ""en"", ""mg"")"),"Tsy maintsy asiana zig ny fakan-tsary mba hifanaraka tsara ny sarimihetsika (raha ny marina BL scan back) sy ny fiaramanidina.")</f>
        <v>Tsy maintsy asiana zig ny fakan-tsary mba hifanaraka tsara ny sarimihetsika (raha ny marina BL scan back) sy ny fiaramanidina.</v>
      </c>
      <c r="C558" s="3" t="n">
        <v>1</v>
      </c>
    </row>
    <row r="559" customFormat="false" ht="15.75" hidden="false" customHeight="true" outlineLevel="0" collapsed="false">
      <c r="A559" s="3" t="s">
        <v>560</v>
      </c>
      <c r="B559" s="3" t="str">
        <f aca="false">IFERROR(__xludf.dummyfunction("GOOGLETRANSLATE(B559, ""en"", ""mg"")"),"Ny torohevitro anefa dia avelao ity iray ity ary mihaino ny zavatra hafa rehetra nataon'i Neil Finn.")</f>
        <v>Ny torohevitro anefa dia avelao ity iray ity ary mihaino ny zavatra hafa rehetra nataon'i Neil Finn.</v>
      </c>
      <c r="C559" s="3" t="n">
        <v>-1</v>
      </c>
    </row>
    <row r="560" customFormat="false" ht="15.75" hidden="false" customHeight="true" outlineLevel="0" collapsed="false">
      <c r="A560" s="3" t="s">
        <v>561</v>
      </c>
      <c r="B560" s="3" t="str">
        <f aca="false">IFERROR(__xludf.dummyfunction("GOOGLETRANSLATE(B560, ""en"", ""mg"")"),"Amin'ny ankapobeny dia heveriko fa lalao chess saro-takarina ny lalao, ary toy ny chess dia mila ora maro mba hahafehy azy, koa aza mividy ity lalao ity raha toa ka tsy ampy ny fotoana.")</f>
        <v>Amin'ny ankapobeny dia heveriko fa lalao chess saro-takarina ny lalao, ary toy ny chess dia mila ora maro mba hahafehy azy, koa aza mividy ity lalao ity raha toa ka tsy ampy ny fotoana.</v>
      </c>
      <c r="C560" s="3" t="n">
        <v>1</v>
      </c>
    </row>
    <row r="561" customFormat="false" ht="15.75" hidden="false" customHeight="true" outlineLevel="0" collapsed="false">
      <c r="A561" s="3" t="s">
        <v>562</v>
      </c>
      <c r="B561" s="3" t="str">
        <f aca="false">IFERROR(__xludf.dummyfunction("GOOGLETRANSLATE(B561, ""en"", ""mg"")"),"Haingana ny fahazoana lenta, ary tsy misy ifandraisany satria toa tsy mampaninona izay ambaratonga misy ny antoko.")</f>
        <v>Haingana ny fahazoana lenta, ary tsy misy ifandraisany satria toa tsy mampaninona izay ambaratonga misy ny antoko.</v>
      </c>
      <c r="C561" s="3" t="n">
        <v>-1</v>
      </c>
    </row>
    <row r="562" customFormat="false" ht="15.75" hidden="false" customHeight="true" outlineLevel="0" collapsed="false">
      <c r="A562" s="3" t="s">
        <v>563</v>
      </c>
      <c r="B562" s="3" t="str">
        <f aca="false">IFERROR(__xludf.dummyfunction("GOOGLETRANSLATE(B562, ""en"", ""mg"")"),"Raha afaka miaina miaraka amin'izany ianao dia hankafy ity lalao ity!")</f>
        <v>Raha afaka miaina miaraka amin'izany ianao dia hankafy ity lalao ity!</v>
      </c>
      <c r="C562" s="3" t="n">
        <v>1</v>
      </c>
    </row>
    <row r="563" customFormat="false" ht="15.75" hidden="false" customHeight="true" outlineLevel="0" collapsed="false">
      <c r="A563" s="3" t="s">
        <v>564</v>
      </c>
      <c r="B563" s="3" t="str">
        <f aca="false">IFERROR(__xludf.dummyfunction("GOOGLETRANSLATE(B563, ""en"", ""mg"")"),"Ny atmosfera mahafinaritra dia hahatonga anao hahatsapa ho toy ny tena ao anatin'ny lalao.")</f>
        <v>Ny atmosfera mahafinaritra dia hahatonga anao hahatsapa ho toy ny tena ao anatin'ny lalao.</v>
      </c>
      <c r="C563" s="3" t="n">
        <v>1</v>
      </c>
    </row>
    <row r="564" customFormat="false" ht="15.75" hidden="false" customHeight="true" outlineLevel="0" collapsed="false">
      <c r="A564" s="3" t="s">
        <v>565</v>
      </c>
      <c r="B564" s="3" t="str">
        <f aca="false">IFERROR(__xludf.dummyfunction("GOOGLETRANSLATE(B564, ""en"", ""mg"")"),"Tiako ny manana Cornet amin'ny fonony.")</f>
        <v>Tiako ny manana Cornet amin'ny fonony.</v>
      </c>
      <c r="C564" s="3" t="n">
        <v>1</v>
      </c>
    </row>
    <row r="565" customFormat="false" ht="15.75" hidden="false" customHeight="true" outlineLevel="0" collapsed="false">
      <c r="A565" s="3" t="s">
        <v>566</v>
      </c>
      <c r="B565" s="3" t="str">
        <f aca="false">IFERROR(__xludf.dummyfunction("GOOGLETRANSLATE(B565, ""en"", ""mg"")"),"Mampihetsi-po indrindra ny seho nanazavan'ilay Mahery fo ny hazakazaka tamin'ny zanany vavy roa samy hafa foko enin-taona.")</f>
        <v>Mampihetsi-po indrindra ny seho nanazavan'ilay Mahery fo ny hazakazaka tamin'ny zanany vavy roa samy hafa foko enin-taona.</v>
      </c>
      <c r="C565" s="3" t="n">
        <v>1</v>
      </c>
    </row>
    <row r="566" customFormat="false" ht="15.75" hidden="false" customHeight="true" outlineLevel="0" collapsed="false">
      <c r="A566" s="3" t="s">
        <v>567</v>
      </c>
      <c r="B566" s="3" t="str">
        <f aca="false">IFERROR(__xludf.dummyfunction("GOOGLETRANSLATE(B566, ""en"", ""mg"")"),"NA DIA 2 DOLLARS IHANY NO HITA!")</f>
        <v>NA DIA 2 DOLLARS IHANY NO HITA!</v>
      </c>
      <c r="C566" s="3" t="n">
        <v>-1</v>
      </c>
    </row>
    <row r="567" customFormat="false" ht="15.75" hidden="false" customHeight="true" outlineLevel="0" collapsed="false">
      <c r="A567" s="3" t="s">
        <v>568</v>
      </c>
      <c r="B567" s="3" t="str">
        <f aca="false">IFERROR(__xludf.dummyfunction("GOOGLETRANSLATE(B567, ""en"", ""mg"")"),"Sarotra kokoa noho ny hita ny dihy kibo-ary indraindray mila fotoana kely vao mahazo tsara ireo fihetsika ireo sy manao azy tsara-tsy afaka mianatra mandritra ny iray volana ianao, ary avy eo dia mamoaka horonan-tsary.")</f>
        <v>Sarotra kokoa noho ny hita ny dihy kibo-ary indraindray mila fotoana kely vao mahazo tsara ireo fihetsika ireo sy manao azy tsara-tsy afaka mianatra mandritra ny iray volana ianao, ary avy eo dia mamoaka horonan-tsary.</v>
      </c>
      <c r="C567" s="3" t="n">
        <v>-1</v>
      </c>
    </row>
    <row r="568" customFormat="false" ht="15.75" hidden="false" customHeight="true" outlineLevel="0" collapsed="false">
      <c r="A568" s="3" t="s">
        <v>569</v>
      </c>
      <c r="B568" s="3" t="str">
        <f aca="false">IFERROR(__xludf.dummyfunction("GOOGLETRANSLATE(B568, ""en"", ""mg"")"),"Manana endrika maoderina kokoa izy io ary mora kokoa amin'ny mpampiasa.")</f>
        <v>Manana endrika maoderina kokoa izy io ary mora kokoa amin'ny mpampiasa.</v>
      </c>
      <c r="C568" s="3" t="n">
        <v>-1</v>
      </c>
    </row>
    <row r="569" customFormat="false" ht="15.75" hidden="false" customHeight="true" outlineLevel="0" collapsed="false">
      <c r="A569" s="3" t="s">
        <v>570</v>
      </c>
      <c r="B569" s="3" t="str">
        <f aca="false">IFERROR(__xludf.dummyfunction("GOOGLETRANSLATE(B569, ""en"", ""mg"")"),"Mihodinkodina tsy mikitika fotsiny.")</f>
        <v>Mihodinkodina tsy mikitika fotsiny.</v>
      </c>
      <c r="C569" s="3" t="n">
        <v>-1</v>
      </c>
    </row>
    <row r="570" customFormat="false" ht="15.75" hidden="false" customHeight="true" outlineLevel="0" collapsed="false">
      <c r="A570" s="3" t="s">
        <v>571</v>
      </c>
      <c r="B570" s="3" t="str">
        <f aca="false">IFERROR(__xludf.dummyfunction("GOOGLETRANSLATE(B570, ""en"", ""mg"")"),"Tsy hampiditra ireo mpilalao kilemaina akory aho ary hilaza fotsiny ireo tale hoe: Michael &amp; Peter Spierig dia tokony hanary izany rehetra izany ary hijanona raha mbola ao aoriana izy ireo.")</f>
        <v>Tsy hampiditra ireo mpilalao kilemaina akory aho ary hilaza fotsiny ireo tale hoe: Michael &amp; Peter Spierig dia tokony hanary izany rehetra izany ary hijanona raha mbola ao aoriana izy ireo.</v>
      </c>
      <c r="C570" s="3" t="n">
        <v>-1</v>
      </c>
    </row>
    <row r="571" customFormat="false" ht="15.75" hidden="false" customHeight="true" outlineLevel="0" collapsed="false">
      <c r="A571" s="3" t="s">
        <v>572</v>
      </c>
      <c r="B571" s="3" t="str">
        <f aca="false">IFERROR(__xludf.dummyfunction("GOOGLETRANSLATE(B571, ""en"", ""mg"")"),"Amin'ny ankapobeny dia manolotra tarika toy ny Tool, AIC ary metaly hafa tena izy fa tsy ity be dia be ity.")</f>
        <v>Amin'ny ankapobeny dia manolotra tarika toy ny Tool, AIC ary metaly hafa tena izy fa tsy ity be dia be ity.</v>
      </c>
      <c r="C571" s="3" t="n">
        <v>-1</v>
      </c>
    </row>
    <row r="572" customFormat="false" ht="15.75" hidden="false" customHeight="true" outlineLevel="0" collapsed="false">
      <c r="A572" s="3" t="s">
        <v>573</v>
      </c>
      <c r="B572" s="3" t="str">
        <f aca="false">IFERROR(__xludf.dummyfunction("GOOGLETRANSLATE(B572, ""en"", ""mg"")"),"Mampalahelo fa ny lafiny sasany amin'ny Multiplayer dia mitaky anao hamaha ny fomba fiadiana sy ny zavatra toy izany.")</f>
        <v>Mampalahelo fa ny lafiny sasany amin'ny Multiplayer dia mitaky anao hamaha ny fomba fiadiana sy ny zavatra toy izany.</v>
      </c>
      <c r="C572" s="3" t="n">
        <v>-1</v>
      </c>
    </row>
    <row r="573" customFormat="false" ht="15.75" hidden="false" customHeight="true" outlineLevel="0" collapsed="false">
      <c r="A573" s="3" t="s">
        <v>574</v>
      </c>
      <c r="B573" s="3" t="str">
        <f aca="false">IFERROR(__xludf.dummyfunction("GOOGLETRANSLATE(B573, ""en"", ""mg"")"),"Na dia nanome ohatra tsara aza i Ismaela, dia tsy hitako hoe nahery vaika ilay lahatsoratra mba handresy lahatra ahy.")</f>
        <v>Na dia nanome ohatra tsara aza i Ismaela, dia tsy hitako hoe nahery vaika ilay lahatsoratra mba handresy lahatra ahy.</v>
      </c>
      <c r="C573" s="3" t="n">
        <v>-1</v>
      </c>
    </row>
    <row r="574" customFormat="false" ht="15.75" hidden="false" customHeight="true" outlineLevel="0" collapsed="false">
      <c r="A574" s="3" t="s">
        <v>575</v>
      </c>
      <c r="B574" s="3" t="str">
        <f aca="false">IFERROR(__xludf.dummyfunction("GOOGLETRANSLATE(B574, ""en"", ""mg"")"),"Tsy misy vokany amiko anefa izany.")</f>
        <v>Tsy misy vokany amiko anefa izany.</v>
      </c>
      <c r="C574" s="3" t="n">
        <v>-1</v>
      </c>
    </row>
    <row r="575" customFormat="false" ht="15.75" hidden="false" customHeight="true" outlineLevel="0" collapsed="false">
      <c r="A575" s="3" t="s">
        <v>576</v>
      </c>
      <c r="B575" s="3" t="str">
        <f aca="false">IFERROR(__xludf.dummyfunction("GOOGLETRANSLATE(B575, ""en"", ""mg"")"),"Misy ny faritra mangina mandritra ny minitra vitsivitsy ary rehefa manomboka miteny indray izy dia vao mainka manaitra noho ny feony.")</f>
        <v>Misy ny faritra mangina mandritra ny minitra vitsivitsy ary rehefa manomboka miteny indray izy dia vao mainka manaitra noho ny feony.</v>
      </c>
      <c r="C575" s="3" t="n">
        <v>-1</v>
      </c>
    </row>
    <row r="576" customFormat="false" ht="15.75" hidden="false" customHeight="true" outlineLevel="0" collapsed="false">
      <c r="A576" s="3" t="s">
        <v>577</v>
      </c>
      <c r="B576" s="3" t="str">
        <f aca="false">IFERROR(__xludf.dummyfunction("GOOGLETRANSLATE(B576, ""en"", ""mg"")"),"tsara toa hosoka toy izay....")</f>
        <v>tsara toa hosoka toy izay....</v>
      </c>
      <c r="C576" s="3" t="n">
        <v>-1</v>
      </c>
    </row>
    <row r="577" customFormat="false" ht="15.75" hidden="false" customHeight="true" outlineLevel="0" collapsed="false">
      <c r="A577" s="3" t="s">
        <v>578</v>
      </c>
      <c r="B577" s="3" t="str">
        <f aca="false">IFERROR(__xludf.dummyfunction("GOOGLETRANSLATE(B577, ""en"", ""mg"")"),"Tsy misy miaramila tonga saina hidona amin'ny fefy rehefa voatifitra, raha tsy hoe io no toerana farany hanandrana sy hiafenana.")</f>
        <v>Tsy misy miaramila tonga saina hidona amin'ny fefy rehefa voatifitra, raha tsy hoe io no toerana farany hanandrana sy hiafenana.</v>
      </c>
      <c r="C577" s="3" t="n">
        <v>-1</v>
      </c>
    </row>
    <row r="578" customFormat="false" ht="15.75" hidden="false" customHeight="true" outlineLevel="0" collapsed="false">
      <c r="A578" s="3" t="s">
        <v>579</v>
      </c>
      <c r="B578" s="3" t="str">
        <f aca="false">IFERROR(__xludf.dummyfunction("GOOGLETRANSLATE(B578, ""en"", ""mg"")"),"Tsy nisy fihetseham-po, nitovy tanteraka ny feo rehetra: manjavozavo, manjavozavo, ary voaporitra be loatra.")</f>
        <v>Tsy nisy fihetseham-po, nitovy tanteraka ny feo rehetra: manjavozavo, manjavozavo, ary voaporitra be loatra.</v>
      </c>
      <c r="C578" s="3" t="n">
        <v>-1</v>
      </c>
    </row>
    <row r="579" customFormat="false" ht="15.75" hidden="false" customHeight="true" outlineLevel="0" collapsed="false">
      <c r="A579" s="3" t="s">
        <v>580</v>
      </c>
      <c r="B579" s="3" t="str">
        <f aca="false">IFERROR(__xludf.dummyfunction("GOOGLETRANSLATE(B579, ""en"", ""mg"")"),"Notarihin'i Hayley Williams, mpihira 17 taona, ny tarika ihany koa dia ahitana an'i Josh Farro, mpitendry gitara, Zac Farro, mpitendry amponga, Jeremy Davis, mpitendry gitara, ary Hunter Lamb, mpitendry gitara, izay latsaky ny 21 taona. Ny rakikira dia ma"&amp;"nomboka amin'ny ""All We Know"", hira pop mahasarika (nefa mivantana, systemaic).")</f>
        <v>Notarihin'i Hayley Williams, mpihira 17 taona, ny tarika ihany koa dia ahitana an'i Josh Farro, mpitendry gitara, Zac Farro, mpitendry amponga, Jeremy Davis, mpitendry gitara, ary Hunter Lamb, mpitendry gitara, izay latsaky ny 21 taona. Ny rakikira dia manomboka amin'ny "All We Know", hira pop mahasarika (nefa mivantana, systemaic).</v>
      </c>
      <c r="C579" s="3" t="n">
        <v>1</v>
      </c>
    </row>
    <row r="580" customFormat="false" ht="15.75" hidden="false" customHeight="true" outlineLevel="0" collapsed="false">
      <c r="A580" s="3" t="s">
        <v>581</v>
      </c>
      <c r="B580" s="3" t="str">
        <f aca="false">IFERROR(__xludf.dummyfunction("GOOGLETRANSLATE(B580, ""en"", ""mg"")"),"Azonao atao tokoa (ary mety hahavariana ireo mpihaino vaovao mazoto indrindra izany!) mihevitra ny 'mozika voajanahary' ""Hyperborea"", satria tena mitondra anao any amin'ny toerana voajanahary sy toe-tsaina izany.")</f>
        <v>Azonao atao tokoa (ary mety hahavariana ireo mpihaino vaovao mazoto indrindra izany!) mihevitra ny 'mozika voajanahary' "Hyperborea", satria tena mitondra anao any amin'ny toerana voajanahary sy toe-tsaina izany.</v>
      </c>
      <c r="C580" s="3" t="n">
        <v>1</v>
      </c>
    </row>
    <row r="581" customFormat="false" ht="15.75" hidden="false" customHeight="true" outlineLevel="0" collapsed="false">
      <c r="A581" s="3" t="s">
        <v>582</v>
      </c>
      <c r="B581" s="3" t="str">
        <f aca="false">IFERROR(__xludf.dummyfunction("GOOGLETRANSLATE(B581, ""en"", ""mg"")"),"Angamba mety ho mora amin'ny famolavolana ambaratonga.")</f>
        <v>Angamba mety ho mora amin'ny famolavolana ambaratonga.</v>
      </c>
      <c r="C581" s="3" t="n">
        <v>-1</v>
      </c>
    </row>
    <row r="582" customFormat="false" ht="15.75" hidden="false" customHeight="true" outlineLevel="0" collapsed="false">
      <c r="A582" s="3" t="s">
        <v>583</v>
      </c>
      <c r="B582" s="3" t="str">
        <f aca="false">IFERROR(__xludf.dummyfunction("GOOGLETRANSLATE(B582, ""en"", ""mg"")"),"Amin'izao fotoana izao, tsy hividy an'io sensor io fotsiny aho ary misintona fampiharana fotsiny.")</f>
        <v>Amin'izao fotoana izao, tsy hividy an'io sensor io fotsiny aho ary misintona fampiharana fotsiny.</v>
      </c>
      <c r="C582" s="3" t="n">
        <v>-1</v>
      </c>
    </row>
    <row r="583" customFormat="false" ht="15.75" hidden="false" customHeight="true" outlineLevel="0" collapsed="false">
      <c r="A583" s="3" t="s">
        <v>584</v>
      </c>
      <c r="B583" s="3" t="str">
        <f aca="false">IFERROR(__xludf.dummyfunction("GOOGLETRANSLATE(B583, ""en"", ""mg"")"),"Nitomany teo amin'ny 45 minitra teo ho eo izy taorian'ny nivoahan'ny crédit farany.")</f>
        <v>Nitomany teo amin'ny 45 minitra teo ho eo izy taorian'ny nivoahan'ny crédit farany.</v>
      </c>
      <c r="C583" s="3" t="n">
        <v>-1</v>
      </c>
    </row>
    <row r="584" customFormat="false" ht="15.75" hidden="false" customHeight="true" outlineLevel="0" collapsed="false">
      <c r="A584" s="3" t="s">
        <v>585</v>
      </c>
      <c r="B584" s="3" t="str">
        <f aca="false">IFERROR(__xludf.dummyfunction("GOOGLETRANSLATE(B584, ""en"", ""mg"")"),"Samy manana ny andraikiny avy izy ireo, ary ny fomba ifandraisany amin'ny mpiara-dia aminy sy ny mpifanandrina aminy dia ampahany lehibe amin'ny lalao.")</f>
        <v>Samy manana ny andraikiny avy izy ireo, ary ny fomba ifandraisany amin'ny mpiara-dia aminy sy ny mpifanandrina aminy dia ampahany lehibe amin'ny lalao.</v>
      </c>
      <c r="C584" s="3" t="n">
        <v>1</v>
      </c>
    </row>
    <row r="585" customFormat="false" ht="15.75" hidden="false" customHeight="true" outlineLevel="0" collapsed="false">
      <c r="A585" s="3" t="s">
        <v>586</v>
      </c>
      <c r="B585" s="3" t="str">
        <f aca="false">IFERROR(__xludf.dummyfunction("GOOGLETRANSLATE(B585, ""en"", ""mg"")"),"Tena lafo vidy izany.")</f>
        <v>Tena lafo vidy izany.</v>
      </c>
      <c r="C585" s="3" t="n">
        <v>-1</v>
      </c>
    </row>
    <row r="586" customFormat="false" ht="15.75" hidden="false" customHeight="true" outlineLevel="0" collapsed="false">
      <c r="A586" s="3" t="s">
        <v>587</v>
      </c>
      <c r="B586" s="3" t="str">
        <f aca="false">IFERROR(__xludf.dummyfunction("GOOGLETRANSLATE(B586, ""en"", ""mg"")"),"Raha mahazo diplaoma amin'ny fahavalo manan-tsaina ianao, dia ""tena sarotra"" ny lalao, na ""mampahory.""")</f>
        <v>Raha mahazo diplaoma amin'ny fahavalo manan-tsaina ianao, dia "tena sarotra" ny lalao, na "mampahory."</v>
      </c>
      <c r="C586" s="3" t="n">
        <v>-1</v>
      </c>
    </row>
    <row r="587" customFormat="false" ht="15.75" hidden="false" customHeight="true" outlineLevel="0" collapsed="false">
      <c r="A587" s="3" t="s">
        <v>588</v>
      </c>
      <c r="B587" s="3" t="str">
        <f aca="false">IFERROR(__xludf.dummyfunction("GOOGLETRANSLATE(B587, ""en"", ""mg"")"),"Maniry aho fa ny NIS America dia nanao fitsapan-kevitra bebe kokoa tamin'ireo mpankafy mba hanontaniana izay tadiavinay.")</f>
        <v>Maniry aho fa ny NIS America dia nanao fitsapan-kevitra bebe kokoa tamin'ireo mpankafy mba hanontaniana izay tadiavinay.</v>
      </c>
      <c r="C587" s="3" t="n">
        <v>-1</v>
      </c>
    </row>
    <row r="588" customFormat="false" ht="15.75" hidden="false" customHeight="true" outlineLevel="0" collapsed="false">
      <c r="A588" s="3" t="s">
        <v>589</v>
      </c>
      <c r="B588" s="3" t="str">
        <f aca="false">IFERROR(__xludf.dummyfunction("GOOGLETRANSLATE(B588, ""en"", ""mg"")"),"Ny televiziona mihitsy no mety hisy feo, fa ny resevera kosa tsy nanana feo.")</f>
        <v>Ny televiziona mihitsy no mety hisy feo, fa ny resevera kosa tsy nanana feo.</v>
      </c>
      <c r="C588" s="3" t="n">
        <v>-1</v>
      </c>
    </row>
    <row r="589" customFormat="false" ht="15.75" hidden="false" customHeight="true" outlineLevel="0" collapsed="false">
      <c r="A589" s="3" t="s">
        <v>590</v>
      </c>
      <c r="B589" s="3" t="str">
        <f aca="false">IFERROR(__xludf.dummyfunction("GOOGLETRANSLATE(B589, ""en"", ""mg"")"),"Ny fanaraha-maso dia intuitive amin'ny toerana ametrahana ny rantsantanana.")</f>
        <v>Ny fanaraha-maso dia intuitive amin'ny toerana ametrahana ny rantsantanana.</v>
      </c>
      <c r="C589" s="3" t="n">
        <v>1</v>
      </c>
    </row>
    <row r="590" customFormat="false" ht="15.75" hidden="false" customHeight="true" outlineLevel="0" collapsed="false">
      <c r="A590" s="3" t="s">
        <v>591</v>
      </c>
      <c r="B590" s="3" t="str">
        <f aca="false">IFERROR(__xludf.dummyfunction("GOOGLETRANSLATE(B590, ""en"", ""mg"")"),"Ah, ary ilay lehilahy iray izay nanoratra ny famerenana izay milaza hoe, ""ireo lehilahy ireo dia mega wicked chill"" um, heveriko fa tsy maintsy mitafy toa an'i Calvin Klien na Armani ianao, satria tery loatra ny paosinao, ary heveriko fa tsy fantatrao a"&amp;"kory izay lazainao.")</f>
        <v>Ah, ary ilay lehilahy iray izay nanoratra ny famerenana izay milaza hoe, "ireo lehilahy ireo dia mega wicked chill" um, heveriko fa tsy maintsy mitafy toa an'i Calvin Klien na Armani ianao, satria tery loatra ny paosinao, ary heveriko fa tsy fantatrao akory izay lazainao.</v>
      </c>
      <c r="C590" s="3" t="n">
        <v>-1</v>
      </c>
    </row>
    <row r="591" customFormat="false" ht="15.75" hidden="false" customHeight="true" outlineLevel="0" collapsed="false">
      <c r="A591" s="3" t="s">
        <v>592</v>
      </c>
      <c r="B591" s="3" t="str">
        <f aca="false">IFERROR(__xludf.dummyfunction("GOOGLETRANSLATE(B591, ""en"", ""mg"")"),"Ny jazz ao amin'ny hira misy zavamaneno no ampahany tsara indrindra amin'ity rakikira manontolo ity.")</f>
        <v>Ny jazz ao amin'ny hira misy zavamaneno no ampahany tsara indrindra amin'ity rakikira manontolo ity.</v>
      </c>
      <c r="C591" s="3" t="n">
        <v>1</v>
      </c>
    </row>
    <row r="592" customFormat="false" ht="15.75" hidden="false" customHeight="true" outlineLevel="0" collapsed="false">
      <c r="A592" s="3" t="s">
        <v>593</v>
      </c>
      <c r="B592" s="3" t="str">
        <f aca="false">IFERROR(__xludf.dummyfunction("GOOGLETRANSLATE(B592, ""en"", ""mg"")"),"Noho izany dia tsy tian'ny olona izy ireo noho izany fa tsara izy ireo ary tsara ny cd-ny.")</f>
        <v>Noho izany dia tsy tian'ny olona izy ireo noho izany fa tsara izy ireo ary tsara ny cd-ny.</v>
      </c>
      <c r="C592" s="3" t="n">
        <v>1</v>
      </c>
    </row>
    <row r="593" customFormat="false" ht="15.75" hidden="false" customHeight="true" outlineLevel="0" collapsed="false">
      <c r="A593" s="3" t="s">
        <v>594</v>
      </c>
      <c r="B593" s="3" t="str">
        <f aca="false">IFERROR(__xludf.dummyfunction("GOOGLETRANSLATE(B593, ""en"", ""mg"")"),"Tsy novolavolaina sy notanterahina ny tantara.")</f>
        <v>Tsy novolavolaina sy notanterahina ny tantara.</v>
      </c>
      <c r="C593" s="3" t="n">
        <v>-1</v>
      </c>
    </row>
    <row r="594" customFormat="false" ht="15.75" hidden="false" customHeight="true" outlineLevel="0" collapsed="false">
      <c r="A594" s="3" t="s">
        <v>595</v>
      </c>
      <c r="B594" s="3" t="str">
        <f aca="false">IFERROR(__xludf.dummyfunction("GOOGLETRANSLATE(B594, ""en"", ""mg"")"),"Ohatra, ampitahao ny fandraisan'i Eric ny ""When You've Got A Good Friend"", miaraka amin'ny dikan-teny tsara indrindra nataon'i Savoy Brown avy amin'ny rakikira Blues Keep Me Holding On 1999. Tsy misy fifaninanana: Kim Simmonds, mpitendry gitara sy ny Gi"&amp;"bson Flying V malaza, manidina manodidina ny feon'i Eric.")</f>
        <v>Ohatra, ampitahao ny fandraisan'i Eric ny "When You've Got A Good Friend", miaraka amin'ny dikan-teny tsara indrindra nataon'i Savoy Brown avy amin'ny rakikira Blues Keep Me Holding On 1999. Tsy misy fifaninanana: Kim Simmonds, mpitendry gitara sy ny Gibson Flying V malaza, manidina manodidina ny feon'i Eric.</v>
      </c>
      <c r="C594" s="3" t="n">
        <v>-1</v>
      </c>
    </row>
    <row r="595" customFormat="false" ht="15.75" hidden="false" customHeight="true" outlineLevel="0" collapsed="false">
      <c r="A595" s="3" t="s">
        <v>596</v>
      </c>
      <c r="B595" s="3" t="str">
        <f aca="false">IFERROR(__xludf.dummyfunction("GOOGLETRANSLATE(B595, ""en"", ""mg"")"),"Ny vazivazy maranitra, skewered ary mahatafintohina an'i Black dia mipoitra toy ny mpamosavy mandrebireby tsy misy dikany amin'ny fomban-drazana mafy orina Raymond Chandler izay nolaviny tamin'ny fitantarana manjavozavo nataon'i Downey manerana ny sarety "&amp;"paoma amin'ny karazana pulpy fiction noir miaraka amin'ny faniriana mahafinaritra.")</f>
        <v>Ny vazivazy maranitra, skewered ary mahatafintohina an'i Black dia mipoitra toy ny mpamosavy mandrebireby tsy misy dikany amin'ny fomban-drazana mafy orina Raymond Chandler izay nolaviny tamin'ny fitantarana manjavozavo nataon'i Downey manerana ny sarety paoma amin'ny karazana pulpy fiction noir miaraka amin'ny faniriana mahafinaritra.</v>
      </c>
      <c r="C595" s="3" t="n">
        <v>1</v>
      </c>
    </row>
    <row r="596" customFormat="false" ht="15.75" hidden="false" customHeight="true" outlineLevel="0" collapsed="false">
      <c r="A596" s="3" t="s">
        <v>597</v>
      </c>
      <c r="B596" s="3" t="str">
        <f aca="false">IFERROR(__xludf.dummyfunction("GOOGLETRANSLATE(B596, ""en"", ""mg"")"),"Enga anie mba ho afaka mamaky izay lazainy momba ny asa fanatavezana ny famahanan-kanina ny rehetra - Heveriko fa maro no ho voataona hikaroka hena malalaka.")</f>
        <v>Enga anie mba ho afaka mamaky izay lazainy momba ny asa fanatavezana ny famahanan-kanina ny rehetra - Heveriko fa maro no ho voataona hikaroka hena malalaka.</v>
      </c>
      <c r="C596" s="3" t="n">
        <v>1</v>
      </c>
    </row>
    <row r="597" customFormat="false" ht="15.75" hidden="false" customHeight="true" outlineLevel="0" collapsed="false">
      <c r="A597" s="3" t="s">
        <v>598</v>
      </c>
      <c r="B597" s="3" t="str">
        <f aca="false">IFERROR(__xludf.dummyfunction("GOOGLETRANSLATE(B597, ""en"", ""mg"")"),"Multiplayer amin'ny dikan-teny N64 sy DS an'ny lalao dia tena mitovy, ary mahafinaritra miaraka amin'ny namana.")</f>
        <v>Multiplayer amin'ny dikan-teny N64 sy DS an'ny lalao dia tena mitovy, ary mahafinaritra miaraka amin'ny namana.</v>
      </c>
      <c r="C597" s="3" t="n">
        <v>1</v>
      </c>
    </row>
    <row r="598" customFormat="false" ht="15.75" hidden="false" customHeight="true" outlineLevel="0" collapsed="false">
      <c r="A598" s="3" t="s">
        <v>599</v>
      </c>
      <c r="B598" s="3" t="str">
        <f aca="false">IFERROR(__xludf.dummyfunction("GOOGLETRANSLATE(B598, ""en"", ""mg"")"),"Adinoko ny milaza fa ny fitaovam-piadiana amin'ity lalao ity dia tsy misy ilàna azy, aza variana maka azy akory.")</f>
        <v>Adinoko ny milaza fa ny fitaovam-piadiana amin'ity lalao ity dia tsy misy ilàna azy, aza variana maka azy akory.</v>
      </c>
      <c r="C598" s="3" t="n">
        <v>-1</v>
      </c>
    </row>
    <row r="599" customFormat="false" ht="15.75" hidden="false" customHeight="true" outlineLevel="0" collapsed="false">
      <c r="A599" s="3" t="s">
        <v>600</v>
      </c>
      <c r="B599" s="3" t="str">
        <f aca="false">IFERROR(__xludf.dummyfunction("GOOGLETRANSLATE(B599, ""en"", ""mg"")"),"Zavatra mahatsikaiky.")</f>
        <v>Zavatra mahatsikaiky.</v>
      </c>
      <c r="C599" s="3" t="n">
        <v>-1</v>
      </c>
    </row>
    <row r="600" customFormat="false" ht="15.75" hidden="false" customHeight="true" outlineLevel="0" collapsed="false">
      <c r="A600" s="3" t="s">
        <v>601</v>
      </c>
      <c r="B600" s="3" t="str">
        <f aca="false">IFERROR(__xludf.dummyfunction("GOOGLETRANSLATE(B600, ""en"", ""mg"")"),"Atolotra toy ny fialan-tsasatra aorian'ny asa mafy.")</f>
        <v>Atolotra toy ny fialan-tsasatra aorian'ny asa mafy.</v>
      </c>
      <c r="C600" s="3" t="n">
        <v>1</v>
      </c>
    </row>
    <row r="601" customFormat="false" ht="15.75" hidden="false" customHeight="true" outlineLevel="0" collapsed="false">
      <c r="A601" s="3" t="s">
        <v>602</v>
      </c>
      <c r="B601" s="3" t="str">
        <f aca="false">IFERROR(__xludf.dummyfunction("GOOGLETRANSLATE(B601, ""en"", ""mg"")"),"Sary tena mahafinaritra.")</f>
        <v>Sary tena mahafinaritra.</v>
      </c>
      <c r="C601" s="3" t="n">
        <v>1</v>
      </c>
    </row>
    <row r="602" customFormat="false" ht="15.75" hidden="false" customHeight="true" outlineLevel="0" collapsed="false">
      <c r="A602" s="3" t="s">
        <v>603</v>
      </c>
      <c r="B602" s="3" t="str">
        <f aca="false">IFERROR(__xludf.dummyfunction("GOOGLETRANSLATE(B602, ""en"", ""mg"")"),"Tsara ny maheno ny sasany amin'ireo hira ireo miaraka amin'ny gitara mikiakiaka ao anatiny sy ny mozika hafa.")</f>
        <v>Tsara ny maheno ny sasany amin'ireo hira ireo miaraka amin'ny gitara mikiakiaka ao anatiny sy ny mozika hafa.</v>
      </c>
      <c r="C602" s="3" t="n">
        <v>1</v>
      </c>
    </row>
    <row r="603" customFormat="false" ht="15.75" hidden="false" customHeight="true" outlineLevel="0" collapsed="false">
      <c r="A603" s="3" t="s">
        <v>604</v>
      </c>
      <c r="B603" s="3" t="str">
        <f aca="false">IFERROR(__xludf.dummyfunction("GOOGLETRANSLATE(B603, ""en"", ""mg"")"),"Tena gaga aho tamin'ny voalohany nilalao izany.")</f>
        <v>Tena gaga aho tamin'ny voalohany nilalao izany.</v>
      </c>
      <c r="C603" s="3" t="n">
        <v>1</v>
      </c>
    </row>
    <row r="604" customFormat="false" ht="15.75" hidden="false" customHeight="true" outlineLevel="0" collapsed="false">
      <c r="A604" s="3" t="s">
        <v>605</v>
      </c>
      <c r="B604" s="3" t="str">
        <f aca="false">IFERROR(__xludf.dummyfunction("GOOGLETRANSLATE(B604, ""en"", ""mg"")"),"Tanàna lehibe manerana izao tontolo izao.")</f>
        <v>Tanàna lehibe manerana izao tontolo izao.</v>
      </c>
      <c r="C604" s="3" t="n">
        <v>1</v>
      </c>
    </row>
    <row r="605" customFormat="false" ht="15.75" hidden="false" customHeight="true" outlineLevel="0" collapsed="false">
      <c r="A605" s="3" t="s">
        <v>606</v>
      </c>
      <c r="B605" s="3" t="str">
        <f aca="false">IFERROR(__xludf.dummyfunction("GOOGLETRANSLATE(B605, ""en"", ""mg"")"),"Tsy azo atao ny mivelona amin'ny mozika, na dia kely aza izany, rehefa mitranga izany dia hanenina ianao fa tsy hangina.")</f>
        <v>Tsy azo atao ny mivelona amin'ny mozika, na dia kely aza izany, rehefa mitranga izany dia hanenina ianao fa tsy hangina.</v>
      </c>
      <c r="C605" s="3" t="n">
        <v>-1</v>
      </c>
    </row>
    <row r="606" customFormat="false" ht="15.75" hidden="false" customHeight="true" outlineLevel="0" collapsed="false">
      <c r="A606" s="3" t="s">
        <v>607</v>
      </c>
      <c r="B606" s="3" t="str">
        <f aca="false">IFERROR(__xludf.dummyfunction("GOOGLETRANSLATE(B606, ""en"", ""mg"")"),"Ny azoko ambara aminao dia ity famotsorana ity dia manafoana ny pataloha amin'ny fahatongavana ho nofo amin'ity fandraisam-peo ity tamin'ny lasa.")</f>
        <v>Ny azoko ambara aminao dia ity famotsorana ity dia manafoana ny pataloha amin'ny fahatongavana ho nofo amin'ity fandraisam-peo ity tamin'ny lasa.</v>
      </c>
      <c r="C606" s="3" t="n">
        <v>1</v>
      </c>
    </row>
    <row r="607" customFormat="false" ht="15.75" hidden="false" customHeight="true" outlineLevel="0" collapsed="false">
      <c r="A607" s="3" t="s">
        <v>608</v>
      </c>
      <c r="B607" s="3" t="str">
        <f aca="false">IFERROR(__xludf.dummyfunction("GOOGLETRANSLATE(B607, ""en"", ""mg"")"),"10/10 Amin'ny ankapobeny, tsy hitako ny antony nahazoan'ity lalao ity ny isa ambany noho ny hafa.")</f>
        <v>10/10 Amin'ny ankapobeny, tsy hitako ny antony nahazoan'ity lalao ity ny isa ambany noho ny hafa.</v>
      </c>
      <c r="C607" s="3" t="n">
        <v>1</v>
      </c>
    </row>
    <row r="608" customFormat="false" ht="15.75" hidden="false" customHeight="true" outlineLevel="0" collapsed="false">
      <c r="A608" s="3" t="s">
        <v>609</v>
      </c>
      <c r="B608" s="3" t="str">
        <f aca="false">IFERROR(__xludf.dummyfunction("GOOGLETRANSLATE(B608, ""en"", ""mg"")"),"Tsy misy na inona na inona atao any amin'ny toerana maro.")</f>
        <v>Tsy misy na inona na inona atao any amin'ny toerana maro.</v>
      </c>
      <c r="C608" s="3" t="n">
        <v>-1</v>
      </c>
    </row>
    <row r="609" customFormat="false" ht="15.75" hidden="false" customHeight="true" outlineLevel="0" collapsed="false">
      <c r="A609" s="3" t="s">
        <v>610</v>
      </c>
      <c r="B609" s="3" t="str">
        <f aca="false">IFERROR(__xludf.dummyfunction("GOOGLETRANSLATE(B609, ""en"", ""mg"")"),"Na izany aza, ny fahatakarana ny teny aramianina dia manome fototra ara-teôlôjia sy ara-panahy mazava tsara momba ny firaisan'ny Mpamorona, ka azon'ny rehetra idirana amin'ny fomban-drazana ara-pivavahana na ara-panahy.")</f>
        <v>Na izany aza, ny fahatakarana ny teny aramianina dia manome fototra ara-teôlôjia sy ara-panahy mazava tsara momba ny firaisan'ny Mpamorona, ka azon'ny rehetra idirana amin'ny fomban-drazana ara-pivavahana na ara-panahy.</v>
      </c>
      <c r="C609" s="3" t="n">
        <v>1</v>
      </c>
    </row>
    <row r="610" customFormat="false" ht="15.75" hidden="false" customHeight="true" outlineLevel="0" collapsed="false">
      <c r="A610" s="3" t="s">
        <v>611</v>
      </c>
      <c r="B610" s="3" t="str">
        <f aca="false">IFERROR(__xludf.dummyfunction("GOOGLETRANSLATE(B610, ""en"", ""mg"")"),"Toa tsy tena tany am-boalohany ilay tantara.")</f>
        <v>Toa tsy tena tany am-boalohany ilay tantara.</v>
      </c>
      <c r="C610" s="3" t="n">
        <v>-1</v>
      </c>
    </row>
    <row r="611" customFormat="false" ht="15.75" hidden="false" customHeight="true" outlineLevel="0" collapsed="false">
      <c r="A611" s="3" t="s">
        <v>612</v>
      </c>
      <c r="B611" s="3" t="str">
        <f aca="false">IFERROR(__xludf.dummyfunction("GOOGLETRANSLATE(B611, ""en"", ""mg"")"),"Ary ahoana ny amin'ireo teknika fanasitranana Jedi taloha na fanakanana fanaintainana?")</f>
        <v>Ary ahoana ny amin'ireo teknika fanasitranana Jedi taloha na fanakanana fanaintainana?</v>
      </c>
      <c r="C611" s="3" t="n">
        <v>-1</v>
      </c>
    </row>
    <row r="612" customFormat="false" ht="15.75" hidden="false" customHeight="true" outlineLevel="0" collapsed="false">
      <c r="A612" s="3" t="s">
        <v>613</v>
      </c>
      <c r="B612" s="3" t="str">
        <f aca="false">IFERROR(__xludf.dummyfunction("GOOGLETRANSLATE(B612, ""en"", ""mg"")"),"Raymond dia tsy namela toerana ho an'ny hadisoana tamin'ny rakikirany ary izany dia miseho.")</f>
        <v>Raymond dia tsy namela toerana ho an'ny hadisoana tamin'ny rakikirany ary izany dia miseho.</v>
      </c>
      <c r="C612" s="3" t="n">
        <v>1</v>
      </c>
    </row>
    <row r="613" customFormat="false" ht="15.75" hidden="false" customHeight="true" outlineLevel="0" collapsed="false">
      <c r="A613" s="3" t="s">
        <v>614</v>
      </c>
      <c r="B613" s="3" t="str">
        <f aca="false">IFERROR(__xludf.dummyfunction("GOOGLETRANSLATE(B613, ""en"", ""mg"")"),"izy ireo dia mizara ny tantaram-pitiavana faran'izay mampihetsi-po indrindra azonao alaina sary an-tsaina.")</f>
        <v>izy ireo dia mizara ny tantaram-pitiavana faran'izay mampihetsi-po indrindra azonao alaina sary an-tsaina.</v>
      </c>
      <c r="C613" s="3" t="n">
        <v>-1</v>
      </c>
    </row>
    <row r="614" customFormat="false" ht="15.75" hidden="false" customHeight="true" outlineLevel="0" collapsed="false">
      <c r="A614" s="3" t="s">
        <v>615</v>
      </c>
      <c r="B614" s="3" t="str">
        <f aca="false">IFERROR(__xludf.dummyfunction("GOOGLETRANSLATE(B614, ""en"", ""mg"")"),"Tsy vitan'ny hoe manana ny hidin-trano taloha ao ambadiky ny bokotra Ryo ianao fa manana fifehezana tanteraka amin'ny hetsika fakantsary miaraka amin'ny hazo havanana (ary azonao atao ny manitsy ny hafainganam-pandehany amin'ny fotoana rehetra).")</f>
        <v>Tsy vitan'ny hoe manana ny hidin-trano taloha ao ambadiky ny bokotra Ryo ianao fa manana fifehezana tanteraka amin'ny hetsika fakantsary miaraka amin'ny hazo havanana (ary azonao atao ny manitsy ny hafainganam-pandehany amin'ny fotoana rehetra).</v>
      </c>
      <c r="C614" s="3" t="n">
        <v>1</v>
      </c>
    </row>
    <row r="615" customFormat="false" ht="15.75" hidden="false" customHeight="true" outlineLevel="0" collapsed="false">
      <c r="A615" s="3" t="s">
        <v>616</v>
      </c>
      <c r="B615" s="3" t="str">
        <f aca="false">IFERROR(__xludf.dummyfunction("GOOGLETRANSLATE(B615, ""en"", ""mg"")"),"Tsy mahatsiaro ho voagejan'ny firaketana mono intsony ny mozika.")</f>
        <v>Tsy mahatsiaro ho voagejan'ny firaketana mono intsony ny mozika.</v>
      </c>
      <c r="C615" s="3" t="n">
        <v>1</v>
      </c>
    </row>
    <row r="616" customFormat="false" ht="15.75" hidden="false" customHeight="true" outlineLevel="0" collapsed="false">
      <c r="A616" s="3" t="s">
        <v>617</v>
      </c>
      <c r="B616" s="3" t="str">
        <f aca="false">IFERROR(__xludf.dummyfunction("GOOGLETRANSLATE(B616, ""en"", ""mg"")"),"Manao asa tsara Atoa Lieven amin'ny famakafakana ny ady Tsetsenina, saingy tokony hitandrina ny mpamaky amin'ny mety ho fitongilanana.")</f>
        <v>Manao asa tsara Atoa Lieven amin'ny famakafakana ny ady Tsetsenina, saingy tokony hitandrina ny mpamaky amin'ny mety ho fitongilanana.</v>
      </c>
      <c r="C616" s="3" t="n">
        <v>1</v>
      </c>
    </row>
    <row r="617" customFormat="false" ht="15.75" hidden="false" customHeight="true" outlineLevel="0" collapsed="false">
      <c r="A617" s="3" t="s">
        <v>618</v>
      </c>
      <c r="B617" s="3" t="str">
        <f aca="false">IFERROR(__xludf.dummyfunction("GOOGLETRANSLATE(B617, ""en"", ""mg"")"),"Zara raha mahita lalao tahaka izao ianao, ary tena faly aho amin'izany.")</f>
        <v>Zara raha mahita lalao tahaka izao ianao, ary tena faly aho amin'izany.</v>
      </c>
      <c r="C617" s="3" t="n">
        <v>-1</v>
      </c>
    </row>
    <row r="618" customFormat="false" ht="15.75" hidden="false" customHeight="true" outlineLevel="0" collapsed="false">
      <c r="A618" s="3" t="s">
        <v>619</v>
      </c>
      <c r="B618" s="3" t="str">
        <f aca="false">IFERROR(__xludf.dummyfunction("GOOGLETRANSLATE(B618, ""en"", ""mg"")"),"Moa ve tsy miraharaha tanteraka ireo tsikera mampahory tsy mitsaha-mitombo ireo mpitory azy?")</f>
        <v>Moa ve tsy miraharaha tanteraka ireo tsikera mampahory tsy mitsaha-mitombo ireo mpitory azy?</v>
      </c>
      <c r="C618" s="3" t="n">
        <v>-1</v>
      </c>
    </row>
    <row r="619" customFormat="false" ht="15.75" hidden="false" customHeight="true" outlineLevel="0" collapsed="false">
      <c r="A619" s="3" t="s">
        <v>620</v>
      </c>
      <c r="B619" s="3" t="str">
        <f aca="false">IFERROR(__xludf.dummyfunction("GOOGLETRANSLATE(B619, ""en"", ""mg"")"),"Tsy mitovy mihitsy ny toerana, izay hevitra tsara.")</f>
        <v>Tsy mitovy mihitsy ny toerana, izay hevitra tsara.</v>
      </c>
      <c r="C619" s="3" t="n">
        <v>1</v>
      </c>
    </row>
    <row r="620" customFormat="false" ht="15.75" hidden="false" customHeight="true" outlineLevel="0" collapsed="false">
      <c r="A620" s="3" t="s">
        <v>621</v>
      </c>
      <c r="B620" s="3" t="str">
        <f aca="false">IFERROR(__xludf.dummyfunction("GOOGLETRANSLATE(B620, ""en"", ""mg"")"),"Manana fahafahana handeha lavitra ity tarika ity: ankizy latsaka an-tany izay tia miaraka amin'ny mpankafy azy, rakitsary manintona ary manao fampisehoana mivantana mahafinaritra sy manaitra (tena gaga aho).")</f>
        <v>Manana fahafahana handeha lavitra ity tarika ity: ankizy latsaka an-tany izay tia miaraka amin'ny mpankafy azy, rakitsary manintona ary manao fampisehoana mivantana mahafinaritra sy manaitra (tena gaga aho).</v>
      </c>
      <c r="C620" s="3" t="n">
        <v>1</v>
      </c>
    </row>
    <row r="621" customFormat="false" ht="15.75" hidden="false" customHeight="true" outlineLevel="0" collapsed="false">
      <c r="A621" s="3" t="s">
        <v>622</v>
      </c>
      <c r="B621" s="3" t="str">
        <f aca="false">IFERROR(__xludf.dummyfunction("GOOGLETRANSLATE(B621, ""en"", ""mg"")"),"BLADE RUNNER (DIRECTOR'S CUT) (1982) **** Harrison Ford, Rutger Hauer, Sean Young, Edward James Olmos, Brion James, William Sanderson, Daryl Hannah, Joanna Cassidy, M. Emmett Walsh, Joe Turkel. Ny histrionika amin'ny atmosfera hita maso dia mametraka ny t"&amp;"oerana manjavozavo amin'ny helo futuristika any Los Angeles an'ny ""blade runner"" Deckard bounty mihaza mpikomy mpikomy notarihin'ny psychopathic android Roy Batty (nomena anarana tsara sy ny zava-bita tsara indrindra nataon'i Hauer tamin'ny asany) mba h"&amp;"ampitsahatra ny mpamorona azy.")</f>
        <v>BLADE RUNNER (DIRECTOR'S CUT) (1982) **** Harrison Ford, Rutger Hauer, Sean Young, Edward James Olmos, Brion James, William Sanderson, Daryl Hannah, Joanna Cassidy, M. Emmett Walsh, Joe Turkel. Ny histrionika amin'ny atmosfera hita maso dia mametraka ny toerana manjavozavo amin'ny helo futuristika any Los Angeles an'ny "blade runner" Deckard bounty mihaza mpikomy mpikomy notarihin'ny psychopathic android Roy Batty (nomena anarana tsara sy ny zava-bita tsara indrindra nataon'i Hauer tamin'ny asany) mba hampitsahatra ny mpamorona azy.</v>
      </c>
      <c r="C621" s="3" t="n">
        <v>1</v>
      </c>
    </row>
    <row r="622" customFormat="false" ht="15.75" hidden="false" customHeight="true" outlineLevel="0" collapsed="false">
      <c r="A622" s="3" t="s">
        <v>623</v>
      </c>
      <c r="B622" s="3" t="str">
        <f aca="false">IFERROR(__xludf.dummyfunction("GOOGLETRANSLATE(B622, ""en"", ""mg"")"),"Tsapako fa miovaova ny hevitra, ary azoko antoka fa hirehitra amin'ny fanoratana hevitra ratsy aho, saingy tena nahatsapa ho manana adidy aho hampahafantatra ny olona mba hitahiry ny volany.")</f>
        <v>Tsapako fa miovaova ny hevitra, ary azoko antoka fa hirehitra amin'ny fanoratana hevitra ratsy aho, saingy tena nahatsapa ho manana adidy aho hampahafantatra ny olona mba hitahiry ny volany.</v>
      </c>
      <c r="C622" s="3" t="n">
        <v>-1</v>
      </c>
    </row>
    <row r="623" customFormat="false" ht="15.75" hidden="false" customHeight="true" outlineLevel="0" collapsed="false">
      <c r="A623" s="3" t="s">
        <v>624</v>
      </c>
      <c r="B623" s="3" t="str">
        <f aca="false">IFERROR(__xludf.dummyfunction("GOOGLETRANSLATE(B623, ""en"", ""mg"")"),"Safidinao io.")</f>
        <v>Safidinao io.</v>
      </c>
      <c r="C623" s="3" t="n">
        <v>1</v>
      </c>
    </row>
    <row r="624" customFormat="false" ht="15.75" hidden="false" customHeight="true" outlineLevel="0" collapsed="false">
      <c r="A624" s="3" t="s">
        <v>625</v>
      </c>
      <c r="B624" s="3" t="str">
        <f aca="false">IFERROR(__xludf.dummyfunction("GOOGLETRANSLATE(B624, ""en"", ""mg"")"),"Ny andalana toy ny hoe ""Latinina io, midika hoe 'Fantaro ny tenanao'"", horakorak'ireo tsy manan-tsaina, mazava ho azy fa tsy latinina fa grika fahiny hatramin'ny tempoly nilaza fa any Delphi izay any Gresy fa tsy Italia no misy azy. Ary tsy mandeha amin"&amp;"'ny filma.")</f>
        <v>Ny andalana toy ny hoe "Latinina io, midika hoe 'Fantaro ny tenanao'", horakorak'ireo tsy manan-tsaina, mazava ho azy fa tsy latinina fa grika fahiny hatramin'ny tempoly nilaza fa any Delphi izay any Gresy fa tsy Italia no misy azy. Ary tsy mandeha amin'ny filma.</v>
      </c>
      <c r="C624" s="3" t="n">
        <v>-1</v>
      </c>
    </row>
    <row r="625" customFormat="false" ht="15.75" hidden="false" customHeight="true" outlineLevel="0" collapsed="false">
      <c r="A625" s="3" t="s">
        <v>626</v>
      </c>
      <c r="B625" s="3" t="str">
        <f aca="false">IFERROR(__xludf.dummyfunction("GOOGLETRANSLATE(B625, ""en"", ""mg"")"),"Ireo mpankafy ny hack-'n'-slash tsy misy saina dia mety ho tia ity iray ity ho fanofana.")</f>
        <v>Ireo mpankafy ny hack-'n'-slash tsy misy saina dia mety ho tia ity iray ity ho fanofana.</v>
      </c>
      <c r="C625" s="3" t="n">
        <v>1</v>
      </c>
    </row>
    <row r="626" customFormat="false" ht="15.75" hidden="false" customHeight="true" outlineLevel="0" collapsed="false">
      <c r="A626" s="3" t="s">
        <v>627</v>
      </c>
      <c r="B626" s="3" t="str">
        <f aca="false">IFERROR(__xludf.dummyfunction("GOOGLETRANSLATE(B626, ""en"", ""mg"")"),"Rehefa tapitra ny lalao dia mahatsiaro ho kivy ianao, toy ny hoe nijery sarimihetsika Disney 3 misesy.")</f>
        <v>Rehefa tapitra ny lalao dia mahatsiaro ho kivy ianao, toy ny hoe nijery sarimihetsika Disney 3 misesy.</v>
      </c>
      <c r="C626" s="3" t="n">
        <v>-1</v>
      </c>
    </row>
    <row r="627" customFormat="false" ht="15.75" hidden="false" customHeight="true" outlineLevel="0" collapsed="false">
      <c r="A627" s="3" t="s">
        <v>628</v>
      </c>
      <c r="B627" s="3" t="str">
        <f aca="false">IFERROR(__xludf.dummyfunction("GOOGLETRANSLATE(B627, ""en"", ""mg"")"),"Ny fitaovana dia mateza ary tsara ny kitapo.")</f>
        <v>Ny fitaovana dia mateza ary tsara ny kitapo.</v>
      </c>
      <c r="C627" s="3" t="n">
        <v>1</v>
      </c>
    </row>
    <row r="628" customFormat="false" ht="15.75" hidden="false" customHeight="true" outlineLevel="0" collapsed="false">
      <c r="A628" s="3" t="s">
        <v>629</v>
      </c>
      <c r="B628" s="3" t="str">
        <f aca="false">IFERROR(__xludf.dummyfunction("GOOGLETRANSLATE(B628, ""en"", ""mg"")"),"Tombontsoa: tarika fanatanjahan-tena tena manintona ity.")</f>
        <v>Tombontsoa: tarika fanatanjahan-tena tena manintona ity.</v>
      </c>
      <c r="C628" s="3" t="n">
        <v>1</v>
      </c>
    </row>
    <row r="629" customFormat="false" ht="15.75" hidden="false" customHeight="true" outlineLevel="0" collapsed="false">
      <c r="A629" s="3" t="s">
        <v>630</v>
      </c>
      <c r="B629" s="3" t="str">
        <f aca="false">IFERROR(__xludf.dummyfunction("GOOGLETRANSLATE(B629, ""en"", ""mg"")"),"Nangalatra ny fampisehoana ho mpanampy maneso an'i Evan i Sykes.")</f>
        <v>Nangalatra ny fampisehoana ho mpanampy maneso an'i Evan i Sykes.</v>
      </c>
      <c r="C629" s="3" t="n">
        <v>1</v>
      </c>
    </row>
    <row r="630" customFormat="false" ht="15.75" hidden="false" customHeight="true" outlineLevel="0" collapsed="false">
      <c r="A630" s="3" t="s">
        <v>631</v>
      </c>
      <c r="B630" s="3" t="str">
        <f aca="false">IFERROR(__xludf.dummyfunction("GOOGLETRANSLATE(B630, ""en"", ""mg"")"),"""Diso fanantenana"" Ny fizotry ny tantara ankapoben'ny lalao dia miaraka amin'ireo tsipika tokana.")</f>
        <v>"Diso fanantenana" Ny fizotry ny tantara ankapoben'ny lalao dia miaraka amin'ireo tsipika tokana.</v>
      </c>
      <c r="C630" s="3" t="n">
        <v>-1</v>
      </c>
    </row>
    <row r="631" customFormat="false" ht="15.75" hidden="false" customHeight="true" outlineLevel="0" collapsed="false">
      <c r="A631" s="3" t="s">
        <v>632</v>
      </c>
      <c r="B631" s="3" t="str">
        <f aca="false">IFERROR(__xludf.dummyfunction("GOOGLETRANSLATE(B631, ""en"", ""mg"")"),"Io no iray amin'ireo mpitifitra vitsivitsy nilalao izay nanantenako fa hifarana haingana kokoa ny lalao.")</f>
        <v>Io no iray amin'ireo mpitifitra vitsivitsy nilalao izay nanantenako fa hifarana haingana kokoa ny lalao.</v>
      </c>
      <c r="C631" s="3" t="n">
        <v>-1</v>
      </c>
    </row>
    <row r="632" customFormat="false" ht="15.75" hidden="false" customHeight="true" outlineLevel="0" collapsed="false">
      <c r="A632" s="3" t="s">
        <v>633</v>
      </c>
      <c r="B632" s="3" t="str">
        <f aca="false">IFERROR(__xludf.dummyfunction("GOOGLETRANSLATE(B632, ""en"", ""mg"")"),"Fa ny fizotry ny tantara dia tena poakaty.. Manontany tena ianao hoe rahoviana no hatomboka ny zava-misy...")</f>
        <v>Fa ny fizotry ny tantara dia tena poakaty.. Manontany tena ianao hoe rahoviana no hatomboka ny zava-misy...</v>
      </c>
      <c r="C632" s="3" t="n">
        <v>-1</v>
      </c>
    </row>
    <row r="633" customFormat="false" ht="15.75" hidden="false" customHeight="true" outlineLevel="0" collapsed="false">
      <c r="A633" s="3" t="s">
        <v>634</v>
      </c>
      <c r="B633" s="3" t="str">
        <f aca="false">IFERROR(__xludf.dummyfunction("GOOGLETRANSLATE(B633, ""en"", ""mg"")"),"Ka demerit any!)")</f>
        <v>Ka demerit any!)</v>
      </c>
      <c r="C633" s="3" t="n">
        <v>-1</v>
      </c>
    </row>
    <row r="634" customFormat="false" ht="15.75" hidden="false" customHeight="true" outlineLevel="0" collapsed="false">
      <c r="A634" s="3" t="s">
        <v>635</v>
      </c>
      <c r="B634" s="3" t="str">
        <f aca="false">IFERROR(__xludf.dummyfunction("GOOGLETRANSLATE(B634, ""en"", ""mg"")"),"Ny poa-basy dia...saika tonga lafatra.....misy aza ny olon-dratsy sasany maneso anao mandritra ny famonoana lehibe izay amelezanao ny devoly....Dia ny mozika...Ny mozika tandrefana tena mahafinaritra anao!")</f>
        <v>Ny poa-basy dia...saika tonga lafatra.....misy aza ny olon-dratsy sasany maneso anao mandritra ny famonoana lehibe izay amelezanao ny devoly....Dia ny mozika...Ny mozika tandrefana tena mahafinaritra anao!</v>
      </c>
      <c r="C634" s="3" t="n">
        <v>1</v>
      </c>
    </row>
    <row r="635" customFormat="false" ht="15.75" hidden="false" customHeight="true" outlineLevel="0" collapsed="false">
      <c r="A635" s="3" t="s">
        <v>636</v>
      </c>
      <c r="B635" s="3" t="str">
        <f aca="false">IFERROR(__xludf.dummyfunction("GOOGLETRANSLATE(B635, ""en"", ""mg"")"),"Na izany aza, rehefa tsapako fa misy lahatsoratra kely misy dikany miafina eo anelanelan'ny babble tsy misy ilana azy, dia nanomboka namaky haingana aho ary hitako fa ampy ny mamaky ny lohatenin'ny fehintsoratra tsirairay sy ny andalana iray na 2 amin'ny "&amp;"kapila.")</f>
        <v>Na izany aza, rehefa tsapako fa misy lahatsoratra kely misy dikany miafina eo anelanelan'ny babble tsy misy ilana azy, dia nanomboka namaky haingana aho ary hitako fa ampy ny mamaky ny lohatenin'ny fehintsoratra tsirairay sy ny andalana iray na 2 amin'ny kapila.</v>
      </c>
      <c r="C635" s="3" t="n">
        <v>-1</v>
      </c>
    </row>
    <row r="636" customFormat="false" ht="15.75" hidden="false" customHeight="true" outlineLevel="0" collapsed="false">
      <c r="A636" s="3" t="s">
        <v>637</v>
      </c>
      <c r="B636" s="3" t="str">
        <f aca="false">IFERROR(__xludf.dummyfunction("GOOGLETRANSLATE(B636, ""en"", ""mg"")"),"* Voadinika tsara ilay boky.")</f>
        <v>* Voadinika tsara ilay boky.</v>
      </c>
      <c r="C636" s="3" t="n">
        <v>1</v>
      </c>
    </row>
    <row r="637" customFormat="false" ht="15.75" hidden="false" customHeight="true" outlineLevel="0" collapsed="false">
      <c r="A637" s="3" t="s">
        <v>638</v>
      </c>
      <c r="B637" s="3" t="str">
        <f aca="false">IFERROR(__xludf.dummyfunction("GOOGLETRANSLATE(B637, ""en"", ""mg"")"),"Amin'ny ankapobeny dia tantaram-pitiavana tsy azo inoana, ny tantara dia mampifanitsy mafy amin'ny Hetsika Miaro ny Zon'ny Sivily Amerikana: Ilay Mahery Fo: Ho an'ireo Mainty rehetra izay niharan'ny fanararaotana teo am-pelatanan'ny hafa ary nampitombo he"&amp;"ry hiatrehana izany.")</f>
        <v>Amin'ny ankapobeny dia tantaram-pitiavana tsy azo inoana, ny tantara dia mampifanitsy mafy amin'ny Hetsika Miaro ny Zon'ny Sivily Amerikana: Ilay Mahery Fo: Ho an'ireo Mainty rehetra izay niharan'ny fanararaotana teo am-pelatanan'ny hafa ary nampitombo hery hiatrehana izany.</v>
      </c>
      <c r="C637" s="3" t="n">
        <v>1</v>
      </c>
    </row>
    <row r="638" customFormat="false" ht="15.75" hidden="false" customHeight="true" outlineLevel="0" collapsed="false">
      <c r="A638" s="3" t="s">
        <v>639</v>
      </c>
      <c r="B638" s="3" t="str">
        <f aca="false">IFERROR(__xludf.dummyfunction("GOOGLETRANSLATE(B638, ""en"", ""mg"")"),"Tiako ny mamaky boky nosoratan'ny mpanoratra amin'ny endrika sasin-teny.")</f>
        <v>Tiako ny mamaky boky nosoratan'ny mpanoratra amin'ny endrika sasin-teny.</v>
      </c>
      <c r="C638" s="3" t="n">
        <v>1</v>
      </c>
    </row>
    <row r="639" customFormat="false" ht="15.75" hidden="false" customHeight="true" outlineLevel="0" collapsed="false">
      <c r="A639" s="3" t="s">
        <v>640</v>
      </c>
      <c r="B639" s="3" t="str">
        <f aca="false">IFERROR(__xludf.dummyfunction("GOOGLETRANSLATE(B639, ""en"", ""mg"")"),"Raha ny marina, nanantena zavatra betsaka kokoa noho izay azoko momba ny sary aho.")</f>
        <v>Raha ny marina, nanantena zavatra betsaka kokoa noho izay azoko momba ny sary aho.</v>
      </c>
      <c r="C639" s="3" t="n">
        <v>-1</v>
      </c>
    </row>
    <row r="640" customFormat="false" ht="15.75" hidden="false" customHeight="true" outlineLevel="0" collapsed="false">
      <c r="A640" s="3" t="s">
        <v>641</v>
      </c>
      <c r="B640" s="3" t="str">
        <f aca="false">IFERROR(__xludf.dummyfunction("GOOGLETRANSLATE(B640, ""en"", ""mg"")"),"Azo antoka fa iray amin'ireo mpankafy faly indrindra aho rehefa nandre ity lalao ity ho any amin'ny DS, ary ny fahadisoam-panantenana tamin'ireo endri-javatra rehetra navelany tamin'ity lalao ity dia nahatsiravina.")</f>
        <v>Azo antoka fa iray amin'ireo mpankafy faly indrindra aho rehefa nandre ity lalao ity ho any amin'ny DS, ary ny fahadisoam-panantenana tamin'ireo endri-javatra rehetra navelany tamin'ity lalao ity dia nahatsiravina.</v>
      </c>
      <c r="C640" s="3" t="n">
        <v>-1</v>
      </c>
    </row>
    <row r="641" customFormat="false" ht="15.75" hidden="false" customHeight="true" outlineLevel="0" collapsed="false">
      <c r="A641" s="3" t="s">
        <v>642</v>
      </c>
      <c r="B641" s="3" t="str">
        <f aca="false">IFERROR(__xludf.dummyfunction("GOOGLETRANSLATE(B641, ""en"", ""mg"")"),"Taty aoriana dia niezaka ny hanapa-kevitra izay tokony hatao amin'ity olana ity aho, tsapako fa vokatra tsy mandeha io ary tokony haveriny.")</f>
        <v>Taty aoriana dia niezaka ny hanapa-kevitra izay tokony hatao amin'ity olana ity aho, tsapako fa vokatra tsy mandeha io ary tokony haveriny.</v>
      </c>
      <c r="C641" s="3" t="n">
        <v>-1</v>
      </c>
    </row>
    <row r="642" customFormat="false" ht="15.75" hidden="false" customHeight="true" outlineLevel="0" collapsed="false">
      <c r="A642" s="3" t="s">
        <v>643</v>
      </c>
      <c r="B642" s="3" t="str">
        <f aca="false">IFERROR(__xludf.dummyfunction("GOOGLETRANSLATE(B642, ""en"", ""mg"")"),"Farany, ny fiafaran'ny fisafotofotoana sy ny fahadisoam-panantenana dia tsy nahavita na inona na inona mendrika.")</f>
        <v>Farany, ny fiafaran'ny fisafotofotoana sy ny fahadisoam-panantenana dia tsy nahavita na inona na inona mendrika.</v>
      </c>
      <c r="C642" s="3" t="n">
        <v>-1</v>
      </c>
    </row>
    <row r="643" customFormat="false" ht="15.75" hidden="false" customHeight="true" outlineLevel="0" collapsed="false">
      <c r="A643" s="3" t="s">
        <v>644</v>
      </c>
      <c r="B643" s="3" t="str">
        <f aca="false">IFERROR(__xludf.dummyfunction("GOOGLETRANSLATE(B643, ""en"", ""mg"")"),"Manana ny XXX (Ice Cube) vaovao ianao izay na dia tsara toy inona aza ny fihetsika dia pimp!")</f>
        <v>Manana ny XXX (Ice Cube) vaovao ianao izay na dia tsara toy inona aza ny fihetsika dia pimp!</v>
      </c>
      <c r="C643" s="3" t="n">
        <v>-1</v>
      </c>
    </row>
    <row r="644" customFormat="false" ht="15.75" hidden="false" customHeight="true" outlineLevel="0" collapsed="false">
      <c r="A644" s="3" t="s">
        <v>645</v>
      </c>
      <c r="B644" s="3" t="str">
        <f aca="false">IFERROR(__xludf.dummyfunction("GOOGLETRANSLATE(B644, ""en"", ""mg"")"),"Mampalahelo fa ny sush mpanakanto manan-talenta toa azy dia azon'ny Record Company izay tsy miraharaha afa-tsy ny raharaham-barotra (vola).")</f>
        <v>Mampalahelo fa ny sush mpanakanto manan-talenta toa azy dia azon'ny Record Company izay tsy miraharaha afa-tsy ny raharaham-barotra (vola).</v>
      </c>
      <c r="C644" s="3" t="n">
        <v>-1</v>
      </c>
    </row>
    <row r="645" customFormat="false" ht="15.75" hidden="false" customHeight="true" outlineLevel="0" collapsed="false">
      <c r="A645" s="3" t="s">
        <v>646</v>
      </c>
      <c r="B645" s="3" t="str">
        <f aca="false">IFERROR(__xludf.dummyfunction("GOOGLETRANSLATE(B645, ""en"", ""mg"")"),"Ny Jiosy dia nitarika ady lehibe ho an'ny tany izay azy ireo: tahaka ny nataon'ny Alemà tamin'ny 1939 tamin'ny Poloney 'ratsy' sy 'ambany' izay nibodo ny taniny.")</f>
        <v>Ny Jiosy dia nitarika ady lehibe ho an'ny tany izay azy ireo: tahaka ny nataon'ny Alemà tamin'ny 1939 tamin'ny Poloney 'ratsy' sy 'ambany' izay nibodo ny taniny.</v>
      </c>
      <c r="C645" s="3" t="n">
        <v>-1</v>
      </c>
    </row>
    <row r="646" customFormat="false" ht="15.75" hidden="false" customHeight="true" outlineLevel="0" collapsed="false">
      <c r="A646" s="3" t="s">
        <v>647</v>
      </c>
      <c r="B646" s="3" t="str">
        <f aca="false">IFERROR(__xludf.dummyfunction("GOOGLETRANSLATE(B646, ""en"", ""mg"")"),"Nandany 3 andro aho ary tsy nanandrana nampidina ny nomeraon-telefaona avy amin'ny finday motorola v600 ho any amin'ny solosaina findaiko miaraka amin'ny adaptatera bluetooth usb ambicom inc.")</f>
        <v>Nandany 3 andro aho ary tsy nanandrana nampidina ny nomeraon-telefaona avy amin'ny finday motorola v600 ho any amin'ny solosaina findaiko miaraka amin'ny adaptatera bluetooth usb ambicom inc.</v>
      </c>
      <c r="C646" s="3" t="n">
        <v>-1</v>
      </c>
    </row>
    <row r="647" customFormat="false" ht="15.75" hidden="false" customHeight="true" outlineLevel="0" collapsed="false">
      <c r="A647" s="3" t="s">
        <v>648</v>
      </c>
      <c r="B647" s="3" t="str">
        <f aca="false">IFERROR(__xludf.dummyfunction("GOOGLETRANSLATE(B647, ""en"", ""mg"")"),"Ankoatra ny fihetsehana nianarany tamin'i Ansuya, dia sahy milaza aho fa i Kathy dia tsy mahalala doumbek amin'ny zil...na beledi avy amin'ny karshlima.")</f>
        <v>Ankoatra ny fihetsehana nianarany tamin'i Ansuya, dia sahy milaza aho fa i Kathy dia tsy mahalala doumbek amin'ny zil...na beledi avy amin'ny karshlima.</v>
      </c>
      <c r="C647" s="3" t="n">
        <v>-1</v>
      </c>
    </row>
    <row r="648" customFormat="false" ht="15.75" hidden="false" customHeight="true" outlineLevel="0" collapsed="false">
      <c r="A648" s="3" t="s">
        <v>649</v>
      </c>
      <c r="B648" s="3" t="str">
        <f aca="false">IFERROR(__xludf.dummyfunction("GOOGLETRANSLATE(B648, ""en"", ""mg"")"),"Toa tsy manana an'io olana io ny HP all-in-ones.")</f>
        <v>Toa tsy manana an'io olana io ny HP all-in-ones.</v>
      </c>
      <c r="C648" s="3" t="n">
        <v>-1</v>
      </c>
    </row>
    <row r="649" customFormat="false" ht="15.75" hidden="false" customHeight="true" outlineLevel="0" collapsed="false">
      <c r="A649" s="3" t="s">
        <v>650</v>
      </c>
      <c r="B649" s="3" t="str">
        <f aca="false">IFERROR(__xludf.dummyfunction("GOOGLETRANSLATE(B649, ""en"", ""mg"")"),"Mety tsara koa ny manana tondro relatila fa tsy absolute...")</f>
        <v>Mety tsara koa ny manana tondro relatila fa tsy absolute...</v>
      </c>
      <c r="C649" s="3" t="n">
        <v>-1</v>
      </c>
    </row>
    <row r="650" customFormat="false" ht="15.75" hidden="false" customHeight="true" outlineLevel="0" collapsed="false">
      <c r="A650" s="3" t="s">
        <v>651</v>
      </c>
      <c r="B650" s="3" t="str">
        <f aca="false">IFERROR(__xludf.dummyfunction("GOOGLETRANSLATE(B650, ""en"", ""mg"")"),"Mahafinaritra eh?")</f>
        <v>Mahafinaritra eh?</v>
      </c>
      <c r="C650" s="3" t="n">
        <v>-1</v>
      </c>
    </row>
    <row r="651" customFormat="false" ht="15.75" hidden="false" customHeight="true" outlineLevel="0" collapsed="false">
      <c r="A651" s="3" t="s">
        <v>652</v>
      </c>
      <c r="B651" s="3" t="str">
        <f aca="false">IFERROR(__xludf.dummyfunction("GOOGLETRANSLATE(B651, ""en"", ""mg"")"),"Tsy mahagaga raha mihamora ny andro.")</f>
        <v>Tsy mahagaga raha mihamora ny andro.</v>
      </c>
      <c r="C651" s="3" t="n">
        <v>-1</v>
      </c>
    </row>
    <row r="652" customFormat="false" ht="15.75" hidden="false" customHeight="true" outlineLevel="0" collapsed="false">
      <c r="A652" s="3" t="s">
        <v>653</v>
      </c>
      <c r="B652" s="3" t="str">
        <f aca="false">IFERROR(__xludf.dummyfunction("GOOGLETRANSLATE(B652, ""en"", ""mg"")"),"Tsy haiko, omeo zavatra mahafinaritra ho re izahay, izay mahatonga anao te hivezivezy!")</f>
        <v>Tsy haiko, omeo zavatra mahafinaritra ho re izahay, izay mahatonga anao te hivezivezy!</v>
      </c>
      <c r="C652" s="3" t="n">
        <v>-1</v>
      </c>
    </row>
    <row r="653" customFormat="false" ht="15.75" hidden="false" customHeight="true" outlineLevel="0" collapsed="false">
      <c r="A653" s="3" t="s">
        <v>654</v>
      </c>
      <c r="B653" s="3" t="str">
        <f aca="false">IFERROR(__xludf.dummyfunction("GOOGLETRANSLATE(B653, ""en"", ""mg"")"),"Ny DVD sy ny lalao video dia milalao tsara amin'ity fahitalavitra ity.")</f>
        <v>Ny DVD sy ny lalao video dia milalao tsara amin'ity fahitalavitra ity.</v>
      </c>
      <c r="C653" s="3" t="n">
        <v>1</v>
      </c>
    </row>
    <row r="654" customFormat="false" ht="15.75" hidden="false" customHeight="true" outlineLevel="0" collapsed="false">
      <c r="A654" s="3" t="s">
        <v>655</v>
      </c>
      <c r="B654" s="3" t="str">
        <f aca="false">IFERROR(__xludf.dummyfunction("GOOGLETRANSLATE(B654, ""en"", ""mg"")"),"Tsy dia maro tamin'ireo hira no nisarika ny saiko, ny feony dia tena mahasosotra ihany koa rehefa afaka kelikely.")</f>
        <v>Tsy dia maro tamin'ireo hira no nisarika ny saiko, ny feony dia tena mahasosotra ihany koa rehefa afaka kelikely.</v>
      </c>
      <c r="C654" s="3" t="n">
        <v>-1</v>
      </c>
    </row>
    <row r="655" customFormat="false" ht="15.75" hidden="false" customHeight="true" outlineLevel="0" collapsed="false">
      <c r="A655" s="3" t="s">
        <v>656</v>
      </c>
      <c r="B655" s="3" t="str">
        <f aca="false">IFERROR(__xludf.dummyfunction("GOOGLETRANSLATE(B655, ""en"", ""mg"")"),"Tokony ho 2 volana lasa izay, ary mbola tsy nahare avy amin'ny Gateway aho.")</f>
        <v>Tokony ho 2 volana lasa izay, ary mbola tsy nahare avy amin'ny Gateway aho.</v>
      </c>
      <c r="C655" s="3" t="n">
        <v>-1</v>
      </c>
    </row>
    <row r="656" customFormat="false" ht="15.75" hidden="false" customHeight="true" outlineLevel="0" collapsed="false">
      <c r="A656" s="3" t="s">
        <v>657</v>
      </c>
      <c r="B656" s="3" t="str">
        <f aca="false">IFERROR(__xludf.dummyfunction("GOOGLETRANSLATE(B656, ""en"", ""mg"")"),"Hell, eny fa na i Cloud aza, ilay miaramila zara raha niresaka sy tsy nahatsiaro ny lasa dia toa tena nisy kokoa noho ny olona rehetra tao amin'ny FF9. Heveriko fa ny hany ""sekoly tranainy"" momba ity lalao ity dia ny tsy fisian'ny tetika.")</f>
        <v>Hell, eny fa na i Cloud aza, ilay miaramila zara raha niresaka sy tsy nahatsiaro ny lasa dia toa tena nisy kokoa noho ny olona rehetra tao amin'ny FF9. Heveriko fa ny hany "sekoly tranainy" momba ity lalao ity dia ny tsy fisian'ny tetika.</v>
      </c>
      <c r="C656" s="3" t="n">
        <v>-1</v>
      </c>
    </row>
    <row r="657" customFormat="false" ht="15.75" hidden="false" customHeight="true" outlineLevel="0" collapsed="false">
      <c r="A657" s="3" t="s">
        <v>658</v>
      </c>
      <c r="B657" s="3" t="str">
        <f aca="false">IFERROR(__xludf.dummyfunction("GOOGLETRANSLATE(B657, ""en"", ""mg"")"),"Fahadisoam-panantenana.")</f>
        <v>Fahadisoam-panantenana.</v>
      </c>
      <c r="C657" s="3" t="n">
        <v>-1</v>
      </c>
    </row>
    <row r="658" customFormat="false" ht="15.75" hidden="false" customHeight="true" outlineLevel="0" collapsed="false">
      <c r="A658" s="3" t="s">
        <v>659</v>
      </c>
      <c r="B658" s="3" t="str">
        <f aca="false">IFERROR(__xludf.dummyfunction("GOOGLETRANSLATE(B658, ""en"", ""mg"")"),"Tsara ireo ary tsy hanelingelina anao mandritra ny fotoana maharitra.")</f>
        <v>Tsara ireo ary tsy hanelingelina anao mandritra ny fotoana maharitra.</v>
      </c>
      <c r="C658" s="3" t="n">
        <v>1</v>
      </c>
    </row>
    <row r="659" customFormat="false" ht="15.75" hidden="false" customHeight="true" outlineLevel="0" collapsed="false">
      <c r="A659" s="3" t="s">
        <v>660</v>
      </c>
      <c r="B659" s="3" t="str">
        <f aca="false">IFERROR(__xludf.dummyfunction("GOOGLETRANSLATE(B659, ""en"", ""mg"")"),"Mety ho reraka aho, fa ankehitriny ny ankamaroan'ity rakikira ity dia toa adaladala (toy ny ankamaroan'ny mozika izay ananako am-pireharehana tamin'izany fotoana izany).")</f>
        <v>Mety ho reraka aho, fa ankehitriny ny ankamaroan'ity rakikira ity dia toa adaladala (toy ny ankamaroan'ny mozika izay ananako am-pireharehana tamin'izany fotoana izany).</v>
      </c>
      <c r="C659" s="3" t="n">
        <v>-1</v>
      </c>
    </row>
    <row r="660" customFormat="false" ht="15.75" hidden="false" customHeight="true" outlineLevel="0" collapsed="false">
      <c r="A660" s="3" t="s">
        <v>661</v>
      </c>
      <c r="B660" s="3" t="str">
        <f aca="false">IFERROR(__xludf.dummyfunction("GOOGLETRANSLATE(B660, ""en"", ""mg"")"),"Tsy mendrika izany.")</f>
        <v>Tsy mendrika izany.</v>
      </c>
      <c r="C660" s="3" t="n">
        <v>-1</v>
      </c>
    </row>
    <row r="661" customFormat="false" ht="15.75" hidden="false" customHeight="true" outlineLevel="0" collapsed="false">
      <c r="A661" s="3" t="s">
        <v>662</v>
      </c>
      <c r="B661" s="3" t="str">
        <f aca="false">IFERROR(__xludf.dummyfunction("GOOGLETRANSLATE(B661, ""en"", ""mg"")"),"Tena nampiala voly ity cd ity.")</f>
        <v>Tena nampiala voly ity cd ity.</v>
      </c>
      <c r="C661" s="3" t="n">
        <v>1</v>
      </c>
    </row>
    <row r="662" customFormat="false" ht="15.75" hidden="false" customHeight="true" outlineLevel="0" collapsed="false">
      <c r="A662" s="3" t="s">
        <v>663</v>
      </c>
      <c r="B662" s="3" t="str">
        <f aca="false">IFERROR(__xludf.dummyfunction("GOOGLETRANSLATE(B662, ""en"", ""mg"")"),"Aza mividy na manofa ity DVD ity")</f>
        <v>Aza mividy na manofa ity DVD ity</v>
      </c>
      <c r="C662" s="3" t="n">
        <v>-1</v>
      </c>
    </row>
    <row r="663" customFormat="false" ht="15.75" hidden="false" customHeight="true" outlineLevel="0" collapsed="false">
      <c r="A663" s="3" t="s">
        <v>664</v>
      </c>
      <c r="B663" s="3" t="str">
        <f aca="false">IFERROR(__xludf.dummyfunction("GOOGLETRANSLATE(B663, ""en"", ""mg"")"),"Hevitra marivo indrindra momba ny dikan'ny fiainana.")</f>
        <v>Hevitra marivo indrindra momba ny dikan'ny fiainana.</v>
      </c>
      <c r="C663" s="3" t="n">
        <v>-1</v>
      </c>
    </row>
    <row r="664" customFormat="false" ht="15.75" hidden="false" customHeight="true" outlineLevel="0" collapsed="false">
      <c r="A664" s="3" t="s">
        <v>665</v>
      </c>
      <c r="B664" s="3" t="str">
        <f aca="false">IFERROR(__xludf.dummyfunction("GOOGLETRANSLATE(B664, ""en"", ""mg"")"),"Tapaka tsara: Bombay Calling - zavamaneno mahafinaritra entin'ny lokanga izay mahatonga anao hitsoaka eo amin'ny sezanao.")</f>
        <v>Tapaka tsara: Bombay Calling - zavamaneno mahafinaritra entin'ny lokanga izay mahatonga anao hitsoaka eo amin'ny sezanao.</v>
      </c>
      <c r="C664" s="3" t="n">
        <v>1</v>
      </c>
    </row>
    <row r="665" customFormat="false" ht="15.75" hidden="false" customHeight="true" outlineLevel="0" collapsed="false">
      <c r="A665" s="3" t="s">
        <v>666</v>
      </c>
      <c r="B665" s="3" t="str">
        <f aca="false">IFERROR(__xludf.dummyfunction("GOOGLETRANSLATE(B665, ""en"", ""mg"")"),"Voalohany indrindra, toy ny Windows 95 izy io - tsy maintsy ""reboot"" aho isan'andro - ary tsy misy logiciel fanampiny apetraka afa-tsy izay miaraka amin'ny finday.")</f>
        <v>Voalohany indrindra, toy ny Windows 95 izy io - tsy maintsy "reboot" aho isan'andro - ary tsy misy logiciel fanampiny apetraka afa-tsy izay miaraka amin'ny finday.</v>
      </c>
      <c r="C665" s="3" t="n">
        <v>-1</v>
      </c>
    </row>
    <row r="666" customFormat="false" ht="15.75" hidden="false" customHeight="true" outlineLevel="0" collapsed="false">
      <c r="A666" s="3" t="s">
        <v>667</v>
      </c>
      <c r="B666" s="3" t="str">
        <f aca="false">IFERROR(__xludf.dummyfunction("GOOGLETRANSLATE(B666, ""en"", ""mg"")"),"Amin'ny ankapobeny, fahadisoam-panantenana lehibe noho ny dikan-teny nohafohezina, ary mampihomehy fotsiny satria voalaza fa ity no rakikira voalohany.")</f>
        <v>Amin'ny ankapobeny, fahadisoam-panantenana lehibe noho ny dikan-teny nohafohezina, ary mampihomehy fotsiny satria voalaza fa ity no rakikira voalohany.</v>
      </c>
      <c r="C666" s="3" t="n">
        <v>-1</v>
      </c>
    </row>
    <row r="667" customFormat="false" ht="15.75" hidden="false" customHeight="true" outlineLevel="0" collapsed="false">
      <c r="A667" s="3" t="s">
        <v>668</v>
      </c>
      <c r="B667" s="3" t="str">
        <f aca="false">IFERROR(__xludf.dummyfunction("GOOGLETRANSLATE(B667, ""en"", ""mg"")"),"Ireo fanamarihana mafonja vitsivitsy farany dia mamarana ity hira ity tsara.")</f>
        <v>Ireo fanamarihana mafonja vitsivitsy farany dia mamarana ity hira ity tsara.</v>
      </c>
      <c r="C667" s="3" t="n">
        <v>1</v>
      </c>
    </row>
    <row r="668" customFormat="false" ht="15.75" hidden="false" customHeight="true" outlineLevel="0" collapsed="false">
      <c r="A668" s="3" t="s">
        <v>669</v>
      </c>
      <c r="B668" s="3" t="str">
        <f aca="false">IFERROR(__xludf.dummyfunction("GOOGLETRANSLATE(B668, ""en"", ""mg"")"),"Ny mpanoratra/mpikabary dia manazava tsara ny hevitry ny tenin'i Jesosy amin'ny teny aramianina tany am-boalohany avy eo dia mampianatra ny mpihaino ny endriky ny fitenin'ireo teny samihafa.")</f>
        <v>Ny mpanoratra/mpikabary dia manazava tsara ny hevitry ny tenin'i Jesosy amin'ny teny aramianina tany am-boalohany avy eo dia mampianatra ny mpihaino ny endriky ny fitenin'ireo teny samihafa.</v>
      </c>
      <c r="C668" s="3" t="n">
        <v>1</v>
      </c>
    </row>
    <row r="669" customFormat="false" ht="15.75" hidden="false" customHeight="true" outlineLevel="0" collapsed="false">
      <c r="A669" s="3" t="s">
        <v>670</v>
      </c>
      <c r="B669" s="3" t="str">
        <f aca="false">IFERROR(__xludf.dummyfunction("GOOGLETRANSLATE(B669, ""en"", ""mg"")"),"Mino aho fa ny ankamaroan'ny mpamaky dia aleony mamaky momba ny traikefan'i Vincentes amin'ny toby nokleary miaraka amin'ny fahasarotana ara-teknika rehetra toy izay leo amin'ny rafitra paompy noforoniny.")</f>
        <v>Mino aho fa ny ankamaroan'ny mpamaky dia aleony mamaky momba ny traikefan'i Vincentes amin'ny toby nokleary miaraka amin'ny fahasarotana ara-teknika rehetra toy izay leo amin'ny rafitra paompy noforoniny.</v>
      </c>
      <c r="C669" s="3" t="n">
        <v>-1</v>
      </c>
    </row>
    <row r="670" customFormat="false" ht="15.75" hidden="false" customHeight="true" outlineLevel="0" collapsed="false">
      <c r="A670" s="3" t="s">
        <v>671</v>
      </c>
      <c r="B670" s="3" t="str">
        <f aca="false">IFERROR(__xludf.dummyfunction("GOOGLETRANSLATE(B670, ""en"", ""mg"")"),"Nahoana oh nahoana no nahita ahy ilay mpiambina 1 tamin'ny 20 segondra tavela rehefa niverina tsikelikely tany amin'ny mpanome vaovao aho?")</f>
        <v>Nahoana oh nahoana no nahita ahy ilay mpiambina 1 tamin'ny 20 segondra tavela rehefa niverina tsikelikely tany amin'ny mpanome vaovao aho?</v>
      </c>
      <c r="C670" s="3" t="n">
        <v>-1</v>
      </c>
    </row>
    <row r="671" customFormat="false" ht="15.75" hidden="false" customHeight="true" outlineLevel="0" collapsed="false">
      <c r="A671" s="3" t="s">
        <v>672</v>
      </c>
      <c r="B671" s="3" t="str">
        <f aca="false">IFERROR(__xludf.dummyfunction("GOOGLETRANSLATE(B671, ""en"", ""mg"")"),"Boky mahavariana momba ny lehilahy iray (Gary Paulsen) sy ny traikefany tamin'ny fihazakazahana ny hazakazaka alika Iditarod any Alaska. Mandeha tsy misy afa-tsy ny fizotry ny fanazaran-tena mahatsikaiky, ary avy eo mankany amin'ny hazakazaka mandreraka, "&amp;"mandreraka ary maharary.")</f>
        <v>Boky mahavariana momba ny lehilahy iray (Gary Paulsen) sy ny traikefany tamin'ny fihazakazahana ny hazakazaka alika Iditarod any Alaska. Mandeha tsy misy afa-tsy ny fizotry ny fanazaran-tena mahatsikaiky, ary avy eo mankany amin'ny hazakazaka mandreraka, mandreraka ary maharary.</v>
      </c>
      <c r="C671" s="3" t="n">
        <v>1</v>
      </c>
    </row>
    <row r="672" customFormat="false" ht="15.75" hidden="false" customHeight="true" outlineLevel="0" collapsed="false">
      <c r="A672" s="3" t="s">
        <v>673</v>
      </c>
      <c r="B672" s="3" t="str">
        <f aca="false">IFERROR(__xludf.dummyfunction("GOOGLETRANSLATE(B672, ""en"", ""mg"")"),"Efa antitra aho handany andro.")</f>
        <v>Efa antitra aho handany andro.</v>
      </c>
      <c r="C672" s="3" t="n">
        <v>-1</v>
      </c>
    </row>
    <row r="673" customFormat="false" ht="15.75" hidden="false" customHeight="true" outlineLevel="0" collapsed="false">
      <c r="A673" s="3" t="s">
        <v>674</v>
      </c>
      <c r="B673" s="3" t="str">
        <f aca="false">IFERROR(__xludf.dummyfunction("GOOGLETRANSLATE(B673, ""en"", ""mg"")"),"Oh, ary tsarovy ilay biby goavam-be setroka ratsy tarehy izay nentin'i Durza (ary mamelà ahy hanamarika fa tsy nampiasa ody mihitsy i Durza rehefa niady tamin'i Eragon tao amin'ny boky fa raha tsy izany dia ho faty tokoa izy) Oh eny, miverina amin'ilay bi"&amp;"by goavam-be setroka, tsy tao anaty boky mihitsy izany!")</f>
        <v>Oh, ary tsarovy ilay biby goavam-be setroka ratsy tarehy izay nentin'i Durza (ary mamelà ahy hanamarika fa tsy nampiasa ody mihitsy i Durza rehefa niady tamin'i Eragon tao amin'ny boky fa raha tsy izany dia ho faty tokoa izy) Oh eny, miverina amin'ilay biby goavam-be setroka, tsy tao anaty boky mihitsy izany!</v>
      </c>
      <c r="C673" s="3" t="n">
        <v>-1</v>
      </c>
    </row>
    <row r="674" customFormat="false" ht="15.75" hidden="false" customHeight="true" outlineLevel="0" collapsed="false">
      <c r="A674" s="3" t="s">
        <v>675</v>
      </c>
      <c r="B674" s="3" t="str">
        <f aca="false">IFERROR(__xludf.dummyfunction("GOOGLETRANSLATE(B674, ""en"", ""mg"")"),"Ny fitarainako iray dia ny slot load cd/dvd drive dia mitabataba be.")</f>
        <v>Ny fitarainako iray dia ny slot load cd/dvd drive dia mitabataba be.</v>
      </c>
      <c r="C674" s="3" t="n">
        <v>-1</v>
      </c>
    </row>
    <row r="675" customFormat="false" ht="15.75" hidden="false" customHeight="true" outlineLevel="0" collapsed="false">
      <c r="A675" s="3" t="s">
        <v>676</v>
      </c>
      <c r="B675" s="3" t="str">
        <f aca="false">IFERROR(__xludf.dummyfunction("GOOGLETRANSLATE(B675, ""en"", ""mg"")"),"Tsy azo amboarina ny fehin-kibo mihodidina ao ambadiky ny lohanao, ary raha manao vozon'akanjo na inona na inona ianao, rehefa manetsika ny lohanao mihitsy ianao, dia hanosihosy sy hamindra ny sofina miditra sy mivoaka ny sofinao.")</f>
        <v>Tsy azo amboarina ny fehin-kibo mihodidina ao ambadiky ny lohanao, ary raha manao vozon'akanjo na inona na inona ianao, rehefa manetsika ny lohanao mihitsy ianao, dia hanosihosy sy hamindra ny sofina miditra sy mivoaka ny sofinao.</v>
      </c>
      <c r="C675" s="3" t="n">
        <v>-1</v>
      </c>
    </row>
    <row r="676" customFormat="false" ht="15.75" hidden="false" customHeight="true" outlineLevel="0" collapsed="false">
      <c r="A676" s="3" t="s">
        <v>677</v>
      </c>
      <c r="B676" s="3" t="str">
        <f aca="false">IFERROR(__xludf.dummyfunction("GOOGLETRANSLATE(B676, ""en"", ""mg"")"),"Fa ny hira ratsy indrindra amin'ity rakikira ity dia tsy maintsy ""Fanomezana avy amin'ny Virgo""; Enina minitra an'i Beyonce nanipy ny feony ambony sy ambany tao amin'ny tabilao octave miaraka amin'ny teny tena manjavozavo dia heverinao fa tovovavy iray "&amp;"manana salan'isa 2.0 no nanoratra izany.")</f>
        <v>Fa ny hira ratsy indrindra amin'ity rakikira ity dia tsy maintsy "Fanomezana avy amin'ny Virgo"; Enina minitra an'i Beyonce nanipy ny feony ambony sy ambany tao amin'ny tabilao octave miaraka amin'ny teny tena manjavozavo dia heverinao fa tovovavy iray manana salan'isa 2.0 no nanoratra izany.</v>
      </c>
      <c r="C676" s="3" t="n">
        <v>-1</v>
      </c>
    </row>
    <row r="677" customFormat="false" ht="15.75" hidden="false" customHeight="true" outlineLevel="0" collapsed="false">
      <c r="A677" s="3" t="s">
        <v>678</v>
      </c>
      <c r="B677" s="3" t="str">
        <f aca="false">IFERROR(__xludf.dummyfunction("GOOGLETRANSLATE(B677, ""en"", ""mg"")"),"Ny klavier dia tsara ho an'ny olona izay tsy mahalala izay hamitahana amin'ny fomba fampidirana lahatsoratra hafa.")</f>
        <v>Ny klavier dia tsara ho an'ny olona izay tsy mahalala izay hamitahana amin'ny fomba fampidirana lahatsoratra hafa.</v>
      </c>
      <c r="C677" s="3" t="n">
        <v>1</v>
      </c>
    </row>
    <row r="678" customFormat="false" ht="15.75" hidden="false" customHeight="true" outlineLevel="0" collapsed="false">
      <c r="A678" s="3" t="s">
        <v>679</v>
      </c>
      <c r="B678" s="3" t="str">
        <f aca="false">IFERROR(__xludf.dummyfunction("GOOGLETRANSLATE(B678, ""en"", ""mg"")"),"Ny fiafarana dia manome fehin-kevitra sasantsasany amin'ny fisarahana ao amin'ny fianakaviany ary hitantsika fa mitohy ny fiainana.")</f>
        <v>Ny fiafarana dia manome fehin-kevitra sasantsasany amin'ny fisarahana ao amin'ny fianakaviany ary hitantsika fa mitohy ny fiainana.</v>
      </c>
      <c r="C678" s="3" t="n">
        <v>1</v>
      </c>
    </row>
    <row r="679" customFormat="false" ht="15.75" hidden="false" customHeight="true" outlineLevel="0" collapsed="false">
      <c r="A679" s="3" t="s">
        <v>680</v>
      </c>
      <c r="B679" s="3" t="str">
        <f aca="false">IFERROR(__xludf.dummyfunction("GOOGLETRANSLATE(B679, ""en"", ""mg"")"),"Tsapako fa tsy mety ho vatosoa daholo izy ireo fa ny fanatitra farany no nahatonga ahy nikitro-nify tao anatin'ny fankahalana lalina.")</f>
        <v>Tsapako fa tsy mety ho vatosoa daholo izy ireo fa ny fanatitra farany no nahatonga ahy nikitro-nify tao anatin'ny fankahalana lalina.</v>
      </c>
      <c r="C679" s="3" t="n">
        <v>-1</v>
      </c>
    </row>
    <row r="680" customFormat="false" ht="15.75" hidden="false" customHeight="true" outlineLevel="0" collapsed="false">
      <c r="A680" s="3" t="s">
        <v>681</v>
      </c>
      <c r="B680" s="3" t="str">
        <f aca="false">IFERROR(__xludf.dummyfunction("GOOGLETRANSLATE(B680, ""en"", ""mg"")"),"Raha oharina amin'ny HM hafa dia tsy tsara izany.")</f>
        <v>Raha oharina amin'ny HM hafa dia tsy tsara izany.</v>
      </c>
      <c r="C680" s="3" t="n">
        <v>-1</v>
      </c>
    </row>
    <row r="681" customFormat="false" ht="15.75" hidden="false" customHeight="true" outlineLevel="0" collapsed="false">
      <c r="A681" s="3" t="s">
        <v>682</v>
      </c>
      <c r="B681" s="3" t="str">
        <f aca="false">IFERROR(__xludf.dummyfunction("GOOGLETRANSLATE(B681, ""en"", ""mg"")"),"Tsy azonay antoka 100% mihitsy raha tena manan-janaka vavy izy, fa izaho kosa dia manakana ny fisalasalako fa i Kerrigan dia maranitra loatra ka hamitaka ny mpihaino azy amin'ny finoan-diso (Fantatro ny hevitra iray mahasosotra rehefa i William nilaza tam"&amp;"in'ny mpiasan'ny tapakila iray fa namoy ny zanany vavy tamin'ny 11 Septambra) indrindra ny fifampiraharahana malefaka nataon'i Lewis tamin'i Breslin teraka voajanahary, zaza tena tsara ao amin'ny Kirahy mpilalao sarimihetsika izay mamiratra ihany koa. ary"&amp;" amin'ny farany dia mamony ao amin'ny fahasambarana ary afaka mahita fa misy mihoatra noho ny mifanena amin'ny maso miaraka amin'i William (izay ny hetsika farany dia manana ny fiahiahiana rehetra amin'ny mozika mampientam-po amin'ny zavatra atahoran'ny m"&amp;"pihaino ny fahamarinany).")</f>
        <v>Tsy azonay antoka 100% mihitsy raha tena manan-janaka vavy izy, fa izaho kosa dia manakana ny fisalasalako fa i Kerrigan dia maranitra loatra ka hamitaka ny mpihaino azy amin'ny finoan-diso (Fantatro ny hevitra iray mahasosotra rehefa i William nilaza tamin'ny mpiasan'ny tapakila iray fa namoy ny zanany vavy tamin'ny 11 Septambra) indrindra ny fifampiraharahana malefaka nataon'i Lewis tamin'i Breslin teraka voajanahary, zaza tena tsara ao amin'ny Kirahy mpilalao sarimihetsika izay mamiratra ihany koa. ary amin'ny farany dia mamony ao amin'ny fahasambarana ary afaka mahita fa misy mihoatra noho ny mifanena amin'ny maso miaraka amin'i William (izay ny hetsika farany dia manana ny fiahiahiana rehetra amin'ny mozika mampientam-po amin'ny zavatra atahoran'ny mpihaino ny fahamarinany).</v>
      </c>
      <c r="C681" s="3" t="n">
        <v>1</v>
      </c>
    </row>
    <row r="682" customFormat="false" ht="15.75" hidden="false" customHeight="true" outlineLevel="0" collapsed="false">
      <c r="A682" s="3" t="s">
        <v>683</v>
      </c>
      <c r="B682" s="3" t="str">
        <f aca="false">IFERROR(__xludf.dummyfunction("GOOGLETRANSLATE(B682, ""en"", ""mg"")"),"Ity kitapo ity dia mety tsara raha handany roa dolara fotsiny izy ireo amin'ny fanakatonana tsara kokoa.")</f>
        <v>Ity kitapo ity dia mety tsara raha handany roa dolara fotsiny izy ireo amin'ny fanakatonana tsara kokoa.</v>
      </c>
      <c r="C682" s="3" t="n">
        <v>-1</v>
      </c>
    </row>
    <row r="683" customFormat="false" ht="15.75" hidden="false" customHeight="true" outlineLevel="0" collapsed="false">
      <c r="A683" s="3" t="s">
        <v>684</v>
      </c>
      <c r="B683" s="3" t="str">
        <f aca="false">IFERROR(__xludf.dummyfunction("GOOGLETRANSLATE(B683, ""en"", ""mg"")"),"Ny anton'ny fikasan'i Carver dia tsy nambara mandra-pahatongan'ny hetsika farany (izay ampahany malemy indrindra amin'ny sarimihetsika) fa diniho ny lohahevitry ny Ady Sivily ary tokony hanome fahafaham-po an'ireo izay tsy maniry ny mpandroba atsipy amin'"&amp;"ny fepetra tsara.")</f>
        <v>Ny anton'ny fikasan'i Carver dia tsy nambara mandra-pahatongan'ny hetsika farany (izay ampahany malemy indrindra amin'ny sarimihetsika) fa diniho ny lohahevitry ny Ady Sivily ary tokony hanome fahafaham-po an'ireo izay tsy maniry ny mpandroba atsipy amin'ny fepetra tsara.</v>
      </c>
      <c r="C683" s="3" t="n">
        <v>-1</v>
      </c>
    </row>
    <row r="684" customFormat="false" ht="15.75" hidden="false" customHeight="true" outlineLevel="0" collapsed="false">
      <c r="A684" s="3" t="s">
        <v>685</v>
      </c>
      <c r="B684" s="3" t="str">
        <f aca="false">IFERROR(__xludf.dummyfunction("GOOGLETRANSLATE(B684, ""en"", ""mg"")"),"Dingana tsy fahita firy ho an'i Moby.")</f>
        <v>Dingana tsy fahita firy ho an'i Moby.</v>
      </c>
      <c r="C684" s="3" t="n">
        <v>-1</v>
      </c>
    </row>
    <row r="685" customFormat="false" ht="15.75" hidden="false" customHeight="true" outlineLevel="0" collapsed="false">
      <c r="A685" s="3" t="s">
        <v>686</v>
      </c>
      <c r="B685" s="3" t="str">
        <f aca="false">IFERROR(__xludf.dummyfunction("GOOGLETRANSLATE(B685, ""en"", ""mg"")"),"Avy eo atsipazo ao amin'ny tranom-bahiny izy (na vonoy izy raha mahatsiaro tena ho ratsy ianao) ary mandehana miaraka amin'ny piraty Halfing sy ny necromancer adala!")</f>
        <v>Avy eo atsipazo ao amin'ny tranom-bahiny izy (na vonoy izy raha mahatsiaro tena ho ratsy ianao) ary mandehana miaraka amin'ny piraty Halfing sy ny necromancer adala!</v>
      </c>
      <c r="C685" s="3" t="n">
        <v>1</v>
      </c>
    </row>
    <row r="686" customFormat="false" ht="15.75" hidden="false" customHeight="true" outlineLevel="0" collapsed="false">
      <c r="A686" s="3" t="s">
        <v>687</v>
      </c>
      <c r="B686" s="3" t="str">
        <f aca="false">IFERROR(__xludf.dummyfunction("GOOGLETRANSLATE(B686, ""en"", ""mg"")"),"Niezaka nitaona azy hilalao indray aho saingy nikiakiaka foana izy.")</f>
        <v>Niezaka nitaona azy hilalao indray aho saingy nikiakiaka foana izy.</v>
      </c>
      <c r="C686" s="3" t="n">
        <v>-1</v>
      </c>
    </row>
    <row r="687" customFormat="false" ht="15.75" hidden="false" customHeight="true" outlineLevel="0" collapsed="false">
      <c r="A687" s="3" t="s">
        <v>688</v>
      </c>
      <c r="B687" s="3" t="str">
        <f aca="false">IFERROR(__xludf.dummyfunction("GOOGLETRANSLATE(B687, ""en"", ""mg"")"),"Sehatra tsara indrindra: Jack miezaka ny hahazo Quaid nanompo tao amin'ny podunk pub.")</f>
        <v>Sehatra tsara indrindra: Jack miezaka ny hahazo Quaid nanompo tao amin'ny podunk pub.</v>
      </c>
      <c r="C687" s="3" t="n">
        <v>1</v>
      </c>
    </row>
    <row r="688" customFormat="false" ht="15.75" hidden="false" customHeight="true" outlineLevel="0" collapsed="false">
      <c r="A688" s="3" t="s">
        <v>689</v>
      </c>
      <c r="B688" s="3" t="str">
        <f aca="false">IFERROR(__xludf.dummyfunction("GOOGLETRANSLATE(B688, ""en"", ""mg"")"),"Vakio izany.")</f>
        <v>Vakio izany.</v>
      </c>
      <c r="C688" s="3" t="n">
        <v>1</v>
      </c>
    </row>
    <row r="689" customFormat="false" ht="15.75" hidden="false" customHeight="true" outlineLevel="0" collapsed="false">
      <c r="A689" s="3" t="s">
        <v>690</v>
      </c>
      <c r="B689" s="3" t="str">
        <f aca="false">IFERROR(__xludf.dummyfunction("GOOGLETRANSLATE(B689, ""en"", ""mg"")"),":) Tsy mety amin'ny sofin'ny zanako sy ny namako koa izany - milatsaka hatrany.")</f>
        <v>:) Tsy mety amin'ny sofin'ny zanako sy ny namako koa izany - milatsaka hatrany.</v>
      </c>
      <c r="C689" s="3" t="n">
        <v>-1</v>
      </c>
    </row>
    <row r="690" customFormat="false" ht="15.75" hidden="false" customHeight="true" outlineLevel="0" collapsed="false">
      <c r="A690" s="3" t="s">
        <v>691</v>
      </c>
      <c r="B690" s="3" t="str">
        <f aca="false">IFERROR(__xludf.dummyfunction("GOOGLETRANSLATE(B690, ""en"", ""mg"")"),"Ny mpitsikilo Carson O'Connor sy Michael Madison dia nihena ho amin'ny andraikitry ny fanohanana, miresaka momba ny fitaizana zazakely (izy ireo izao dia mifankatia), mihinana sy mitifitra basy.")</f>
        <v>Ny mpitsikilo Carson O'Connor sy Michael Madison dia nihena ho amin'ny andraikitry ny fanohanana, miresaka momba ny fitaizana zazakely (izy ireo izao dia mifankatia), mihinana sy mitifitra basy.</v>
      </c>
      <c r="C690" s="3" t="n">
        <v>-1</v>
      </c>
    </row>
    <row r="691" customFormat="false" ht="15.75" hidden="false" customHeight="true" outlineLevel="0" collapsed="false">
      <c r="A691" s="3" t="s">
        <v>692</v>
      </c>
      <c r="B691" s="3" t="str">
        <f aca="false">IFERROR(__xludf.dummyfunction("GOOGLETRANSLATE(B691, ""en"", ""mg"")"),"Miverimberina be ny lalao ary mankaleo ny lalao.")</f>
        <v>Miverimberina be ny lalao ary mankaleo ny lalao.</v>
      </c>
      <c r="C691" s="3" t="n">
        <v>-1</v>
      </c>
    </row>
    <row r="692" customFormat="false" ht="15.75" hidden="false" customHeight="true" outlineLevel="0" collapsed="false">
      <c r="A692" s="3" t="s">
        <v>693</v>
      </c>
      <c r="B692" s="3" t="str">
        <f aca="false">IFERROR(__xludf.dummyfunction("GOOGLETRANSLATE(B692, ""en"", ""mg"")"),"Ny tena naotiko dia -5 kintana.")</f>
        <v>Ny tena naotiko dia -5 kintana.</v>
      </c>
      <c r="C692" s="3" t="n">
        <v>-1</v>
      </c>
    </row>
    <row r="693" customFormat="false" ht="15.75" hidden="false" customHeight="true" outlineLevel="0" collapsed="false">
      <c r="A693" s="3" t="s">
        <v>694</v>
      </c>
      <c r="B693" s="3" t="str">
        <f aca="false">IFERROR(__xludf.dummyfunction("GOOGLETRANSLATE(B693, ""en"", ""mg"")"),"Raha manana safidy eo amin'ity sy Pokemon ianao dia mividy Pokemon.")</f>
        <v>Raha manana safidy eo amin'ity sy Pokemon ianao dia mividy Pokemon.</v>
      </c>
      <c r="C693" s="3" t="n">
        <v>-1</v>
      </c>
    </row>
    <row r="694" customFormat="false" ht="15.75" hidden="false" customHeight="true" outlineLevel="0" collapsed="false">
      <c r="A694" s="3" t="s">
        <v>695</v>
      </c>
      <c r="B694" s="3" t="str">
        <f aca="false">IFERROR(__xludf.dummyfunction("GOOGLETRANSLATE(B694, ""en"", ""mg"")"),"Ny anarana no ampahany ratsy indrindra amin'ireo sarimihetsika ireo, ""The Logos"", ""The Hammer"", ""Smith"", ""Morpheus"", ""Trinity"" sy ny sisa.")</f>
        <v>Ny anarana no ampahany ratsy indrindra amin'ireo sarimihetsika ireo, "The Logos", "The Hammer", "Smith", "Morpheus", "Trinity" sy ny sisa.</v>
      </c>
      <c r="C694" s="3" t="n">
        <v>-1</v>
      </c>
    </row>
    <row r="695" customFormat="false" ht="15.75" hidden="false" customHeight="true" outlineLevel="0" collapsed="false">
      <c r="A695" s="3" t="s">
        <v>696</v>
      </c>
      <c r="B695" s="3" t="str">
        <f aca="false">IFERROR(__xludf.dummyfunction("GOOGLETRANSLATE(B695, ""en"", ""mg"")"),"Nieritreritra aho tamin'ny voalohany fa mety manana kinova simba ilay boky saingy rehefa avy namaky hevitra hafa aho dia hitako fa ara-dalàna ny olanay.")</f>
        <v>Nieritreritra aho tamin'ny voalohany fa mety manana kinova simba ilay boky saingy rehefa avy namaky hevitra hafa aho dia hitako fa ara-dalàna ny olanay.</v>
      </c>
      <c r="C695" s="3" t="n">
        <v>-1</v>
      </c>
    </row>
    <row r="696" customFormat="false" ht="15.75" hidden="false" customHeight="true" outlineLevel="0" collapsed="false">
      <c r="A696" s="3" t="s">
        <v>697</v>
      </c>
      <c r="B696" s="3" t="str">
        <f aca="false">IFERROR(__xludf.dummyfunction("GOOGLETRANSLATE(B696, ""en"", ""mg"")"),"In dia somary mampikorontana kely.")</f>
        <v>In dia somary mampikorontana kely.</v>
      </c>
      <c r="C696" s="3" t="n">
        <v>-1</v>
      </c>
    </row>
    <row r="697" customFormat="false" ht="15.75" hidden="false" customHeight="true" outlineLevel="0" collapsed="false">
      <c r="A697" s="3" t="s">
        <v>698</v>
      </c>
      <c r="B697" s="3" t="str">
        <f aca="false">IFERROR(__xludf.dummyfunction("GOOGLETRANSLATE(B697, ""en"", ""mg"")"),"GAMEPLAY 0/10 Omeko zavatra ity raha mahay miditra amin'ny lalao aho!")</f>
        <v>GAMEPLAY 0/10 Omeko zavatra ity raha mahay miditra amin'ny lalao aho!</v>
      </c>
      <c r="C697" s="3" t="n">
        <v>-1</v>
      </c>
    </row>
    <row r="698" customFormat="false" ht="15.75" hidden="false" customHeight="true" outlineLevel="0" collapsed="false">
      <c r="A698" s="3" t="s">
        <v>699</v>
      </c>
      <c r="B698" s="3" t="str">
        <f aca="false">IFERROR(__xludf.dummyfunction("GOOGLETRANSLATE(B698, ""en"", ""mg"")"),"Saingy ny fahasamihafana dia lehibe lavitra, ary voalanjalanja tsara ka hitanao fa mitovy avokoa ny ankolafy tsirairay eo amin'ireo mpilalao ambony.")</f>
        <v>Saingy ny fahasamihafana dia lehibe lavitra, ary voalanjalanja tsara ka hitanao fa mitovy avokoa ny ankolafy tsirairay eo amin'ireo mpilalao ambony.</v>
      </c>
      <c r="C698" s="3" t="n">
        <v>1</v>
      </c>
    </row>
    <row r="699" customFormat="false" ht="15.75" hidden="false" customHeight="true" outlineLevel="0" collapsed="false">
      <c r="A699" s="3" t="s">
        <v>700</v>
      </c>
      <c r="B699" s="3" t="str">
        <f aca="false">IFERROR(__xludf.dummyfunction("GOOGLETRANSLATE(B699, ""en"", ""mg"")"),"Tsy maintsy lazaina fa tena kivy aho.")</f>
        <v>Tsy maintsy lazaina fa tena kivy aho.</v>
      </c>
      <c r="C699" s="3" t="n">
        <v>-1</v>
      </c>
    </row>
    <row r="700" customFormat="false" ht="15.75" hidden="false" customHeight="true" outlineLevel="0" collapsed="false">
      <c r="A700" s="3" t="s">
        <v>701</v>
      </c>
      <c r="B700" s="3" t="str">
        <f aca="false">IFERROR(__xludf.dummyfunction("GOOGLETRANSLATE(B700, ""en"", ""mg"")"),"Ny tarehin-tsoratra mihitsy dia tsy misy dikany ary misolo tena ny mpiara-miasa aminy amin'ny lalao, ary ny akanjo sy volo mikoriana maimaim-poana amin'ny tsirairay amin'izy ireo dia hahatonga anao hiteny hoe ""wow"" farafaharatsiny indray mandeha.")</f>
        <v>Ny tarehin-tsoratra mihitsy dia tsy misy dikany ary misolo tena ny mpiara-miasa aminy amin'ny lalao, ary ny akanjo sy volo mikoriana maimaim-poana amin'ny tsirairay amin'izy ireo dia hahatonga anao hiteny hoe "wow" farafaharatsiny indray mandeha.</v>
      </c>
      <c r="C700" s="3" t="n">
        <v>1</v>
      </c>
    </row>
    <row r="701" customFormat="false" ht="15.75" hidden="false" customHeight="true" outlineLevel="0" collapsed="false">
      <c r="A701" s="3" t="s">
        <v>702</v>
      </c>
      <c r="B701" s="3" t="str">
        <f aca="false">IFERROR(__xludf.dummyfunction("GOOGLETRANSLATE(B701, ""en"", ""mg"")"),"Napetrako ambony loatra angamba ilay bar, satria diso fanantenana be aho.")</f>
        <v>Napetrako ambony loatra angamba ilay bar, satria diso fanantenana be aho.</v>
      </c>
      <c r="C701" s="3" t="n">
        <v>-1</v>
      </c>
    </row>
    <row r="702" customFormat="false" ht="15.75" hidden="false" customHeight="true" outlineLevel="0" collapsed="false">
      <c r="A702" s="3" t="s">
        <v>703</v>
      </c>
      <c r="B702" s="3" t="str">
        <f aca="false">IFERROR(__xludf.dummyfunction("GOOGLETRANSLATE(B702, ""en"", ""mg"")"),"Raha tsy fantatry ny ankamaroan'ny olona afa-tsy ny rakikira fahatelo, ""Under A Stone With No Inscription"", dia eto aho hilaza aminao fa ity rakikira ity dia mendrika ny deraina.")</f>
        <v>Raha tsy fantatry ny ankamaroan'ny olona afa-tsy ny rakikira fahatelo, "Under A Stone With No Inscription", dia eto aho hilaza aminao fa ity rakikira ity dia mendrika ny deraina.</v>
      </c>
      <c r="C702" s="3" t="n">
        <v>1</v>
      </c>
    </row>
    <row r="703" customFormat="false" ht="15.75" hidden="false" customHeight="true" outlineLevel="0" collapsed="false">
      <c r="A703" s="3" t="s">
        <v>704</v>
      </c>
      <c r="B703" s="3" t="str">
        <f aca="false">IFERROR(__xludf.dummyfunction("GOOGLETRANSLATE(B703, ""en"", ""mg"")"),"Ny PC ratsy farany ambany dia tsy afaka mitondra sary amin'ny taranaka manaraka; keyboard clunky kely mifehy ny Hell?!-Eo am-piandohan'ny lalao dia henonao ny mpiambina miresaka momba ny gidro mifoka sigara.")</f>
        <v>Ny PC ratsy farany ambany dia tsy afaka mitondra sary amin'ny taranaka manaraka; keyboard clunky kely mifehy ny Hell?!-Eo am-piandohan'ny lalao dia henonao ny mpiambina miresaka momba ny gidro mifoka sigara.</v>
      </c>
      <c r="C703" s="3" t="n">
        <v>-1</v>
      </c>
    </row>
    <row r="704" customFormat="false" ht="15.75" hidden="false" customHeight="true" outlineLevel="0" collapsed="false">
      <c r="A704" s="3" t="s">
        <v>705</v>
      </c>
      <c r="B704" s="3" t="str">
        <f aca="false">IFERROR(__xludf.dummyfunction("GOOGLETRANSLATE(B704, ""en"", ""mg"")"),"Ny sasany amin'ireo toko dia tena sarotra izay tsy maintsy mamono vahiny an-jatony alohan'ny hamonjena ny lalao amin'ny toeram-pisavana.")</f>
        <v>Ny sasany amin'ireo toko dia tena sarotra izay tsy maintsy mamono vahiny an-jatony alohan'ny hamonjena ny lalao amin'ny toeram-pisavana.</v>
      </c>
      <c r="C704" s="3" t="n">
        <v>-1</v>
      </c>
    </row>
    <row r="705" customFormat="false" ht="15.75" hidden="false" customHeight="true" outlineLevel="0" collapsed="false">
      <c r="A705" s="3" t="s">
        <v>706</v>
      </c>
      <c r="B705" s="3" t="str">
        <f aca="false">IFERROR(__xludf.dummyfunction("GOOGLETRANSLATE(B705, ""en"", ""mg"")"),"Raha toa ka hihidy be izany, fara faharatsiny dia tokony hataon'izy ireo mora kokoa ny bokotra famerenana.")</f>
        <v>Raha toa ka hihidy be izany, fara faharatsiny dia tokony hataon'izy ireo mora kokoa ny bokotra famerenana.</v>
      </c>
      <c r="C705" s="3" t="n">
        <v>-1</v>
      </c>
    </row>
    <row r="706" customFormat="false" ht="15.75" hidden="false" customHeight="true" outlineLevel="0" collapsed="false">
      <c r="A706" s="3" t="s">
        <v>707</v>
      </c>
      <c r="B706" s="3" t="str">
        <f aca="false">IFERROR(__xludf.dummyfunction("GOOGLETRANSLATE(B706, ""en"", ""mg"")"),"Ny mpamokatra dia tsy misy na dia hira 1 aza no mifehy ny filalaovany.")</f>
        <v>Ny mpamokatra dia tsy misy na dia hira 1 aza no mifehy ny filalaovany.</v>
      </c>
      <c r="C706" s="3" t="n">
        <v>-1</v>
      </c>
    </row>
    <row r="707" customFormat="false" ht="15.75" hidden="false" customHeight="true" outlineLevel="0" collapsed="false">
      <c r="A707" s="3" t="s">
        <v>708</v>
      </c>
      <c r="B707" s="3" t="str">
        <f aca="false">IFERROR(__xludf.dummyfunction("GOOGLETRANSLATE(B707, ""en"", ""mg"")"),"Afaka mankafy Mario Party izao ny zaza vao teraka!")</f>
        <v>Afaka mankafy Mario Party izao ny zaza vao teraka!</v>
      </c>
      <c r="C707" s="3" t="n">
        <v>-1</v>
      </c>
    </row>
    <row r="708" customFormat="false" ht="15.75" hidden="false" customHeight="true" outlineLevel="0" collapsed="false">
      <c r="A708" s="3" t="s">
        <v>709</v>
      </c>
      <c r="B708" s="3" t="str">
        <f aca="false">IFERROR(__xludf.dummyfunction("GOOGLETRANSLATE(B708, ""en"", ""mg"")"),"Mihatsara kokoa ny Apoptygma Berzerk miaraka amin'ny rakikira tsirairay, mamolavola amin'ny fomba kanto ny fahatsapana pop matanjaka miaraka amin'ny danceteria faran'izay haingana sy ny zava-manitra gothadustrial.")</f>
        <v>Mihatsara kokoa ny Apoptygma Berzerk miaraka amin'ny rakikira tsirairay, mamolavola amin'ny fomba kanto ny fahatsapana pop matanjaka miaraka amin'ny danceteria faran'izay haingana sy ny zava-manitra gothadustrial.</v>
      </c>
      <c r="C708" s="3" t="n">
        <v>1</v>
      </c>
    </row>
    <row r="709" customFormat="false" ht="15.75" hidden="false" customHeight="true" outlineLevel="0" collapsed="false">
      <c r="A709" s="3" t="s">
        <v>710</v>
      </c>
      <c r="B709" s="3" t="str">
        <f aca="false">IFERROR(__xludf.dummyfunction("GOOGLETRANSLATE(B709, ""en"", ""mg"")"),"Ny tsy fahampiana: ny iPhone 3GS dia tsy hiditra ao anaty kitapo fotsiny.")</f>
        <v>Ny tsy fahampiana: ny iPhone 3GS dia tsy hiditra ao anaty kitapo fotsiny.</v>
      </c>
      <c r="C709" s="3" t="n">
        <v>-1</v>
      </c>
    </row>
    <row r="710" customFormat="false" ht="15.75" hidden="false" customHeight="true" outlineLevel="0" collapsed="false">
      <c r="A710" s="3" t="s">
        <v>711</v>
      </c>
      <c r="B710" s="3" t="str">
        <f aca="false">IFERROR(__xludf.dummyfunction("GOOGLETRANSLATE(B710, ""en"", ""mg"")"),"ROCKET SCIENCE (2007) * Reece Thompson, Anna Kendrick, Nicholas D'Agostino, Vincent Piazza, Margo Martidale, Aaron Yoo, Josh Kay, Steve Park, Lisbeth Bartlett, Denis O'Hare, Jonah Hill. (Dir: Jeffrey Blitz) Fifangaroan'ny ""FIFIDIANANA"" sy ny ""RUSHMORE"&amp;""" mandringa fa maninona ny sasany amin'ireo indie ambara amin'ny fetiben'ny sarimihetsika malaza toa an'i Sundance matetika no hita ho toy ny potipoti-javatra tsy misy dikany, mirotsaka amin'ny tena, feno fankahalana?")</f>
        <v>ROCKET SCIENCE (2007) * Reece Thompson, Anna Kendrick, Nicholas D'Agostino, Vincent Piazza, Margo Martidale, Aaron Yoo, Josh Kay, Steve Park, Lisbeth Bartlett, Denis O'Hare, Jonah Hill. (Dir: Jeffrey Blitz) Fifangaroan'ny "FIFIDIANANA" sy ny "RUSHMORE" mandringa fa maninona ny sasany amin'ireo indie ambara amin'ny fetiben'ny sarimihetsika malaza toa an'i Sundance matetika no hita ho toy ny potipoti-javatra tsy misy dikany, mirotsaka amin'ny tena, feno fankahalana?</v>
      </c>
      <c r="C710" s="3" t="n">
        <v>-1</v>
      </c>
    </row>
    <row r="711" customFormat="false" ht="15.75" hidden="false" customHeight="true" outlineLevel="0" collapsed="false">
      <c r="A711" s="3" t="s">
        <v>712</v>
      </c>
      <c r="B711" s="3" t="str">
        <f aca="false">IFERROR(__xludf.dummyfunction("GOOGLETRANSLATE(B711, ""en"", ""mg"")"),"Avelao aho hanazava ny ampahany mahasosotra indrindra, izay mahasosotra kokoa noho ny miverimberina.")</f>
        <v>Avelao aho hanazava ny ampahany mahasosotra indrindra, izay mahasosotra kokoa noho ny miverimberina.</v>
      </c>
      <c r="C711" s="3" t="n">
        <v>-1</v>
      </c>
    </row>
    <row r="712" customFormat="false" ht="15.75" hidden="false" customHeight="true" outlineLevel="0" collapsed="false">
      <c r="A712" s="3" t="s">
        <v>713</v>
      </c>
      <c r="B712" s="3" t="str">
        <f aca="false">IFERROR(__xludf.dummyfunction("GOOGLETRANSLATE(B712, ""en"", ""mg"")"),"Ny kianja, ny modelin'ny mpilalao, ny vahoaka, ny mpanazatra, ny jiro ary ny famelabelarana no tsara indrindra hitako tamin'ny lalao basikety.")</f>
        <v>Ny kianja, ny modelin'ny mpilalao, ny vahoaka, ny mpanazatra, ny jiro ary ny famelabelarana no tsara indrindra hitako tamin'ny lalao basikety.</v>
      </c>
      <c r="C712" s="3" t="n">
        <v>1</v>
      </c>
    </row>
    <row r="713" customFormat="false" ht="15.75" hidden="false" customHeight="true" outlineLevel="0" collapsed="false">
      <c r="A713" s="3" t="s">
        <v>714</v>
      </c>
      <c r="B713" s="3" t="str">
        <f aca="false">IFERROR(__xludf.dummyfunction("GOOGLETRANSLATE(B713, ""en"", ""mg"")"),"Mbola tsy nahita mpandihy kibo nanao fampisehoana aho ary nikiakiaka tampoka hoe ""OOOOOooooowwww!""")</f>
        <v>Mbola tsy nahita mpandihy kibo nanao fampisehoana aho ary nikiakiaka tampoka hoe "OOOOOooooowwww!"</v>
      </c>
      <c r="C713" s="3" t="n">
        <v>-1</v>
      </c>
    </row>
    <row r="714" customFormat="false" ht="15.75" hidden="false" customHeight="true" outlineLevel="0" collapsed="false">
      <c r="A714" s="3" t="s">
        <v>715</v>
      </c>
      <c r="B714" s="3" t="str">
        <f aca="false">IFERROR(__xludf.dummyfunction("GOOGLETRANSLATE(B714, ""en"", ""mg"")"),"Ity boky ity dia mahasoa ho an'ny tanora mpihaino.")</f>
        <v>Ity boky ity dia mahasoa ho an'ny tanora mpihaino.</v>
      </c>
      <c r="C714" s="3" t="n">
        <v>1</v>
      </c>
    </row>
    <row r="715" customFormat="false" ht="15.75" hidden="false" customHeight="true" outlineLevel="0" collapsed="false">
      <c r="A715" s="3" t="s">
        <v>716</v>
      </c>
      <c r="B715" s="3" t="str">
        <f aca="false">IFERROR(__xludf.dummyfunction("GOOGLETRANSLATE(B715, ""en"", ""mg"")"),"Mino aho fa nanana fikasana tsara i Lily Burana tamin'ny fanoratana ity boky ity, saingy izaho mpamaky dia tsy nahazo izany.")</f>
        <v>Mino aho fa nanana fikasana tsara i Lily Burana tamin'ny fanoratana ity boky ity, saingy izaho mpamaky dia tsy nahazo izany.</v>
      </c>
      <c r="C715" s="3" t="n">
        <v>-1</v>
      </c>
    </row>
    <row r="716" customFormat="false" ht="15.75" hidden="false" customHeight="true" outlineLevel="0" collapsed="false">
      <c r="A716" s="3" t="s">
        <v>717</v>
      </c>
      <c r="B716" s="3" t="str">
        <f aca="false">IFERROR(__xludf.dummyfunction("GOOGLETRANSLATE(B716, ""en"", ""mg"")"),"Ary koa, mahazo fotoana milalao mihoatra ny ampy ianao amin'ny bateria.")</f>
        <v>Ary koa, mahazo fotoana milalao mihoatra ny ampy ianao amin'ny bateria.</v>
      </c>
      <c r="C716" s="3" t="n">
        <v>1</v>
      </c>
    </row>
    <row r="717" customFormat="false" ht="15.75" hidden="false" customHeight="true" outlineLevel="0" collapsed="false">
      <c r="A717" s="3" t="s">
        <v>718</v>
      </c>
      <c r="B717" s="3" t="str">
        <f aca="false">IFERROR(__xludf.dummyfunction("GOOGLETRANSLATE(B717, ""en"", ""mg"")"),"Well Black dia nandray ny sabatical nametra-tena (izany hoe noheverina ho paria izy ary saika simba ara-tsaina noho ny fahaketrahana) ary nahavita nanangona ny s*%%-ny izy mba hiverenana tsara amin'ity lahatahiry voalohany ity izay manome izay lazain'ny a"&amp;"naram-bositra marani-tsaina fa tsy dia mazava loatra.")</f>
        <v>Well Black dia nandray ny sabatical nametra-tena (izany hoe noheverina ho paria izy ary saika simba ara-tsaina noho ny fahaketrahana) ary nahavita nanangona ny s*%%-ny izy mba hiverenana tsara amin'ity lahatahiry voalohany ity izay manome izay lazain'ny anaram-bositra marani-tsaina fa tsy dia mazava loatra.</v>
      </c>
      <c r="C717" s="3" t="n">
        <v>1</v>
      </c>
    </row>
    <row r="718" customFormat="false" ht="15.75" hidden="false" customHeight="true" outlineLevel="0" collapsed="false">
      <c r="A718" s="3" t="s">
        <v>719</v>
      </c>
      <c r="B718" s="3" t="str">
        <f aca="false">IFERROR(__xludf.dummyfunction("GOOGLETRANSLATE(B718, ""en"", ""mg"")"),"Aiza no hifandraisanao sy hifamatotra amin'ny Fitiavana Raha ny marina dia mazàna ianao no mikaroka ny lohanao manontany tena hoe inona no mitranga.")</f>
        <v>Aiza no hifandraisanao sy hifamatotra amin'ny Fitiavana Raha ny marina dia mazàna ianao no mikaroka ny lohanao manontany tena hoe inona no mitranga.</v>
      </c>
      <c r="C718" s="3" t="n">
        <v>-1</v>
      </c>
    </row>
    <row r="719" customFormat="false" ht="15.75" hidden="false" customHeight="true" outlineLevel="0" collapsed="false">
      <c r="A719" s="3" t="s">
        <v>720</v>
      </c>
      <c r="B719" s="3" t="str">
        <f aca="false">IFERROR(__xludf.dummyfunction("GOOGLETRANSLATE(B719, ""en"", ""mg"")"),"Raha ny marina, ny fitaovana rehetra dia voafaritra tsara kokoa.")</f>
        <v>Raha ny marina, ny fitaovana rehetra dia voafaritra tsara kokoa.</v>
      </c>
      <c r="C719" s="3" t="n">
        <v>1</v>
      </c>
    </row>
    <row r="720" customFormat="false" ht="15.75" hidden="false" customHeight="true" outlineLevel="0" collapsed="false">
      <c r="A720" s="3" t="s">
        <v>721</v>
      </c>
      <c r="B720" s="3" t="str">
        <f aca="false">IFERROR(__xludf.dummyfunction("GOOGLETRANSLATE(B720, ""en"", ""mg"")"),"Izany dia ampiasaina amin'ny fiara fitateram-bahoaka amin'ny orinasa serivisy ary rehefa miasa dia miasa tsara.")</f>
        <v>Izany dia ampiasaina amin'ny fiara fitateram-bahoaka amin'ny orinasa serivisy ary rehefa miasa dia miasa tsara.</v>
      </c>
      <c r="C720" s="3" t="n">
        <v>1</v>
      </c>
    </row>
    <row r="721" customFormat="false" ht="15.75" hidden="false" customHeight="true" outlineLevel="0" collapsed="false">
      <c r="A721" s="3" t="s">
        <v>722</v>
      </c>
      <c r="B721" s="3" t="str">
        <f aca="false">IFERROR(__xludf.dummyfunction("GOOGLETRANSLATE(B721, ""en"", ""mg"")"),"fa toy ny épisode ""TILIGHT ZONE"" tena mendrika.")</f>
        <v>fa toy ny épisode "TILIGHT ZONE" tena mendrika.</v>
      </c>
      <c r="C721" s="3" t="n">
        <v>1</v>
      </c>
    </row>
    <row r="722" customFormat="false" ht="15.75" hidden="false" customHeight="true" outlineLevel="0" collapsed="false">
      <c r="A722" s="3" t="s">
        <v>723</v>
      </c>
      <c r="B722" s="3" t="str">
        <f aca="false">IFERROR(__xludf.dummyfunction("GOOGLETRANSLATE(B722, ""en"", ""mg"")"),"Efa antitra tsara ihany koa ny mozika, mbola mampijaly ahy ny feon'i Paul Young.")</f>
        <v>Efa antitra tsara ihany koa ny mozika, mbola mampijaly ahy ny feon'i Paul Young.</v>
      </c>
      <c r="C722" s="3" t="n">
        <v>1</v>
      </c>
    </row>
    <row r="723" customFormat="false" ht="15.75" hidden="false" customHeight="true" outlineLevel="0" collapsed="false">
      <c r="A723" s="3" t="s">
        <v>724</v>
      </c>
      <c r="B723" s="3" t="str">
        <f aca="false">IFERROR(__xludf.dummyfunction("GOOGLETRANSLATE(B723, ""en"", ""mg"")"),"Nisy fiderana kely an'i Jennifer Connelly.")</f>
        <v>Nisy fiderana kely an'i Jennifer Connelly.</v>
      </c>
      <c r="C723" s="3" t="n">
        <v>1</v>
      </c>
    </row>
    <row r="724" customFormat="false" ht="15.75" hidden="false" customHeight="true" outlineLevel="0" collapsed="false">
      <c r="A724" s="3" t="s">
        <v>725</v>
      </c>
      <c r="B724" s="3" t="str">
        <f aca="false">IFERROR(__xludf.dummyfunction("GOOGLETRANSLATE(B724, ""en"", ""mg"")"),"Tantara: 8/10 (mitovy amin'ny karazana tandrefana rehetra) Mpiambina teo aloha ianao....Ratsy fanahy adala...Eny, maro be ny olona maniry ny taninao, miaraka amin'ny tany manodidina anao...Tsy nety anefa ianao, ka raha nandeha tany amin'ny magazay haka ko"&amp;"jakoja ianao, sy ny menaka manitra ho an'ny vadinao, dia novonoiny ny vadinao, nodorany ny tranonao, ary naka an-keriny!")</f>
        <v>Tantara: 8/10 (mitovy amin'ny karazana tandrefana rehetra) Mpiambina teo aloha ianao....Ratsy fanahy adala...Eny, maro be ny olona maniry ny taninao, miaraka amin'ny tany manodidina anao...Tsy nety anefa ianao, ka raha nandeha tany amin'ny magazay haka kojakoja ianao, sy ny menaka manitra ho an'ny vadinao, dia novonoiny ny vadinao, nodorany ny tranonao, ary naka an-keriny!</v>
      </c>
      <c r="C724" s="3" t="n">
        <v>1</v>
      </c>
    </row>
    <row r="725" customFormat="false" ht="15.75" hidden="false" customHeight="true" outlineLevel="0" collapsed="false">
      <c r="A725" s="3" t="s">
        <v>726</v>
      </c>
      <c r="B725" s="3" t="str">
        <f aca="false">IFERROR(__xludf.dummyfunction("GOOGLETRANSLATE(B725, ""en"", ""mg"")"),"Ny fahalemen'ny hevitra sasany, toy ny loharanon-karena voafetra dia mety nahatonga ny tombom-barotra ara-bola ho an'ny orinasa dia nesorina tamin'ny fampitahana ny tombony amin'ny fironana ara-tantara talohan'ny fifandonana.")</f>
        <v>Ny fahalemen'ny hevitra sasany, toy ny loharanon-karena voafetra dia mety nahatonga ny tombom-barotra ara-bola ho an'ny orinasa dia nesorina tamin'ny fampitahana ny tombony amin'ny fironana ara-tantara talohan'ny fifandonana.</v>
      </c>
      <c r="C725" s="3" t="n">
        <v>-1</v>
      </c>
    </row>
    <row r="726" customFormat="false" ht="15.75" hidden="false" customHeight="true" outlineLevel="0" collapsed="false">
      <c r="A726" s="3" t="s">
        <v>727</v>
      </c>
      <c r="B726" s="3" t="str">
        <f aca="false">IFERROR(__xludf.dummyfunction("GOOGLETRANSLATE(B726, ""en"", ""mg"")"),"Satria tia lalao mikrô ny rehetra!")</f>
        <v>Satria tia lalao mikrô ny rehetra!</v>
      </c>
      <c r="C726" s="3" t="n">
        <v>-1</v>
      </c>
    </row>
    <row r="727" customFormat="false" ht="15.75" hidden="false" customHeight="true" outlineLevel="0" collapsed="false">
      <c r="A727" s="3" t="s">
        <v>728</v>
      </c>
      <c r="B727" s="3" t="str">
        <f aca="false">IFERROR(__xludf.dummyfunction("GOOGLETRANSLATE(B727, ""en"", ""mg"")"),"Tsy misy olana na inona na inona.")</f>
        <v>Tsy misy olana na inona na inona.</v>
      </c>
      <c r="C727" s="3" t="n">
        <v>1</v>
      </c>
    </row>
    <row r="728" customFormat="false" ht="15.75" hidden="false" customHeight="true" outlineLevel="0" collapsed="false">
      <c r="A728" s="3" t="s">
        <v>729</v>
      </c>
      <c r="B728" s="3" t="str">
        <f aca="false">IFERROR(__xludf.dummyfunction("GOOGLETRANSLATE(B728, ""en"", ""mg"")"),"Tsy mbola nampiasa vokatra Canon aho izay nahatsapa ho ratsy be.")</f>
        <v>Tsy mbola nampiasa vokatra Canon aho izay nahatsapa ho ratsy be.</v>
      </c>
      <c r="C728" s="3" t="n">
        <v>-1</v>
      </c>
    </row>
    <row r="729" customFormat="false" ht="15.75" hidden="false" customHeight="true" outlineLevel="0" collapsed="false">
      <c r="A729" s="3" t="s">
        <v>730</v>
      </c>
      <c r="B729" s="3" t="str">
        <f aca="false">IFERROR(__xludf.dummyfunction("GOOGLETRANSLATE(B729, ""en"", ""mg"")"),"Hameriko ity iray ity ary faly aho handoa vola bebe kokoa hanalana an'io maloto io.")</f>
        <v>Hameriko ity iray ity ary faly aho handoa vola bebe kokoa hanalana an'io maloto io.</v>
      </c>
      <c r="C729" s="3" t="n">
        <v>-1</v>
      </c>
    </row>
    <row r="730" customFormat="false" ht="15.75" hidden="false" customHeight="true" outlineLevel="0" collapsed="false">
      <c r="A730" s="3" t="s">
        <v>731</v>
      </c>
      <c r="B730" s="3" t="str">
        <f aca="false">IFERROR(__xludf.dummyfunction("GOOGLETRANSLATE(B730, ""en"", ""mg"")"),"Ny rakikira opus dia ""Sea Map"", izay mitsambikina eo anelanelan'i Led Zeppelin, Bardo Pond ary Porcupine Tree. Izany dia mifandanja amin'ny hatsaran'ny ""Scrapbook of Madness"" sy ny ""Satellite Sun"".")</f>
        <v>Ny rakikira opus dia "Sea Map", izay mitsambikina eo anelanelan'i Led Zeppelin, Bardo Pond ary Porcupine Tree. Izany dia mifandanja amin'ny hatsaran'ny "Scrapbook of Madness" sy ny "Satellite Sun".</v>
      </c>
      <c r="C730" s="3" t="n">
        <v>1</v>
      </c>
    </row>
    <row r="731" customFormat="false" ht="15.75" hidden="false" customHeight="true" outlineLevel="0" collapsed="false">
      <c r="A731" s="3" t="s">
        <v>732</v>
      </c>
      <c r="B731" s="3" t="str">
        <f aca="false">IFERROR(__xludf.dummyfunction("GOOGLETRANSLATE(B731, ""en"", ""mg"")"),"Amin'ny ankapobeny - 9/10 Ny sary tsara tarehy, ny lalao ary ny feo dia hanala anao.")</f>
        <v>Amin'ny ankapobeny - 9/10 Ny sary tsara tarehy, ny lalao ary ny feo dia hanala anao.</v>
      </c>
      <c r="C731" s="3" t="n">
        <v>1</v>
      </c>
    </row>
    <row r="732" customFormat="false" ht="15.75" hidden="false" customHeight="true" outlineLevel="0" collapsed="false">
      <c r="A732" s="3" t="s">
        <v>733</v>
      </c>
      <c r="B732" s="3" t="str">
        <f aca="false">IFERROR(__xludf.dummyfunction("GOOGLETRANSLATE(B732, ""en"", ""mg"")"),"Tsy misy afa-tsy ny tsara indrindra!!")</f>
        <v>Tsy misy afa-tsy ny tsara indrindra!!</v>
      </c>
      <c r="C732" s="3" t="n">
        <v>1</v>
      </c>
    </row>
    <row r="733" customFormat="false" ht="15.75" hidden="false" customHeight="true" outlineLevel="0" collapsed="false">
      <c r="A733" s="3" t="s">
        <v>734</v>
      </c>
      <c r="B733" s="3" t="str">
        <f aca="false">IFERROR(__xludf.dummyfunction("GOOGLETRANSLATE(B733, ""en"", ""mg"")"),"Ny fampisehoana dia tsotra manual dia somary sarotra.")</f>
        <v>Ny fampisehoana dia tsotra manual dia somary sarotra.</v>
      </c>
      <c r="C733" s="3" t="n">
        <v>-1</v>
      </c>
    </row>
    <row r="734" customFormat="false" ht="15.75" hidden="false" customHeight="true" outlineLevel="0" collapsed="false">
      <c r="A734" s="3" t="s">
        <v>735</v>
      </c>
      <c r="B734" s="3" t="str">
        <f aca="false">IFERROR(__xludf.dummyfunction("GOOGLETRANSLATE(B734, ""en"", ""mg"")"),"Tsia, mazava ho azy fa tsia!")</f>
        <v>Tsia, mazava ho azy fa tsia!</v>
      </c>
      <c r="C734" s="3" t="n">
        <v>1</v>
      </c>
    </row>
    <row r="735" customFormat="false" ht="15.75" hidden="false" customHeight="true" outlineLevel="0" collapsed="false">
      <c r="A735" s="3" t="s">
        <v>736</v>
      </c>
      <c r="B735" s="3" t="str">
        <f aca="false">IFERROR(__xludf.dummyfunction("GOOGLETRANSLATE(B735, ""en"", ""mg"")"),"Amin'izao vanim-potoanan'ny teknolojia dizitaly mandroso ankehitriny izao, dia tsy hita ny fahafahana volamena iray hamerenana sy hamerenana indray ny sasany amin'ireo mozika lehibe indrindra tamin'ny taona 60.")</f>
        <v>Amin'izao vanim-potoanan'ny teknolojia dizitaly mandroso ankehitriny izao, dia tsy hita ny fahafahana volamena iray hamerenana sy hamerenana indray ny sasany amin'ireo mozika lehibe indrindra tamin'ny taona 60.</v>
      </c>
      <c r="C735" s="3" t="n">
        <v>-1</v>
      </c>
    </row>
    <row r="736" customFormat="false" ht="15.75" hidden="false" customHeight="true" outlineLevel="0" collapsed="false">
      <c r="A736" s="3" t="s">
        <v>737</v>
      </c>
      <c r="B736" s="3" t="str">
        <f aca="false">IFERROR(__xludf.dummyfunction("GOOGLETRANSLATE(B736, ""en"", ""mg"")"),"Ary koa, maro amin'ireo lalana ireo no filler na fluff fotsiny, toy ny James Bond Theme remix izay voatanisa ao amin'ny lisitry ny track Amazon hoe: ""9. James Bone Theme - Paul Oakenfold, Norman, Monty"" James Bone Theme dia momba ny marina.")</f>
        <v>Ary koa, maro amin'ireo lalana ireo no filler na fluff fotsiny, toy ny James Bond Theme remix izay voatanisa ao amin'ny lisitry ny track Amazon hoe: "9. James Bone Theme - Paul Oakenfold, Norman, Monty" James Bone Theme dia momba ny marina.</v>
      </c>
      <c r="C736" s="3" t="n">
        <v>-1</v>
      </c>
    </row>
    <row r="737" customFormat="false" ht="15.75" hidden="false" customHeight="true" outlineLevel="0" collapsed="false">
      <c r="A737" s="3" t="s">
        <v>738</v>
      </c>
      <c r="B737" s="3" t="str">
        <f aca="false">IFERROR(__xludf.dummyfunction("GOOGLETRANSLATE(B737, ""en"", ""mg"")"),"Ary miresaka ady, ity lalao ity dia iray amin'ireo nofinofy farany mora indrindra hatramin'izay.")</f>
        <v>Ary miresaka ady, ity lalao ity dia iray amin'ireo nofinofy farany mora indrindra hatramin'izay.</v>
      </c>
      <c r="C737" s="3" t="n">
        <v>-1</v>
      </c>
    </row>
    <row r="738" customFormat="false" ht="15.75" hidden="false" customHeight="true" outlineLevel="0" collapsed="false">
      <c r="A738" s="3" t="s">
        <v>739</v>
      </c>
      <c r="B738" s="3" t="str">
        <f aca="false">IFERROR(__xludf.dummyfunction("GOOGLETRANSLATE(B738, ""en"", ""mg"")"),"Be dia be koa ny atao.")</f>
        <v>Be dia be koa ny atao.</v>
      </c>
      <c r="C738" s="3" t="n">
        <v>1</v>
      </c>
    </row>
    <row r="739" customFormat="false" ht="15.75" hidden="false" customHeight="true" outlineLevel="0" collapsed="false">
      <c r="A739" s="3" t="s">
        <v>740</v>
      </c>
      <c r="B739" s="3" t="str">
        <f aca="false">IFERROR(__xludf.dummyfunction("GOOGLETRANSLATE(B739, ""en"", ""mg"")"),"Ny tahotra tsy ho tonga dia noho ny fananganana an'i Roth (farany) taorian'ny efa ho antsasak'adiny niarahana tamin'ireo olo-malaza tsy tiana izay tokony hiangona amin'ny fotoana hihaonany amin'ny fiafaran'izy ireo miaraka amin'ny vokatra mahatsiravina ra"&amp;"ha ny marina dia voasintona tokoa ny totohondry.")</f>
        <v>Ny tahotra tsy ho tonga dia noho ny fananganana an'i Roth (farany) taorian'ny efa ho antsasak'adiny niarahana tamin'ireo olo-malaza tsy tiana izay tokony hiangona amin'ny fotoana hihaonany amin'ny fiafaran'izy ireo miaraka amin'ny vokatra mahatsiravina raha ny marina dia voasintona tokoa ny totohondry.</v>
      </c>
      <c r="C739" s="3" t="n">
        <v>-1</v>
      </c>
    </row>
    <row r="740" customFormat="false" ht="15.75" hidden="false" customHeight="true" outlineLevel="0" collapsed="false">
      <c r="A740" s="3" t="s">
        <v>741</v>
      </c>
      <c r="B740" s="3" t="str">
        <f aca="false">IFERROR(__xludf.dummyfunction("GOOGLETRANSLATE(B740, ""en"", ""mg"")"),"Ny fahafahana misafidy ny lafiny maizina na ny mazava amin'ny alalan'ny famonoana kisendrasendra na fanomezana vola dia tsara tarehy.")</f>
        <v>Ny fahafahana misafidy ny lafiny maizina na ny mazava amin'ny alalan'ny famonoana kisendrasendra na fanomezana vola dia tsara tarehy.</v>
      </c>
      <c r="C740" s="3" t="n">
        <v>1</v>
      </c>
    </row>
    <row r="741" customFormat="false" ht="15.75" hidden="false" customHeight="true" outlineLevel="0" collapsed="false">
      <c r="A741" s="3" t="s">
        <v>742</v>
      </c>
      <c r="B741" s="3" t="str">
        <f aca="false">IFERROR(__xludf.dummyfunction("GOOGLETRANSLATE(B741, ""en"", ""mg"")"),"Saika toy ny miteny izy hoe: ""Izaho no Beyonce, mahagaga aho, ary hitsambikina amin'ny zavatra noforoniko ny olona, ​​koa maninona no manandrana.""")</f>
        <v>Saika toy ny miteny izy hoe: "Izaho no Beyonce, mahagaga aho, ary hitsambikina amin'ny zavatra noforoniko ny olona, ​​koa maninona no manandrana."</v>
      </c>
      <c r="C741" s="3" t="n">
        <v>-1</v>
      </c>
    </row>
    <row r="742" customFormat="false" ht="15.75" hidden="false" customHeight="true" outlineLevel="0" collapsed="false">
      <c r="A742" s="3" t="s">
        <v>743</v>
      </c>
      <c r="B742" s="3" t="str">
        <f aca="false">IFERROR(__xludf.dummyfunction("GOOGLETRANSLATE(B742, ""en"", ""mg"")"),"Tadiavo ny firavaka, raha ilaina, hividianana ity kapila ity raha ho an'ny ""Je t'ai dans la peau"" (""Efa manana anao eo ambanin'ny hoditro ianao"").")</f>
        <v>Tadiavo ny firavaka, raha ilaina, hividianana ity kapila ity raha ho an'ny "Je t'ai dans la peau" ("Efa manana anao eo ambanin'ny hoditro ianao").</v>
      </c>
      <c r="C742" s="3" t="n">
        <v>1</v>
      </c>
    </row>
    <row r="743" customFormat="false" ht="15.75" hidden="false" customHeight="true" outlineLevel="0" collapsed="false">
      <c r="A743" s="3" t="s">
        <v>744</v>
      </c>
      <c r="B743" s="3" t="str">
        <f aca="false">IFERROR(__xludf.dummyfunction("GOOGLETRANSLATE(B743, ""en"", ""mg"")"),"Tena tiako ny asany teo aloha ary tena heveriko fa tsy afaka nilalao Profion ratsy kokoa izy na dia nanandrana aza.")</f>
        <v>Tena tiako ny asany teo aloha ary tena heveriko fa tsy afaka nilalao Profion ratsy kokoa izy na dia nanandrana aza.</v>
      </c>
      <c r="C743" s="3" t="n">
        <v>-1</v>
      </c>
    </row>
    <row r="744" customFormat="false" ht="15.75" hidden="false" customHeight="true" outlineLevel="0" collapsed="false">
      <c r="A744" s="3" t="s">
        <v>745</v>
      </c>
      <c r="B744" s="3" t="str">
        <f aca="false">IFERROR(__xludf.dummyfunction("GOOGLETRANSLATE(B744, ""en"", ""mg"")"),"Natsipy tao izy mba hanome antsika olon-dratsy.")</f>
        <v>Natsipy tao izy mba hanome antsika olon-dratsy.</v>
      </c>
      <c r="C744" s="3" t="n">
        <v>-1</v>
      </c>
    </row>
    <row r="745" customFormat="false" ht="15.75" hidden="false" customHeight="true" outlineLevel="0" collapsed="false">
      <c r="A745" s="3" t="s">
        <v>746</v>
      </c>
      <c r="B745" s="3" t="str">
        <f aca="false">IFERROR(__xludf.dummyfunction("GOOGLETRANSLATE(B745, ""en"", ""mg"")"),"Ny ambiny amin'ny rakikira dia miantehitra be loatra amin'ny feon-kira maromaro, izay mampihena ny fientanam-pon'ilay rakikira ho ahy.")</f>
        <v>Ny ambiny amin'ny rakikira dia miantehitra be loatra amin'ny feon-kira maromaro, izay mampihena ny fientanam-pon'ilay rakikira ho ahy.</v>
      </c>
      <c r="C745" s="3" t="n">
        <v>-1</v>
      </c>
    </row>
    <row r="746" customFormat="false" ht="15.75" hidden="false" customHeight="true" outlineLevel="0" collapsed="false">
      <c r="A746" s="3" t="s">
        <v>747</v>
      </c>
      <c r="B746" s="3" t="str">
        <f aca="false">IFERROR(__xludf.dummyfunction("GOOGLETRANSLATE(B746, ""en"", ""mg"")"),"Saingy avy eo dia nivadika ho melody tarihin'ny bass ilay hira, ary i Schalin tamin'ny voalohany dia saika niteny ny tononkira, avy eo nikiakiaka tamin'ny mozika malefaka.")</f>
        <v>Saingy avy eo dia nivadika ho melody tarihin'ny bass ilay hira, ary i Schalin tamin'ny voalohany dia saika niteny ny tononkira, avy eo nikiakiaka tamin'ny mozika malefaka.</v>
      </c>
      <c r="C746" s="3" t="n">
        <v>1</v>
      </c>
    </row>
    <row r="747" customFormat="false" ht="15.75" hidden="false" customHeight="true" outlineLevel="0" collapsed="false">
      <c r="A747" s="3" t="s">
        <v>748</v>
      </c>
      <c r="B747" s="3" t="str">
        <f aca="false">IFERROR(__xludf.dummyfunction("GOOGLETRANSLATE(B747, ""en"", ""mg"")"),"Ary koa, mifanaraka tsara amin'ny fanangonana mozika ""chill-out"" aho.")</f>
        <v>Ary koa, mifanaraka tsara amin'ny fanangonana mozika "chill-out" aho.</v>
      </c>
      <c r="C747" s="3" t="n">
        <v>1</v>
      </c>
    </row>
    <row r="748" customFormat="false" ht="15.75" hidden="false" customHeight="true" outlineLevel="0" collapsed="false">
      <c r="A748" s="3" t="s">
        <v>749</v>
      </c>
      <c r="B748" s="3" t="str">
        <f aca="false">IFERROR(__xludf.dummyfunction("GOOGLETRANSLATE(B748, ""en"", ""mg"")"),"3 amin'ny 10 no omeko azy (ary izany dia satria i Deniro sy Norton no ankafiziko manokana)")</f>
        <v>3 amin'ny 10 no omeko azy (ary izany dia satria i Deniro sy Norton no ankafiziko manokana)</v>
      </c>
      <c r="C748" s="3" t="n">
        <v>-1</v>
      </c>
    </row>
    <row r="749" customFormat="false" ht="15.75" hidden="false" customHeight="true" outlineLevel="0" collapsed="false">
      <c r="A749" s="3" t="s">
        <v>750</v>
      </c>
      <c r="B749" s="3" t="str">
        <f aca="false">IFERROR(__xludf.dummyfunction("GOOGLETRANSLATE(B749, ""en"", ""mg"")"),"Henoko fa mamoaka maody vaovao ry zareo, fa iza no miraharaha rehefa ratsy ny lalao.")</f>
        <v>Henoko fa mamoaka maody vaovao ry zareo, fa iza no miraharaha rehefa ratsy ny lalao.</v>
      </c>
      <c r="C749" s="3" t="n">
        <v>-1</v>
      </c>
    </row>
    <row r="750" customFormat="false" ht="15.75" hidden="false" customHeight="true" outlineLevel="0" collapsed="false">
      <c r="A750" s="3" t="s">
        <v>751</v>
      </c>
      <c r="B750" s="3" t="str">
        <f aca="false">IFERROR(__xludf.dummyfunction("GOOGLETRANSLATE(B750, ""en"", ""mg"")"),"8/10 lehibe ho an'i Ali. Fanajana!")</f>
        <v>8/10 lehibe ho an'i Ali. Fanajana!</v>
      </c>
      <c r="C750" s="3" t="n">
        <v>1</v>
      </c>
    </row>
    <row r="751" customFormat="false" ht="15.75" hidden="false" customHeight="true" outlineLevel="0" collapsed="false">
      <c r="A751" s="3" t="s">
        <v>752</v>
      </c>
      <c r="B751" s="3" t="str">
        <f aca="false">IFERROR(__xludf.dummyfunction("GOOGLETRANSLATE(B751, ""en"", ""mg"")"),"THE LOST CITY (2006) *** Andy Garcia, Ines Sastre, Tomas Milian, Enrique Murciano, Bill Murray, Dustin Hoffman, Millie Perkins, Nestor Carbonell, Steven Bauer, Richard Bradford, Dominik Garcia-Lorido, Julio Oscar Mechosa, Juan Fernandez, Elizabeth Pena, W"&amp;"illiam Marquez, Tony Garcia Plana; tiako hatrizay ny nijery teo amin'ny écran, miaraka amin'ny fampisehoany miredareda, be fitiavana tsy voasakana, mangatsiatsiaka toy ny kôkômbra miaraka amin'ny fihodinana mihoa-pampana sy mirefodrefotra ary ny fitiavany"&amp;" izao dia miseho tanteraka amin'ny lahateniny voalohany amin'ny lahatahiry, valentine ho an'ny tanindrazany Kiobà. Kintan'i Garcia amin'ny maha Fico Fellove, tompon'ny toeram-pandihizana sy mpitendry mozika ao Havana, manodidina ny taona 1958, eo amin'ny "&amp;"faran'ny revolisiona Kiobana sy ny fihodinana mahery vaika amin'ny zava-nitranga ara-tantara izay hanova ny fony sy ny fanahiny mandrakizay.")</f>
        <v>THE LOST CITY (2006) *** Andy Garcia, Ines Sastre, Tomas Milian, Enrique Murciano, Bill Murray, Dustin Hoffman, Millie Perkins, Nestor Carbonell, Steven Bauer, Richard Bradford, Dominik Garcia-Lorido, Julio Oscar Mechosa, Juan Fernandez, Elizabeth Pena, William Marquez, Tony Garcia Plana; tiako hatrizay ny nijery teo amin'ny écran, miaraka amin'ny fampisehoany miredareda, be fitiavana tsy voasakana, mangatsiatsiaka toy ny kôkômbra miaraka amin'ny fihodinana mihoa-pampana sy mirefodrefotra ary ny fitiavany izao dia miseho tanteraka amin'ny lahateniny voalohany amin'ny lahatahiry, valentine ho an'ny tanindrazany Kiobà. Kintan'i Garcia amin'ny maha Fico Fellove, tompon'ny toeram-pandihizana sy mpitendry mozika ao Havana, manodidina ny taona 1958, eo amin'ny faran'ny revolisiona Kiobana sy ny fihodinana mahery vaika amin'ny zava-nitranga ara-tantara izay hanova ny fony sy ny fanahiny mandrakizay.</v>
      </c>
      <c r="C751" s="3" t="n">
        <v>1</v>
      </c>
    </row>
    <row r="752" customFormat="false" ht="15.75" hidden="false" customHeight="true" outlineLevel="0" collapsed="false">
      <c r="A752" s="3" t="s">
        <v>753</v>
      </c>
      <c r="B752" s="3" t="str">
        <f aca="false">IFERROR(__xludf.dummyfunction("GOOGLETRANSLATE(B752, ""en"", ""mg"")"),"Efa im-betsaka ianao no nahita azy taloha, vao farany nahita azy ianao dia nahaliana azy.")</f>
        <v>Efa im-betsaka ianao no nahita azy taloha, vao farany nahita azy ianao dia nahaliana azy.</v>
      </c>
      <c r="C752" s="3" t="n">
        <v>-1</v>
      </c>
    </row>
    <row r="753" customFormat="false" ht="15.75" hidden="false" customHeight="true" outlineLevel="0" collapsed="false">
      <c r="A753" s="3" t="s">
        <v>754</v>
      </c>
      <c r="B753" s="3" t="str">
        <f aca="false">IFERROR(__xludf.dummyfunction("GOOGLETRANSLATE(B753, ""en"", ""mg"")"),"Enga anie aho tsy nividy ity lalao ity, ary ianao koa.")</f>
        <v>Enga anie aho tsy nividy ity lalao ity, ary ianao koa.</v>
      </c>
      <c r="C753" s="3" t="n">
        <v>-1</v>
      </c>
    </row>
    <row r="754" customFormat="false" ht="15.75" hidden="false" customHeight="true" outlineLevel="0" collapsed="false">
      <c r="A754" s="3" t="s">
        <v>755</v>
      </c>
      <c r="B754" s="3" t="str">
        <f aca="false">IFERROR(__xludf.dummyfunction("GOOGLETRANSLATE(B754, ""en"", ""mg"")"),"Ny fanaraha-maso dia mahatsiaro ho saro-kenatra foana na manao ahoana na manao ahoana ny fametahanao ny sari-tany.")</f>
        <v>Ny fanaraha-maso dia mahatsiaro ho saro-kenatra foana na manao ahoana na manao ahoana ny fametahanao ny sari-tany.</v>
      </c>
      <c r="C754" s="3" t="n">
        <v>-1</v>
      </c>
    </row>
    <row r="755" customFormat="false" ht="15.75" hidden="false" customHeight="true" outlineLevel="0" collapsed="false">
      <c r="A755" s="3" t="s">
        <v>756</v>
      </c>
      <c r="B755" s="3" t="str">
        <f aca="false">IFERROR(__xludf.dummyfunction("GOOGLETRANSLATE(B755, ""en"", ""mg"")"),"fotoana izay nahitako zavatra mifandray amin'ny fomba fanao ara-barotra sy ny fifandraisany manokana.")</f>
        <v>fotoana izay nahitako zavatra mifandray amin'ny fomba fanao ara-barotra sy ny fifandraisany manokana.</v>
      </c>
      <c r="C755" s="3" t="n">
        <v>1</v>
      </c>
    </row>
    <row r="756" customFormat="false" ht="15.75" hidden="false" customHeight="true" outlineLevel="0" collapsed="false">
      <c r="A756" s="3" t="s">
        <v>757</v>
      </c>
      <c r="B756" s="3" t="str">
        <f aca="false">IFERROR(__xludf.dummyfunction("GOOGLETRANSLATE(B756, ""en"", ""mg"")"),"Fehiny dia 8/10 no omeko an'ity lalao ity....Tena kilalao tena tsara....serieux....Ny lalao tandrefana tsara indrindra efa nilalao aho....Misy tantara mahafinaritra (ho an'ny fps), sy ny karazan-tsavony hafa rehetra...Ity no lalao ho an'izay tia tifitra t"&amp;"andrefana na hetsika tsy tapaka/FPS fotsiny....Helo, tsara ho an'ny mpankafy ny genre mihitsy aza.")</f>
        <v>Fehiny dia 8/10 no omeko an'ity lalao ity....Tena kilalao tena tsara....serieux....Ny lalao tandrefana tsara indrindra efa nilalao aho....Misy tantara mahafinaritra (ho an'ny fps), sy ny karazan-tsavony hafa rehetra...Ity no lalao ho an'izay tia tifitra tandrefana na hetsika tsy tapaka/FPS fotsiny....Helo, tsara ho an'ny mpankafy ny genre mihitsy aza.</v>
      </c>
      <c r="C756" s="3" t="n">
        <v>1</v>
      </c>
    </row>
    <row r="757" customFormat="false" ht="15.75" hidden="false" customHeight="true" outlineLevel="0" collapsed="false">
      <c r="A757" s="3" t="s">
        <v>758</v>
      </c>
      <c r="B757" s="3" t="str">
        <f aca="false">IFERROR(__xludf.dummyfunction("GOOGLETRANSLATE(B757, ""en"", ""mg"")"),"Ny famonoana no mampamirapiratra ity lalao ity.")</f>
        <v>Ny famonoana no mampamirapiratra ity lalao ity.</v>
      </c>
      <c r="C757" s="3" t="n">
        <v>1</v>
      </c>
    </row>
    <row r="758" customFormat="false" ht="15.75" hidden="false" customHeight="true" outlineLevel="0" collapsed="false">
      <c r="A758" s="3" t="s">
        <v>759</v>
      </c>
      <c r="B758" s="3" t="str">
        <f aca="false">IFERROR(__xludf.dummyfunction("GOOGLETRANSLATE(B758, ""en"", ""mg"")"),"Ny tranonkala dia milaza fa ny tanjon'izy ireo dia ny fahafaham-po amin'ny mpanjifa 100% ary ny pejy fanohanana ara-teknolojia dia manoro hevitra fa hiantso azy ireo ianao fa tsy manisa laharan-telefaona.")</f>
        <v>Ny tranonkala dia milaza fa ny tanjon'izy ireo dia ny fahafaham-po amin'ny mpanjifa 100% ary ny pejy fanohanana ara-teknolojia dia manoro hevitra fa hiantso azy ireo ianao fa tsy manisa laharan-telefaona.</v>
      </c>
      <c r="C758" s="3" t="n">
        <v>-1</v>
      </c>
    </row>
    <row r="759" customFormat="false" ht="15.75" hidden="false" customHeight="true" outlineLevel="0" collapsed="false">
      <c r="A759" s="3" t="s">
        <v>760</v>
      </c>
      <c r="B759" s="3" t="str">
        <f aca="false">IFERROR(__xludf.dummyfunction("GOOGLETRANSLATE(B759, ""en"", ""mg"")"),"Zavatra iray hafa - tsy milalao tsara toy ny taloha ny Crash.")</f>
        <v>Zavatra iray hafa - tsy milalao tsara toy ny taloha ny Crash.</v>
      </c>
      <c r="C759" s="3" t="n">
        <v>-1</v>
      </c>
    </row>
    <row r="760" customFormat="false" ht="15.75" hidden="false" customHeight="true" outlineLevel="0" collapsed="false">
      <c r="A760" s="3" t="s">
        <v>761</v>
      </c>
      <c r="B760" s="3" t="str">
        <f aca="false">IFERROR(__xludf.dummyfunction("GOOGLETRANSLATE(B760, ""en"", ""mg"")"),"fa manjavozavo sy miadana toy ny helo.")</f>
        <v>fa manjavozavo sy miadana toy ny helo.</v>
      </c>
      <c r="C760" s="3" t="n">
        <v>-1</v>
      </c>
    </row>
    <row r="761" customFormat="false" ht="15.75" hidden="false" customHeight="true" outlineLevel="0" collapsed="false">
      <c r="A761" s="3" t="s">
        <v>762</v>
      </c>
      <c r="B761" s="3" t="str">
        <f aca="false">IFERROR(__xludf.dummyfunction("GOOGLETRANSLATE(B761, ""en"", ""mg"")"),"Afaka manohy sy manohy ity rakikira mahafinaritra ity aho, saingy tsy hanao izany aho.")</f>
        <v>Afaka manohy sy manohy ity rakikira mahafinaritra ity aho, saingy tsy hanao izany aho.</v>
      </c>
      <c r="C761" s="3" t="n">
        <v>1</v>
      </c>
    </row>
    <row r="762" customFormat="false" ht="15.75" hidden="false" customHeight="true" outlineLevel="0" collapsed="false">
      <c r="A762" s="3" t="s">
        <v>763</v>
      </c>
      <c r="B762" s="3" t="str">
        <f aca="false">IFERROR(__xludf.dummyfunction("GOOGLETRANSLATE(B762, ""en"", ""mg"")"),"Raha ny marina, ny MF6595 dia miasa tsara amin'ny rafitra fiasan'ny Windows rehetra, anisan'izany ny Windows 7 Release Candidate.")</f>
        <v>Raha ny marina, ny MF6595 dia miasa tsara amin'ny rafitra fiasan'ny Windows rehetra, anisan'izany ny Windows 7 Release Candidate.</v>
      </c>
      <c r="C762" s="3" t="n">
        <v>1</v>
      </c>
    </row>
    <row r="763" customFormat="false" ht="15.75" hidden="false" customHeight="true" outlineLevel="0" collapsed="false">
      <c r="A763" s="3" t="s">
        <v>764</v>
      </c>
      <c r="B763" s="3" t="str">
        <f aca="false">IFERROR(__xludf.dummyfunction("GOOGLETRANSLATE(B763, ""en"", ""mg"")"),"Tsy hankaleo anao fotsiny izany.")</f>
        <v>Tsy hankaleo anao fotsiny izany.</v>
      </c>
      <c r="C763" s="3" t="n">
        <v>1</v>
      </c>
    </row>
    <row r="764" customFormat="false" ht="15.75" hidden="false" customHeight="true" outlineLevel="0" collapsed="false">
      <c r="A764" s="3" t="s">
        <v>765</v>
      </c>
      <c r="B764" s="3" t="str">
        <f aca="false">IFERROR(__xludf.dummyfunction("GOOGLETRANSLATE(B764, ""en"", ""mg"")"),"Raha ny feo dia saika tonga lafatra.")</f>
        <v>Raha ny feo dia saika tonga lafatra.</v>
      </c>
      <c r="C764" s="3" t="n">
        <v>1</v>
      </c>
    </row>
    <row r="765" customFormat="false" ht="15.75" hidden="false" customHeight="true" outlineLevel="0" collapsed="false">
      <c r="A765" s="3" t="s">
        <v>766</v>
      </c>
      <c r="B765" s="3" t="str">
        <f aca="false">IFERROR(__xludf.dummyfunction("GOOGLETRANSLATE(B765, ""en"", ""mg"")"),"Ratsy: Malemy sy tsy marina ny basy.")</f>
        <v>Ratsy: Malemy sy tsy marina ny basy.</v>
      </c>
      <c r="C765" s="3" t="n">
        <v>-1</v>
      </c>
    </row>
    <row r="766" customFormat="false" ht="15.75" hidden="false" customHeight="true" outlineLevel="0" collapsed="false">
      <c r="A766" s="3" t="s">
        <v>767</v>
      </c>
      <c r="B766" s="3" t="str">
        <f aca="false">IFERROR(__xludf.dummyfunction("GOOGLETRANSLATE(B766, ""en"", ""mg"")"),"Tena tiako kokoa ny Kite Runner, saingy tiako be ity iray ity.")</f>
        <v>Tena tiako kokoa ny Kite Runner, saingy tiako be ity iray ity.</v>
      </c>
      <c r="C766" s="3" t="n">
        <v>1</v>
      </c>
    </row>
    <row r="767" customFormat="false" ht="15.75" hidden="false" customHeight="true" outlineLevel="0" collapsed="false">
      <c r="A767" s="3" t="s">
        <v>768</v>
      </c>
      <c r="B767" s="3" t="str">
        <f aca="false">IFERROR(__xludf.dummyfunction("GOOGLETRANSLATE(B767, ""en"", ""mg"")"),"Na dia tsy tiako aza ny sarimihetsika voalohany, ity iray ity dia mametraka bar iray hafa!")</f>
        <v>Na dia tsy tiako aza ny sarimihetsika voalohany, ity iray ity dia mametraka bar iray hafa!</v>
      </c>
      <c r="C767" s="3" t="n">
        <v>-1</v>
      </c>
    </row>
    <row r="768" customFormat="false" ht="15.75" hidden="false" customHeight="true" outlineLevel="0" collapsed="false">
      <c r="A768" s="3" t="s">
        <v>769</v>
      </c>
      <c r="B768" s="3" t="str">
        <f aca="false">IFERROR(__xludf.dummyfunction("GOOGLETRANSLATE(B768, ""en"", ""mg"")"),"Mamela anao hanitsy ny famirapiratana + na -2, fa ny sary dia toa mahatsiravina!")</f>
        <v>Mamela anao hanitsy ny famirapiratana + na -2, fa ny sary dia toa mahatsiravina!</v>
      </c>
      <c r="C768" s="3" t="n">
        <v>-1</v>
      </c>
    </row>
    <row r="769" customFormat="false" ht="15.75" hidden="false" customHeight="true" outlineLevel="0" collapsed="false">
      <c r="A769" s="3" t="s">
        <v>770</v>
      </c>
      <c r="B769" s="3" t="str">
        <f aca="false">IFERROR(__xludf.dummyfunction("GOOGLETRANSLATE(B769, ""en"", ""mg"")"),"Raha tsy izany ianao dia tsy hanao izany.")</f>
        <v>Raha tsy izany ianao dia tsy hanao izany.</v>
      </c>
      <c r="C769" s="3" t="n">
        <v>-1</v>
      </c>
    </row>
    <row r="770" customFormat="false" ht="15.75" hidden="false" customHeight="true" outlineLevel="0" collapsed="false">
      <c r="A770" s="3" t="s">
        <v>771</v>
      </c>
      <c r="B770" s="3" t="str">
        <f aca="false">IFERROR(__xludf.dummyfunction("GOOGLETRANSLATE(B770, ""en"", ""mg"")"),"Ankehitriny dia toa mavesatra loatra amin'ny mozika ny ankamaroan'ny feo, ary very ny gadona ao ambadika.")</f>
        <v>Ankehitriny dia toa mavesatra loatra amin'ny mozika ny ankamaroan'ny feo, ary very ny gadona ao ambadika.</v>
      </c>
      <c r="C770" s="3" t="n">
        <v>-1</v>
      </c>
    </row>
    <row r="771" customFormat="false" ht="15.75" hidden="false" customHeight="true" outlineLevel="0" collapsed="false">
      <c r="A771" s="3" t="s">
        <v>772</v>
      </c>
      <c r="B771" s="3" t="str">
        <f aca="false">IFERROR(__xludf.dummyfunction("GOOGLETRANSLATE(B771, ""en"", ""mg"")"),"Ny webcam dia miasa araka ny nambarany - miaraka amin'ny hazavana manjavozavo tokoa, mbola nahavita nampiseho ny tarehiko tamim-pilaminana izy, ary niasa tsara tamin'ny rindrambaiko fandefasana hafatra.")</f>
        <v>Ny webcam dia miasa araka ny nambarany - miaraka amin'ny hazavana manjavozavo tokoa, mbola nahavita nampiseho ny tarehiko tamim-pilaminana izy, ary niasa tsara tamin'ny rindrambaiko fandefasana hafatra.</v>
      </c>
      <c r="C771" s="3" t="n">
        <v>1</v>
      </c>
    </row>
    <row r="772" customFormat="false" ht="15.75" hidden="false" customHeight="true" outlineLevel="0" collapsed="false">
      <c r="A772" s="3" t="s">
        <v>773</v>
      </c>
      <c r="B772" s="3" t="str">
        <f aca="false">IFERROR(__xludf.dummyfunction("GOOGLETRANSLATE(B772, ""en"", ""mg"")"),"Raha fintinina, ny sary dia manjavozavo tsara amin'ny lalao Wii ary hahatonga anao hangataka bebe kokoa.")</f>
        <v>Raha fintinina, ny sary dia manjavozavo tsara amin'ny lalao Wii ary hahatonga anao hangataka bebe kokoa.</v>
      </c>
      <c r="C772" s="3" t="n">
        <v>1</v>
      </c>
    </row>
    <row r="773" customFormat="false" ht="15.75" hidden="false" customHeight="true" outlineLevel="0" collapsed="false">
      <c r="A773" s="3" t="s">
        <v>774</v>
      </c>
      <c r="B773" s="3" t="str">
        <f aca="false">IFERROR(__xludf.dummyfunction("GOOGLETRANSLATE(B773, ""en"", ""mg"")"),"Raha ny hevitro manokana, ity famoahana ity sy ny Wings' VENUS &amp; MARS dia CD 5.1 ratsy indrindra an'ny DTS eny an-tsena.")</f>
        <v>Raha ny hevitro manokana, ity famoahana ity sy ny Wings' VENUS &amp; MARS dia CD 5.1 ratsy indrindra an'ny DTS eny an-tsena.</v>
      </c>
      <c r="C773" s="3" t="n">
        <v>-1</v>
      </c>
    </row>
    <row r="774" customFormat="false" ht="15.75" hidden="false" customHeight="true" outlineLevel="0" collapsed="false">
      <c r="A774" s="3" t="s">
        <v>775</v>
      </c>
      <c r="B774" s="3" t="str">
        <f aca="false">IFERROR(__xludf.dummyfunction("GOOGLETRANSLATE(B774, ""en"", ""mg"")"),"Tsy ity no boky ho an'ny tanjonao.")</f>
        <v>Tsy ity no boky ho an'ny tanjonao.</v>
      </c>
      <c r="C774" s="3" t="n">
        <v>-1</v>
      </c>
    </row>
    <row r="775" customFormat="false" ht="15.75" hidden="false" customHeight="true" outlineLevel="0" collapsed="false">
      <c r="A775" s="3" t="s">
        <v>776</v>
      </c>
      <c r="B775" s="3" t="str">
        <f aca="false">IFERROR(__xludf.dummyfunction("GOOGLETRANSLATE(B775, ""en"", ""mg"")"),"Na dia samy afaka mampifanaraka ny fomba fanaony amin'ny fomba hafa kely aza ny mpanoratra tsirairay, dia tsy miova ny fisehon'ny atiny.")</f>
        <v>Na dia samy afaka mampifanaraka ny fomba fanaony amin'ny fomba hafa kely aza ny mpanoratra tsirairay, dia tsy miova ny fisehon'ny atiny.</v>
      </c>
      <c r="C775" s="3" t="n">
        <v>1</v>
      </c>
    </row>
    <row r="776" customFormat="false" ht="15.75" hidden="false" customHeight="true" outlineLevel="0" collapsed="false">
      <c r="A776" s="3" t="s">
        <v>777</v>
      </c>
      <c r="B776" s="3" t="str">
        <f aca="false">IFERROR(__xludf.dummyfunction("GOOGLETRANSLATE(B776, ""en"", ""mg"")"),"Tena diso fanantenana tamin'ny lalao iray nandrasako be loatra.")</f>
        <v>Tena diso fanantenana tamin'ny lalao iray nandrasako be loatra.</v>
      </c>
      <c r="C776" s="3" t="n">
        <v>-1</v>
      </c>
    </row>
    <row r="777" customFormat="false" ht="15.75" hidden="false" customHeight="true" outlineLevel="0" collapsed="false">
      <c r="A777" s="3" t="s">
        <v>778</v>
      </c>
      <c r="B777" s="3" t="str">
        <f aca="false">IFERROR(__xludf.dummyfunction("GOOGLETRANSLATE(B777, ""en"", ""mg"")"),"Asa tsara Edios!")</f>
        <v>Asa tsara Edios!</v>
      </c>
      <c r="C777" s="3" t="n">
        <v>1</v>
      </c>
    </row>
    <row r="778" customFormat="false" ht="15.75" hidden="false" customHeight="true" outlineLevel="0" collapsed="false">
      <c r="A778" s="3" t="s">
        <v>779</v>
      </c>
      <c r="B778" s="3" t="str">
        <f aca="false">IFERROR(__xludf.dummyfunction("GOOGLETRANSLATE(B778, ""en"", ""mg"")"),"Nariako ilay cd rehefa avy nihaino hira 2 aho.")</f>
        <v>Nariako ilay cd rehefa avy nihaino hira 2 aho.</v>
      </c>
      <c r="C778" s="3" t="n">
        <v>-1</v>
      </c>
    </row>
    <row r="779" customFormat="false" ht="15.75" hidden="false" customHeight="true" outlineLevel="0" collapsed="false">
      <c r="A779" s="3" t="s">
        <v>780</v>
      </c>
      <c r="B779" s="3" t="str">
        <f aca="false">IFERROR(__xludf.dummyfunction("GOOGLETRANSLATE(B779, ""en"", ""mg"")"),"Faharoa, variana tamin'ny kalitaon'ny fanoratana tanana aho.")</f>
        <v>Faharoa, variana tamin'ny kalitaon'ny fanoratana tanana aho.</v>
      </c>
      <c r="C779" s="3" t="n">
        <v>-1</v>
      </c>
    </row>
    <row r="780" customFormat="false" ht="15.75" hidden="false" customHeight="true" outlineLevel="0" collapsed="false">
      <c r="A780" s="3" t="s">
        <v>781</v>
      </c>
      <c r="B780" s="3" t="str">
        <f aca="false">IFERROR(__xludf.dummyfunction("GOOGLETRANSLATE(B780, ""en"", ""mg"")"),"Mitranga fotsiny ny farany, toy ny hoe maika ny hanao izany na tsy ampy saina tsara kokoa ny mpanoratra.")</f>
        <v>Mitranga fotsiny ny farany, toy ny hoe maika ny hanao izany na tsy ampy saina tsara kokoa ny mpanoratra.</v>
      </c>
      <c r="C780" s="3" t="n">
        <v>-1</v>
      </c>
    </row>
    <row r="781" customFormat="false" ht="15.75" hidden="false" customHeight="true" outlineLevel="0" collapsed="false">
      <c r="A781" s="3" t="s">
        <v>782</v>
      </c>
      <c r="B781" s="3" t="str">
        <f aca="false">IFERROR(__xludf.dummyfunction("GOOGLETRANSLATE(B781, ""en"", ""mg"")"),"BTW- ny jiro jitter dia eo amin'ny 90% amin'ny fotoana miaraka amin'ity fakantsary ity.")</f>
        <v>BTW- ny jiro jitter dia eo amin'ny 90% amin'ny fotoana miaraka amin'ity fakantsary ity.</v>
      </c>
      <c r="C781" s="3" t="n">
        <v>-1</v>
      </c>
    </row>
    <row r="782" customFormat="false" ht="15.75" hidden="false" customHeight="true" outlineLevel="0" collapsed="false">
      <c r="A782" s="3" t="s">
        <v>783</v>
      </c>
      <c r="B782" s="3" t="str">
        <f aca="false">IFERROR(__xludf.dummyfunction("GOOGLETRANSLATE(B782, ""en"", ""mg"")"),"Na izany aza, hitako fa sarotra be ny mankafy ilay boky satria tena tsy tiako ilay mpilalao fototra Amir. Kanosa izy, zaza tsy ampy taona nandritra ny androm-piainany manontolo, nimenomenona sy nitaraina tamin'ny ankamaroan'ireo pejy 371 nilaina mba hitan"&amp;"tarana ilay tantara.")</f>
        <v>Na izany aza, hitako fa sarotra be ny mankafy ilay boky satria tena tsy tiako ilay mpilalao fototra Amir. Kanosa izy, zaza tsy ampy taona nandritra ny androm-piainany manontolo, nimenomenona sy nitaraina tamin'ny ankamaroan'ireo pejy 371 nilaina mba hitantarana ilay tantara.</v>
      </c>
      <c r="C782" s="3" t="n">
        <v>-1</v>
      </c>
    </row>
    <row r="783" customFormat="false" ht="15.75" hidden="false" customHeight="true" outlineLevel="0" collapsed="false">
      <c r="A783" s="3" t="s">
        <v>784</v>
      </c>
      <c r="B783" s="3" t="str">
        <f aca="false">IFERROR(__xludf.dummyfunction("GOOGLETRANSLATE(B783, ""en"", ""mg"")"),"Lasa lavitra i Rowling, tena mahay miteny ny asa sorany ankehitriny.")</f>
        <v>Lasa lavitra i Rowling, tena mahay miteny ny asa sorany ankehitriny.</v>
      </c>
      <c r="C783" s="3" t="n">
        <v>1</v>
      </c>
    </row>
    <row r="784" customFormat="false" ht="15.75" hidden="false" customHeight="true" outlineLevel="0" collapsed="false">
      <c r="A784" s="3" t="s">
        <v>785</v>
      </c>
      <c r="B784" s="3" t="str">
        <f aca="false">IFERROR(__xludf.dummyfunction("GOOGLETRANSLATE(B784, ""en"", ""mg"")"),"Taorian'ny fifampiraharahana tamin'izy roa nandritra ny andro maromaro vao nahita fa mitentina $125 ilay izy, dia voatery nanery ny orinasan'ny carte de crédit hamerina ny fividianana aho.")</f>
        <v>Taorian'ny fifampiraharahana tamin'izy roa nandritra ny andro maromaro vao nahita fa mitentina $125 ilay izy, dia voatery nanery ny orinasan'ny carte de crédit hamerina ny fividianana aho.</v>
      </c>
      <c r="C784" s="3" t="n">
        <v>-1</v>
      </c>
    </row>
    <row r="785" customFormat="false" ht="15.75" hidden="false" customHeight="true" outlineLevel="0" collapsed="false">
      <c r="A785" s="3" t="s">
        <v>786</v>
      </c>
      <c r="B785" s="3" t="str">
        <f aca="false">IFERROR(__xludf.dummyfunction("GOOGLETRANSLATE(B785, ""en"", ""mg"")"),"Alefako amin'ny alàlan'ny Aux in izany ary toa tsara kokoa noho ireo mpandahateny cheesy ao amin'ny monitor-ko.")</f>
        <v>Alefako amin'ny alàlan'ny Aux in izany ary toa tsara kokoa noho ireo mpandahateny cheesy ao amin'ny monitor-ko.</v>
      </c>
      <c r="C785" s="3" t="n">
        <v>1</v>
      </c>
    </row>
    <row r="786" customFormat="false" ht="15.75" hidden="false" customHeight="true" outlineLevel="0" collapsed="false">
      <c r="A786" s="3" t="s">
        <v>787</v>
      </c>
      <c r="B786" s="3" t="str">
        <f aca="false">IFERROR(__xludf.dummyfunction("GOOGLETRANSLATE(B786, ""en"", ""mg"")"),"Toy ny amin'ny lalao star wars rehetra dia tsara ny feo saingy, ny feo mihetsika indrindra dia mamirapiratra.")</f>
        <v>Toy ny amin'ny lalao star wars rehetra dia tsara ny feo saingy, ny feo mihetsika indrindra dia mamirapiratra.</v>
      </c>
      <c r="C786" s="3" t="n">
        <v>1</v>
      </c>
    </row>
    <row r="787" customFormat="false" ht="15.75" hidden="false" customHeight="true" outlineLevel="0" collapsed="false">
      <c r="A787" s="3" t="s">
        <v>788</v>
      </c>
      <c r="B787" s="3" t="str">
        <f aca="false">IFERROR(__xludf.dummyfunction("GOOGLETRANSLATE(B787, ""en"", ""mg"")"),"Milalao ho Superstars WWF ambony indrindra ao anatin'izany ireo vao tonga Rob Van Dam, Booker T, DDP, Rivo-doza, ary ankehitriny thq dia nilaza fa Kevin Nash sy Scott Hall ary Hollywood Hulk Hogan izay marina fa ny NWO dia ho eo amin'ny lalao izao.")</f>
        <v>Milalao ho Superstars WWF ambony indrindra ao anatin'izany ireo vao tonga Rob Van Dam, Booker T, DDP, Rivo-doza, ary ankehitriny thq dia nilaza fa Kevin Nash sy Scott Hall ary Hollywood Hulk Hogan izay marina fa ny NWO dia ho eo amin'ny lalao izao.</v>
      </c>
      <c r="C787" s="3" t="n">
        <v>1</v>
      </c>
    </row>
    <row r="788" customFormat="false" ht="15.75" hidden="false" customHeight="true" outlineLevel="0" collapsed="false">
      <c r="A788" s="3" t="s">
        <v>789</v>
      </c>
      <c r="B788" s="3" t="str">
        <f aca="false">IFERROR(__xludf.dummyfunction("GOOGLETRANSLATE(B788, ""en"", ""mg"")"),"Ary mahafinaritra ny fomba fandehanana avy amin'ny lasa mankany amin'ny ho avy.")</f>
        <v>Ary mahafinaritra ny fomba fandehanana avy amin'ny lasa mankany amin'ny ho avy.</v>
      </c>
      <c r="C788" s="3" t="n">
        <v>1</v>
      </c>
    </row>
    <row r="789" customFormat="false" ht="15.75" hidden="false" customHeight="true" outlineLevel="0" collapsed="false">
      <c r="A789" s="3" t="s">
        <v>790</v>
      </c>
      <c r="B789" s="3" t="str">
        <f aca="false">IFERROR(__xludf.dummyfunction("GOOGLETRANSLATE(B789, ""en"", ""mg"")"),"AZA SSX 3! Izay ihany no fehin-kevitro fa raha tsy manana an'ity lalao ity ao amin'ny fanangonanao ianao dia alao dieny izao dieny izao fa mbola eo ary mandehana menatra!!!")</f>
        <v>AZA SSX 3! Izay ihany no fehin-kevitro fa raha tsy manana an'ity lalao ity ao amin'ny fanangonanao ianao dia alao dieny izao dieny izao fa mbola eo ary mandehana menatra!!!</v>
      </c>
      <c r="C789" s="3" t="n">
        <v>1</v>
      </c>
    </row>
    <row r="790" customFormat="false" ht="15.75" hidden="false" customHeight="true" outlineLevel="0" collapsed="false">
      <c r="A790" s="3" t="s">
        <v>791</v>
      </c>
      <c r="B790" s="3" t="str">
        <f aca="false">IFERROR(__xludf.dummyfunction("GOOGLETRANSLATE(B790, ""en"", ""mg"")"),"Tsy maintsy lazaiko fa tena nitombo tao amiko ity rakikira ity rehefa nahita ilay DVD aho. Ao amin'ny bokiko dia mahazo naoty kintana 5 ny mozika, azo antoka fa tsy teo amin'ny rojo.")</f>
        <v>Tsy maintsy lazaiko fa tena nitombo tao amiko ity rakikira ity rehefa nahita ilay DVD aho. Ao amin'ny bokiko dia mahazo naoty kintana 5 ny mozika, azo antoka fa tsy teo amin'ny rojo.</v>
      </c>
      <c r="C790" s="3" t="n">
        <v>1</v>
      </c>
    </row>
    <row r="791" customFormat="false" ht="15.75" hidden="false" customHeight="true" outlineLevel="0" collapsed="false">
      <c r="A791" s="3" t="s">
        <v>792</v>
      </c>
      <c r="B791" s="3" t="str">
        <f aca="false">IFERROR(__xludf.dummyfunction("GOOGLETRANSLATE(B791, ""en"", ""mg"")"),"Tsapako fa feo hafa no tokony nampiasaina.")</f>
        <v>Tsapako fa feo hafa no tokony nampiasaina.</v>
      </c>
      <c r="C791" s="3" t="n">
        <v>-1</v>
      </c>
    </row>
    <row r="792" customFormat="false" ht="15.75" hidden="false" customHeight="true" outlineLevel="0" collapsed="false">
      <c r="A792" s="3" t="s">
        <v>793</v>
      </c>
      <c r="B792" s="3" t="str">
        <f aca="false">IFERROR(__xludf.dummyfunction("GOOGLETRANSLATE(B792, ""en"", ""mg"")"),"Azonao atao ny miverina amin'io mba hahazoana vaovao hatrany.")</f>
        <v>Azonao atao ny miverina amin'io mba hahazoana vaovao hatrany.</v>
      </c>
      <c r="C792" s="3" t="n">
        <v>1</v>
      </c>
    </row>
    <row r="793" customFormat="false" ht="15.75" hidden="false" customHeight="true" outlineLevel="0" collapsed="false">
      <c r="A793" s="3" t="s">
        <v>794</v>
      </c>
      <c r="B793" s="3" t="str">
        <f aca="false">IFERROR(__xludf.dummyfunction("GOOGLETRANSLATE(B793, ""en"", ""mg"")"),"Raha ny tena marina, aza mandany ny volanao na ny fotoananao amin'ity sarimihetsika ity tahaka ny nataoko indrisy.")</f>
        <v>Raha ny tena marina, aza mandany ny volanao na ny fotoananao amin'ity sarimihetsika ity tahaka ny nataoko indrisy.</v>
      </c>
      <c r="C793" s="3" t="n">
        <v>-1</v>
      </c>
    </row>
    <row r="794" customFormat="false" ht="15.75" hidden="false" customHeight="true" outlineLevel="0" collapsed="false">
      <c r="A794" s="3" t="s">
        <v>795</v>
      </c>
      <c r="B794" s="3" t="str">
        <f aca="false">IFERROR(__xludf.dummyfunction("GOOGLETRANSLATE(B794, ""en"", ""mg"")"),"Volana maromaro no lasa ary toa i Keane dia nanenina tanteraka tamin'ny fahadisoany tanteraka tamin'ny namelany azy hanesorana azy fa nisy fiantraikany (na mety nahatonga) feo feno tahotra sy anaty izay miresaka aminy (na ny marimarina kokoa dia niteny ma"&amp;"fy tamin'ny tenany izy na nampitony ny tahony na niantso paranoia bebe kokoa) rehefa nivezivezy tamin'ny toe-javatra toa tsy misy dikany amin'ny toerana misy azy izy. vaovao rovitra momba ny zanany vavy nanjavona izay ahetsiketsika amin'ny mpandalo tsy ma"&amp;"nahy sy ny mpandeha an-tongotra izay mikoriana momba ny raharahany isan'andro dia ny miverina miasa na mankany amin'ny toerana hafa.")</f>
        <v>Volana maromaro no lasa ary toa i Keane dia nanenina tanteraka tamin'ny fahadisoany tanteraka tamin'ny namelany azy hanesorana azy fa nisy fiantraikany (na mety nahatonga) feo feno tahotra sy anaty izay miresaka aminy (na ny marimarina kokoa dia niteny mafy tamin'ny tenany izy na nampitony ny tahony na niantso paranoia bebe kokoa) rehefa nivezivezy tamin'ny toe-javatra toa tsy misy dikany amin'ny toerana misy azy izy. vaovao rovitra momba ny zanany vavy nanjavona izay ahetsiketsika amin'ny mpandalo tsy manahy sy ny mpandeha an-tongotra izay mikoriana momba ny raharahany isan'andro dia ny miverina miasa na mankany amin'ny toerana hafa.</v>
      </c>
      <c r="C794" s="3" t="n">
        <v>1</v>
      </c>
    </row>
    <row r="795" customFormat="false" ht="15.75" hidden="false" customHeight="true" outlineLevel="0" collapsed="false">
      <c r="A795" s="3" t="s">
        <v>796</v>
      </c>
      <c r="B795" s="3" t="str">
        <f aca="false">IFERROR(__xludf.dummyfunction("GOOGLETRANSLATE(B795, ""en"", ""mg"")"),"Tiako kokoa ity rafitra ity noho ny junctioning sy materia ary espers aza.")</f>
        <v>Tiako kokoa ity rafitra ity noho ny junctioning sy materia ary espers aza.</v>
      </c>
      <c r="C795" s="3" t="n">
        <v>1</v>
      </c>
    </row>
    <row r="796" customFormat="false" ht="15.75" hidden="false" customHeight="true" outlineLevel="0" collapsed="false">
      <c r="A796" s="3" t="s">
        <v>797</v>
      </c>
      <c r="B796" s="3" t="str">
        <f aca="false">IFERROR(__xludf.dummyfunction("GOOGLETRANSLATE(B796, ""en"", ""mg"")"),"5. Ny haben'ny efijery dia fahafinaretana.")</f>
        <v>5. Ny haben'ny efijery dia fahafinaretana.</v>
      </c>
      <c r="C796" s="3" t="n">
        <v>1</v>
      </c>
    </row>
    <row r="797" customFormat="false" ht="15.75" hidden="false" customHeight="true" outlineLevel="0" collapsed="false">
      <c r="A797" s="3" t="s">
        <v>798</v>
      </c>
      <c r="B797" s="3" t="str">
        <f aca="false">IFERROR(__xludf.dummyfunction("GOOGLETRANSLATE(B797, ""en"", ""mg"")"),"Maivana ny fakan-tsary saingy mahatsiaro ho mafy orina.")</f>
        <v>Maivana ny fakan-tsary saingy mahatsiaro ho mafy orina.</v>
      </c>
      <c r="C797" s="3" t="n">
        <v>1</v>
      </c>
    </row>
    <row r="798" customFormat="false" ht="15.75" hidden="false" customHeight="true" outlineLevel="0" collapsed="false">
      <c r="A798" s="3" t="s">
        <v>799</v>
      </c>
      <c r="B798" s="3" t="str">
        <f aca="false">IFERROR(__xludf.dummyfunction("GOOGLETRANSLATE(B798, ""en"", ""mg"")"),"Amin'ny ankapobeny, tsy afaka mandady amin'ny tany ianao na mandeha mitongilana, noho izany dia tsy mahazatra loatra ny fampiasana dips amin'ny terrain.")</f>
        <v>Amin'ny ankapobeny, tsy afaka mandady amin'ny tany ianao na mandeha mitongilana, noho izany dia tsy mahazatra loatra ny fampiasana dips amin'ny terrain.</v>
      </c>
      <c r="C798" s="3" t="n">
        <v>-1</v>
      </c>
    </row>
    <row r="799" customFormat="false" ht="15.75" hidden="false" customHeight="true" outlineLevel="0" collapsed="false">
      <c r="A799" s="3" t="s">
        <v>800</v>
      </c>
      <c r="B799" s="3" t="str">
        <f aca="false">IFERROR(__xludf.dummyfunction("GOOGLETRANSLATE(B799, ""en"", ""mg"")"),"Saingy avy eo dia nanomboka nifidy ny ratsy rehetra momba izany aho.")</f>
        <v>Saingy avy eo dia nanomboka nifidy ny ratsy rehetra momba izany aho.</v>
      </c>
      <c r="C799" s="3" t="n">
        <v>-1</v>
      </c>
    </row>
    <row r="800" customFormat="false" ht="15.75" hidden="false" customHeight="true" outlineLevel="0" collapsed="false">
      <c r="A800" s="3" t="s">
        <v>801</v>
      </c>
      <c r="B800" s="3" t="str">
        <f aca="false">IFERROR(__xludf.dummyfunction("GOOGLETRANSLATE(B800, ""en"", ""mg"")"),"Fanaraha-maso: 10/10 Ny mahazatra anao amin'ny FPS.....Mahazo ny afo mahazatra anao ianao, avy eo ny afo manokana izay mety hahatonga anao hitifitra haingana kokoa amin'ny basy sasany ... azonao koa ny bokotra varavarana misokatra ... avy eo ny bokotra mi"&amp;"hetsika ... sy sarintany ... ary mitsambikina ...")</f>
        <v>Fanaraha-maso: 10/10 Ny mahazatra anao amin'ny FPS.....Mahazo ny afo mahazatra anao ianao, avy eo ny afo manokana izay mety hahatonga anao hitifitra haingana kokoa amin'ny basy sasany ... azonao koa ny bokotra varavarana misokatra ... avy eo ny bokotra mihetsika ... sy sarintany ... ary mitsambikina ...</v>
      </c>
      <c r="C800" s="3" t="n">
        <v>1</v>
      </c>
    </row>
    <row r="801" customFormat="false" ht="15.75" hidden="false" customHeight="true" outlineLevel="0" collapsed="false">
      <c r="A801" s="3" t="s">
        <v>802</v>
      </c>
      <c r="B801" s="3" t="str">
        <f aca="false">IFERROR(__xludf.dummyfunction("GOOGLETRANSLATE(B801, ""en"", ""mg"")"),"Ao amin’ny bokiny, dia mambabo antsika izy amin’ny filazana amintsika izay hain’ny “toetrany” ataony.")</f>
        <v>Ao amin’ny bokiny, dia mambabo antsika izy amin’ny filazana amintsika izay hain’ny “toetrany” ataony.</v>
      </c>
      <c r="C801" s="3" t="n">
        <v>1</v>
      </c>
    </row>
    <row r="802" customFormat="false" ht="15.75" hidden="false" customHeight="true" outlineLevel="0" collapsed="false">
      <c r="A802" s="3" t="s">
        <v>803</v>
      </c>
      <c r="B802" s="3" t="str">
        <f aca="false">IFERROR(__xludf.dummyfunction("GOOGLETRANSLATE(B802, ""en"", ""mg"")"),"Manodidina ny volana faharoa nananako ity finday ity, tapaka ny charger.")</f>
        <v>Manodidina ny volana faharoa nananako ity finday ity, tapaka ny charger.</v>
      </c>
      <c r="C802" s="3" t="n">
        <v>-1</v>
      </c>
    </row>
    <row r="803" customFormat="false" ht="15.75" hidden="false" customHeight="true" outlineLevel="0" collapsed="false">
      <c r="A803" s="3" t="s">
        <v>804</v>
      </c>
      <c r="B803" s="3" t="str">
        <f aca="false">IFERROR(__xludf.dummyfunction("GOOGLETRANSLATE(B803, ""en"", ""mg"")"),"Mamy ny sary.")</f>
        <v>Mamy ny sary.</v>
      </c>
      <c r="C803" s="3" t="n">
        <v>1</v>
      </c>
    </row>
    <row r="804" customFormat="false" ht="15.75" hidden="false" customHeight="true" outlineLevel="0" collapsed="false">
      <c r="A804" s="3" t="s">
        <v>805</v>
      </c>
      <c r="B804" s="3" t="str">
        <f aca="false">IFERROR(__xludf.dummyfunction("GOOGLETRANSLATE(B804, ""en"", ""mg"")"),"Tsikaritro fa tsy fantatry ny tarika ny marika avy amin'ny tsoratadidy DVD an'ny solosainako ary ny famerenana AB dia miasa mafy.")</f>
        <v>Tsikaritro fa tsy fantatry ny tarika ny marika avy amin'ny tsoratadidy DVD an'ny solosainako ary ny famerenana AB dia miasa mafy.</v>
      </c>
      <c r="C804" s="3" t="n">
        <v>-1</v>
      </c>
    </row>
    <row r="805" customFormat="false" ht="15.75" hidden="false" customHeight="true" outlineLevel="0" collapsed="false">
      <c r="A805" s="3" t="s">
        <v>806</v>
      </c>
      <c r="B805" s="3" t="str">
        <f aca="false">IFERROR(__xludf.dummyfunction("GOOGLETRANSLATE(B805, ""en"", ""mg"")"),"Ny T&amp;A amin'ny lela amin'ny takolaka sy ny sombim-pokon'ny sombim-pokonolona tsy misy dikany amin'ny sub-Cormanian, izay tsy misy eritreritra tsara amin'ny karandohany nopotehina: ny governemanta amerikanina futuristika mikorontana dia nanao andrana ka na"&amp;"hatonga andiana zombies miaraka amin'ny ap*ss sy vinaingitra tsy misy afa-tsy ho an'ny tafika an-dranomasina. mish-mash.")</f>
        <v>Ny T&amp;A amin'ny lela amin'ny takolaka sy ny sombim-pokon'ny sombim-pokonolona tsy misy dikany amin'ny sub-Cormanian, izay tsy misy eritreritra tsara amin'ny karandohany nopotehina: ny governemanta amerikanina futuristika mikorontana dia nanao andrana ka nahatonga andiana zombies miaraka amin'ny ap*ss sy vinaingitra tsy misy afa-tsy ho an'ny tafika an-dranomasina. mish-mash.</v>
      </c>
      <c r="C805" s="3" t="n">
        <v>-1</v>
      </c>
    </row>
    <row r="806" customFormat="false" ht="15.75" hidden="false" customHeight="true" outlineLevel="0" collapsed="false">
      <c r="A806" s="3" t="s">
        <v>807</v>
      </c>
      <c r="B806" s="3" t="str">
        <f aca="false">IFERROR(__xludf.dummyfunction("GOOGLETRANSLATE(B806, ""en"", ""mg"")"),"Miala tsiny amin'i Herb, fa heveriko fa tsy azonao ilay sambo tamin'ity andiany ity.")</f>
        <v>Miala tsiny amin'i Herb, fa heveriko fa tsy azonao ilay sambo tamin'ity andiany ity.</v>
      </c>
      <c r="C806" s="3" t="n">
        <v>-1</v>
      </c>
    </row>
    <row r="807" customFormat="false" ht="15.75" hidden="false" customHeight="true" outlineLevel="0" collapsed="false">
      <c r="A807" s="3" t="s">
        <v>808</v>
      </c>
      <c r="B807" s="3" t="str">
        <f aca="false">IFERROR(__xludf.dummyfunction("GOOGLETRANSLATE(B807, ""en"", ""mg"")"),"Ny hany antony omeko azy 1 dia noho ny sary, toy ny fanamarihan'ny iray hafa: lalao mahatsiravina misy loko tsara hanafenana ny harafesina.")</f>
        <v>Ny hany antony omeko azy 1 dia noho ny sary, toy ny fanamarihan'ny iray hafa: lalao mahatsiravina misy loko tsara hanafenana ny harafesina.</v>
      </c>
      <c r="C807" s="3" t="n">
        <v>-1</v>
      </c>
    </row>
    <row r="808" customFormat="false" ht="15.75" hidden="false" customHeight="true" outlineLevel="0" collapsed="false">
      <c r="A808" s="3" t="s">
        <v>809</v>
      </c>
      <c r="B808" s="3" t="str">
        <f aca="false">IFERROR(__xludf.dummyfunction("GOOGLETRANSLATE(B808, ""en"", ""mg"")"),"Nandady azy koa i Alice, ary ity famoahana DVD-Audio ity dia tena fitsaboana.")</f>
        <v>Nandady azy koa i Alice, ary ity famoahana DVD-Audio ity dia tena fitsaboana.</v>
      </c>
      <c r="C808" s="3" t="n">
        <v>1</v>
      </c>
    </row>
    <row r="809" customFormat="false" ht="15.75" hidden="false" customHeight="true" outlineLevel="0" collapsed="false">
      <c r="A809" s="3" t="s">
        <v>810</v>
      </c>
      <c r="B809" s="3" t="str">
        <f aca="false">IFERROR(__xludf.dummyfunction("GOOGLETRANSLATE(B809, ""en"", ""mg"")"),"Toa hevitra tsara fotsiny ilay izy, fa ny vokatra vita dia narary nify.")</f>
        <v>Toa hevitra tsara fotsiny ilay izy, fa ny vokatra vita dia narary nify.</v>
      </c>
      <c r="C809" s="3" t="n">
        <v>-1</v>
      </c>
    </row>
    <row r="810" customFormat="false" ht="15.75" hidden="false" customHeight="true" outlineLevel="0" collapsed="false">
      <c r="A810" s="3" t="s">
        <v>811</v>
      </c>
      <c r="B810" s="3" t="str">
        <f aca="false">IFERROR(__xludf.dummyfunction("GOOGLETRANSLATE(B810, ""en"", ""mg"")"),"Nampahory ahy ny hevitra tsara 100+ momba ity boky ity.")</f>
        <v>Nampahory ahy ny hevitra tsara 100+ momba ity boky ity.</v>
      </c>
      <c r="C810" s="3" t="n">
        <v>-1</v>
      </c>
    </row>
    <row r="811" customFormat="false" ht="15.75" hidden="false" customHeight="true" outlineLevel="0" collapsed="false">
      <c r="A811" s="3" t="s">
        <v>812</v>
      </c>
      <c r="B811" s="3" t="str">
        <f aca="false">IFERROR(__xludf.dummyfunction("GOOGLETRANSLATE(B811, ""en"", ""mg"")"),"Ny fieritreretana an'ity sarimihetsika ity fotsiny dia mampangirifiry ny kiboko.")</f>
        <v>Ny fieritreretana an'ity sarimihetsika ity fotsiny dia mampangirifiry ny kiboko.</v>
      </c>
      <c r="C811" s="3" t="n">
        <v>-1</v>
      </c>
    </row>
    <row r="812" customFormat="false" ht="15.75" hidden="false" customHeight="true" outlineLevel="0" collapsed="false">
      <c r="A812" s="3" t="s">
        <v>813</v>
      </c>
      <c r="B812" s="3" t="str">
        <f aca="false">IFERROR(__xludf.dummyfunction("GOOGLETRANSLATE(B812, ""en"", ""mg"")"),"Noho izany, raha miahy ny mpilalao kasety ianao, ity stero ity dia tena azo itokisana ary tsara feo koa.")</f>
        <v>Noho izany, raha miahy ny mpilalao kasety ianao, ity stero ity dia tena azo itokisana ary tsara feo koa.</v>
      </c>
      <c r="C812" s="3" t="n">
        <v>1</v>
      </c>
    </row>
    <row r="813" customFormat="false" ht="15.75" hidden="false" customHeight="true" outlineLevel="0" collapsed="false">
      <c r="A813" s="3" t="s">
        <v>814</v>
      </c>
      <c r="B813" s="3" t="str">
        <f aca="false">IFERROR(__xludf.dummyfunction("GOOGLETRANSLATE(B813, ""en"", ""mg"")"),"Ny sasany dia mitaky fanosehana A, ny hafa tsy maintsy misafidy safidy miaraka amin'ny cursor avy eo tsindrio A, ny hafa mila mitsambikina mba hahazoana dice kisendrasendra.")</f>
        <v>Ny sasany dia mitaky fanosehana A, ny hafa tsy maintsy misafidy safidy miaraka amin'ny cursor avy eo tsindrio A, ny hafa mila mitsambikina mba hahazoana dice kisendrasendra.</v>
      </c>
      <c r="C813" s="3" t="n">
        <v>-1</v>
      </c>
    </row>
    <row r="814" customFormat="false" ht="15.75" hidden="false" customHeight="true" outlineLevel="0" collapsed="false">
      <c r="A814" s="3" t="s">
        <v>815</v>
      </c>
      <c r="B814" s="3" t="str">
        <f aca="false">IFERROR(__xludf.dummyfunction("GOOGLETRANSLATE(B814, ""en"", ""mg"")"),"12. Ny fiafarana - 4/5stars Manomboka miadana dia misintona, tsara feo.")</f>
        <v>12. Ny fiafarana - 4/5stars Manomboka miadana dia misintona, tsara feo.</v>
      </c>
      <c r="C814" s="3" t="n">
        <v>1</v>
      </c>
    </row>
    <row r="815" customFormat="false" ht="15.75" hidden="false" customHeight="true" outlineLevel="0" collapsed="false">
      <c r="A815" s="3" t="s">
        <v>816</v>
      </c>
      <c r="B815" s="3" t="str">
        <f aca="false">IFERROR(__xludf.dummyfunction("GOOGLETRANSLATE(B815, ""en"", ""mg"")"),"Vidio fotsiny dia ho azonao.")</f>
        <v>Vidio fotsiny dia ho azonao.</v>
      </c>
      <c r="C815" s="3" t="n">
        <v>1</v>
      </c>
    </row>
    <row r="816" customFormat="false" ht="15.75" hidden="false" customHeight="true" outlineLevel="0" collapsed="false">
      <c r="A816" s="3" t="s">
        <v>817</v>
      </c>
      <c r="B816" s="3" t="str">
        <f aca="false">IFERROR(__xludf.dummyfunction("GOOGLETRANSLATE(B816, ""en"", ""mg"")"),"Tena manaitra tokoa ny fihetsik'i Rush sy Davis satria samy mahavita misoroka ny fanaovana ny iray amin'ireo andraikiny ho tena biby goavam-be sy niharam-boina amin'ny fanomezana azy ireo volontsôkôlà amin'ny toetrany sy ny tena zava-misy marina amin'ny s"&amp;"tereotype efa noheverina ho azy ireo - resy amin'ny alikaola sy vady nalaina an-keriny.")</f>
        <v>Tena manaitra tokoa ny fihetsik'i Rush sy Davis satria samy mahavita misoroka ny fanaovana ny iray amin'ireo andraikiny ho tena biby goavam-be sy niharam-boina amin'ny fanomezana azy ireo volontsôkôlà amin'ny toetrany sy ny tena zava-misy marina amin'ny stereotype efa noheverina ho azy ireo - resy amin'ny alikaola sy vady nalaina an-keriny.</v>
      </c>
      <c r="C816" s="3" t="n">
        <v>1</v>
      </c>
    </row>
    <row r="817" customFormat="false" ht="15.75" hidden="false" customHeight="true" outlineLevel="0" collapsed="false">
      <c r="A817" s="3" t="s">
        <v>818</v>
      </c>
      <c r="B817" s="3" t="str">
        <f aca="false">IFERROR(__xludf.dummyfunction("GOOGLETRANSLATE(B817, ""en"", ""mg"")"),"Araho ny fomba tolona tokana an'ny Superstar tsirairay ary atodiho ny onjan'ny lalao amin'ny alàlan'ny fampifangaroana ny kaontera, ny fihodinana ary ny fihetsehana mamarana ny taolana.")</f>
        <v>Araho ny fomba tolona tokana an'ny Superstar tsirairay ary atodiho ny onjan'ny lalao amin'ny alàlan'ny fampifangaroana ny kaontera, ny fihodinana ary ny fihetsehana mamarana ny taolana.</v>
      </c>
      <c r="C817" s="3" t="n">
        <v>1</v>
      </c>
    </row>
    <row r="818" customFormat="false" ht="15.75" hidden="false" customHeight="true" outlineLevel="0" collapsed="false">
      <c r="A818" s="3" t="s">
        <v>819</v>
      </c>
      <c r="B818" s="3" t="str">
        <f aca="false">IFERROR(__xludf.dummyfunction("GOOGLETRANSLATE(B818, ""en"", ""mg"")"),"Ambonin'izany, ny sarimihetsika dia manana toetra mahatezitra (mpilalao sarimihetsika tsy dia mitovitovy amin'ny endrika mitendry an'i Rock miteny avy any an-tany hafa, indraindray miaraka amin'ny sariny ampidirina amin'ny sary miaraka amin'ilay tena Rock"&amp;" Hudson).")</f>
        <v>Ambonin'izany, ny sarimihetsika dia manana toetra mahatezitra (mpilalao sarimihetsika tsy dia mitovitovy amin'ny endrika mitendry an'i Rock miteny avy any an-tany hafa, indraindray miaraka amin'ny sariny ampidirina amin'ny sary miaraka amin'ilay tena Rock Hudson).</v>
      </c>
      <c r="C818" s="3" t="n">
        <v>-1</v>
      </c>
    </row>
    <row r="819" customFormat="false" ht="15.75" hidden="false" customHeight="true" outlineLevel="0" collapsed="false">
      <c r="A819" s="3" t="s">
        <v>820</v>
      </c>
      <c r="B819" s="3" t="str">
        <f aca="false">IFERROR(__xludf.dummyfunction("GOOGLETRANSLATE(B819, ""en"", ""mg"")"),"Teny an-dalana dia nisoroka ny fianakaviany izy, dia i Lillian vadiny (ilay O'Hara mitovy talenta) izay mangataka fisaraham-panambadiana sy ny zanany vavy Laurel (Greynor lehibe) izay mitsambikina ao amin'ny vanim-potoan'ny punk dia manasongadina ny toetr"&amp;"an'ny dadany mikomy amin'ny fifandraisana mafana amin'i Joanna Bourne (neubile Neuultima nanome an'i Nick).")</f>
        <v>Teny an-dalana dia nisoroka ny fianakaviany izy, dia i Lillian vadiny (ilay O'Hara mitovy talenta) izay mangataka fisaraham-panambadiana sy ny zanany vavy Laurel (Greynor lehibe) izay mitsambikina ao amin'ny vanim-potoan'ny punk dia manasongadina ny toetran'ny dadany mikomy amin'ny fifandraisana mafana amin'i Joanna Bourne (neubile Neuultima nanome an'i Nick).</v>
      </c>
      <c r="C819" s="3" t="n">
        <v>1</v>
      </c>
    </row>
    <row r="820" customFormat="false" ht="15.75" hidden="false" customHeight="true" outlineLevel="0" collapsed="false">
      <c r="A820" s="3" t="s">
        <v>821</v>
      </c>
      <c r="B820" s="3" t="str">
        <f aca="false">IFERROR(__xludf.dummyfunction("GOOGLETRANSLATE(B820, ""en"", ""mg"")"),"Tena tsara, tsy hoe tsy dia tsara loatra ny dikan-tenin'ny ELP.")</f>
        <v>Tena tsara, tsy hoe tsy dia tsara loatra ny dikan-tenin'ny ELP.</v>
      </c>
      <c r="C820" s="3" t="n">
        <v>1</v>
      </c>
    </row>
    <row r="821" customFormat="false" ht="15.75" hidden="false" customHeight="true" outlineLevel="0" collapsed="false">
      <c r="A821" s="3" t="s">
        <v>822</v>
      </c>
      <c r="B821" s="3" t="str">
        <f aca="false">IFERROR(__xludf.dummyfunction("GOOGLETRANSLATE(B821, ""en"", ""mg"")"),"Tsy misy fahafahana manova avy amin'ny teny anglisy ho japoney amin'ny mozika/dikateny.")</f>
        <v>Tsy misy fahafahana manova avy amin'ny teny anglisy ho japoney amin'ny mozika/dikateny.</v>
      </c>
      <c r="C821" s="3" t="n">
        <v>-1</v>
      </c>
    </row>
    <row r="822" customFormat="false" ht="15.75" hidden="false" customHeight="true" outlineLevel="0" collapsed="false">
      <c r="A822" s="3" t="s">
        <v>823</v>
      </c>
      <c r="B822" s="3" t="str">
        <f aca="false">IFERROR(__xludf.dummyfunction("GOOGLETRANSLATE(B822, ""en"", ""mg"")"),"Misy chemistry tsy azo lavina eo amin'i Garner sy Olyphant (izay mianiana amin'Andriamanitra aho raha manakimpy ny masonao dia toa an'i Robert Wagner tsy misy dikany!)")</f>
        <v>Misy chemistry tsy azo lavina eo amin'i Garner sy Olyphant (izay mianiana amin'Andriamanitra aho raha manakimpy ny masonao dia toa an'i Robert Wagner tsy misy dikany!)</v>
      </c>
      <c r="C822" s="3" t="n">
        <v>1</v>
      </c>
    </row>
    <row r="823" customFormat="false" ht="15.75" hidden="false" customHeight="true" outlineLevel="0" collapsed="false">
      <c r="A823" s="3" t="s">
        <v>824</v>
      </c>
      <c r="B823" s="3" t="str">
        <f aca="false">IFERROR(__xludf.dummyfunction("GOOGLETRANSLATE(B823, ""en"", ""mg"")"),"Tsy vitan'ny hoe mahamenatra sy manendaka ity lalao ity, fa natao ho an'ny tanjona tokana hahazoana vola haingana amin'ireo mpankafy Naruto.")</f>
        <v>Tsy vitan'ny hoe mahamenatra sy manendaka ity lalao ity, fa natao ho an'ny tanjona tokana hahazoana vola haingana amin'ireo mpankafy Naruto.</v>
      </c>
      <c r="C823" s="3" t="n">
        <v>-1</v>
      </c>
    </row>
    <row r="824" customFormat="false" ht="15.75" hidden="false" customHeight="true" outlineLevel="0" collapsed="false">
      <c r="A824" s="3" t="s">
        <v>825</v>
      </c>
      <c r="B824" s="3" t="str">
        <f aca="false">IFERROR(__xludf.dummyfunction("GOOGLETRANSLATE(B824, ""en"", ""mg"")"),"izay manome fahasahiranana ny firaisana ara-nofo amin'ny fientanam-po, ary mahafinaritra izany.")</f>
        <v>izay manome fahasahiranana ny firaisana ara-nofo amin'ny fientanam-po, ary mahafinaritra izany.</v>
      </c>
      <c r="C824" s="3" t="n">
        <v>1</v>
      </c>
    </row>
    <row r="825" customFormat="false" ht="15.75" hidden="false" customHeight="true" outlineLevel="0" collapsed="false">
      <c r="A825" s="3" t="s">
        <v>826</v>
      </c>
      <c r="B825" s="3" t="str">
        <f aca="false">IFERROR(__xludf.dummyfunction("GOOGLETRANSLATE(B825, ""en"", ""mg"")"),"Nisy ripoff izany.")</f>
        <v>Nisy ripoff izany.</v>
      </c>
      <c r="C825" s="3" t="n">
        <v>-1</v>
      </c>
    </row>
    <row r="826" customFormat="false" ht="15.75" hidden="false" customHeight="true" outlineLevel="0" collapsed="false">
      <c r="A826" s="3" t="s">
        <v>827</v>
      </c>
      <c r="B826" s="3" t="str">
        <f aca="false">IFERROR(__xludf.dummyfunction("GOOGLETRANSLATE(B826, ""en"", ""mg"")"),"Ny tena olana dia tsy nisy na iray aza tamin'ireo hira natao mivantana.")</f>
        <v>Ny tena olana dia tsy nisy na iray aza tamin'ireo hira natao mivantana.</v>
      </c>
      <c r="C826" s="3" t="n">
        <v>-1</v>
      </c>
    </row>
    <row r="827" customFormat="false" ht="15.75" hidden="false" customHeight="true" outlineLevel="0" collapsed="false">
      <c r="A827" s="3" t="s">
        <v>828</v>
      </c>
      <c r="B827" s="3" t="str">
        <f aca="false">IFERROR(__xludf.dummyfunction("GOOGLETRANSLATE(B827, ""en"", ""mg"")"),"Saingy halako izany satria tsy maintsy nandoa vola 8 aho tamin'ny zavatra tokony ho SCI-FI, Etazonia na sarimihetsika ABC amin'ny herinandro.")</f>
        <v>Saingy halako izany satria tsy maintsy nandoa vola 8 aho tamin'ny zavatra tokony ho SCI-FI, Etazonia na sarimihetsika ABC amin'ny herinandro.</v>
      </c>
      <c r="C827" s="3" t="n">
        <v>-1</v>
      </c>
    </row>
    <row r="828" customFormat="false" ht="15.75" hidden="false" customHeight="true" outlineLevel="0" collapsed="false">
      <c r="A828" s="3" t="s">
        <v>829</v>
      </c>
      <c r="B828" s="3" t="str">
        <f aca="false">IFERROR(__xludf.dummyfunction("GOOGLETRANSLATE(B828, ""en"", ""mg"")"),"Ny fanaraha-maso dia eo an-toerana.")</f>
        <v>Ny fanaraha-maso dia eo an-toerana.</v>
      </c>
      <c r="C828" s="3" t="n">
        <v>1</v>
      </c>
    </row>
    <row r="829" customFormat="false" ht="15.75" hidden="false" customHeight="true" outlineLevel="0" collapsed="false">
      <c r="A829" s="3" t="s">
        <v>830</v>
      </c>
      <c r="B829" s="3" t="str">
        <f aca="false">IFERROR(__xludf.dummyfunction("GOOGLETRANSLATE(B829, ""en"", ""mg"")"),"Manome antsika toro-hevitra sy fidirana amin'ny fikarohana maro i Pace mba hanampiana antsika amin'ny fifampiraharahana amin'ny samy lahy na samy vavy.")</f>
        <v>Manome antsika toro-hevitra sy fidirana amin'ny fikarohana maro i Pace mba hanampiana antsika amin'ny fifampiraharahana amin'ny samy lahy na samy vavy.</v>
      </c>
      <c r="C829" s="3" t="n">
        <v>1</v>
      </c>
    </row>
    <row r="830" customFormat="false" ht="15.75" hidden="false" customHeight="true" outlineLevel="0" collapsed="false">
      <c r="A830" s="3" t="s">
        <v>831</v>
      </c>
      <c r="B830" s="3" t="str">
        <f aca="false">IFERROR(__xludf.dummyfunction("GOOGLETRANSLATE(B830, ""en"", ""mg"")"),"Afaka nividy karatra ambany $100 aho ary nahazo vokatra tsara kokoa.")</f>
        <v>Afaka nividy karatra ambany $100 aho ary nahazo vokatra tsara kokoa.</v>
      </c>
      <c r="C830" s="3" t="n">
        <v>-1</v>
      </c>
    </row>
    <row r="831" customFormat="false" ht="15.75" hidden="false" customHeight="true" outlineLevel="0" collapsed="false">
      <c r="A831" s="3" t="s">
        <v>832</v>
      </c>
      <c r="B831" s="3" t="str">
        <f aca="false">IFERROR(__xludf.dummyfunction("GOOGLETRANSLATE(B831, ""en"", ""mg"")"),"Rehefa niova ny gara avy amin'ny dokambarotra ho fampisehoana na ny mifamadika amin'izany, dia tapaka ny feo amin'ny sasany.")</f>
        <v>Rehefa niova ny gara avy amin'ny dokambarotra ho fampisehoana na ny mifamadika amin'izany, dia tapaka ny feo amin'ny sasany.</v>
      </c>
      <c r="C831" s="3" t="n">
        <v>-1</v>
      </c>
    </row>
    <row r="832" customFormat="false" ht="15.75" hidden="false" customHeight="true" outlineLevel="0" collapsed="false">
      <c r="A832" s="3" t="s">
        <v>833</v>
      </c>
      <c r="B832" s="3" t="str">
        <f aca="false">IFERROR(__xludf.dummyfunction("GOOGLETRANSLATE(B832, ""en"", ""mg"")"),"Tsy vitan'ny mpilalao sarimihetsika ny vatana sy ny feo.")</f>
        <v>Tsy vitan'ny mpilalao sarimihetsika ny vatana sy ny feo.</v>
      </c>
      <c r="C832" s="3" t="n">
        <v>-1</v>
      </c>
    </row>
    <row r="833" customFormat="false" ht="15.75" hidden="false" customHeight="true" outlineLevel="0" collapsed="false">
      <c r="A833" s="3" t="s">
        <v>834</v>
      </c>
      <c r="B833" s="3" t="str">
        <f aca="false">IFERROR(__xludf.dummyfunction("GOOGLETRANSLATE(B833, ""en"", ""mg"")"),"Ny ankamaroan'ny mpanoratra dia mandinika ny lafiny rehetra amin'ny fandikana mandritra ny vanim-potoana ary manome bibliographie mendrika amin'ny faran'ny toko tsirairay.")</f>
        <v>Ny ankamaroan'ny mpanoratra dia mandinika ny lafiny rehetra amin'ny fandikana mandritra ny vanim-potoana ary manome bibliographie mendrika amin'ny faran'ny toko tsirairay.</v>
      </c>
      <c r="C833" s="3" t="n">
        <v>1</v>
      </c>
    </row>
    <row r="834" customFormat="false" ht="15.75" hidden="false" customHeight="true" outlineLevel="0" collapsed="false">
      <c r="A834" s="3" t="s">
        <v>835</v>
      </c>
      <c r="B834" s="3" t="str">
        <f aca="false">IFERROR(__xludf.dummyfunction("GOOGLETRANSLATE(B834, ""en"", ""mg"")"),"Ity andiany misy CD 6 ity dia mitondra ny bokin'i Jesosy Cosmic ho dingana iray.")</f>
        <v>Ity andiany misy CD 6 ity dia mitondra ny bokin'i Jesosy Cosmic ho dingana iray.</v>
      </c>
      <c r="C834" s="3" t="n">
        <v>1</v>
      </c>
    </row>
    <row r="835" customFormat="false" ht="15.75" hidden="false" customHeight="true" outlineLevel="0" collapsed="false">
      <c r="A835" s="3" t="s">
        <v>836</v>
      </c>
      <c r="B835" s="3" t="str">
        <f aca="false">IFERROR(__xludf.dummyfunction("GOOGLETRANSLATE(B835, ""en"", ""mg"")"),"Hatreto, tena tsara, faly aho tahaka ny olona rehetra izay nilalao teo aloha, Itakagi no oloko, ratsy loatra fa hiala amin'ny Tecmo izy saingy mety ho tsara izany satria misalasala aho fa tsy hanao lalao intsony izy ...")</f>
        <v>Hatreto, tena tsara, faly aho tahaka ny olona rehetra izay nilalao teo aloha, Itakagi no oloko, ratsy loatra fa hiala amin'ny Tecmo izy saingy mety ho tsara izany satria misalasala aho fa tsy hanao lalao intsony izy ...</v>
      </c>
      <c r="C835" s="3" t="n">
        <v>1</v>
      </c>
    </row>
    <row r="836" customFormat="false" ht="15.75" hidden="false" customHeight="true" outlineLevel="0" collapsed="false">
      <c r="A836" s="3" t="s">
        <v>837</v>
      </c>
      <c r="B836" s="3" t="str">
        <f aca="false">IFERROR(__xludf.dummyfunction("GOOGLETRANSLATE(B836, ""en"", ""mg"")"),"Miaraka amin'ny dia an-tongotra iray i Jan (Taylor mampifandanja tsara ny mahantra an'i Chinaski miaraka amin'ny fangarony tsy manam-paharoa), Henry vehivavy tsy manan-kialofana no nianjera ary nizara toerana sy fanaterana mandra-pahatapitry ny vola.")</f>
        <v>Miaraka amin'ny dia an-tongotra iray i Jan (Taylor mampifandanja tsara ny mahantra an'i Chinaski miaraka amin'ny fangarony tsy manam-paharoa), Henry vehivavy tsy manan-kialofana no nianjera ary nizara toerana sy fanaterana mandra-pahatapitry ny vola.</v>
      </c>
      <c r="C836" s="3" t="n">
        <v>1</v>
      </c>
    </row>
    <row r="837" customFormat="false" ht="15.75" hidden="false" customHeight="true" outlineLevel="0" collapsed="false">
      <c r="A837" s="3" t="s">
        <v>838</v>
      </c>
      <c r="B837" s="3" t="str">
        <f aca="false">IFERROR(__xludf.dummyfunction("GOOGLETRANSLATE(B837, ""en"", ""mg"")"),"EVAN ALMIGHTY (2007) ** Steve Carell, Morgan Freeman, Lauren Graham, Johnny Simmons, Graham Phillips, Jimmy Bennett, John Goodman, Wanda Sykes, John Michael Higgins, Jonah Hill, Molly Shannon, Ed Helms, (Cameo: Jon Stewart as himself) Strained 'sequel' to"&amp;" ""BRUCE 'BRUCE' an'i BRUCE 'BRUCE' an'i BRUCE an'ny ""BRUCE"" Carell miala amin'ny fahitalavitra mba hanomboka ny asany amin'ny maha solombavambahoaka vao misondrotra ao amin'ny Kongresy dia feno ny tanany rehefa Andriamanitra (Freeman namerina ny andrai"&amp;"kiny masina; Jim Carrey tamim-pahendrena ny nanalavitra ny 'fiantsoana') dia nitaky ny hanorina sambo toa an'i Noa ary tonga ny fihomehezana (na tokony ho).")</f>
        <v>EVAN ALMIGHTY (2007) ** Steve Carell, Morgan Freeman, Lauren Graham, Johnny Simmons, Graham Phillips, Jimmy Bennett, John Goodman, Wanda Sykes, John Michael Higgins, Jonah Hill, Molly Shannon, Ed Helms, (Cameo: Jon Stewart as himself) Strained 'sequel' to "BRUCE 'BRUCE' an'i BRUCE 'BRUCE' an'i BRUCE an'ny "BRUCE" Carell miala amin'ny fahitalavitra mba hanomboka ny asany amin'ny maha solombavambahoaka vao misondrotra ao amin'ny Kongresy dia feno ny tanany rehefa Andriamanitra (Freeman namerina ny andraikiny masina; Jim Carrey tamim-pahendrena ny nanalavitra ny 'fiantsoana') dia nitaky ny hanorina sambo toa an'i Noa ary tonga ny fihomehezana (na tokony ho).</v>
      </c>
      <c r="C837" s="3" t="n">
        <v>-1</v>
      </c>
    </row>
    <row r="838" customFormat="false" ht="15.75" hidden="false" customHeight="true" outlineLevel="0" collapsed="false">
      <c r="A838" s="3" t="s">
        <v>839</v>
      </c>
      <c r="B838" s="3" t="str">
        <f aca="false">IFERROR(__xludf.dummyfunction("GOOGLETRANSLATE(B838, ""en"", ""mg"")"),"Indrisy anefa fa tsy mendrika ny $9.00 ny mandeha mijery azy irery.")</f>
        <v>Indrisy anefa fa tsy mendrika ny $9.00 ny mandeha mijery azy irery.</v>
      </c>
      <c r="C838" s="3" t="n">
        <v>-1</v>
      </c>
    </row>
    <row r="839" customFormat="false" ht="15.75" hidden="false" customHeight="true" outlineLevel="0" collapsed="false">
      <c r="A839" s="3" t="s">
        <v>840</v>
      </c>
      <c r="B839" s="3" t="str">
        <f aca="false">IFERROR(__xludf.dummyfunction("GOOGLETRANSLATE(B839, ""en"", ""mg"")"),"Taiza ny mpanoratra?")</f>
        <v>Taiza ny mpanoratra?</v>
      </c>
      <c r="C839" s="3" t="n">
        <v>-1</v>
      </c>
    </row>
    <row r="840" customFormat="false" ht="15.75" hidden="false" customHeight="true" outlineLevel="0" collapsed="false">
      <c r="A840" s="3" t="s">
        <v>841</v>
      </c>
      <c r="B840" s="3" t="str">
        <f aca="false">IFERROR(__xludf.dummyfunction("GOOGLETRANSLATE(B840, ""en"", ""mg"")"),"Ny 50 isan-jato mahery kokoa noho ny turon na core 2 duo mitovy amin'ny specs mitovy., ary mihoatra noho ny Macbook air 13inch, $1700, ary Macbook pro $1499, raha ny marina, ny I5 dia mamela fotsiny ny fampiasana farany ram, sy ny processeur virtoaly, end"&amp;"ri-javatra iray mbola tsy maintsy araraotina ho an'ny ankamaroan'ny mpampiasa, fa iray amin'ireo rindrambaiko avo lenta, ilaina ho an'ny porofo amin'izao fotoana izao.")</f>
        <v>Ny 50 isan-jato mahery kokoa noho ny turon na core 2 duo mitovy amin'ny specs mitovy., ary mihoatra noho ny Macbook air 13inch, $1700, ary Macbook pro $1499, raha ny marina, ny I5 dia mamela fotsiny ny fampiasana farany ram, sy ny processeur virtoaly, endri-javatra iray mbola tsy maintsy araraotina ho an'ny ankamaroan'ny mpampiasa, fa iray amin'ireo rindrambaiko avo lenta, ilaina ho an'ny porofo amin'izao fotoana izao.</v>
      </c>
      <c r="C840" s="3" t="n">
        <v>1</v>
      </c>
    </row>
    <row r="841" customFormat="false" ht="15.75" hidden="false" customHeight="true" outlineLevel="0" collapsed="false">
      <c r="A841" s="3" t="s">
        <v>842</v>
      </c>
      <c r="B841" s="3" t="str">
        <f aca="false">IFERROR(__xludf.dummyfunction("GOOGLETRANSLATE(B841, ""en"", ""mg"")"),"Olana nihaona: Nisy iray ratsy nosoloiko.")</f>
        <v>Olana nihaona: Nisy iray ratsy nosoloiko.</v>
      </c>
      <c r="C841" s="3" t="n">
        <v>-1</v>
      </c>
    </row>
    <row r="842" customFormat="false" ht="15.75" hidden="false" customHeight="true" outlineLevel="0" collapsed="false">
      <c r="A842" s="3" t="s">
        <v>843</v>
      </c>
      <c r="B842" s="3" t="str">
        <f aca="false">IFERROR(__xludf.dummyfunction("GOOGLETRANSLATE(B842, ""en"", ""mg"")"),"AZA MIVIDY NA MANOFA ITY LELAO ITY!")</f>
        <v>AZA MIVIDY NA MANOFA ITY LELAO ITY!</v>
      </c>
      <c r="C842" s="3" t="n">
        <v>-1</v>
      </c>
    </row>
    <row r="843" customFormat="false" ht="15.75" hidden="false" customHeight="true" outlineLevel="0" collapsed="false">
      <c r="A843" s="3" t="s">
        <v>844</v>
      </c>
      <c r="B843" s="3" t="str">
        <f aca="false">IFERROR(__xludf.dummyfunction("GOOGLETRANSLATE(B843, ""en"", ""mg"")"),";-) Fanadihadiana farany: Tsy isalasalana fa ity no boky mankaleo indrindra novakiako hatrizay!")</f>
        <v>;-) Fanadihadiana farany: Tsy isalasalana fa ity no boky mankaleo indrindra novakiako hatrizay!</v>
      </c>
      <c r="C843" s="3" t="n">
        <v>-1</v>
      </c>
    </row>
    <row r="844" customFormat="false" ht="15.75" hidden="false" customHeight="true" outlineLevel="0" collapsed="false">
      <c r="A844" s="3" t="s">
        <v>845</v>
      </c>
      <c r="B844" s="3" t="str">
        <f aca="false">IFERROR(__xludf.dummyfunction("GOOGLETRANSLATE(B844, ""en"", ""mg"")"),"Na dia amin'ny medium, izay ananako azy ireo, dia mijery tsara izy ireo.")</f>
        <v>Na dia amin'ny medium, izay ananako azy ireo, dia mijery tsara izy ireo.</v>
      </c>
      <c r="C844" s="3" t="n">
        <v>1</v>
      </c>
    </row>
    <row r="845" customFormat="false" ht="15.75" hidden="false" customHeight="true" outlineLevel="0" collapsed="false">
      <c r="A845" s="3" t="s">
        <v>846</v>
      </c>
      <c r="B845" s="3" t="str">
        <f aca="false">IFERROR(__xludf.dummyfunction("GOOGLETRANSLATE(B845, ""en"", ""mg"")"),"Tsy akaiky akory.")</f>
        <v>Tsy akaiky akory.</v>
      </c>
      <c r="C845" s="3" t="n">
        <v>-1</v>
      </c>
    </row>
    <row r="846" customFormat="false" ht="15.75" hidden="false" customHeight="true" outlineLevel="0" collapsed="false">
      <c r="A846" s="3" t="s">
        <v>847</v>
      </c>
      <c r="B846" s="3" t="str">
        <f aca="false">IFERROR(__xludf.dummyfunction("GOOGLETRANSLATE(B846, ""en"", ""mg"")"),"Ny fizotry ny tantara dia fisaka sy tsy misy dikany.")</f>
        <v>Ny fizotry ny tantara dia fisaka sy tsy misy dikany.</v>
      </c>
      <c r="C846" s="3" t="n">
        <v>-1</v>
      </c>
    </row>
    <row r="847" customFormat="false" ht="15.75" hidden="false" customHeight="true" outlineLevel="0" collapsed="false">
      <c r="A847" s="3" t="s">
        <v>848</v>
      </c>
      <c r="B847" s="3" t="str">
        <f aca="false">IFERROR(__xludf.dummyfunction("GOOGLETRANSLATE(B847, ""en"", ""mg"")"),"GRAPHICS 4/10 Ny lalao Gamecube rehetra dia manana sary tena tsara, saingy indrisy fa hampahatsiahy anao ny kisarisary chunky sy ambany polygon an'ny Nintendo 64. Satria ity no lalao Gamecube voalohany nilalao dia nieritreritra ny hivarotra ny Gamecube ah"&amp;"o (fa avy eo dia nilalao Star Fox Adventures aho).")</f>
        <v>GRAPHICS 4/10 Ny lalao Gamecube rehetra dia manana sary tena tsara, saingy indrisy fa hampahatsiahy anao ny kisarisary chunky sy ambany polygon an'ny Nintendo 64. Satria ity no lalao Gamecube voalohany nilalao dia nieritreritra ny hivarotra ny Gamecube aho (fa avy eo dia nilalao Star Fox Adventures aho).</v>
      </c>
      <c r="C847" s="3" t="n">
        <v>-1</v>
      </c>
    </row>
    <row r="848" customFormat="false" ht="15.75" hidden="false" customHeight="true" outlineLevel="0" collapsed="false">
      <c r="A848" s="3" t="s">
        <v>849</v>
      </c>
      <c r="B848" s="3" t="str">
        <f aca="false">IFERROR(__xludf.dummyfunction("GOOGLETRANSLATE(B848, ""en"", ""mg"")"),"Endri-javatra fanampiny aorian'ny filalaovana lalao.")</f>
        <v>Endri-javatra fanampiny aorian'ny filalaovana lalao.</v>
      </c>
      <c r="C848" s="3" t="n">
        <v>1</v>
      </c>
    </row>
    <row r="849" customFormat="false" ht="15.75" hidden="false" customHeight="true" outlineLevel="0" collapsed="false">
      <c r="A849" s="3" t="s">
        <v>850</v>
      </c>
      <c r="B849" s="3" t="str">
        <f aca="false">IFERROR(__xludf.dummyfunction("GOOGLETRANSLATE(B849, ""en"", ""mg"")"),"Nosoratan'i Rebecca Miller, vadin'i D-Day tena izy (zanakavavin'ny mpanoratra tantara an-tsarimihetsika malaza Arthur), ilay sarimihetsika dia manana fihetseham-po milamina sy mahafinaritra (deraina ho an'ny cinematographer Ellen Kuras - izay niara-niasa "&amp;"tamin'i Miller tao amin'ny Velocity manokana noho ny sanganasany tsara tarehy, anisan'izany ny sary toy ny rano manjelanjelatra amin'ny masoandro sy ny jiron'ny masoandro. volana feno manjelanjelatra amin'ny alina mazava) ary koa ny fomba fijery mamaky te"&amp;"ny momba ny toetrany sy ny fifandraisan'izy ireo amin'ny fomba an-kolaka (fijerena mangirifiry nataon'i Day-Lewis tamin'ny fanehoana fanahy inian'ny zanany vavy tamin'ny famoizana ny maha-virijiny an'i Thaddius) ary tsy izany (bibilava mitsingevana eo amb"&amp;"anin'ny farafara mandritra ny famoizana voninkazo - fahaverezan'ny tsy fananan-tsiny sns). Saingy aza manao taolana momba izany fa mpitantara manan-talenta izy miaraka amin'ny quirks mahafinaritra (ny fanandramana hafahafa / mahatsikaiky / mamy nataon'i R"&amp;"ose ho an'i Rodney tena tsy sahy nefa mendri-kaja dia iray amin'ireo fampisehoana mafana fo indrindra amin'ny sinema farany izay toa tena misy).")</f>
        <v>Nosoratan'i Rebecca Miller, vadin'i D-Day tena izy (zanakavavin'ny mpanoratra tantara an-tsarimihetsika malaza Arthur), ilay sarimihetsika dia manana fihetseham-po milamina sy mahafinaritra (deraina ho an'ny cinematographer Ellen Kuras - izay niara-niasa tamin'i Miller tao amin'ny Velocity manokana noho ny sanganasany tsara tarehy, anisan'izany ny sary toy ny rano manjelanjelatra amin'ny masoandro sy ny jiron'ny masoandro. volana feno manjelanjelatra amin'ny alina mazava) ary koa ny fomba fijery mamaky teny momba ny toetrany sy ny fifandraisan'izy ireo amin'ny fomba an-kolaka (fijerena mangirifiry nataon'i Day-Lewis tamin'ny fanehoana fanahy inian'ny zanany vavy tamin'ny famoizana ny maha-virijiny an'i Thaddius) ary tsy izany (bibilava mitsingevana eo ambanin'ny farafara mandritra ny famoizana voninkazo - fahaverezan'ny tsy fananan-tsiny sns). Saingy aza manao taolana momba izany fa mpitantara manan-talenta izy miaraka amin'ny quirks mahafinaritra (ny fanandramana hafahafa / mahatsikaiky / mamy nataon'i Rose ho an'i Rodney tena tsy sahy nefa mendri-kaja dia iray amin'ireo fampisehoana mafana fo indrindra amin'ny sinema farany izay toa tena misy).</v>
      </c>
      <c r="C849" s="3" t="n">
        <v>1</v>
      </c>
    </row>
    <row r="850" customFormat="false" ht="15.75" hidden="false" customHeight="true" outlineLevel="0" collapsed="false">
      <c r="A850" s="3" t="s">
        <v>851</v>
      </c>
      <c r="B850" s="3" t="str">
        <f aca="false">IFERROR(__xludf.dummyfunction("GOOGLETRANSLATE(B850, ""en"", ""mg"")"),"Heveriko fa manana teny marimaritra iraisana kokoa noho ny rakibolana manao rima izy. Manao sary lehibe koa izy izay tena mamaritra ny seho ao amin'ilay boky.")</f>
        <v>Heveriko fa manana teny marimaritra iraisana kokoa noho ny rakibolana manao rima izy. Manao sary lehibe koa izy izay tena mamaritra ny seho ao amin'ilay boky.</v>
      </c>
      <c r="C850" s="3" t="n">
        <v>1</v>
      </c>
    </row>
    <row r="851" customFormat="false" ht="15.75" hidden="false" customHeight="true" outlineLevel="0" collapsed="false">
      <c r="A851" s="3" t="s">
        <v>852</v>
      </c>
      <c r="B851" s="3" t="str">
        <f aca="false">IFERROR(__xludf.dummyfunction("GOOGLETRANSLATE(B851, ""en"", ""mg"")"),"Raha tsy izany dia fiezahana somary herim-po ny hanao izay nataon'i Sam Raimi, John Carpenter ary ny hafa tamin'ny faramparan'ny Fitopololahy sy ny fiandohan'ny Eighties: horohoro amin'ny fo.")</f>
        <v>Raha tsy izany dia fiezahana somary herim-po ny hanao izay nataon'i Sam Raimi, John Carpenter ary ny hafa tamin'ny faramparan'ny Fitopololahy sy ny fiandohan'ny Eighties: horohoro amin'ny fo.</v>
      </c>
      <c r="C851" s="3" t="n">
        <v>1</v>
      </c>
    </row>
    <row r="852" customFormat="false" ht="15.75" hidden="false" customHeight="true" outlineLevel="0" collapsed="false">
      <c r="A852" s="3" t="s">
        <v>853</v>
      </c>
      <c r="B852" s="3" t="str">
        <f aca="false">IFERROR(__xludf.dummyfunction("GOOGLETRANSLATE(B852, ""en"", ""mg"")"),"Zara raha. Tsy ho ela ity lalao ity dia lasa tranga hafa misy kapila ao anatiny manangona vovoka eo amin'ny talantalanao.")</f>
        <v>Zara raha. Tsy ho ela ity lalao ity dia lasa tranga hafa misy kapila ao anatiny manangona vovoka eo amin'ny talantalanao.</v>
      </c>
      <c r="C852" s="3" t="n">
        <v>-1</v>
      </c>
    </row>
    <row r="853" customFormat="false" ht="15.75" hidden="false" customHeight="true" outlineLevel="0" collapsed="false">
      <c r="A853" s="3" t="s">
        <v>854</v>
      </c>
      <c r="B853" s="3" t="str">
        <f aca="false">IFERROR(__xludf.dummyfunction("GOOGLETRANSLATE(B853, ""en"", ""mg"")"),"Tena mitovy amin'ny lapa taloha i Castlevania, ary ny toetranao dia tena voalamina tsara.")</f>
        <v>Tena mitovy amin'ny lapa taloha i Castlevania, ary ny toetranao dia tena voalamina tsara.</v>
      </c>
      <c r="C853" s="3" t="n">
        <v>1</v>
      </c>
    </row>
    <row r="854" customFormat="false" ht="15.75" hidden="false" customHeight="true" outlineLevel="0" collapsed="false">
      <c r="A854" s="3" t="s">
        <v>855</v>
      </c>
      <c r="B854" s="3" t="str">
        <f aca="false">IFERROR(__xludf.dummyfunction("GOOGLETRANSLATE(B854, ""en"", ""mg"")"),"Na izany na tsy izany, ny mpanoratra dia manolotra hevitra matanjaka maromaro hanesorana ny fandrisihana ara-toekarena amin'ny ady ary hamorona politika izay mandà ny manampahefana amin'ny fomba faneriterena sy ny fandrahonana ny fandrahonana ny hery miar"&amp;"amila amin'ny governemanta hafa ankoatry ny fiarovam-pirenena (izay milaza fa ny fomba fanao dia ampiasaina amin'ny fanerena ara-toekarena).")</f>
        <v>Na izany na tsy izany, ny mpanoratra dia manolotra hevitra matanjaka maromaro hanesorana ny fandrisihana ara-toekarena amin'ny ady ary hamorona politika izay mandà ny manampahefana amin'ny fomba faneriterena sy ny fandrahonana ny fandrahonana ny hery miaramila amin'ny governemanta hafa ankoatry ny fiarovam-pirenena (izay milaza fa ny fomba fanao dia ampiasaina amin'ny fanerena ara-toekarena).</v>
      </c>
      <c r="C854" s="3" t="n">
        <v>1</v>
      </c>
    </row>
    <row r="855" customFormat="false" ht="15.75" hidden="false" customHeight="true" outlineLevel="0" collapsed="false">
      <c r="A855" s="3" t="s">
        <v>856</v>
      </c>
      <c r="B855" s="3" t="str">
        <f aca="false">IFERROR(__xludf.dummyfunction("GOOGLETRANSLATE(B855, ""en"", ""mg"")"),"Heveriko fa tamin'ireo sary an-jatony noraisiko nandritra ny fotoana nananako azy, dia nihevitra aho fa tena tsara ny 3.")</f>
        <v>Heveriko fa tamin'ireo sary an-jatony noraisiko nandritra ny fotoana nananako azy, dia nihevitra aho fa tena tsara ny 3.</v>
      </c>
      <c r="C855" s="3" t="n">
        <v>-1</v>
      </c>
    </row>
    <row r="856" customFormat="false" ht="15.75" hidden="false" customHeight="true" outlineLevel="0" collapsed="false">
      <c r="A856" s="3" t="s">
        <v>857</v>
      </c>
      <c r="B856" s="3" t="str">
        <f aca="false">IFERROR(__xludf.dummyfunction("GOOGLETRANSLATE(B856, ""en"", ""mg"")"),"Ny tena tanjony amin'ny asa nanirahana azy dia ny hanakatona alohan'ny hanombohana ny fiainany vaovao, hanambady an'i Randy malalany. Lava loatra ny tantarany ary misintona.")</f>
        <v>Ny tena tanjony amin'ny asa nanirahana azy dia ny hanakatona alohan'ny hanombohana ny fiainany vaovao, hanambady an'i Randy malalany. Lava loatra ny tantarany ary misintona.</v>
      </c>
      <c r="C856" s="3" t="n">
        <v>-1</v>
      </c>
    </row>
    <row r="857" customFormat="false" ht="15.75" hidden="false" customHeight="true" outlineLevel="0" collapsed="false">
      <c r="A857" s="3" t="s">
        <v>858</v>
      </c>
      <c r="B857" s="3" t="str">
        <f aca="false">IFERROR(__xludf.dummyfunction("GOOGLETRANSLATE(B857, ""en"", ""mg"")"),"Tena tsara ny feon'ny tselatra, ary henonao ny toetranao mandeha, mamely, maratra na maty ary ny fahavalo mitomany, miady, mimenomenona na mikiakiaka noho ny fanaintainana rehefa voadona na maty (indrindra fa ny fahafatesan'ny vampira, toa mangatsiatsiaka"&amp;"!).")</f>
        <v>Tena tsara ny feon'ny tselatra, ary henonao ny toetranao mandeha, mamely, maratra na maty ary ny fahavalo mitomany, miady, mimenomenona na mikiakiaka noho ny fanaintainana rehefa voadona na maty (indrindra fa ny fahafatesan'ny vampira, toa mangatsiatsiaka!).</v>
      </c>
      <c r="C857" s="3" t="n">
        <v>1</v>
      </c>
    </row>
    <row r="858" customFormat="false" ht="15.75" hidden="false" customHeight="true" outlineLevel="0" collapsed="false">
      <c r="A858" s="3" t="s">
        <v>859</v>
      </c>
      <c r="B858" s="3" t="str">
        <f aca="false">IFERROR(__xludf.dummyfunction("GOOGLETRANSLATE(B858, ""en"", ""mg"")"),"Manomboka amin'ny riffs miadana sy mikitoantoana, dia aorian'ny andininy voalohany no manomboka amin'ny fitaovana avo lenta, miharihary ny firindrana.")</f>
        <v>Manomboka amin'ny riffs miadana sy mikitoantoana, dia aorian'ny andininy voalohany no manomboka amin'ny fitaovana avo lenta, miharihary ny firindrana.</v>
      </c>
      <c r="C858" s="3" t="n">
        <v>1</v>
      </c>
    </row>
    <row r="859" customFormat="false" ht="15.75" hidden="false" customHeight="true" outlineLevel="0" collapsed="false">
      <c r="A859" s="3" t="s">
        <v>860</v>
      </c>
      <c r="B859" s="3" t="str">
        <f aca="false">IFERROR(__xludf.dummyfunction("GOOGLETRANSLATE(B859, ""en"", ""mg"")"),"ny hira hafa dia mety ho tena tsara fa tsy afaka nitazona azy aho rehefa avy nandre ny feon'ny fanasitranana)")</f>
        <v>ny hira hafa dia mety ho tena tsara fa tsy afaka nitazona azy aho rehefa avy nandre ny feon'ny fanasitranana)</v>
      </c>
      <c r="C859" s="3" t="n">
        <v>-1</v>
      </c>
    </row>
    <row r="860" customFormat="false" ht="15.75" hidden="false" customHeight="true" outlineLevel="0" collapsed="false">
      <c r="A860" s="3" t="s">
        <v>861</v>
      </c>
      <c r="B860" s="3" t="str">
        <f aca="false">IFERROR(__xludf.dummyfunction("GOOGLETRANSLATE(B860, ""en"", ""mg"")"),"Na dia eo aza ny hevitra, ny fototry ny heviny dia mifototra amin'ny fampahalalam-baovao tena izy ary miaraka amin'ny fanoherana efa andrasana horesahina mialoha.")</f>
        <v>Na dia eo aza ny hevitra, ny fototry ny heviny dia mifototra amin'ny fampahalalam-baovao tena izy ary miaraka amin'ny fanoherana efa andrasana horesahina mialoha.</v>
      </c>
      <c r="C860" s="3" t="n">
        <v>1</v>
      </c>
    </row>
    <row r="861" customFormat="false" ht="15.75" hidden="false" customHeight="true" outlineLevel="0" collapsed="false">
      <c r="A861" s="3" t="s">
        <v>862</v>
      </c>
      <c r="B861" s="3" t="str">
        <f aca="false">IFERROR(__xludf.dummyfunction("GOOGLETRANSLATE(B861, ""en"", ""mg"")"),"Manana azy aho nanomboka tamin'ny Nov 2009. Ny HD2 no finday tsara indrindra.")</f>
        <v>Manana azy aho nanomboka tamin'ny Nov 2009. Ny HD2 no finday tsara indrindra.</v>
      </c>
      <c r="C861" s="3" t="n">
        <v>1</v>
      </c>
    </row>
    <row r="862" customFormat="false" ht="15.75" hidden="false" customHeight="true" outlineLevel="0" collapsed="false">
      <c r="A862" s="3" t="s">
        <v>863</v>
      </c>
      <c r="B862" s="3" t="str">
        <f aca="false">IFERROR(__xludf.dummyfunction("GOOGLETRANSLATE(B862, ""en"", ""mg"")"),"Ny farany an'i Eddie Murphy ary izao ... ""Hannibal nihaona tamin'i Homer Simpson"".")</f>
        <v>Ny farany an'i Eddie Murphy ary izao ... "Hannibal nihaona tamin'i Homer Simpson".</v>
      </c>
      <c r="C862" s="3" t="n">
        <v>-1</v>
      </c>
    </row>
    <row r="863" customFormat="false" ht="15.75" hidden="false" customHeight="true" outlineLevel="0" collapsed="false">
      <c r="A863" s="3" t="s">
        <v>864</v>
      </c>
      <c r="B863" s="3" t="str">
        <f aca="false">IFERROR(__xludf.dummyfunction("GOOGLETRANSLATE(B863, ""en"", ""mg"")"),"Nankahala azy ireo aho ary nosakanan'izy ireo tsy nilalao intsony aho.")</f>
        <v>Nankahala azy ireo aho ary nosakanan'izy ireo tsy nilalao intsony aho.</v>
      </c>
      <c r="C863" s="3" t="n">
        <v>-1</v>
      </c>
    </row>
    <row r="864" customFormat="false" ht="15.75" hidden="false" customHeight="true" outlineLevel="0" collapsed="false">
      <c r="A864" s="3" t="s">
        <v>865</v>
      </c>
      <c r="B864" s="3" t="str">
        <f aca="false">IFERROR(__xludf.dummyfunction("GOOGLETRANSLATE(B864, ""en"", ""mg"")"),"Ny safidy ADN, izay manavao ny lisitry ny lisitra sy ny salan'ny mpilalao / fironana hanehoana ny zava-bitan'ny NBA tena izy, dia mahafinaritra, ary tena toa milalao ao amin'ny NBA ianao. Raha mila lalao ara-panatanjahantena an-tserasera lehibe ianao, rai"&amp;"so ity, aza manantena fa ho azon'ny EA ny zava-drehetra.")</f>
        <v>Ny safidy ADN, izay manavao ny lisitry ny lisitra sy ny salan'ny mpilalao / fironana hanehoana ny zava-bitan'ny NBA tena izy, dia mahafinaritra, ary tena toa milalao ao amin'ny NBA ianao. Raha mila lalao ara-panatanjahantena an-tserasera lehibe ianao, raiso ity, aza manantena fa ho azon'ny EA ny zava-drehetra.</v>
      </c>
      <c r="C864" s="3" t="n">
        <v>1</v>
      </c>
    </row>
    <row r="865" customFormat="false" ht="15.75" hidden="false" customHeight="true" outlineLevel="0" collapsed="false">
      <c r="A865" s="3" t="s">
        <v>866</v>
      </c>
      <c r="B865" s="3" t="str">
        <f aca="false">IFERROR(__xludf.dummyfunction("GOOGLETRANSLATE(B865, ""en"", ""mg"")"),"Mpihira ankafiziko indrindra i Thomas Allen - na izany aza, tamin'ity alina ity dia toa tsy mahazaka ny fanamby izy, ny ariany `Fin ch'han dal vino' dia nalain'i Muti haingana be ka sempotra izy ary toa tsy zakany, amin'ny fiafaran'ny opéra dia hita mibar"&amp;"ibary fa saina izy.")</f>
        <v>Mpihira ankafiziko indrindra i Thomas Allen - na izany aza, tamin'ity alina ity dia toa tsy mahazaka ny fanamby izy, ny ariany `Fin ch'han dal vino' dia nalain'i Muti haingana be ka sempotra izy ary toa tsy zakany, amin'ny fiafaran'ny opéra dia hita mibaribary fa saina izy.</v>
      </c>
      <c r="C865" s="3" t="n">
        <v>-1</v>
      </c>
    </row>
    <row r="866" customFormat="false" ht="15.75" hidden="false" customHeight="true" outlineLevel="0" collapsed="false">
      <c r="A866" s="3" t="s">
        <v>867</v>
      </c>
      <c r="B866" s="3" t="str">
        <f aca="false">IFERROR(__xludf.dummyfunction("GOOGLETRANSLATE(B866, ""en"", ""mg"")"),"Niantso hamerina ilay vokatra aho fa nisy bibikely tao anatiny ary nalefa tany an-toeran-kafa, ireo olona nandefasana ahy dia tsy hanaiky fa misy bibikely ao amin'ny karatra, fa afaka mamerina ilay vokatra aho ary mahazo fiara hafa 9550 SUX (SXU 4LP).")</f>
        <v>Niantso hamerina ilay vokatra aho fa nisy bibikely tao anatiny ary nalefa tany an-toeran-kafa, ireo olona nandefasana ahy dia tsy hanaiky fa misy bibikely ao amin'ny karatra, fa afaka mamerina ilay vokatra aho ary mahazo fiara hafa 9550 SUX (SXU 4LP).</v>
      </c>
      <c r="C866" s="3" t="n">
        <v>-1</v>
      </c>
    </row>
    <row r="867" customFormat="false" ht="15.75" hidden="false" customHeight="true" outlineLevel="0" collapsed="false">
      <c r="A867" s="3" t="s">
        <v>868</v>
      </c>
      <c r="B867" s="3" t="str">
        <f aca="false">IFERROR(__xludf.dummyfunction("GOOGLETRANSLATE(B867, ""en"", ""mg"")"),"Mangarahara ny kipantson'i Moon... tena misongadina tokoa ny amponga amin'ity famoahana ity.")</f>
        <v>Mangarahara ny kipantson'i Moon... tena misongadina tokoa ny amponga amin'ity famoahana ity.</v>
      </c>
      <c r="C867" s="3" t="n">
        <v>1</v>
      </c>
    </row>
    <row r="868" customFormat="false" ht="15.75" hidden="false" customHeight="true" outlineLevel="0" collapsed="false">
      <c r="A868" s="3" t="s">
        <v>869</v>
      </c>
      <c r="B868" s="3" t="str">
        <f aca="false">IFERROR(__xludf.dummyfunction("GOOGLETRANSLATE(B868, ""en"", ""mg"")"),"Inona no ilana izany?")</f>
        <v>Inona no ilana izany?</v>
      </c>
      <c r="C868" s="3" t="n">
        <v>-1</v>
      </c>
    </row>
    <row r="869" customFormat="false" ht="15.75" hidden="false" customHeight="true" outlineLevel="0" collapsed="false">
      <c r="A869" s="3" t="s">
        <v>870</v>
      </c>
      <c r="B869" s="3" t="str">
        <f aca="false">IFERROR(__xludf.dummyfunction("GOOGLETRANSLATE(B869, ""en"", ""mg"")"),"Wohlforth dia miatrika am-pifaliana ny zavona lalina amin'ny siansa momba ny toetrandro (na dia ny sasany amin'ireo mpahay siansa momba ny asa izay nitafatafany aza dia toa very hevitra noho ny fahasarotan'izany).")</f>
        <v>Wohlforth dia miatrika am-pifaliana ny zavona lalina amin'ny siansa momba ny toetrandro (na dia ny sasany amin'ireo mpahay siansa momba ny asa izay nitafatafany aza dia toa very hevitra noho ny fahasarotan'izany).</v>
      </c>
      <c r="C869" s="3" t="n">
        <v>1</v>
      </c>
    </row>
    <row r="870" customFormat="false" ht="15.75" hidden="false" customHeight="true" outlineLevel="0" collapsed="false">
      <c r="A870" s="3" t="s">
        <v>871</v>
      </c>
      <c r="B870" s="3" t="str">
        <f aca="false">IFERROR(__xludf.dummyfunction("GOOGLETRANSLATE(B870, ""en"", ""mg"")"),"Raha toa ka misy jiro ambadika, ary maizina ny efitrano, dia toa tsy mifanaraka tsara ny tselatra an'ny fakan-tsary rehefa mandeha mandeha ho azy ny fakan-tsary, ka miteraka sary tena maizina.")</f>
        <v>Raha toa ka misy jiro ambadika, ary maizina ny efitrano, dia toa tsy mifanaraka tsara ny tselatra an'ny fakan-tsary rehefa mandeha mandeha ho azy ny fakan-tsary, ka miteraka sary tena maizina.</v>
      </c>
      <c r="C870" s="3" t="n">
        <v>-1</v>
      </c>
    </row>
    <row r="871" customFormat="false" ht="15.75" hidden="false" customHeight="true" outlineLevel="0" collapsed="false">
      <c r="A871" s="3" t="s">
        <v>872</v>
      </c>
      <c r="B871" s="3" t="str">
        <f aca="false">IFERROR(__xludf.dummyfunction("GOOGLETRANSLATE(B871, ""en"", ""mg"")"),"Mitovy avokoa izy rehetra.")</f>
        <v>Mitovy avokoa izy rehetra.</v>
      </c>
      <c r="C871" s="3" t="n">
        <v>-1</v>
      </c>
    </row>
    <row r="872" customFormat="false" ht="15.75" hidden="false" customHeight="true" outlineLevel="0" collapsed="false">
      <c r="A872" s="3" t="s">
        <v>873</v>
      </c>
      <c r="B872" s="3" t="str">
        <f aca="false">IFERROR(__xludf.dummyfunction("GOOGLETRANSLATE(B872, ""en"", ""mg"")"),"Nahazo fitadidiana horonan-tsary 1696 izy raha oharina amin'ny Macs 512-ko, fiara 7200 rpm raha oharina amin'ny Macs 5200, samy nitondra efijery, fa ny Macs dia nahazo 1280 tamin'ny 800 raha oharina amin'ity izay manana 1366 amin'ny 768 ihany – na dia toa"&amp;" tsy misy dikany aza izany.")</f>
        <v>Nahazo fitadidiana horonan-tsary 1696 izy raha oharina amin'ny Macs 512-ko, fiara 7200 rpm raha oharina amin'ny Macs 5200, samy nitondra efijery, fa ny Macs dia nahazo 1280 tamin'ny 800 raha oharina amin'ity izay manana 1366 amin'ny 768 ihany – na dia toa tsy misy dikany aza izany.</v>
      </c>
      <c r="C872" s="3" t="n">
        <v>1</v>
      </c>
    </row>
    <row r="873" customFormat="false" ht="15.75" hidden="false" customHeight="true" outlineLevel="0" collapsed="false">
      <c r="A873" s="3" t="s">
        <v>874</v>
      </c>
      <c r="B873" s="3" t="str">
        <f aca="false">IFERROR(__xludf.dummyfunction("GOOGLETRANSLATE(B873, ""en"", ""mg"")"),"* Naniry hahita toko nosoratan’i Kevin Vanhoozer aho.")</f>
        <v>* Naniry hahita toko nosoratan’i Kevin Vanhoozer aho.</v>
      </c>
      <c r="C873" s="3" t="n">
        <v>-1</v>
      </c>
    </row>
    <row r="874" customFormat="false" ht="15.75" hidden="false" customHeight="true" outlineLevel="0" collapsed="false">
      <c r="A874" s="3" t="s">
        <v>875</v>
      </c>
      <c r="B874" s="3" t="str">
        <f aca="false">IFERROR(__xludf.dummyfunction("GOOGLETRANSLATE(B874, ""en"", ""mg"")"),"Angamba mety ho tsara kokoa ny feon'ny vehivavy.")</f>
        <v>Angamba mety ho tsara kokoa ny feon'ny vehivavy.</v>
      </c>
      <c r="C874" s="3" t="n">
        <v>-1</v>
      </c>
    </row>
    <row r="875" customFormat="false" ht="15.75" hidden="false" customHeight="true" outlineLevel="0" collapsed="false">
      <c r="A875" s="3" t="s">
        <v>876</v>
      </c>
      <c r="B875" s="3" t="str">
        <f aca="false">IFERROR(__xludf.dummyfunction("GOOGLETRANSLATE(B875, ""en"", ""mg"")"),"nividy 12-17-04 ho an'ny $32.46 tao amin'ny Comp USA ao San Bruno Ca. ary mbola tsy afaka miasa tsara.")</f>
        <v>nividy 12-17-04 ho an'ny $32.46 tao amin'ny Comp USA ao San Bruno Ca. ary mbola tsy afaka miasa tsara.</v>
      </c>
      <c r="C875" s="3" t="n">
        <v>-1</v>
      </c>
    </row>
    <row r="876" customFormat="false" ht="15.75" hidden="false" customHeight="true" outlineLevel="0" collapsed="false">
      <c r="A876" s="3" t="s">
        <v>877</v>
      </c>
      <c r="B876" s="3" t="str">
        <f aca="false">IFERROR(__xludf.dummyfunction("GOOGLETRANSLATE(B876, ""en"", ""mg"")"),"Ary ny iray amin'ireo andalana lehibe indrindra hatramin'izay dia: ""Gosh, ahoana no mety ho mafy?")</f>
        <v>Ary ny iray amin'ireo andalana lehibe indrindra hatramin'izay dia: "Gosh, ahoana no mety ho mafy?</v>
      </c>
      <c r="C876" s="3" t="n">
        <v>1</v>
      </c>
    </row>
    <row r="877" customFormat="false" ht="15.75" hidden="false" customHeight="true" outlineLevel="0" collapsed="false">
      <c r="A877" s="3" t="s">
        <v>878</v>
      </c>
      <c r="B877" s="3" t="str">
        <f aca="false">IFERROR(__xludf.dummyfunction("GOOGLETRANSLATE(B877, ""en"", ""mg"")"),"Ny torolalana mazava, ny fiarandalamby tena misy ary ny sary tsara kokoa dia nahatonga ity fitaovana 7 ka hatramin'ny 10 amin'ny 10 ity, saingy satria izany no tsy ampy ny lalao dia indrisy fa tsy hanaitra.")</f>
        <v>Ny torolalana mazava, ny fiarandalamby tena misy ary ny sary tsara kokoa dia nahatonga ity fitaovana 7 ka hatramin'ny 10 amin'ny 10 ity, saingy satria izany no tsy ampy ny lalao dia indrisy fa tsy hanaitra.</v>
      </c>
      <c r="C877" s="3" t="n">
        <v>-1</v>
      </c>
    </row>
    <row r="878" customFormat="false" ht="15.75" hidden="false" customHeight="true" outlineLevel="0" collapsed="false">
      <c r="A878" s="3" t="s">
        <v>879</v>
      </c>
      <c r="B878" s="3" t="str">
        <f aca="false">IFERROR(__xludf.dummyfunction("GOOGLETRANSLATE(B878, ""en"", ""mg"")"),"Mandeha amin'ny fifandraisana amin'ny olona rehetra sendra azy sy ny eritreriny izy eo am-pandinihana ny hazakazaka alohan'ny hanombohany any Anchorage, Alaska. Paulsen dia iray amin'ireo mpanoratra tiako indrindra amin'ny fotoana rehetra ary rehefa namak"&amp;"y an'ity aho dia talanjona tamin'ny fihetseham-po, sy ny fahatsiarovan-tena hysterical ary faly aho fa nandeha lavitra ny fanantenako ity boky ity.")</f>
        <v>Mandeha amin'ny fifandraisana amin'ny olona rehetra sendra azy sy ny eritreriny izy eo am-pandinihana ny hazakazaka alohan'ny hanombohany any Anchorage, Alaska. Paulsen dia iray amin'ireo mpanoratra tiako indrindra amin'ny fotoana rehetra ary rehefa namaky an'ity aho dia talanjona tamin'ny fihetseham-po, sy ny fahatsiarovan-tena hysterical ary faly aho fa nandeha lavitra ny fanantenako ity boky ity.</v>
      </c>
      <c r="C878" s="3" t="n">
        <v>1</v>
      </c>
    </row>
    <row r="879" customFormat="false" ht="15.75" hidden="false" customHeight="true" outlineLevel="0" collapsed="false">
      <c r="A879" s="3" t="s">
        <v>880</v>
      </c>
      <c r="B879" s="3" t="str">
        <f aca="false">IFERROR(__xludf.dummyfunction("GOOGLETRANSLATE(B879, ""en"", ""mg"")"),"Amin'ny ankapobeny dia mifehy ny soavaly toy ny manana skate gilasy izy ireo.")</f>
        <v>Amin'ny ankapobeny dia mifehy ny soavaly toy ny manana skate gilasy izy ireo.</v>
      </c>
      <c r="C879" s="3" t="n">
        <v>-1</v>
      </c>
    </row>
    <row r="880" customFormat="false" ht="15.75" hidden="false" customHeight="true" outlineLevel="0" collapsed="false">
      <c r="A880" s="3" t="s">
        <v>881</v>
      </c>
      <c r="B880" s="3" t="str">
        <f aca="false">IFERROR(__xludf.dummyfunction("GOOGLETRANSLATE(B880, ""en"", ""mg"")"),"Na izany aza, ny lalao dia mbola manana izany tsara!")</f>
        <v>Na izany aza, ny lalao dia mbola manana izany tsara!</v>
      </c>
      <c r="C880" s="3" t="n">
        <v>1</v>
      </c>
    </row>
    <row r="881" customFormat="false" ht="15.75" hidden="false" customHeight="true" outlineLevel="0" collapsed="false">
      <c r="A881" s="3" t="s">
        <v>882</v>
      </c>
      <c r="B881" s="3" t="str">
        <f aca="false">IFERROR(__xludf.dummyfunction("GOOGLETRANSLATE(B881, ""en"", ""mg"")"),"Ny dadan'i Tony sarangan'ny mpiasa manga, Harold (Rush tena tsara ao anatin'ny tadin'ny chameleon mitohy toy ny fihodinana farany), lehilahy iray izay manana demonia maro ary mamoaka ny fahatezerany anaty amin'ny tavoahangy labiera, dia miezaka izay rehet"&amp;"ra azony atao mba hamelomana ny fianakaviany miparitaka be ary na dia ny fifantohana amin'ny fandresena dia ny hany tokana-ny zava-bitany amin'ny androm-piainany dia tsy maintsy miatrika ny tsy fahombiazany isan'andro. mpilalao baolina kitra matihanina am"&amp;"in'ny alalan'ny fanambadiana tanora, ary manenina isaky ny avy eo) na dia eo aza ny fianakaviany be fitiavana sy ny vadiny mahari-po Dora (ilay haggard ethereally haggard Davis mitovy amin'ny ambony indrindra amin'ny fampisehoana semi-kely).")</f>
        <v>Ny dadan'i Tony sarangan'ny mpiasa manga, Harold (Rush tena tsara ao anatin'ny tadin'ny chameleon mitohy toy ny fihodinana farany), lehilahy iray izay manana demonia maro ary mamoaka ny fahatezerany anaty amin'ny tavoahangy labiera, dia miezaka izay rehetra azony atao mba hamelomana ny fianakaviany miparitaka be ary na dia ny fifantohana amin'ny fandresena dia ny hany tokana-ny zava-bitany amin'ny androm-piainany dia tsy maintsy miatrika ny tsy fahombiazany isan'andro. mpilalao baolina kitra matihanina amin'ny alalan'ny fanambadiana tanora, ary manenina isaky ny avy eo) na dia eo aza ny fianakaviany be fitiavana sy ny vadiny mahari-po Dora (ilay haggard ethereally haggard Davis mitovy amin'ny ambony indrindra amin'ny fampisehoana semi-kely).</v>
      </c>
      <c r="C881" s="3" t="n">
        <v>1</v>
      </c>
    </row>
    <row r="882" customFormat="false" ht="15.75" hidden="false" customHeight="true" outlineLevel="0" collapsed="false">
      <c r="A882" s="3" t="s">
        <v>883</v>
      </c>
      <c r="B882" s="3" t="str">
        <f aca="false">IFERROR(__xludf.dummyfunction("GOOGLETRANSLATE(B882, ""en"", ""mg"")"),"Na ireo izay tsy tia ady kintana dia ho tia ny tantara lehibe.")</f>
        <v>Na ireo izay tsy tia ady kintana dia ho tia ny tantara lehibe.</v>
      </c>
      <c r="C882" s="3" t="n">
        <v>1</v>
      </c>
    </row>
    <row r="883" customFormat="false" ht="15.75" hidden="false" customHeight="true" outlineLevel="0" collapsed="false">
      <c r="A883" s="3" t="s">
        <v>884</v>
      </c>
      <c r="B883" s="3" t="str">
        <f aca="false">IFERROR(__xludf.dummyfunction("GOOGLETRANSLATE(B883, ""en"", ""mg"")"),"Saingy izay ihany no tsipiriany azoko eritreretina, satria, ho an'ny lalao Gameboy, dia nahavita tsara ny sary izy ireo!")</f>
        <v>Saingy izay ihany no tsipiriany azoko eritreretina, satria, ho an'ny lalao Gameboy, dia nahavita tsara ny sary izy ireo!</v>
      </c>
      <c r="C883" s="3" t="n">
        <v>1</v>
      </c>
    </row>
    <row r="884" customFormat="false" ht="15.75" hidden="false" customHeight="true" outlineLevel="0" collapsed="false">
      <c r="A884" s="3" t="s">
        <v>885</v>
      </c>
      <c r="B884" s="3" t="str">
        <f aca="false">IFERROR(__xludf.dummyfunction("GOOGLETRANSLATE(B884, ""en"", ""mg"")"),"Indrisy fa tsy ampy votoaty ny lalao.")</f>
        <v>Indrisy fa tsy ampy votoaty ny lalao.</v>
      </c>
      <c r="C884" s="3" t="n">
        <v>-1</v>
      </c>
    </row>
    <row r="885" customFormat="false" ht="15.75" hidden="false" customHeight="true" outlineLevel="0" collapsed="false">
      <c r="A885" s="3" t="s">
        <v>886</v>
      </c>
      <c r="B885" s="3" t="str">
        <f aca="false">IFERROR(__xludf.dummyfunction("GOOGLETRANSLATE(B885, ""en"", ""mg"")"),"Ekeko fa tsy misy dikany ny plotline, malemy ny basy, ary mankaleo izao tontolo izao.")</f>
        <v>Ekeko fa tsy misy dikany ny plotline, malemy ny basy, ary mankaleo izao tontolo izao.</v>
      </c>
      <c r="C885" s="3" t="n">
        <v>-1</v>
      </c>
    </row>
    <row r="886" customFormat="false" ht="15.75" hidden="false" customHeight="true" outlineLevel="0" collapsed="false">
      <c r="A886" s="3" t="s">
        <v>887</v>
      </c>
      <c r="B886" s="3" t="str">
        <f aca="false">IFERROR(__xludf.dummyfunction("GOOGLETRANSLATE(B886, ""en"", ""mg"")"),"Fa izaho manokana dia aleoko kokoa ny fanoratana an'i LM Montgomery noho i Paulo Coelho. Tsy nankafiziko ireo tarehin-tsoratra tao amin'ny “The Alchemist” toy ny nitiavako ireo olona avy ao amin'ny Avonlea.")</f>
        <v>Fa izaho manokana dia aleoko kokoa ny fanoratana an'i LM Montgomery noho i Paulo Coelho. Tsy nankafiziko ireo tarehin-tsoratra tao amin'ny “The Alchemist” toy ny nitiavako ireo olona avy ao amin'ny Avonlea.</v>
      </c>
      <c r="C886" s="3" t="n">
        <v>-1</v>
      </c>
    </row>
    <row r="887" customFormat="false" ht="15.75" hidden="false" customHeight="true" outlineLevel="0" collapsed="false">
      <c r="A887" s="3" t="s">
        <v>888</v>
      </c>
      <c r="B887" s="3" t="str">
        <f aca="false">IFERROR(__xludf.dummyfunction("GOOGLETRANSLATE(B887, ""en"", ""mg"")"),"Nolalaoviko tamin'ny 360 an'ny namako izany ary avy eo tao amin'ny Playstation 3. (Miaiky aho fa mpankafy Playstation aho - nividy ny PS1, PS2, ary ny PS3 ankehitriny.) Ny tahan'ny frame sy ny halalin'ny loko amin'ny dikan-teny PS3 dia tena mahakivy raha "&amp;"oharina amin'ny dikan-teny 360.")</f>
        <v>Nolalaoviko tamin'ny 360 an'ny namako izany ary avy eo tao amin'ny Playstation 3. (Miaiky aho fa mpankafy Playstation aho - nividy ny PS1, PS2, ary ny PS3 ankehitriny.) Ny tahan'ny frame sy ny halalin'ny loko amin'ny dikan-teny PS3 dia tena mahakivy raha oharina amin'ny dikan-teny 360.</v>
      </c>
      <c r="C887" s="3" t="n">
        <v>-1</v>
      </c>
    </row>
    <row r="888" customFormat="false" ht="15.75" hidden="false" customHeight="true" outlineLevel="0" collapsed="false">
      <c r="A888" s="3" t="s">
        <v>889</v>
      </c>
      <c r="B888" s="3" t="str">
        <f aca="false">IFERROR(__xludf.dummyfunction("GOOGLETRANSLATE(B888, ""en"", ""mg"")"),"Manantena aho fa efa mandeha izao fa tsy mila manao izany intsony aho, ary ho mora kokoa ny mampifandray ireo milina hafa.")</f>
        <v>Manantena aho fa efa mandeha izao fa tsy mila manao izany intsony aho, ary ho mora kokoa ny mampifandray ireo milina hafa.</v>
      </c>
      <c r="C888" s="3" t="n">
        <v>-1</v>
      </c>
    </row>
    <row r="889" customFormat="false" ht="15.75" hidden="false" customHeight="true" outlineLevel="0" collapsed="false">
      <c r="A889" s="3" t="s">
        <v>890</v>
      </c>
      <c r="B889" s="3" t="str">
        <f aca="false">IFERROR(__xludf.dummyfunction("GOOGLETRANSLATE(B889, ""en"", ""mg"")"),"Marina fa avy amin'ny loharano 78 RPM avokoa ireo rehetra ireo saingy tsara araka ny tokony ho izy.")</f>
        <v>Marina fa avy amin'ny loharano 78 RPM avokoa ireo rehetra ireo saingy tsara araka ny tokony ho izy.</v>
      </c>
      <c r="C889" s="3" t="n">
        <v>1</v>
      </c>
    </row>
    <row r="890" customFormat="false" ht="15.75" hidden="false" customHeight="true" outlineLevel="0" collapsed="false">
      <c r="A890" s="3" t="s">
        <v>891</v>
      </c>
      <c r="B890" s="3" t="str">
        <f aca="false">IFERROR(__xludf.dummyfunction("GOOGLETRANSLATE(B890, ""en"", ""mg"")"),"Ny fahavalo dia toa tena misy tokoa, tena mihevitra ianao fa manana alika telo loha eo anoloanao :) Score: 9/10 Mozika/Feo - Na dia mety hanelingelina aza ny mozika (indraindray), dia mbola tena mahafinaritra ary mifanaraka amin'ny atmosfera misy anao iza"&amp;"ny.")</f>
        <v>Ny fahavalo dia toa tena misy tokoa, tena mihevitra ianao fa manana alika telo loha eo anoloanao :) Score: 9/10 Mozika/Feo - Na dia mety hanelingelina aza ny mozika (indraindray), dia mbola tena mahafinaritra ary mifanaraka amin'ny atmosfera misy anao izany.</v>
      </c>
      <c r="C890" s="3" t="n">
        <v>1</v>
      </c>
    </row>
    <row r="891" customFormat="false" ht="15.75" hidden="false" customHeight="true" outlineLevel="0" collapsed="false">
      <c r="A891" s="3" t="s">
        <v>892</v>
      </c>
      <c r="B891" s="3" t="str">
        <f aca="false">IFERROR(__xludf.dummyfunction("GOOGLETRANSLATE(B891, ""en"", ""mg"")"),"Ny zanako lahy 3 taona dia tena tia milalao ity lalao ity.....")</f>
        <v>Ny zanako lahy 3 taona dia tena tia milalao ity lalao ity.....</v>
      </c>
      <c r="C891" s="3" t="n">
        <v>1</v>
      </c>
    </row>
    <row r="892" customFormat="false" ht="15.75" hidden="false" customHeight="true" outlineLevel="0" collapsed="false">
      <c r="A892" s="3" t="s">
        <v>893</v>
      </c>
      <c r="B892" s="3" t="str">
        <f aca="false">IFERROR(__xludf.dummyfunction("GOOGLETRANSLATE(B892, ""en"", ""mg"")"),"Tena naniry aho fa tsy nanao izany.")</f>
        <v>Tena naniry aho fa tsy nanao izany.</v>
      </c>
      <c r="C892" s="3" t="n">
        <v>-1</v>
      </c>
    </row>
    <row r="893" customFormat="false" ht="15.75" hidden="false" customHeight="true" outlineLevel="0" collapsed="false">
      <c r="A893" s="3" t="s">
        <v>894</v>
      </c>
      <c r="B893" s="3" t="str">
        <f aca="false">IFERROR(__xludf.dummyfunction("GOOGLETRANSLATE(B893, ""en"", ""mg"")"),"Mihazakazaka sy mitsambikina ary mitsambikina ary milalao saribakoly, amin'ny faha-12 taonany, ny ankamaroan'ny ankizivavy dia manary ny saribakoly satria te ho matotra kokoa izy ireo ary lasa liana amin'ny firaisana ara-nofo, izany indrindra no nataon'i "&amp;"Lolita tao amin'ilay tantara, izy dia smack-dab teo anelanelan'ny tontolon'ny ankizy sy ny tontolon'ny olon-dehibe.")</f>
        <v>Mihazakazaka sy mitsambikina ary mitsambikina ary milalao saribakoly, amin'ny faha-12 taonany, ny ankamaroan'ny ankizivavy dia manary ny saribakoly satria te ho matotra kokoa izy ireo ary lasa liana amin'ny firaisana ara-nofo, izany indrindra no nataon'i Lolita tao amin'ilay tantara, izy dia smack-dab teo anelanelan'ny tontolon'ny ankizy sy ny tontolon'ny olon-dehibe.</v>
      </c>
      <c r="C893" s="3" t="n">
        <v>-1</v>
      </c>
    </row>
    <row r="894" customFormat="false" ht="15.75" hidden="false" customHeight="true" outlineLevel="0" collapsed="false">
      <c r="A894" s="3" t="s">
        <v>895</v>
      </c>
      <c r="B894" s="3" t="str">
        <f aca="false">IFERROR(__xludf.dummyfunction("GOOGLETRANSLATE(B894, ""en"", ""mg"")"),"Tsy azoko antoka hoe nahoana izy ireo no hamoaka ity rakikira ity amin'ity endrika ity.")</f>
        <v>Tsy azoko antoka hoe nahoana izy ireo no hamoaka ity rakikira ity amin'ity endrika ity.</v>
      </c>
      <c r="C894" s="3" t="n">
        <v>-1</v>
      </c>
    </row>
    <row r="895" customFormat="false" ht="15.75" hidden="false" customHeight="true" outlineLevel="0" collapsed="false">
      <c r="A895" s="3" t="s">
        <v>896</v>
      </c>
      <c r="B895" s="3" t="str">
        <f aca="false">IFERROR(__xludf.dummyfunction("GOOGLETRANSLATE(B895, ""en"", ""mg"")"),"Ny havoana tsy fahita firy sy ny rindrina vato na vatolampy no hany safidy ho an'ny ""tena"" fonony, fa ny lalao mihoatra na latsaka dia manantena anao hampiasa ny haybails hiafina ao ambadiky ny alemà manana MP40 mitifitra anao.")</f>
        <v>Ny havoana tsy fahita firy sy ny rindrina vato na vatolampy no hany safidy ho an'ny "tena" fonony, fa ny lalao mihoatra na latsaka dia manantena anao hampiasa ny haybails hiafina ao ambadiky ny alemà manana MP40 mitifitra anao.</v>
      </c>
      <c r="C895" s="3" t="n">
        <v>-1</v>
      </c>
    </row>
    <row r="896" customFormat="false" ht="15.75" hidden="false" customHeight="true" outlineLevel="0" collapsed="false">
      <c r="A896" s="3" t="s">
        <v>897</v>
      </c>
      <c r="B896" s="3" t="str">
        <f aca="false">IFERROR(__xludf.dummyfunction("GOOGLETRANSLATE(B896, ""en"", ""mg"")"),"Tena tsy nieritreritra bebe kokoa momba an'i Robert Berry aho. Izany dia mandra-panombohan'i Greg Stone izay manao fandaharana amin'ny onjam-peo rock mandroso ao amin'ny faritry ny helodrano, nanomboka nilalao hira vitsivitsy tamin'ity rakikira Prime Cuts"&amp;" ity. Wow, Robert Berry, izay avy any amin'ny faritry ny helodrano dia nanome voninahitra ny sasany amin'ireo hetsika prog tsara indrindra tamin'ny taona 70.")</f>
        <v>Tena tsy nieritreritra bebe kokoa momba an'i Robert Berry aho. Izany dia mandra-panombohan'i Greg Stone izay manao fandaharana amin'ny onjam-peo rock mandroso ao amin'ny faritry ny helodrano, nanomboka nilalao hira vitsivitsy tamin'ity rakikira Prime Cuts ity. Wow, Robert Berry, izay avy any amin'ny faritry ny helodrano dia nanome voninahitra ny sasany amin'ireo hetsika prog tsara indrindra tamin'ny taona 70.</v>
      </c>
      <c r="C896" s="3" t="n">
        <v>1</v>
      </c>
    </row>
    <row r="897" customFormat="false" ht="15.75" hidden="false" customHeight="true" outlineLevel="0" collapsed="false">
      <c r="A897" s="3" t="s">
        <v>898</v>
      </c>
      <c r="B897" s="3" t="str">
        <f aca="false">IFERROR(__xludf.dummyfunction("GOOGLETRANSLATE(B897, ""en"", ""mg"")"),"2. Tena mazava tsara ny sary.")</f>
        <v>2. Tena mazava tsara ny sary.</v>
      </c>
      <c r="C897" s="3" t="n">
        <v>1</v>
      </c>
    </row>
    <row r="898" customFormat="false" ht="15.75" hidden="false" customHeight="true" outlineLevel="0" collapsed="false">
      <c r="A898" s="3" t="s">
        <v>899</v>
      </c>
      <c r="B898" s="3" t="str">
        <f aca="false">IFERROR(__xludf.dummyfunction("GOOGLETRANSLATE(B898, ""en"", ""mg"")"),"Nihevitra aho fa ho tsara kokoa izany.")</f>
        <v>Nihevitra aho fa ho tsara kokoa izany.</v>
      </c>
      <c r="C898" s="3" t="n">
        <v>-1</v>
      </c>
    </row>
    <row r="899" customFormat="false" ht="15.75" hidden="false" customHeight="true" outlineLevel="0" collapsed="false">
      <c r="A899" s="3" t="s">
        <v>900</v>
      </c>
      <c r="B899" s="3" t="str">
        <f aca="false">IFERROR(__xludf.dummyfunction("GOOGLETRANSLATE(B899, ""en"", ""mg"")"),"Mora fehezina ihany koa ny fakan-tsary: ​​tsindrianao ny bokotra nomena azy dia ho avy eo aorianao.")</f>
        <v>Mora fehezina ihany koa ny fakan-tsary: ​​tsindrianao ny bokotra nomena azy dia ho avy eo aorianao.</v>
      </c>
      <c r="C899" s="3" t="n">
        <v>1</v>
      </c>
    </row>
    <row r="900" customFormat="false" ht="15.75" hidden="false" customHeight="true" outlineLevel="0" collapsed="false">
      <c r="A900" s="3" t="s">
        <v>901</v>
      </c>
      <c r="B900" s="3" t="str">
        <f aca="false">IFERROR(__xludf.dummyfunction("GOOGLETRANSLATE(B900, ""en"", ""mg"")"),"Mahafinaritra ve ny mandre ELP miaraka amin'ny gitara elektrika mirohondrohona sy ny hira tsy voafehin'ny fitendry?")</f>
        <v>Mahafinaritra ve ny mandre ELP miaraka amin'ny gitara elektrika mirohondrohona sy ny hira tsy voafehin'ny fitendry?</v>
      </c>
      <c r="C900" s="3" t="n">
        <v>1</v>
      </c>
    </row>
    <row r="901" customFormat="false" ht="15.75" hidden="false" customHeight="true" outlineLevel="0" collapsed="false">
      <c r="A901" s="3" t="s">
        <v>902</v>
      </c>
      <c r="B901" s="3" t="str">
        <f aca="false">IFERROR(__xludf.dummyfunction("GOOGLETRANSLATE(B901, ""en"", ""mg"")"),"Ny boky dia milaza ny fomba ""hahazo karama"" amin'ny fomba ara-panahy.")</f>
        <v>Ny boky dia milaza ny fomba "hahazo karama" amin'ny fomba ara-panahy.</v>
      </c>
      <c r="C901" s="3" t="n">
        <v>1</v>
      </c>
    </row>
    <row r="902" customFormat="false" ht="15.75" hidden="false" customHeight="true" outlineLevel="0" collapsed="false">
      <c r="A902" s="3" t="s">
        <v>903</v>
      </c>
      <c r="B902" s="3" t="str">
        <f aca="false">IFERROR(__xludf.dummyfunction("GOOGLETRANSLATE(B902, ""en"", ""mg"")"),"Maty tsy nahy aho ary TAMIN'NY LALAO... Dia navoakako fa lavitra lavitra ny toerana fanavotam-poko teo aloha...")</f>
        <v>Maty tsy nahy aho ary TAMIN'NY LALAO... Dia navoakako fa lavitra lavitra ny toerana fanavotam-poko teo aloha...</v>
      </c>
      <c r="C902" s="3" t="n">
        <v>-1</v>
      </c>
    </row>
    <row r="903" customFormat="false" ht="15.75" hidden="false" customHeight="true" outlineLevel="0" collapsed="false">
      <c r="A903" s="3" t="s">
        <v>904</v>
      </c>
      <c r="B903" s="3" t="str">
        <f aca="false">IFERROR(__xludf.dummyfunction("GOOGLETRANSLATE(B903, ""en"", ""mg"")"),"Ireo mpilalao sarimihetsika dia toa vao avy nivoaka tamin'ny tantaram-pamokarana, raha toa ka ratsy ihany ny seho mivantana.")</f>
        <v>Ireo mpilalao sarimihetsika dia toa vao avy nivoaka tamin'ny tantaram-pamokarana, raha toa ka ratsy ihany ny seho mivantana.</v>
      </c>
      <c r="C903" s="3" t="n">
        <v>-1</v>
      </c>
    </row>
    <row r="904" customFormat="false" ht="15.75" hidden="false" customHeight="true" outlineLevel="0" collapsed="false">
      <c r="A904" s="3" t="s">
        <v>905</v>
      </c>
      <c r="B904" s="3" t="str">
        <f aca="false">IFERROR(__xludf.dummyfunction("GOOGLETRANSLATE(B904, ""en"", ""mg"")"),"Nandalo hetsika manan-danja maro ihany koa izy ireo toy ny nokapain'i Durza ny lamosin'i Eragon sy ny nandrenesany ilay kilemaina manontolo tao an-dohany.")</f>
        <v>Nandalo hetsika manan-danja maro ihany koa izy ireo toy ny nokapain'i Durza ny lamosin'i Eragon sy ny nandrenesany ilay kilemaina manontolo tao an-dohany.</v>
      </c>
      <c r="C904" s="3" t="n">
        <v>-1</v>
      </c>
    </row>
    <row r="905" customFormat="false" ht="15.75" hidden="false" customHeight="true" outlineLevel="0" collapsed="false">
      <c r="A905" s="3" t="s">
        <v>906</v>
      </c>
      <c r="B905" s="3" t="str">
        <f aca="false">IFERROR(__xludf.dummyfunction("GOOGLETRANSLATE(B905, ""en"", ""mg"")"),"Faharoa, ny endri-javatra tiako indrindra, ny baikon'ny feo, matetika tsy mandeha.")</f>
        <v>Faharoa, ny endri-javatra tiako indrindra, ny baikon'ny feo, matetika tsy mandeha.</v>
      </c>
      <c r="C905" s="3" t="n">
        <v>-1</v>
      </c>
    </row>
    <row r="906" customFormat="false" ht="15.75" hidden="false" customHeight="true" outlineLevel="0" collapsed="false">
      <c r="A906" s="3" t="s">
        <v>907</v>
      </c>
      <c r="B906" s="3" t="str">
        <f aca="false">IFERROR(__xludf.dummyfunction("GOOGLETRANSLATE(B906, ""en"", ""mg"")"),"Indrisy anefa fa samy nandray anjara tamin’ity sarimihetsika ity avokoa ireo.")</f>
        <v>Indrisy anefa fa samy nandray anjara tamin’ity sarimihetsika ity avokoa ireo.</v>
      </c>
      <c r="C906" s="3" t="n">
        <v>-1</v>
      </c>
    </row>
    <row r="907" customFormat="false" ht="15.75" hidden="false" customHeight="true" outlineLevel="0" collapsed="false">
      <c r="A907" s="3" t="s">
        <v>908</v>
      </c>
      <c r="B907" s="3" t="str">
        <f aca="false">IFERROR(__xludf.dummyfunction("GOOGLETRANSLATE(B907, ""en"", ""mg"")"),"Misy teboka roa lehibe ""wow"" eto.")</f>
        <v>Misy teboka roa lehibe "wow" eto.</v>
      </c>
      <c r="C907" s="3" t="n">
        <v>1</v>
      </c>
    </row>
    <row r="908" customFormat="false" ht="15.75" hidden="false" customHeight="true" outlineLevel="0" collapsed="false">
      <c r="A908" s="3" t="s">
        <v>909</v>
      </c>
      <c r="B908" s="3" t="str">
        <f aca="false">IFERROR(__xludf.dummyfunction("GOOGLETRANSLATE(B908, ""en"", ""mg"")"),"Mampihomehy, haingana be ny fitarihana roa - toy ny Hope &amp; Crosby amin'izao andro izao miaraka amin'ny fahanginana tsy misy dikany ary manao ny asa tsara indrindra nataon'izy ireo tato ho ato.")</f>
        <v>Mampihomehy, haingana be ny fitarihana roa - toy ny Hope &amp; Crosby amin'izao andro izao miaraka amin'ny fahanginana tsy misy dikany ary manao ny asa tsara indrindra nataon'izy ireo tato ho ato.</v>
      </c>
      <c r="C908" s="3" t="n">
        <v>1</v>
      </c>
    </row>
    <row r="909" customFormat="false" ht="15.75" hidden="false" customHeight="true" outlineLevel="0" collapsed="false">
      <c r="A909" s="3" t="s">
        <v>910</v>
      </c>
      <c r="B909" s="3" t="str">
        <f aca="false">IFERROR(__xludf.dummyfunction("GOOGLETRANSLATE(B909, ""en"", ""mg"")"),"Nividy ity fahitalavitra ity tamin'ny eBay aho tamin'ny $300 tamin'ny 2006 raha 800 - 1,000 ny vidiny antonony. Tsara ny sary ary koa ny feo.")</f>
        <v>Nividy ity fahitalavitra ity tamin'ny eBay aho tamin'ny $300 tamin'ny 2006 raha 800 - 1,000 ny vidiny antonony. Tsara ny sary ary koa ny feo.</v>
      </c>
      <c r="C909" s="3" t="n">
        <v>1</v>
      </c>
    </row>
    <row r="910" customFormat="false" ht="15.75" hidden="false" customHeight="true" outlineLevel="0" collapsed="false">
      <c r="A910" s="3" t="s">
        <v>911</v>
      </c>
      <c r="B910" s="3" t="str">
        <f aca="false">IFERROR(__xludf.dummyfunction("GOOGLETRANSLATE(B910, ""en"", ""mg"")"),"Na izany aza dia misy zavatra very tanteraka amin'ny fandikana ireo fianakaviana tsy miasa any ambanivohitra.")</f>
        <v>Na izany aza dia misy zavatra very tanteraka amin'ny fandikana ireo fianakaviana tsy miasa any ambanivohitra.</v>
      </c>
      <c r="C910" s="3" t="n">
        <v>-1</v>
      </c>
    </row>
    <row r="911" customFormat="false" ht="15.75" hidden="false" customHeight="true" outlineLevel="0" collapsed="false">
      <c r="A911" s="3" t="s">
        <v>912</v>
      </c>
      <c r="B911" s="3" t="str">
        <f aca="false">IFERROR(__xludf.dummyfunction("GOOGLETRANSLATE(B911, ""en"", ""mg"")"),"Ny fomba heverina ho lalao tsara indrindra amin'ny fotoana rehetra dia tsy azoko.")</f>
        <v>Ny fomba heverina ho lalao tsara indrindra amin'ny fotoana rehetra dia tsy azoko.</v>
      </c>
      <c r="C911" s="3" t="n">
        <v>-1</v>
      </c>
    </row>
    <row r="912" customFormat="false" ht="15.75" hidden="false" customHeight="true" outlineLevel="0" collapsed="false">
      <c r="A912" s="3" t="s">
        <v>913</v>
      </c>
      <c r="B912" s="3" t="str">
        <f aca="false">IFERROR(__xludf.dummyfunction("GOOGLETRANSLATE(B912, ""en"", ""mg"")"),"tsy hoe ny vita dia tokony ho haingana be fa 2 andro???")</f>
        <v>tsy hoe ny vita dia tokony ho haingana be fa 2 andro???</v>
      </c>
      <c r="C912" s="3" t="n">
        <v>-1</v>
      </c>
    </row>
    <row r="913" customFormat="false" ht="15.75" hidden="false" customHeight="true" outlineLevel="0" collapsed="false">
      <c r="A913" s="3" t="s">
        <v>914</v>
      </c>
      <c r="B913" s="3" t="str">
        <f aca="false">IFERROR(__xludf.dummyfunction("GOOGLETRANSLATE(B913, ""en"", ""mg"")"),"Na izany aza, mazava ho azy fa ny mpanoratra dia tia ny ""vahoakany"", sy ny firazanana rehetra, satria manome torohevitra mafy ho an'ny tanora mainty hoditra momba ny fivarotana zava-mahadomelina izy - nilaza tamin'izy ireo izy fa ny asan'ny mpivarotra r"&amp;"ongony ambany dia tsy mandoa mihoatra ny karama farany ambany.")</f>
        <v>Na izany aza, mazava ho azy fa ny mpanoratra dia tia ny "vahoakany", sy ny firazanana rehetra, satria manome torohevitra mafy ho an'ny tanora mainty hoditra momba ny fivarotana zava-mahadomelina izy - nilaza tamin'izy ireo izy fa ny asan'ny mpivarotra rongony ambany dia tsy mandoa mihoatra ny karama farany ambany.</v>
      </c>
      <c r="C913" s="3" t="n">
        <v>1</v>
      </c>
    </row>
    <row r="914" customFormat="false" ht="15.75" hidden="false" customHeight="true" outlineLevel="0" collapsed="false">
      <c r="A914" s="3" t="s">
        <v>915</v>
      </c>
      <c r="B914" s="3" t="str">
        <f aca="false">IFERROR(__xludf.dummyfunction("GOOGLETRANSLATE(B914, ""en"", ""mg"")"),"Ny ""Leviathan"" dia manenona ny zava-misy sy ny tantara foronina mba hamoronana tantara mahafinaritra.")</f>
        <v>Ny "Leviathan" dia manenona ny zava-misy sy ny tantara foronina mba hamoronana tantara mahafinaritra.</v>
      </c>
      <c r="C914" s="3" t="n">
        <v>1</v>
      </c>
    </row>
    <row r="915" customFormat="false" ht="15.75" hidden="false" customHeight="true" outlineLevel="0" collapsed="false">
      <c r="A915" s="3" t="s">
        <v>916</v>
      </c>
      <c r="B915" s="3" t="str">
        <f aca="false">IFERROR(__xludf.dummyfunction("GOOGLETRANSLATE(B915, ""en"", ""mg"")"),"Mitohy hatrany izany ...Mozika mankaleo tokoa.")</f>
        <v>Mitohy hatrany izany ...Mozika mankaleo tokoa.</v>
      </c>
      <c r="C915" s="3" t="n">
        <v>-1</v>
      </c>
    </row>
    <row r="916" customFormat="false" ht="15.75" hidden="false" customHeight="true" outlineLevel="0" collapsed="false">
      <c r="A916" s="3" t="s">
        <v>917</v>
      </c>
      <c r="B916" s="3" t="str">
        <f aca="false">IFERROR(__xludf.dummyfunction("GOOGLETRANSLATE(B916, ""en"", ""mg"")"),"Cons: -Na dia eo aza ny zava-misy fa ny lalao dia tonga amin'ny DVD mbola tsy afaka misoroka ny kapila swapping amin'ny faritra sasany raha mametraka ny fanitarana rehetra.")</f>
        <v>Cons: -Na dia eo aza ny zava-misy fa ny lalao dia tonga amin'ny DVD mbola tsy afaka misoroka ny kapila swapping amin'ny faritra sasany raha mametraka ny fanitarana rehetra.</v>
      </c>
      <c r="C916" s="3" t="n">
        <v>-1</v>
      </c>
    </row>
    <row r="917" customFormat="false" ht="15.75" hidden="false" customHeight="true" outlineLevel="0" collapsed="false">
      <c r="A917" s="3" t="s">
        <v>918</v>
      </c>
      <c r="B917" s="3" t="str">
        <f aca="false">IFERROR(__xludf.dummyfunction("GOOGLETRANSLATE(B917, ""en"", ""mg"")"),"Amin'ny alàlan'ny fanitsakitsahana an-kitsirano ny fidiran'ny fitantarana, amin'ny fanehoana mazava amin'ny mpamaky sy amin'ny filazana fa mino ny tenany ho tena taranak'i Maria Magdalena izy ary izany dia fitantarana foronina fotsiny ny zava-nitranga iza"&amp;"y nolazainy fa nitranga taminy, dia mampiseho fa tsy azony fotsiny izany.")</f>
        <v>Amin'ny alàlan'ny fanitsakitsahana an-kitsirano ny fidiran'ny fitantarana, amin'ny fanehoana mazava amin'ny mpamaky sy amin'ny filazana fa mino ny tenany ho tena taranak'i Maria Magdalena izy ary izany dia fitantarana foronina fotsiny ny zava-nitranga izay nolazainy fa nitranga taminy, dia mampiseho fa tsy azony fotsiny izany.</v>
      </c>
      <c r="C917" s="3" t="n">
        <v>-1</v>
      </c>
    </row>
    <row r="918" customFormat="false" ht="15.75" hidden="false" customHeight="true" outlineLevel="0" collapsed="false">
      <c r="A918" s="3" t="s">
        <v>919</v>
      </c>
      <c r="B918" s="3" t="str">
        <f aca="false">IFERROR(__xludf.dummyfunction("GOOGLETRANSLATE(B918, ""en"", ""mg"")"),"Tena misy zavatra tsara be dia be ao anatiny.")</f>
        <v>Tena misy zavatra tsara be dia be ao anatiny.</v>
      </c>
      <c r="C918" s="3" t="n">
        <v>1</v>
      </c>
    </row>
    <row r="919" customFormat="false" ht="15.75" hidden="false" customHeight="true" outlineLevel="0" collapsed="false">
      <c r="A919" s="3" t="s">
        <v>920</v>
      </c>
      <c r="B919" s="3" t="str">
        <f aca="false">IFERROR(__xludf.dummyfunction("GOOGLETRANSLATE(B919, ""en"", ""mg"")"),"Tsy hividy hafa koa aho amin'ny ho avy noho ny tahotra ny hahazo vokatra mitovy.")</f>
        <v>Tsy hividy hafa koa aho amin'ny ho avy noho ny tahotra ny hahazo vokatra mitovy.</v>
      </c>
      <c r="C919" s="3" t="n">
        <v>-1</v>
      </c>
    </row>
    <row r="920" customFormat="false" ht="15.75" hidden="false" customHeight="true" outlineLevel="0" collapsed="false">
      <c r="A920" s="3" t="s">
        <v>921</v>
      </c>
      <c r="B920" s="3" t="str">
        <f aca="false">IFERROR(__xludf.dummyfunction("GOOGLETRANSLATE(B920, ""en"", ""mg"")"),"Maninona raha manitatra bebe kokoa an'io tantara io mba hanomezan-danja kokoa ny toetrany: hahatonga azy ho tsy matoky tena, mety ho mangidy, na tsy azo antoka mihitsy aza.")</f>
        <v>Maninona raha manitatra bebe kokoa an'io tantara io mba hanomezan-danja kokoa ny toetrany: hahatonga azy ho tsy matoky tena, mety ho mangidy, na tsy azo antoka mihitsy aza.</v>
      </c>
      <c r="C920" s="3" t="n">
        <v>-1</v>
      </c>
    </row>
    <row r="921" customFormat="false" ht="15.75" hidden="false" customHeight="true" outlineLevel="0" collapsed="false">
      <c r="A921" s="3" t="s">
        <v>922</v>
      </c>
      <c r="B921" s="3" t="str">
        <f aca="false">IFERROR(__xludf.dummyfunction("GOOGLETRANSLATE(B921, ""en"", ""mg"")"),"Feo- Mahagaga!!!")</f>
        <v>Feo- Mahagaga!!!</v>
      </c>
      <c r="C921" s="3" t="n">
        <v>1</v>
      </c>
    </row>
    <row r="922" customFormat="false" ht="15.75" hidden="false" customHeight="true" outlineLevel="0" collapsed="false">
      <c r="A922" s="3" t="s">
        <v>923</v>
      </c>
      <c r="B922" s="3" t="str">
        <f aca="false">IFERROR(__xludf.dummyfunction("GOOGLETRANSLATE(B922, ""en"", ""mg"")"),"Tsy sary tonga lafatra, fa sary tena tsara!")</f>
        <v>Tsy sary tonga lafatra, fa sary tena tsara!</v>
      </c>
      <c r="C922" s="3" t="n">
        <v>1</v>
      </c>
    </row>
    <row r="923" customFormat="false" ht="15.75" hidden="false" customHeight="true" outlineLevel="0" collapsed="false">
      <c r="A923" s="3" t="s">
        <v>924</v>
      </c>
      <c r="B923" s="3" t="str">
        <f aca="false">IFERROR(__xludf.dummyfunction("GOOGLETRANSLATE(B923, ""en"", ""mg"")"),"Mahasosotra sy manjavozavo izany, ary raha ny zava-misy dia tsy hankasitraka izany aho ...")</f>
        <v>Mahasosotra sy manjavozavo izany, ary raha ny zava-misy dia tsy hankasitraka izany aho ...</v>
      </c>
      <c r="C923" s="3" t="n">
        <v>-1</v>
      </c>
    </row>
    <row r="924" customFormat="false" ht="15.75" hidden="false" customHeight="true" outlineLevel="0" collapsed="false">
      <c r="A924" s="3" t="s">
        <v>925</v>
      </c>
      <c r="B924" s="3" t="str">
        <f aca="false">IFERROR(__xludf.dummyfunction("GOOGLETRANSLATE(B924, ""en"", ""mg"")"),"Ny mpanao sarimihetsika Hoffman dia manao asa mitovy amin'ny yeoman amin'ny fahazoana fampisehoana kalitao tsara avy amin'ny tarika manan-talenta ary ao amin'ny kintanany, i Keaton dia mahazo fihodinam-bozaka vitsivitsy nefa ambany ary mampifandanja ny fi"&amp;"henjanana izay mitarika ho amin'ny fianjerana.")</f>
        <v>Ny mpanao sarimihetsika Hoffman dia manao asa mitovy amin'ny yeoman amin'ny fahazoana fampisehoana kalitao tsara avy amin'ny tarika manan-talenta ary ao amin'ny kintanany, i Keaton dia mahazo fihodinam-bozaka vitsivitsy nefa ambany ary mampifandanja ny fihenjanana izay mitarika ho amin'ny fianjerana.</v>
      </c>
      <c r="C924" s="3" t="n">
        <v>1</v>
      </c>
    </row>
    <row r="925" customFormat="false" ht="15.75" hidden="false" customHeight="true" outlineLevel="0" collapsed="false">
      <c r="A925" s="3" t="s">
        <v>926</v>
      </c>
      <c r="B925" s="3" t="str">
        <f aca="false">IFERROR(__xludf.dummyfunction("GOOGLETRANSLATE(B925, ""en"", ""mg"")"),"Noho izany, miaraka amin'ireo zavatra ratsy rehetra ireo, toa nandany $ 30 dolara aho mba handefasana ity lalao mediocre ity ho ahy, indrindra fa efa fantatro fa tsy ampy izany.")</f>
        <v>Noho izany, miaraka amin'ireo zavatra ratsy rehetra ireo, toa nandany $ 30 dolara aho mba handefasana ity lalao mediocre ity ho ahy, indrindra fa efa fantatro fa tsy ampy izany.</v>
      </c>
      <c r="C925" s="3" t="n">
        <v>-1</v>
      </c>
    </row>
    <row r="926" customFormat="false" ht="15.75" hidden="false" customHeight="true" outlineLevel="0" collapsed="false">
      <c r="A926" s="3" t="s">
        <v>927</v>
      </c>
      <c r="B926" s="3" t="str">
        <f aca="false">IFERROR(__xludf.dummyfunction("GOOGLETRANSLATE(B926, ""en"", ""mg"")"),"Tena nahatsiravina izany.")</f>
        <v>Tena nahatsiravina izany.</v>
      </c>
      <c r="C926" s="3" t="n">
        <v>-1</v>
      </c>
    </row>
    <row r="927" customFormat="false" ht="15.75" hidden="false" customHeight="true" outlineLevel="0" collapsed="false">
      <c r="A927" s="3" t="s">
        <v>928</v>
      </c>
      <c r="B927" s="3" t="str">
        <f aca="false">IFERROR(__xludf.dummyfunction("GOOGLETRANSLATE(B927, ""en"", ""mg"")"),"Ary, noho izany, nofaranako tamin'ny sary manjavozavo na maizina.")</f>
        <v>Ary, noho izany, nofaranako tamin'ny sary manjavozavo na maizina.</v>
      </c>
      <c r="C927" s="3" t="n">
        <v>-1</v>
      </c>
    </row>
    <row r="928" customFormat="false" ht="15.75" hidden="false" customHeight="true" outlineLevel="0" collapsed="false">
      <c r="A928" s="3" t="s">
        <v>929</v>
      </c>
      <c r="B928" s="3" t="str">
        <f aca="false">IFERROR(__xludf.dummyfunction("GOOGLETRANSLATE(B928, ""en"", ""mg"")"),"Nankafiziko manokana ny filaharana tany am-boalohany niaraka tamin'i Rose nihemotra teo amin'ny sisin-tany tery amin'ny trano hazo mavo mavo, fijery ny giantess metaphorika voafandrika teo amin'ny manodidina azy (Jack aza dia nanamarika ary nanambara fots"&amp;"iny hoe ""mitombo ho ahy ianao""), manandrana mampifanaraka ny Brobdignagian largesse.")</f>
        <v>Nankafiziko manokana ny filaharana tany am-boalohany niaraka tamin'i Rose nihemotra teo amin'ny sisin-tany tery amin'ny trano hazo mavo mavo, fijery ny giantess metaphorika voafandrika teo amin'ny manodidina azy (Jack aza dia nanamarika ary nanambara fotsiny hoe "mitombo ho ahy ianao"), manandrana mampifanaraka ny Brobdignagian largesse.</v>
      </c>
      <c r="C928" s="3" t="n">
        <v>1</v>
      </c>
    </row>
    <row r="929" customFormat="false" ht="15.75" hidden="false" customHeight="true" outlineLevel="0" collapsed="false">
      <c r="A929" s="3" t="s">
        <v>930</v>
      </c>
      <c r="B929" s="3" t="str">
        <f aca="false">IFERROR(__xludf.dummyfunction("GOOGLETRANSLATE(B929, ""en"", ""mg"")"),"Ary koa, raha zatra amin'ny haavon'ny fahasarotan'ny lalao Crash Bandicoot hafa rehetra ianao (izay mora adala) dia ho gaga amin'ny Fahatezeran'ny Cortex ianao. Tena sarotra izany, ary manolotra fanamby lehibe, indrindra fa ny haavon'ny lehibeny.")</f>
        <v>Ary koa, raha zatra amin'ny haavon'ny fahasarotan'ny lalao Crash Bandicoot hafa rehetra ianao (izay mora adala) dia ho gaga amin'ny Fahatezeran'ny Cortex ianao. Tena sarotra izany, ary manolotra fanamby lehibe, indrindra fa ny haavon'ny lehibeny.</v>
      </c>
      <c r="C929" s="3" t="n">
        <v>1</v>
      </c>
    </row>
    <row r="930" customFormat="false" ht="15.75" hidden="false" customHeight="true" outlineLevel="0" collapsed="false">
      <c r="A930" s="3" t="s">
        <v>931</v>
      </c>
      <c r="B930" s="3" t="str">
        <f aca="false">IFERROR(__xludf.dummyfunction("GOOGLETRANSLATE(B930, ""en"", ""mg"")"),"Fifantenana lehibe amin'ny fiara miaramila.")</f>
        <v>Fifantenana lehibe amin'ny fiara miaramila.</v>
      </c>
      <c r="C930" s="3" t="n">
        <v>1</v>
      </c>
    </row>
    <row r="931" customFormat="false" ht="15.75" hidden="false" customHeight="true" outlineLevel="0" collapsed="false">
      <c r="A931" s="3" t="s">
        <v>932</v>
      </c>
      <c r="B931" s="3" t="str">
        <f aca="false">IFERROR(__xludf.dummyfunction("GOOGLETRANSLATE(B931, ""en"", ""mg"")"),"Voalohany dia avelao aho hilaza aminao fa miezaka mamaky toko iray isan'andro aho.")</f>
        <v>Voalohany dia avelao aho hilaza aminao fa miezaka mamaky toko iray isan'andro aho.</v>
      </c>
      <c r="C931" s="3" t="n">
        <v>1</v>
      </c>
    </row>
    <row r="932" customFormat="false" ht="15.75" hidden="false" customHeight="true" outlineLevel="0" collapsed="false">
      <c r="A932" s="3" t="s">
        <v>933</v>
      </c>
      <c r="B932" s="3" t="str">
        <f aca="false">IFERROR(__xludf.dummyfunction("GOOGLETRANSLATE(B932, ""en"", ""mg"")"),"Izany no manome ny lalao Harvest Moon ho zavatra manokana, ary nesoriny daholo izany!")</f>
        <v>Izany no manome ny lalao Harvest Moon ho zavatra manokana, ary nesoriny daholo izany!</v>
      </c>
      <c r="C932" s="3" t="n">
        <v>-1</v>
      </c>
    </row>
    <row r="933" customFormat="false" ht="15.75" hidden="false" customHeight="true" outlineLevel="0" collapsed="false">
      <c r="A933" s="3" t="s">
        <v>934</v>
      </c>
      <c r="B933" s="3" t="str">
        <f aca="false">IFERROR(__xludf.dummyfunction("GOOGLETRANSLATE(B933, ""en"", ""mg"")"),"Na inona na inona vanim-potoana, ny mozika, dia harary ianao raha mandre izany, koa esory ny feo amin'ny Gameboy anao, mifidiana iray amin'ireo hira tianao indrindra, mitadiava mpilalao CD ary mankafy mozika tsara mandritra ny lalao!")</f>
        <v>Na inona na inona vanim-potoana, ny mozika, dia harary ianao raha mandre izany, koa esory ny feo amin'ny Gameboy anao, mifidiana iray amin'ireo hira tianao indrindra, mitadiava mpilalao CD ary mankafy mozika tsara mandritra ny lalao!</v>
      </c>
      <c r="C933" s="3" t="n">
        <v>-1</v>
      </c>
    </row>
    <row r="934" customFormat="false" ht="15.75" hidden="false" customHeight="true" outlineLevel="0" collapsed="false">
      <c r="A934" s="3" t="s">
        <v>935</v>
      </c>
      <c r="B934" s="3" t="str">
        <f aca="false">IFERROR(__xludf.dummyfunction("GOOGLETRANSLATE(B934, ""en"", ""mg"")"),"Tena mahatsapa ianao fa manana fifehezana tanteraka ny mpilalao, ary samy hafa ny lalao superstar tsirairay.")</f>
        <v>Tena mahatsapa ianao fa manana fifehezana tanteraka ny mpilalao, ary samy hafa ny lalao superstar tsirairay.</v>
      </c>
      <c r="C934" s="3" t="n">
        <v>1</v>
      </c>
    </row>
    <row r="935" customFormat="false" ht="15.75" hidden="false" customHeight="true" outlineLevel="0" collapsed="false">
      <c r="A935" s="3" t="s">
        <v>936</v>
      </c>
      <c r="B935" s="3" t="str">
        <f aca="false">IFERROR(__xludf.dummyfunction("GOOGLETRANSLATE(B935, ""en"", ""mg"")"),"- Na dia manaraka lalana voafaritra aza ny tantara dia tsy misy famerana ny mpikambana ao amin'ny antoko.")</f>
        <v>- Na dia manaraka lalana voafaritra aza ny tantara dia tsy misy famerana ny mpikambana ao amin'ny antoko.</v>
      </c>
      <c r="C935" s="3" t="n">
        <v>1</v>
      </c>
    </row>
    <row r="936" customFormat="false" ht="15.75" hidden="false" customHeight="true" outlineLevel="0" collapsed="false">
      <c r="A936" s="3" t="s">
        <v>937</v>
      </c>
      <c r="B936" s="3" t="str">
        <f aca="false">IFERROR(__xludf.dummyfunction("GOOGLETRANSLATE(B936, ""en"", ""mg"")"),"Eny, misy fitaovana.")</f>
        <v>Eny, misy fitaovana.</v>
      </c>
      <c r="C936" s="3" t="n">
        <v>1</v>
      </c>
    </row>
    <row r="937" customFormat="false" ht="15.75" hidden="false" customHeight="true" outlineLevel="0" collapsed="false">
      <c r="A937" s="3" t="s">
        <v>938</v>
      </c>
      <c r="B937" s="3" t="str">
        <f aca="false">IFERROR(__xludf.dummyfunction("GOOGLETRANSLATE(B937, ""en"", ""mg"")"),"Mbola eo amin'ny ambaratonga voalohany aho fa hatramin'izao dia afaka mivazavaza aho hoe: TSY MISY OLANA NY CAMERA!")</f>
        <v>Mbola eo amin'ny ambaratonga voalohany aho fa hatramin'izao dia afaka mivazavaza aho hoe: TSY MISY OLANA NY CAMERA!</v>
      </c>
      <c r="C937" s="3" t="n">
        <v>1</v>
      </c>
    </row>
    <row r="938" customFormat="false" ht="15.75" hidden="false" customHeight="true" outlineLevel="0" collapsed="false">
      <c r="A938" s="3" t="s">
        <v>939</v>
      </c>
      <c r="B938" s="3" t="str">
        <f aca="false">IFERROR(__xludf.dummyfunction("GOOGLETRANSLATE(B938, ""en"", ""mg"")"),"Feo Feo... TIAKO NY MOZIKA KH!")</f>
        <v>Feo Feo... TIAKO NY MOZIKA KH!</v>
      </c>
      <c r="C938" s="3" t="n">
        <v>1</v>
      </c>
    </row>
    <row r="939" customFormat="false" ht="15.75" hidden="false" customHeight="true" outlineLevel="0" collapsed="false">
      <c r="A939" s="3" t="s">
        <v>940</v>
      </c>
      <c r="B939" s="3" t="str">
        <f aca="false">IFERROR(__xludf.dummyfunction("GOOGLETRANSLATE(B939, ""en"", ""mg"")"),"Avy eo i Kevin tsara 'ol dia nandositra mora foana ny hopitaly raha tsy lazaina intsony ny fiverenana any an-tranony sy ny toerana maro hafa mba hiomanana amin'ny fanafihana an'ireo zazalahy ratsy fanahy.")</f>
        <v>Avy eo i Kevin tsara 'ol dia nandositra mora foana ny hopitaly raha tsy lazaina intsony ny fiverenana any an-tranony sy ny toerana maro hafa mba hiomanana amin'ny fanafihana an'ireo zazalahy ratsy fanahy.</v>
      </c>
      <c r="C939" s="3" t="n">
        <v>-1</v>
      </c>
    </row>
    <row r="940" customFormat="false" ht="15.75" hidden="false" customHeight="true" outlineLevel="0" collapsed="false">
      <c r="A940" s="3" t="s">
        <v>941</v>
      </c>
      <c r="B940" s="3" t="str">
        <f aca="false">IFERROR(__xludf.dummyfunction("GOOGLETRANSLATE(B940, ""en"", ""mg"")"),"Loza tanteraka, tsy misy intelligents na aiza na aiza.")</f>
        <v>Loza tanteraka, tsy misy intelligents na aiza na aiza.</v>
      </c>
      <c r="C940" s="3" t="n">
        <v>-1</v>
      </c>
    </row>
    <row r="941" customFormat="false" ht="15.75" hidden="false" customHeight="true" outlineLevel="0" collapsed="false">
      <c r="A941" s="3" t="s">
        <v>942</v>
      </c>
      <c r="B941" s="3" t="str">
        <f aca="false">IFERROR(__xludf.dummyfunction("GOOGLETRANSLATE(B941, ""en"", ""mg"")"),"Mamy izy io, pop-rock tamin'ny taona 1980 izay zara raha voavonjy noho ny filalaovan'ny tarika misy famonoana tsy mampino.")</f>
        <v>Mamy izy io, pop-rock tamin'ny taona 1980 izay zara raha voavonjy noho ny filalaovan'ny tarika misy famonoana tsy mampino.</v>
      </c>
      <c r="C941" s="3" t="n">
        <v>-1</v>
      </c>
    </row>
    <row r="942" customFormat="false" ht="15.75" hidden="false" customHeight="true" outlineLevel="0" collapsed="false">
      <c r="A942" s="3" t="s">
        <v>943</v>
      </c>
      <c r="B942" s="3" t="str">
        <f aca="false">IFERROR(__xludf.dummyfunction("GOOGLETRANSLATE(B942, ""en"", ""mg"")"),"Ary izay ihany no loharanom-baovao azo hamarinina - iza no mahalala ny halehiben'ny fandisoiny ny loharano tsy azo fehezina izay iankinan'ny fiampangana azy (rakitra momba ny asa fitoriana, tafatafa, horonam-peo, sns.). Raha ny marina, maro amin'ireo mpan"&amp;"ao fanadihadiana an'i Tierney no efa nandroso ary nilaza fa tsy manonona azy ireo amim-pahatokiana i Tierney.")</f>
        <v>Ary izay ihany no loharanom-baovao azo hamarinina - iza no mahalala ny halehiben'ny fandisoiny ny loharano tsy azo fehezina izay iankinan'ny fiampangana azy (rakitra momba ny asa fitoriana, tafatafa, horonam-peo, sns.). Raha ny marina, maro amin'ireo mpanao fanadihadiana an'i Tierney no efa nandroso ary nilaza fa tsy manonona azy ireo amim-pahatokiana i Tierney.</v>
      </c>
      <c r="C942" s="3" t="n">
        <v>-1</v>
      </c>
    </row>
    <row r="943" customFormat="false" ht="15.75" hidden="false" customHeight="true" outlineLevel="0" collapsed="false">
      <c r="A943" s="3" t="s">
        <v>944</v>
      </c>
      <c r="B943" s="3" t="str">
        <f aca="false">IFERROR(__xludf.dummyfunction("GOOGLETRANSLATE(B943, ""en"", ""mg"")"),"Manaporofo fa mila roa-to-tango, i Neeson dia eo amin'ny fanatrehany faran'izay manjavozavo nefa mbola mananontanona miaraka amin'ny herimpony sy ny fahatokian-tenany no tena fikasany: hamaly faty na inona na inona vidiny.")</f>
        <v>Manaporofo fa mila roa-to-tango, i Neeson dia eo amin'ny fanatrehany faran'izay manjavozavo nefa mbola mananontanona miaraka amin'ny herimpony sy ny fahatokian-tenany no tena fikasany: hamaly faty na inona na inona vidiny.</v>
      </c>
      <c r="C943" s="3" t="n">
        <v>1</v>
      </c>
    </row>
    <row r="944" customFormat="false" ht="15.75" hidden="false" customHeight="true" outlineLevel="0" collapsed="false">
      <c r="A944" s="3" t="s">
        <v>945</v>
      </c>
      <c r="B944" s="3" t="str">
        <f aca="false">IFERROR(__xludf.dummyfunction("GOOGLETRANSLATE(B944, ""en"", ""mg"")"),"Ary teo amin'ny lohateny hoe 'Hyperborea', dia hitako teo amin'ny tany karakaina nefa mahafatifaty.")</f>
        <v>Ary teo amin'ny lohateny hoe 'Hyperborea', dia hitako teo amin'ny tany karakaina nefa mahafatifaty.</v>
      </c>
      <c r="C944" s="3" t="n">
        <v>1</v>
      </c>
    </row>
    <row r="945" customFormat="false" ht="15.75" hidden="false" customHeight="true" outlineLevel="0" collapsed="false">
      <c r="A945" s="3" t="s">
        <v>946</v>
      </c>
      <c r="B945" s="3" t="str">
        <f aca="false">IFERROR(__xludf.dummyfunction("GOOGLETRANSLATE(B945, ""en"", ""mg"")"),"Farany, tsy maintsy omeko sanda ambany toy izany ity lalao ity satria ny hany azonao amin'ny lalao $60 dia fomba lalao tokana, fomba vanim-potoana fototra, lalao an-tserasera, ary mamorona mpilalao...")</f>
        <v>Farany, tsy maintsy omeko sanda ambany toy izany ity lalao ity satria ny hany azonao amin'ny lalao $60 dia fomba lalao tokana, fomba vanim-potoana fototra, lalao an-tserasera, ary mamorona mpilalao...</v>
      </c>
      <c r="C945" s="3" t="n">
        <v>-1</v>
      </c>
    </row>
    <row r="946" customFormat="false" ht="15.75" hidden="false" customHeight="true" outlineLevel="0" collapsed="false">
      <c r="A946" s="3" t="s">
        <v>947</v>
      </c>
      <c r="B946" s="3" t="str">
        <f aca="false">IFERROR(__xludf.dummyfunction("GOOGLETRANSLATE(B946, ""en"", ""mg"")"),"(Ny fampitahana dia tsy mitovy amin'ireo mpilalao sarimihetsika izay naka sary an-tsary ny tantara momba ny fiakarana an-tendrombohitra Everest: ny hany fomba hahazoana ilay sary dia ny mamehy ny fitaovana ary manao ny fiakarana ny tenany, miaraka amin'ir"&amp;"eo mpitsangatsangana alainy.)")</f>
        <v>(Ny fampitahana dia tsy mitovy amin'ireo mpilalao sarimihetsika izay naka sary an-tsary ny tantara momba ny fiakarana an-tendrombohitra Everest: ny hany fomba hahazoana ilay sary dia ny mamehy ny fitaovana ary manao ny fiakarana ny tenany, miaraka amin'ireo mpitsangatsangana alainy.)</v>
      </c>
      <c r="C946" s="3" t="n">
        <v>1</v>
      </c>
    </row>
    <row r="947" customFormat="false" ht="15.75" hidden="false" customHeight="true" outlineLevel="0" collapsed="false">
      <c r="A947" s="3" t="s">
        <v>948</v>
      </c>
      <c r="B947" s="3" t="str">
        <f aca="false">IFERROR(__xludf.dummyfunction("GOOGLETRANSLATE(B947, ""en"", ""mg"")"),"tena toa ny tenany mihitsy izy ireo no milalao mivantana, fa tsy toy ny tarika hafa izay tena tsy mahay mihira eny an-tsehatra.")</f>
        <v>tena toa ny tenany mihitsy izy ireo no milalao mivantana, fa tsy toy ny tarika hafa izay tena tsy mahay mihira eny an-tsehatra.</v>
      </c>
      <c r="C947" s="3" t="n">
        <v>1</v>
      </c>
    </row>
    <row r="948" customFormat="false" ht="15.75" hidden="false" customHeight="true" outlineLevel="0" collapsed="false">
      <c r="A948" s="3" t="s">
        <v>949</v>
      </c>
      <c r="B948" s="3" t="str">
        <f aca="false">IFERROR(__xludf.dummyfunction("GOOGLETRANSLATE(B948, ""en"", ""mg"")"),"Tsy azoko atao ny mametraka ny ora ho azy.")</f>
        <v>Tsy azoko atao ny mametraka ny ora ho azy.</v>
      </c>
      <c r="C948" s="3" t="n">
        <v>-1</v>
      </c>
    </row>
    <row r="949" customFormat="false" ht="15.75" hidden="false" customHeight="true" outlineLevel="0" collapsed="false">
      <c r="A949" s="3" t="s">
        <v>950</v>
      </c>
      <c r="B949" s="3" t="str">
        <f aca="false">IFERROR(__xludf.dummyfunction("GOOGLETRANSLATE(B949, ""en"", ""mg"")"),"Talohan'ny nandrenesako ny rakikira manontolo, dia nandre ny She Will Have Her Way sy ny Mpanota aho, izay samy hira lehibe sy klasika mendrika.")</f>
        <v>Talohan'ny nandrenesako ny rakikira manontolo, dia nandre ny She Will Have Her Way sy ny Mpanota aho, izay samy hira lehibe sy klasika mendrika.</v>
      </c>
      <c r="C949" s="3" t="n">
        <v>1</v>
      </c>
    </row>
    <row r="950" customFormat="false" ht="15.75" hidden="false" customHeight="true" outlineLevel="0" collapsed="false">
      <c r="A950" s="3" t="s">
        <v>951</v>
      </c>
      <c r="B950" s="3" t="str">
        <f aca="false">IFERROR(__xludf.dummyfunction("GOOGLETRANSLATE(B950, ""en"", ""mg"")"),"Raha jerena ny haben'ny sarintany somary kelikely, dia mety ho nohatsaraina tokoa ny antsipirian'ny sary.")</f>
        <v>Raha jerena ny haben'ny sarintany somary kelikely, dia mety ho nohatsaraina tokoa ny antsipirian'ny sary.</v>
      </c>
      <c r="C950" s="3" t="n">
        <v>-1</v>
      </c>
    </row>
    <row r="951" customFormat="false" ht="15.75" hidden="false" customHeight="true" outlineLevel="0" collapsed="false">
      <c r="A951" s="3" t="s">
        <v>952</v>
      </c>
      <c r="B951" s="3" t="str">
        <f aca="false">IFERROR(__xludf.dummyfunction("GOOGLETRANSLATE(B951, ""en"", ""mg"")"),"Toa leo ny tarika amin'ity rakikira ity ary miseho izany.")</f>
        <v>Toa leo ny tarika amin'ity rakikira ity ary miseho izany.</v>
      </c>
      <c r="C951" s="3" t="n">
        <v>-1</v>
      </c>
    </row>
    <row r="952" customFormat="false" ht="15.75" hidden="false" customHeight="true" outlineLevel="0" collapsed="false">
      <c r="A952" s="3" t="s">
        <v>953</v>
      </c>
      <c r="B952" s="3" t="str">
        <f aca="false">IFERROR(__xludf.dummyfunction("GOOGLETRANSLATE(B952, ""en"", ""mg"")"),"Raha tsy nisy azy ireo dia niala teo afovoany aho.")</f>
        <v>Raha tsy nisy azy ireo dia niala teo afovoany aho.</v>
      </c>
      <c r="C952" s="3" t="n">
        <v>-1</v>
      </c>
    </row>
    <row r="953" customFormat="false" ht="15.75" hidden="false" customHeight="true" outlineLevel="0" collapsed="false">
      <c r="A953" s="3" t="s">
        <v>954</v>
      </c>
      <c r="B953" s="3" t="str">
        <f aca="false">IFERROR(__xludf.dummyfunction("GOOGLETRANSLATE(B953, ""en"", ""mg"")"),"Miombon-kevitra amin'ny mpandinika hafa aho izay nilaza fa manana bokotra kely ny fanaraha-maso lavitra ary mampisafotofoto ny fampiasana azy.")</f>
        <v>Miombon-kevitra amin'ny mpandinika hafa aho izay nilaza fa manana bokotra kely ny fanaraha-maso lavitra ary mampisafotofoto ny fampiasana azy.</v>
      </c>
      <c r="C953" s="3" t="n">
        <v>-1</v>
      </c>
    </row>
    <row r="954" customFormat="false" ht="15.75" hidden="false" customHeight="true" outlineLevel="0" collapsed="false">
      <c r="A954" s="3" t="s">
        <v>955</v>
      </c>
      <c r="B954" s="3" t="str">
        <f aca="false">IFERROR(__xludf.dummyfunction("GOOGLETRANSLATE(B954, ""en"", ""mg"")"),"nanova ny hira lehibe rehetra ho lasa balada ratsy.")</f>
        <v>nanova ny hira lehibe rehetra ho lasa balada ratsy.</v>
      </c>
      <c r="C954" s="3" t="n">
        <v>-1</v>
      </c>
    </row>
    <row r="955" customFormat="false" ht="15.75" hidden="false" customHeight="true" outlineLevel="0" collapsed="false">
      <c r="A955" s="3" t="s">
        <v>956</v>
      </c>
      <c r="B955" s="3" t="str">
        <f aca="false">IFERROR(__xludf.dummyfunction("GOOGLETRANSLATE(B955, ""en"", ""mg"")"),"Ny endri-tsoratra hafa dia recycled tanteraka ary tsy dia mandroso loatra raha oharina amin'ireo mpiara-miasa taloha.")</f>
        <v>Ny endri-tsoratra hafa dia recycled tanteraka ary tsy dia mandroso loatra raha oharina amin'ireo mpiara-miasa taloha.</v>
      </c>
      <c r="C955" s="3" t="n">
        <v>-1</v>
      </c>
    </row>
    <row r="956" customFormat="false" ht="15.75" hidden="false" customHeight="true" outlineLevel="0" collapsed="false">
      <c r="A956" s="3" t="s">
        <v>957</v>
      </c>
      <c r="B956" s="3" t="str">
        <f aca="false">IFERROR(__xludf.dummyfunction("GOOGLETRANSLATE(B956, ""en"", ""mg"")"),"Imbetsaka ihany no nampiasa azy, fa tena faly aho hatramin'izao.")</f>
        <v>Imbetsaka ihany no nampiasa azy, fa tena faly aho hatramin'izao.</v>
      </c>
      <c r="C956" s="3" t="n">
        <v>1</v>
      </c>
    </row>
    <row r="957" customFormat="false" ht="15.75" hidden="false" customHeight="true" outlineLevel="0" collapsed="false">
      <c r="A957" s="3" t="s">
        <v>958</v>
      </c>
      <c r="B957" s="3" t="str">
        <f aca="false">IFERROR(__xludf.dummyfunction("GOOGLETRANSLATE(B957, ""en"", ""mg"")"),"Ratsy fotsiny.")</f>
        <v>Ratsy fotsiny.</v>
      </c>
      <c r="C957" s="3" t="n">
        <v>-1</v>
      </c>
    </row>
    <row r="958" customFormat="false" ht="15.75" hidden="false" customHeight="true" outlineLevel="0" collapsed="false">
      <c r="A958" s="3" t="s">
        <v>959</v>
      </c>
      <c r="B958" s="3" t="str">
        <f aca="false">IFERROR(__xludf.dummyfunction("GOOGLETRANSLATE(B958, ""en"", ""mg"")"),"Mbola omeko kintana 3 ihany satria ny mozika mihitsy no tsara raha tsy tsara.")</f>
        <v>Mbola omeko kintana 3 ihany satria ny mozika mihitsy no tsara raha tsy tsara.</v>
      </c>
      <c r="C958" s="3" t="n">
        <v>1</v>
      </c>
    </row>
    <row r="959" customFormat="false" ht="15.75" hidden="false" customHeight="true" outlineLevel="0" collapsed="false">
      <c r="A959" s="3" t="s">
        <v>960</v>
      </c>
      <c r="B959" s="3" t="str">
        <f aca="false">IFERROR(__xludf.dummyfunction("GOOGLETRANSLATE(B959, ""en"", ""mg"")"),"Ny olana lehibe ananako amin'i Potter ao amin'ny boky dia ny tsy dia manana fitenenana firy momba ny fiainany izy, mavitrika fa tsy mavitrika.")</f>
        <v>Ny olana lehibe ananako amin'i Potter ao amin'ny boky dia ny tsy dia manana fitenenana firy momba ny fiainany izy, mavitrika fa tsy mavitrika.</v>
      </c>
      <c r="C959" s="3" t="n">
        <v>-1</v>
      </c>
    </row>
    <row r="960" customFormat="false" ht="15.75" hidden="false" customHeight="true" outlineLevel="0" collapsed="false">
      <c r="A960" s="3" t="s">
        <v>961</v>
      </c>
      <c r="B960" s="3" t="str">
        <f aca="false">IFERROR(__xludf.dummyfunction("GOOGLETRANSLATE(B960, ""en"", ""mg"")"),"Izy ireo koa dia mijery tsara eo akaikin'ny fanaraha-maso 20"" miaraka amin'ny bika aman'endriny lava.")</f>
        <v>Izy ireo koa dia mijery tsara eo akaikin'ny fanaraha-maso 20" miaraka amin'ny bika aman'endriny lava.</v>
      </c>
      <c r="C960" s="3" t="n">
        <v>1</v>
      </c>
    </row>
    <row r="961" customFormat="false" ht="15.75" hidden="false" customHeight="true" outlineLevel="0" collapsed="false">
      <c r="A961" s="3" t="s">
        <v>962</v>
      </c>
      <c r="B961" s="3" t="str">
        <f aca="false">IFERROR(__xludf.dummyfunction("GOOGLETRANSLATE(B961, ""en"", ""mg"")"),"Tsy misy antony marina mahatonga ny faharatsiany, ary manomboka amin'ny maha-andriamanitra mahery saika tsy mety levona izy.")</f>
        <v>Tsy misy antony marina mahatonga ny faharatsiany, ary manomboka amin'ny maha-andriamanitra mahery saika tsy mety levona izy.</v>
      </c>
      <c r="C961" s="3" t="n">
        <v>-1</v>
      </c>
    </row>
    <row r="962" customFormat="false" ht="15.75" hidden="false" customHeight="true" outlineLevel="0" collapsed="false">
      <c r="A962" s="3" t="s">
        <v>963</v>
      </c>
      <c r="B962" s="3" t="str">
        <f aca="false">IFERROR(__xludf.dummyfunction("GOOGLETRANSLATE(B962, ""en"", ""mg"")"),"Ny ady dia tena tsy misy dikany, raha tsy diso tanteraka aho.")</f>
        <v>Ny ady dia tena tsy misy dikany, raha tsy diso tanteraka aho.</v>
      </c>
      <c r="C962" s="3" t="n">
        <v>-1</v>
      </c>
    </row>
    <row r="963" customFormat="false" ht="15.75" hidden="false" customHeight="true" outlineLevel="0" collapsed="false">
      <c r="A963" s="3" t="s">
        <v>964</v>
      </c>
      <c r="B963" s="3" t="str">
        <f aca="false">IFERROR(__xludf.dummyfunction("GOOGLETRANSLATE(B963, ""en"", ""mg"")"),"Ny zavatra iray tena tsy tiako amin'ny Terk FDTV2A dia tsy misy tariby sy tady azo soloina mora foana.")</f>
        <v>Ny zavatra iray tena tsy tiako amin'ny Terk FDTV2A dia tsy misy tariby sy tady azo soloina mora foana.</v>
      </c>
      <c r="C963" s="3" t="n">
        <v>-1</v>
      </c>
    </row>
    <row r="964" customFormat="false" ht="15.75" hidden="false" customHeight="true" outlineLevel="0" collapsed="false">
      <c r="A964" s="3" t="s">
        <v>965</v>
      </c>
      <c r="B964" s="3" t="str">
        <f aca="false">IFERROR(__xludf.dummyfunction("GOOGLETRANSLATE(B964, ""en"", ""mg"")"),"Ao anatin'ny hazakazaka ho filoham-pirenena amerikana, ny fanafihan'ny mpampihorohoro any Afovoany Atsinanana ary ny mpitsara 3 tsy manan-danja ao amin'ny fonja federaly, ny boky dia manodinkodina tantara momba ny fifanolanana ara-politika sy ny hosoka an"&amp;"y am-ponja izay mifamatotra amin'ny fomba tsy azo inoana indrindra nefa tena azo vinaniana.")</f>
        <v>Ao anatin'ny hazakazaka ho filoham-pirenena amerikana, ny fanafihan'ny mpampihorohoro any Afovoany Atsinanana ary ny mpitsara 3 tsy manan-danja ao amin'ny fonja federaly, ny boky dia manodinkodina tantara momba ny fifanolanana ara-politika sy ny hosoka any am-ponja izay mifamatotra amin'ny fomba tsy azo inoana indrindra nefa tena azo vinaniana.</v>
      </c>
      <c r="C964" s="3" t="n">
        <v>-1</v>
      </c>
    </row>
    <row r="965" customFormat="false" ht="15.75" hidden="false" customHeight="true" outlineLevel="0" collapsed="false">
      <c r="A965" s="3" t="s">
        <v>966</v>
      </c>
      <c r="B965" s="3" t="str">
        <f aca="false">IFERROR(__xludf.dummyfunction("GOOGLETRANSLATE(B965, ""en"", ""mg"")"),"Ny hany tsy fahampiana dia ny fampiasana ny microworld ohatra.")</f>
        <v>Ny hany tsy fahampiana dia ny fampiasana ny microworld ohatra.</v>
      </c>
      <c r="C965" s="3" t="n">
        <v>-1</v>
      </c>
    </row>
    <row r="966" customFormat="false" ht="15.75" hidden="false" customHeight="true" outlineLevel="0" collapsed="false">
      <c r="A966" s="3" t="s">
        <v>967</v>
      </c>
      <c r="B966" s="3" t="str">
        <f aca="false">IFERROR(__xludf.dummyfunction("GOOGLETRANSLATE(B966, ""en"", ""mg"")"),"Raha fintinina nefa tsy manambara ny antsipiriany dia tsy misy ny tena fivoaran'ny toetra.")</f>
        <v>Raha fintinina nefa tsy manambara ny antsipiriany dia tsy misy ny tena fivoaran'ny toetra.</v>
      </c>
      <c r="C966" s="3" t="n">
        <v>-1</v>
      </c>
    </row>
    <row r="967" customFormat="false" ht="15.75" hidden="false" customHeight="true" outlineLevel="0" collapsed="false">
      <c r="A967" s="3" t="s">
        <v>968</v>
      </c>
      <c r="B967" s="3" t="str">
        <f aca="false">IFERROR(__xludf.dummyfunction("GOOGLETRANSLATE(B967, ""en"", ""mg"")"),"Ny mpamaky dia tsy mahazo fahalalana momba ny sisa amin'ireo tarehin-tsoratra izay afaka namaritra tsara ny toetry ny fifandraisan'i Christopher sy ny ray aman-dreniny.")</f>
        <v>Ny mpamaky dia tsy mahazo fahalalana momba ny sisa amin'ireo tarehin-tsoratra izay afaka namaritra tsara ny toetry ny fifandraisan'i Christopher sy ny ray aman-dreniny.</v>
      </c>
      <c r="C967" s="3" t="n">
        <v>-1</v>
      </c>
    </row>
    <row r="968" customFormat="false" ht="15.75" hidden="false" customHeight="true" outlineLevel="0" collapsed="false">
      <c r="A968" s="3" t="s">
        <v>969</v>
      </c>
      <c r="B968" s="3" t="str">
        <f aca="false">IFERROR(__xludf.dummyfunction("GOOGLETRANSLATE(B968, ""en"", ""mg"")"),"Saingy noheveriko fa ny filalaon'i Ioan Gruffudd no tsara indrindra tamin'ny sariny momba an'i Mr.Fantastic (Reed Richards).")</f>
        <v>Saingy noheveriko fa ny filalaon'i Ioan Gruffudd no tsara indrindra tamin'ny sariny momba an'i Mr.Fantastic (Reed Richards).</v>
      </c>
      <c r="C968" s="3" t="n">
        <v>1</v>
      </c>
    </row>
    <row r="969" customFormat="false" ht="15.75" hidden="false" customHeight="true" outlineLevel="0" collapsed="false">
      <c r="A969" s="3" t="s">
        <v>970</v>
      </c>
      <c r="B969" s="3" t="str">
        <f aca="false">IFERROR(__xludf.dummyfunction("GOOGLETRANSLATE(B969, ""en"", ""mg"")"),"Tsy niasa izy io, roa andro lasa izay, ka niantso ny fanohanana an'i Lexmark aho ary nasainy nanadio ny rollers aho, saingy tsy nety izany.")</f>
        <v>Tsy niasa izy io, roa andro lasa izay, ka niantso ny fanohanana an'i Lexmark aho ary nasainy nanadio ny rollers aho, saingy tsy nety izany.</v>
      </c>
      <c r="C969" s="3" t="n">
        <v>-1</v>
      </c>
    </row>
    <row r="970" customFormat="false" ht="15.75" hidden="false" customHeight="true" outlineLevel="0" collapsed="false">
      <c r="A970" s="3" t="s">
        <v>971</v>
      </c>
      <c r="B970" s="3" t="str">
        <f aca="false">IFERROR(__xludf.dummyfunction("GOOGLETRANSLATE(B970, ""en"", ""mg"")"),"Omeko kintana 4 amin'ny 5 izany.")</f>
        <v>Omeko kintana 4 amin'ny 5 izany.</v>
      </c>
      <c r="C970" s="3" t="n">
        <v>1</v>
      </c>
    </row>
    <row r="971" customFormat="false" ht="15.75" hidden="false" customHeight="true" outlineLevel="0" collapsed="false">
      <c r="A971" s="3" t="s">
        <v>972</v>
      </c>
      <c r="B971" s="3" t="str">
        <f aca="false">IFERROR(__xludf.dummyfunction("GOOGLETRANSLATE(B971, ""en"", ""mg"")"),"Tsy misy na inona na inona azo ampitahaina amin'ity dikan-teny vaovao ity amin'ny WinMobile 7 miaraka amin'ny processeur 1.5 sy efijery 4.5 santimetatra.")</f>
        <v>Tsy misy na inona na inona azo ampitahaina amin'ity dikan-teny vaovao ity amin'ny WinMobile 7 miaraka amin'ny processeur 1.5 sy efijery 4.5 santimetatra.</v>
      </c>
      <c r="C971" s="3" t="n">
        <v>1</v>
      </c>
    </row>
    <row r="972" customFormat="false" ht="15.75" hidden="false" customHeight="true" outlineLevel="0" collapsed="false">
      <c r="A972" s="3" t="s">
        <v>973</v>
      </c>
      <c r="B972" s="3" t="str">
        <f aca="false">IFERROR(__xludf.dummyfunction("GOOGLETRANSLATE(B972, ""en"", ""mg"")"),"izay tena nisongadina tamin'ny ""Diabeny"" dia tsy hita.")</f>
        <v>izay tena nisongadina tamin'ny "Diabeny" dia tsy hita.</v>
      </c>
      <c r="C972" s="3" t="n">
        <v>-1</v>
      </c>
    </row>
    <row r="973" customFormat="false" ht="15.75" hidden="false" customHeight="true" outlineLevel="0" collapsed="false">
      <c r="A973" s="3" t="s">
        <v>974</v>
      </c>
      <c r="B973" s="3" t="str">
        <f aca="false">IFERROR(__xludf.dummyfunction("GOOGLETRANSLATE(B973, ""en"", ""mg"")"),"Ny lafy ratsiny dia ny hoe raha manana freeview ao amin'ny fahitalavitra ianao dia misavoritaka indraindray ary mandà tsy hamela anao hijery azy amin'ny alalan'ny TV na HDD mpilalao - tsy maintsy nikorontana imbetsaka aho tamin'ny fanovana mba hampitsahat"&amp;"ra izany.")</f>
        <v>Ny lafy ratsiny dia ny hoe raha manana freeview ao amin'ny fahitalavitra ianao dia misavoritaka indraindray ary mandà tsy hamela anao hijery azy amin'ny alalan'ny TV na HDD mpilalao - tsy maintsy nikorontana imbetsaka aho tamin'ny fanovana mba hampitsahatra izany.</v>
      </c>
      <c r="C973" s="3" t="n">
        <v>-1</v>
      </c>
    </row>
    <row r="974" customFormat="false" ht="15.75" hidden="false" customHeight="true" outlineLevel="0" collapsed="false">
      <c r="A974" s="3" t="s">
        <v>975</v>
      </c>
      <c r="B974" s="3" t="str">
        <f aca="false">IFERROR(__xludf.dummyfunction("GOOGLETRANSLATE(B974, ""en"", ""mg"")"),"Ity fiara ity dia tafiditra amin'ny Western Digital's SmartWare virtoaly CD izay hiondrana FOANA sy MANDRAKIZAY ao amin'ny solosainao Mac.")</f>
        <v>Ity fiara ity dia tafiditra amin'ny Western Digital's SmartWare virtoaly CD izay hiondrana FOANA sy MANDRAKIZAY ao amin'ny solosainao Mac.</v>
      </c>
      <c r="C974" s="3" t="n">
        <v>-1</v>
      </c>
    </row>
    <row r="975" customFormat="false" ht="15.75" hidden="false" customHeight="true" outlineLevel="0" collapsed="false">
      <c r="A975" s="3" t="s">
        <v>976</v>
      </c>
      <c r="B975" s="3" t="str">
        <f aca="false">IFERROR(__xludf.dummyfunction("GOOGLETRANSLATE(B975, ""en"", ""mg"")"),"Nahita an'i Brad tamin'ny lalana Oprey aho tamin'izany, ary tsy maintsy lazaiko fa fantatro fa ho kintana izy, saingy ity rakikira ity dia tena tsy misy famirapiratana, tena mandiso fanantenana.")</f>
        <v>Nahita an'i Brad tamin'ny lalana Oprey aho tamin'izany, ary tsy maintsy lazaiko fa fantatro fa ho kintana izy, saingy ity rakikira ity dia tena tsy misy famirapiratana, tena mandiso fanantenana.</v>
      </c>
      <c r="C975" s="3" t="n">
        <v>-1</v>
      </c>
    </row>
    <row r="976" customFormat="false" ht="15.75" hidden="false" customHeight="true" outlineLevel="0" collapsed="false">
      <c r="A976" s="3" t="s">
        <v>977</v>
      </c>
      <c r="B976" s="3" t="str">
        <f aca="false">IFERROR(__xludf.dummyfunction("GOOGLETRANSLATE(B976, ""en"", ""mg"")"),"Taorian'ny sary an-jatony sy herinandro nanomezana azy io isaky ny manaporofo ny tenany, dia nilavo lefona aho.")</f>
        <v>Taorian'ny sary an-jatony sy herinandro nanomezana azy io isaky ny manaporofo ny tenany, dia nilavo lefona aho.</v>
      </c>
      <c r="C976" s="3" t="n">
        <v>-1</v>
      </c>
    </row>
    <row r="977" customFormat="false" ht="15.75" hidden="false" customHeight="true" outlineLevel="0" collapsed="false">
      <c r="A977" s="3" t="s">
        <v>978</v>
      </c>
      <c r="B977" s="3" t="str">
        <f aca="false">IFERROR(__xludf.dummyfunction("GOOGLETRANSLATE(B977, ""en"", ""mg"")"),"Avy eo ny fidirana amin'ny lalao mihitsy dia mbola mitohy indray ity karazana hadalana ity.")</f>
        <v>Avy eo ny fidirana amin'ny lalao mihitsy dia mbola mitohy indray ity karazana hadalana ity.</v>
      </c>
      <c r="C977" s="3" t="n">
        <v>-1</v>
      </c>
    </row>
    <row r="978" customFormat="false" ht="15.75" hidden="false" customHeight="true" outlineLevel="0" collapsed="false">
      <c r="A978" s="3" t="s">
        <v>979</v>
      </c>
      <c r="B978" s="3" t="str">
        <f aca="false">IFERROR(__xludf.dummyfunction("GOOGLETRANSLATE(B978, ""en"", ""mg"")"),"Hitako fa nahatsiravina ny fihetsik'i Kathy amin'ny dihy kibo.")</f>
        <v>Hitako fa nahatsiravina ny fihetsik'i Kathy amin'ny dihy kibo.</v>
      </c>
      <c r="C978" s="3" t="n">
        <v>-1</v>
      </c>
    </row>
    <row r="979" customFormat="false" ht="15.75" hidden="false" customHeight="true" outlineLevel="0" collapsed="false">
      <c r="A979" s="3" t="s">
        <v>980</v>
      </c>
      <c r="B979" s="3" t="str">
        <f aca="false">IFERROR(__xludf.dummyfunction("GOOGLETRANSLATE(B979, ""en"", ""mg"")"),"Ny CD roa farany dia tsy misy fampahalalana mahasoa ary somary tsy misy dikany.")</f>
        <v>Ny CD roa farany dia tsy misy fampahalalana mahasoa ary somary tsy misy dikany.</v>
      </c>
      <c r="C979" s="3" t="n">
        <v>-1</v>
      </c>
    </row>
    <row r="980" customFormat="false" ht="15.75" hidden="false" customHeight="true" outlineLevel="0" collapsed="false">
      <c r="A980" s="3" t="s">
        <v>981</v>
      </c>
      <c r="B980" s="3" t="str">
        <f aca="false">IFERROR(__xludf.dummyfunction("GOOGLETRANSLATE(B980, ""en"", ""mg"")"),"Ny lalao dia mifototra amin'ny fikatsahana loatra ary raha toa ka mitaingina fotsiny ny fiarandalamby dia mety nahazo enina na fito mihitsy aza, saingy ny lalao dia nanakana azy tsy hahazo 4. 3/10 AMIN'NY TOERANA 3/10 Ity lalao ity dia miavaka, saingy ny "&amp;"lalao, ny sary, ny mozika ary ny feo dia manimba azy.")</f>
        <v>Ny lalao dia mifototra amin'ny fikatsahana loatra ary raha toa ka mitaingina fotsiny ny fiarandalamby dia mety nahazo enina na fito mihitsy aza, saingy ny lalao dia nanakana azy tsy hahazo 4. 3/10 AMIN'NY TOERANA 3/10 Ity lalao ity dia miavaka, saingy ny lalao, ny sary, ny mozika ary ny feo dia manimba azy.</v>
      </c>
      <c r="C980" s="3" t="n">
        <v>-1</v>
      </c>
    </row>
    <row r="981" customFormat="false" ht="15.75" hidden="false" customHeight="true" outlineLevel="0" collapsed="false">
      <c r="A981" s="3" t="s">
        <v>982</v>
      </c>
      <c r="B981" s="3" t="str">
        <f aca="false">IFERROR(__xludf.dummyfunction("GOOGLETRANSLATE(B981, ""en"", ""mg"")"),"Rahoviana no hijanona izany, rahoviana izy ireo no afaka mametraka bebe kokoa amin'io sandan'ny famokarana io ao amin'ny sarimihetsika, voalaza eto amin'ny fizarana Trivia fa nandany 2 volana niasa tamin'ny ranonorana izy ireo, nahoana izy ireo no tsy afa"&amp;"ka nandany io fotoana io hamerenana ny script izay anontaniako?")</f>
        <v>Rahoviana no hijanona izany, rahoviana izy ireo no afaka mametraka bebe kokoa amin'io sandan'ny famokarana io ao amin'ny sarimihetsika, voalaza eto amin'ny fizarana Trivia fa nandany 2 volana niasa tamin'ny ranonorana izy ireo, nahoana izy ireo no tsy afaka nandany io fotoana io hamerenana ny script izay anontaniako?</v>
      </c>
      <c r="C981" s="3" t="n">
        <v>-1</v>
      </c>
    </row>
    <row r="982" customFormat="false" ht="15.75" hidden="false" customHeight="true" outlineLevel="0" collapsed="false">
      <c r="A982" s="3" t="s">
        <v>983</v>
      </c>
      <c r="B982" s="3" t="str">
        <f aca="false">IFERROR(__xludf.dummyfunction("GOOGLETRANSLATE(B982, ""en"", ""mg"")"),"Tombontsoa: Miasa tsara amin'ny Dell 8100-ko ​​mampiasa XP Home. Ny router Wireless dia ao amin'ny lakaly ary miasa tsara na aiza na aiza ao an-tranoko (tsy misy toerana maty na dia amin'ny tantara faha-2 aza).")</f>
        <v>Tombontsoa: Miasa tsara amin'ny Dell 8100-ko ​​mampiasa XP Home. Ny router Wireless dia ao amin'ny lakaly ary miasa tsara na aiza na aiza ao an-tranoko (tsy misy toerana maty na dia amin'ny tantara faha-2 aza).</v>
      </c>
      <c r="C982" s="3" t="n">
        <v>1</v>
      </c>
    </row>
    <row r="983" customFormat="false" ht="15.75" hidden="false" customHeight="true" outlineLevel="0" collapsed="false">
      <c r="A983" s="3" t="s">
        <v>984</v>
      </c>
      <c r="B983" s="3" t="str">
        <f aca="false">IFERROR(__xludf.dummyfunction("GOOGLETRANSLATE(B983, ""en"", ""mg"")"),"King dia mitahiry ny prosa mampahory indrindra ho an'ny toko famaranana ny boky, izay mamaritra amin'ny antsipiriany ny loza saika namoy ny ainy, ary ny anjara asan'ny asa sorany tamin'ny fahasitranana azy.")</f>
        <v>King dia mitahiry ny prosa mampahory indrindra ho an'ny toko famaranana ny boky, izay mamaritra amin'ny antsipiriany ny loza saika namoy ny ainy, ary ny anjara asan'ny asa sorany tamin'ny fahasitranana azy.</v>
      </c>
      <c r="C983" s="3" t="n">
        <v>1</v>
      </c>
    </row>
    <row r="984" customFormat="false" ht="15.75" hidden="false" customHeight="true" outlineLevel="0" collapsed="false">
      <c r="A984" s="3" t="s">
        <v>985</v>
      </c>
      <c r="B984" s="3" t="str">
        <f aca="false">IFERROR(__xludf.dummyfunction("GOOGLETRANSLATE(B984, ""en"", ""mg"")"),"Aiza ny back-up?")</f>
        <v>Aiza ny back-up?</v>
      </c>
      <c r="C984" s="3" t="n">
        <v>-1</v>
      </c>
    </row>
    <row r="985" customFormat="false" ht="15.75" hidden="false" customHeight="true" outlineLevel="0" collapsed="false">
      <c r="A985" s="3" t="s">
        <v>986</v>
      </c>
      <c r="B985" s="3" t="str">
        <f aca="false">IFERROR(__xludf.dummyfunction("GOOGLETRANSLATE(B985, ""en"", ""mg"")"),"Izany dia mampahafantatra anao fa mora ny manao an'io zavatra io, ary afaka miatrika na dia ny asa mafy indrindra aza.")</f>
        <v>Izany dia mampahafantatra anao fa mora ny manao an'io zavatra io, ary afaka miatrika na dia ny asa mafy indrindra aza.</v>
      </c>
      <c r="C985" s="3" t="n">
        <v>1</v>
      </c>
    </row>
    <row r="986" customFormat="false" ht="15.75" hidden="false" customHeight="true" outlineLevel="0" collapsed="false">
      <c r="A986" s="3" t="s">
        <v>987</v>
      </c>
      <c r="B986" s="3" t="str">
        <f aca="false">IFERROR(__xludf.dummyfunction("GOOGLETRANSLATE(B986, ""en"", ""mg"")"),"Saingy satria azonao atao ny manavao ny Legionao eo anelanelan'ny ambaratonga, ary mila EXP mampihomehy toy izany mba hahazoana na dia ny fanavaozana fototra indrindra aza, dia toa tsy mendrika izany amin'ny farany.")</f>
        <v>Saingy satria azonao atao ny manavao ny Legionao eo anelanelan'ny ambaratonga, ary mila EXP mampihomehy toy izany mba hahazoana na dia ny fanavaozana fototra indrindra aza, dia toa tsy mendrika izany amin'ny farany.</v>
      </c>
      <c r="C986" s="3" t="n">
        <v>-1</v>
      </c>
    </row>
    <row r="987" customFormat="false" ht="15.75" hidden="false" customHeight="true" outlineLevel="0" collapsed="false">
      <c r="A987" s="3" t="s">
        <v>988</v>
      </c>
      <c r="B987" s="3" t="str">
        <f aca="false">IFERROR(__xludf.dummyfunction("GOOGLETRANSLATE(B987, ""en"", ""mg"")"),"Na masiaka mafy izany na mankaleo tanteraka.")</f>
        <v>Na masiaka mafy izany na mankaleo tanteraka.</v>
      </c>
      <c r="C987" s="3" t="n">
        <v>-1</v>
      </c>
    </row>
    <row r="988" customFormat="false" ht="15.75" hidden="false" customHeight="true" outlineLevel="0" collapsed="false">
      <c r="A988" s="3" t="s">
        <v>989</v>
      </c>
      <c r="B988" s="3" t="str">
        <f aca="false">IFERROR(__xludf.dummyfunction("GOOGLETRANSLATE(B988, ""en"", ""mg"")"),"dia levona afaka 4 mn monja!!!")</f>
        <v>dia levona afaka 4 mn monja!!!</v>
      </c>
      <c r="C988" s="3" t="n">
        <v>-1</v>
      </c>
    </row>
    <row r="989" customFormat="false" ht="15.75" hidden="false" customHeight="true" outlineLevel="0" collapsed="false">
      <c r="A989" s="3" t="s">
        <v>990</v>
      </c>
      <c r="B989" s="3" t="str">
        <f aca="false">IFERROR(__xludf.dummyfunction("GOOGLETRANSLATE(B989, ""en"", ""mg"")"),"Raha mila lalao haingana, mahafinaritra, mampientam-po ary tsy miverimberina ianao, dia alao ny Burnout 2 na Need for Speed: Hot Pursuit 2. Ireo lalao roa ireo dia manana fomba lalao hafa be dia be izay hahatonga anao ho sahirana mandritra ny ora maro rah"&amp;"a mipetraka eo amin'ny talantalana ny Gran Turismo 3 anao.")</f>
        <v>Raha mila lalao haingana, mahafinaritra, mampientam-po ary tsy miverimberina ianao, dia alao ny Burnout 2 na Need for Speed: Hot Pursuit 2. Ireo lalao roa ireo dia manana fomba lalao hafa be dia be izay hahatonga anao ho sahirana mandritra ny ora maro raha mipetraka eo amin'ny talantalana ny Gran Turismo 3 anao.</v>
      </c>
      <c r="C989" s="3" t="n">
        <v>-1</v>
      </c>
    </row>
    <row r="990" customFormat="false" ht="15.75" hidden="false" customHeight="true" outlineLevel="0" collapsed="false">
      <c r="A990" s="3" t="s">
        <v>991</v>
      </c>
      <c r="B990" s="3" t="str">
        <f aca="false">IFERROR(__xludf.dummyfunction("GOOGLETRANSLATE(B990, ""en"", ""mg"")"),"Amin'ny ankapobeny, ny ezaka natao tamin'ity lalao ity dia tsy maintsy ho faran'izay kely, ka mahatonga ny lalao ho tsy hay hadinoina.")</f>
        <v>Amin'ny ankapobeny, ny ezaka natao tamin'ity lalao ity dia tsy maintsy ho faran'izay kely, ka mahatonga ny lalao ho tsy hay hadinoina.</v>
      </c>
      <c r="C990" s="3" t="n">
        <v>-1</v>
      </c>
    </row>
    <row r="991" customFormat="false" ht="15.75" hidden="false" customHeight="true" outlineLevel="0" collapsed="false">
      <c r="A991" s="3" t="s">
        <v>992</v>
      </c>
      <c r="B991" s="3" t="str">
        <f aca="false">IFERROR(__xludf.dummyfunction("GOOGLETRANSLATE(B991, ""en"", ""mg"")"),"Faly aho satria hahazo fitaovam-piadiana toy ny sabatra sy sabatra ianao.")</f>
        <v>Faly aho satria hahazo fitaovam-piadiana toy ny sabatra sy sabatra ianao.</v>
      </c>
      <c r="C991" s="3" t="n">
        <v>1</v>
      </c>
    </row>
    <row r="992" customFormat="false" ht="15.75" hidden="false" customHeight="true" outlineLevel="0" collapsed="false">
      <c r="A992" s="3" t="s">
        <v>993</v>
      </c>
      <c r="B992" s="3" t="str">
        <f aca="false">IFERROR(__xludf.dummyfunction("GOOGLETRANSLATE(B992, ""en"", ""mg"")"),"Amin'ity lalao ity ny sehatra fanokafana dia manana ny sary cutscene mahazatra toy ny KH, mitovy amin'ny farany.")</f>
        <v>Amin'ity lalao ity ny sehatra fanokafana dia manana ny sary cutscene mahazatra toy ny KH, mitovy amin'ny farany.</v>
      </c>
      <c r="C992" s="3" t="n">
        <v>1</v>
      </c>
    </row>
    <row r="993" customFormat="false" ht="15.75" hidden="false" customHeight="true" outlineLevel="0" collapsed="false">
      <c r="A993" s="3" t="s">
        <v>994</v>
      </c>
      <c r="B993" s="3" t="str">
        <f aca="false">IFERROR(__xludf.dummyfunction("GOOGLETRANSLATE(B993, ""en"", ""mg"")"),"Tena tsapako fa tao amin'ny ""kilasy aerobika"" i Kathy, nanao akanjo raitra fotsiny.")</f>
        <v>Tena tsapako fa tao amin'ny "kilasy aerobika" i Kathy, nanao akanjo raitra fotsiny.</v>
      </c>
      <c r="C993" s="3" t="n">
        <v>-1</v>
      </c>
    </row>
    <row r="994" customFormat="false" ht="15.75" hidden="false" customHeight="true" outlineLevel="0" collapsed="false">
      <c r="A994" s="3" t="s">
        <v>995</v>
      </c>
      <c r="B994" s="3" t="str">
        <f aca="false">IFERROR(__xludf.dummyfunction("GOOGLETRANSLATE(B994, ""en"", ""mg"")"),"Aza mividy izany azafady ...")</f>
        <v>Aza mividy izany azafady ...</v>
      </c>
      <c r="C994" s="3" t="n">
        <v>-1</v>
      </c>
    </row>
    <row r="995" customFormat="false" ht="15.75" hidden="false" customHeight="true" outlineLevel="0" collapsed="false">
      <c r="A995" s="3" t="s">
        <v>996</v>
      </c>
      <c r="B995" s="3" t="str">
        <f aca="false">IFERROR(__xludf.dummyfunction("GOOGLETRANSLATE(B995, ""en"", ""mg"")"),"Raha mpankafy ny lalao ianao dia ho faly mahafantatra fa ny sarimihetsika dia mamerina ny tontolon'ny futuristic amin'ny tee.")</f>
        <v>Raha mpankafy ny lalao ianao dia ho faly mahafantatra fa ny sarimihetsika dia mamerina ny tontolon'ny futuristic amin'ny tee.</v>
      </c>
      <c r="C995" s="3" t="n">
        <v>1</v>
      </c>
    </row>
    <row r="996" customFormat="false" ht="15.75" hidden="false" customHeight="true" outlineLevel="0" collapsed="false">
      <c r="A996" s="3" t="s">
        <v>997</v>
      </c>
      <c r="B996" s="3" t="str">
        <f aca="false">IFERROR(__xludf.dummyfunction("GOOGLETRANSLATE(B996, ""en"", ""mg"")"),"Loza tanteraka hatrany ambony ka hatrany ambany fotsiny izao.")</f>
        <v>Loza tanteraka hatrany ambony ka hatrany ambany fotsiny izao.</v>
      </c>
      <c r="C996" s="3" t="n">
        <v>-1</v>
      </c>
    </row>
    <row r="997" customFormat="false" ht="15.75" hidden="false" customHeight="true" outlineLevel="0" collapsed="false">
      <c r="A997" s="3" t="s">
        <v>998</v>
      </c>
      <c r="B997" s="3" t="str">
        <f aca="false">IFERROR(__xludf.dummyfunction("GOOGLETRANSLATE(B997, ""en"", ""mg"")"),"1. Ny loko dia voajanahary sy marina.")</f>
        <v>1. Ny loko dia voajanahary sy marina.</v>
      </c>
      <c r="C997" s="3" t="n">
        <v>1</v>
      </c>
    </row>
    <row r="998" customFormat="false" ht="15.75" hidden="false" customHeight="true" outlineLevel="0" collapsed="false">
      <c r="A998" s="3" t="s">
        <v>999</v>
      </c>
      <c r="B998" s="3" t="str">
        <f aca="false">IFERROR(__xludf.dummyfunction("GOOGLETRANSLATE(B998, ""en"", ""mg"")"),"Saingy, toy izany koa ny Harvest Moons rehetra…")</f>
        <v>Saingy, toy izany koa ny Harvest Moons rehetra…</v>
      </c>
      <c r="C998" s="3" t="n">
        <v>-1</v>
      </c>
    </row>
    <row r="999" customFormat="false" ht="15.75" hidden="false" customHeight="true" outlineLevel="0" collapsed="false">
      <c r="A999" s="3" t="s">
        <v>1000</v>
      </c>
      <c r="B999" s="3" t="str">
        <f aca="false">IFERROR(__xludf.dummyfunction("GOOGLETRANSLATE(B999, ""en"", ""mg"")"),"Lewis, izay namirapiratra tao amin'ny andiany mini ""BAND OF BROTHERS"" an'ny HBO ary izy no zavatra tsara indrindra tao amin'ny ""DREAMCATCHER"", mpilalao britanika izay mampita tsindrim-peo amerikana isaky ny mandeha, dia thespian tsy misy dikany izay m"&amp;"anome fampisehoana manaitra, manafintohina ary mangoraka amin'ny farany.")</f>
        <v>Lewis, izay namirapiratra tao amin'ny andiany mini "BAND OF BROTHERS" an'ny HBO ary izy no zavatra tsara indrindra tao amin'ny "DREAMCATCHER", mpilalao britanika izay mampita tsindrim-peo amerikana isaky ny mandeha, dia thespian tsy misy dikany izay manome fampisehoana manaitra, manafintohina ary mangoraka amin'ny farany.</v>
      </c>
      <c r="C999" s="3" t="n">
        <v>1</v>
      </c>
    </row>
    <row r="1000" customFormat="false" ht="15.75" hidden="false" customHeight="true" outlineLevel="0" collapsed="false">
      <c r="A1000" s="3" t="s">
        <v>1001</v>
      </c>
      <c r="B1000" s="3" t="str">
        <f aca="false">IFERROR(__xludf.dummyfunction("GOOGLETRANSLATE(B1000, ""en"", ""mg"")"),"Avy eo dia nanandrana Best Buy aho, izay nividianako ny fakan-tsary, saingy tsy nanana adaptatera toy izany koa izy ireo ary tsy nisy fitaovana fanampin-javatra toy izany.")</f>
        <v>Avy eo dia nanandrana Best Buy aho, izay nividianako ny fakan-tsary, saingy tsy nanana adaptatera toy izany koa izy ireo ary tsy nisy fitaovana fanampin-javatra toy izany.</v>
      </c>
      <c r="C1000" s="3" t="n">
        <v>-1</v>
      </c>
    </row>
    <row r="1001" customFormat="false" ht="15.75" hidden="false" customHeight="true" outlineLevel="0" collapsed="false">
      <c r="A1001" s="3" t="s">
        <v>1002</v>
      </c>
      <c r="B1001" s="3" t="str">
        <f aca="false">IFERROR(__xludf.dummyfunction("GOOGLETRANSLATE(B1001, ""en"", ""mg"")"),"Na iza na iza dia afaka milaza mora foana fa tsy ireo no hitsimoka tany am-boalohany.")</f>
        <v>Na iza na iza dia afaka milaza mora foana fa tsy ireo no hitsimoka tany am-boalohany.</v>
      </c>
      <c r="C1001" s="3" t="n">
        <v>-1</v>
      </c>
    </row>
    <row r="1002" customFormat="false" ht="15.75" hidden="false" customHeight="true" outlineLevel="0" collapsed="false">
      <c r="A1002" s="3" t="s">
        <v>1003</v>
      </c>
      <c r="B1002" s="3" t="str">
        <f aca="false">IFERROR(__xludf.dummyfunction("GOOGLETRANSLATE(B1002, ""en"", ""mg"")"),"1. Tsapako - kintana 5/5.")</f>
        <v>1. Tsapako - kintana 5/5.</v>
      </c>
      <c r="C1002" s="3" t="n">
        <v>1</v>
      </c>
    </row>
    <row r="1003" customFormat="false" ht="15.75" hidden="false" customHeight="true" outlineLevel="0" collapsed="false">
      <c r="A1003" s="3" t="s">
        <v>1004</v>
      </c>
      <c r="B1003" s="3" t="str">
        <f aca="false">IFERROR(__xludf.dummyfunction("GOOGLETRANSLATE(B1003, ""en"", ""mg"")"),"Tsia? Tsy nieritreritra an'izany!")</f>
        <v>Tsia? Tsy nieritreritra an'izany!</v>
      </c>
      <c r="C1003" s="3" t="n">
        <v>-1</v>
      </c>
    </row>
    <row r="1004" customFormat="false" ht="15.75" hidden="false" customHeight="true" outlineLevel="0" collapsed="false">
      <c r="A1004" s="3" t="s">
        <v>1005</v>
      </c>
      <c r="B1004" s="3" t="str">
        <f aca="false">IFERROR(__xludf.dummyfunction("GOOGLETRANSLATE(B1004, ""en"", ""mg"")"),"Ny olana dia ity router ity dia tsy tena manohana ny Apple Macs. Ny router/modem-ko teo aloha (Speedtouch sy Netgear wired) dia plug and play ara-bakiteny.")</f>
        <v>Ny olana dia ity router ity dia tsy tena manohana ny Apple Macs. Ny router/modem-ko teo aloha (Speedtouch sy Netgear wired) dia plug and play ara-bakiteny.</v>
      </c>
      <c r="C1004" s="3" t="n">
        <v>1</v>
      </c>
    </row>
    <row r="1005" customFormat="false" ht="15.75" hidden="false" customHeight="true" outlineLevel="0" collapsed="false">
      <c r="A1005" s="3" t="s">
        <v>1006</v>
      </c>
      <c r="B1005" s="3" t="str">
        <f aca="false">IFERROR(__xludf.dummyfunction("GOOGLETRANSLATE(B1005, ""en"", ""mg"")"),"Taorian'ny fikarohana sy fampitahana ity fakantsary ity (fz30) amin'ny hafa amin'ity sarany sy ambony ity dia nanapa-kevitra ny hividy ny Panasonic DMC FZ30 aho. Rehefa afaka tapa-bolana ny fakana sary sy ny fametrahana ny fakantsary amin'ny alalan'ny sas"&amp;"any amin'ireo endri-javatra maro, (manana endri-javatra maro be!).")</f>
        <v>Taorian'ny fikarohana sy fampitahana ity fakantsary ity (fz30) amin'ny hafa amin'ity sarany sy ambony ity dia nanapa-kevitra ny hividy ny Panasonic DMC FZ30 aho. Rehefa afaka tapa-bolana ny fakana sary sy ny fametrahana ny fakantsary amin'ny alalan'ny sasany amin'ireo endri-javatra maro, (manana endri-javatra maro be!).</v>
      </c>
      <c r="C1005" s="3" t="n">
        <v>1</v>
      </c>
    </row>
    <row r="1006" customFormat="false" ht="15.75" hidden="false" customHeight="true" outlineLevel="0" collapsed="false">
      <c r="A1006" s="3" t="s">
        <v>1007</v>
      </c>
      <c r="B1006" s="3" t="str">
        <f aca="false">IFERROR(__xludf.dummyfunction("GOOGLETRANSLATE(B1006, ""en"", ""mg"")"),"Soa ihany fa sitrana tamin’ny farany.")</f>
        <v>Soa ihany fa sitrana tamin’ny farany.</v>
      </c>
      <c r="C1006" s="3" t="n">
        <v>1</v>
      </c>
    </row>
    <row r="1007" customFormat="false" ht="15.75" hidden="false" customHeight="true" outlineLevel="0" collapsed="false">
      <c r="A1007" s="3" t="s">
        <v>1008</v>
      </c>
      <c r="B1007" s="3" t="str">
        <f aca="false">IFERROR(__xludf.dummyfunction("GOOGLETRANSLATE(B1007, ""en"", ""mg"")"),"Ny bokin'i Mark Haddon voalohany dia mametraka azy ao amin'ny ligy miaraka amin'ireo mpanoratra lehibe amin'izao androntsika izao.")</f>
        <v>Ny bokin'i Mark Haddon voalohany dia mametraka azy ao amin'ny ligy miaraka amin'ireo mpanoratra lehibe amin'izao androntsika izao.</v>
      </c>
      <c r="C1007" s="3" t="n">
        <v>1</v>
      </c>
    </row>
    <row r="1008" customFormat="false" ht="15.75" hidden="false" customHeight="true" outlineLevel="0" collapsed="false">
      <c r="A1008" s="3" t="s">
        <v>1009</v>
      </c>
      <c r="B1008" s="3" t="str">
        <f aca="false">IFERROR(__xludf.dummyfunction("GOOGLETRANSLATE(B1008, ""en"", ""mg"")"),"Ny logiciel Netgear dia mahatonga ahy hividy azy ireo hatrany...")</f>
        <v>Ny logiciel Netgear dia mahatonga ahy hividy azy ireo hatrany...</v>
      </c>
      <c r="C1008" s="3" t="n">
        <v>1</v>
      </c>
    </row>
    <row r="1009" customFormat="false" ht="15.75" hidden="false" customHeight="true" outlineLevel="0" collapsed="false">
      <c r="A1009" s="3" t="s">
        <v>1010</v>
      </c>
      <c r="B1009" s="3" t="str">
        <f aca="false">IFERROR(__xludf.dummyfunction("GOOGLETRANSLATE(B1009, ""en"", ""mg"")"),"Amin'ny ankapobeny dia fakan-tsary tena tsara ity izay mametraka ny fiasa rehetra tiako (fitifirana RAW, lens malalaka, fakan-tsarimihetsika feno ary fanitsiana f-stop) ary avy eo ny sasany ao amin'ny paosiko aoriana.")</f>
        <v>Amin'ny ankapobeny dia fakan-tsary tena tsara ity izay mametraka ny fiasa rehetra tiako (fitifirana RAW, lens malalaka, fakan-tsarimihetsika feno ary fanitsiana f-stop) ary avy eo ny sasany ao amin'ny paosiko aoriana.</v>
      </c>
      <c r="C1009" s="3" t="n">
        <v>1</v>
      </c>
    </row>
    <row r="1010" customFormat="false" ht="15.75" hidden="false" customHeight="true" outlineLevel="0" collapsed="false">
      <c r="A1010" s="3" t="s">
        <v>1011</v>
      </c>
      <c r="B1010" s="3" t="str">
        <f aca="false">IFERROR(__xludf.dummyfunction("GOOGLETRANSLATE(B1010, ""en"", ""mg"")"),"Izao ny vaovao ratsy: Marina fa tsy manampy ny serivisy mpanjifa Gateway raha misy olana.")</f>
        <v>Izao ny vaovao ratsy: Marina fa tsy manampy ny serivisy mpanjifa Gateway raha misy olana.</v>
      </c>
      <c r="C1010" s="3" t="n">
        <v>-1</v>
      </c>
    </row>
    <row r="1011" customFormat="false" ht="15.75" hidden="false" customHeight="true" outlineLevel="0" collapsed="false">
      <c r="A1011" s="3" t="s">
        <v>1012</v>
      </c>
      <c r="B1011" s="3" t="str">
        <f aca="false">IFERROR(__xludf.dummyfunction("GOOGLETRANSLATE(B1011, ""en"", ""mg"")"),"Alefako aloha ny fitarainako lehibe indrindra momba ity lalao ity, mba ho voasakana izay mieritreritra hividy BIA satria toa ""realiste"" na hoe ""simulation"".")</f>
        <v>Alefako aloha ny fitarainako lehibe indrindra momba ity lalao ity, mba ho voasakana izay mieritreritra hividy BIA satria toa "realiste" na hoe "simulation".</v>
      </c>
      <c r="C1011" s="3" t="n">
        <v>-1</v>
      </c>
    </row>
    <row r="1012" customFormat="false" ht="15.75" hidden="false" customHeight="true" outlineLevel="0" collapsed="false">
      <c r="A1012" s="3" t="s">
        <v>1013</v>
      </c>
      <c r="B1012" s="3" t="str">
        <f aca="false">IFERROR(__xludf.dummyfunction("GOOGLETRANSLATE(B1012, ""en"", ""mg"")"),"Raha ny momba ny hazakazaka amin'ny lalao, ny fitantanana ny fiara dia tsy mamela anao amin'ny simulation sarotra sy mahasosotra.")</f>
        <v>Raha ny momba ny hazakazaka amin'ny lalao, ny fitantanana ny fiara dia tsy mamela anao amin'ny simulation sarotra sy mahasosotra.</v>
      </c>
      <c r="C1012" s="3" t="n">
        <v>-1</v>
      </c>
    </row>
    <row r="1013" customFormat="false" ht="15.75" hidden="false" customHeight="true" outlineLevel="0" collapsed="false">
      <c r="A1013" s="3" t="s">
        <v>1014</v>
      </c>
      <c r="B1013" s="3" t="str">
        <f aca="false">IFERROR(__xludf.dummyfunction("GOOGLETRANSLATE(B1013, ""en"", ""mg"")"),"Raha manana Macs ianao ary mila azy ireo amin'ny tambajotra amin'ny alàlan'ny fifandraisana amin'ny telegrama dia mitadiava router hafa sariaka amin'ny Mac na miomàna hanoratanao maloto amin'ny adiresy IP sy DNS.")</f>
        <v>Raha manana Macs ianao ary mila azy ireo amin'ny tambajotra amin'ny alàlan'ny fifandraisana amin'ny telegrama dia mitadiava router hafa sariaka amin'ny Mac na miomàna hanoratanao maloto amin'ny adiresy IP sy DNS.</v>
      </c>
      <c r="C1013" s="3" t="n">
        <v>-1</v>
      </c>
    </row>
    <row r="1014" customFormat="false" ht="15.75" hidden="false" customHeight="true" outlineLevel="0" collapsed="false">
      <c r="A1014" s="3" t="s">
        <v>1015</v>
      </c>
      <c r="B1014" s="3" t="str">
        <f aca="false">IFERROR(__xludf.dummyfunction("GOOGLETRANSLATE(B1014, ""en"", ""mg"")"),"Ny Ratsy: Hatramin'ny Mey 2009, mbola misy bibikely mitsikera tavela ao amin'ny lalao.")</f>
        <v>Ny Ratsy: Hatramin'ny Mey 2009, mbola misy bibikely mitsikera tavela ao amin'ny lalao.</v>
      </c>
      <c r="C1014" s="3" t="n">
        <v>-1</v>
      </c>
    </row>
    <row r="1015" customFormat="false" ht="15.75" hidden="false" customHeight="true" outlineLevel="0" collapsed="false">
      <c r="A1015" s="3" t="s">
        <v>1016</v>
      </c>
      <c r="B1015" s="3" t="str">
        <f aca="false">IFERROR(__xludf.dummyfunction("GOOGLETRANSLATE(B1015, ""en"", ""mg"")"),"Raha ""remastered"" ity CD ity, dia azo antoka fa tsy avy amin'ny andiany voalohany, kasety session multi-track.")</f>
        <v>Raha "remastered" ity CD ity, dia azo antoka fa tsy avy amin'ny andiany voalohany, kasety session multi-track.</v>
      </c>
      <c r="C1015" s="3" t="n">
        <v>-1</v>
      </c>
    </row>
    <row r="1016" customFormat="false" ht="15.75" hidden="false" customHeight="true" outlineLevel="0" collapsed="false">
      <c r="A1016" s="3" t="s">
        <v>1017</v>
      </c>
      <c r="B1016" s="3" t="str">
        <f aca="false">IFERROR(__xludf.dummyfunction("GOOGLETRANSLATE(B1016, ""en"", ""mg"")"),"Afaka naka sary maherin'ny 30 aho niaraka tamin'ny batterie iray feno feno alohan'ny maty, ary tsotra fotsiny ny mitondra batterie fanintelony ho an'ny backup, satria ny batterie miaraka amin'ny fakan-tsary dia mametraka batteries 4.")</f>
        <v>Afaka naka sary maherin'ny 30 aho niaraka tamin'ny batterie iray feno feno alohan'ny maty, ary tsotra fotsiny ny mitondra batterie fanintelony ho an'ny backup, satria ny batterie miaraka amin'ny fakan-tsary dia mametraka batteries 4.</v>
      </c>
      <c r="C1016" s="3" t="n">
        <v>1</v>
      </c>
    </row>
    <row r="1017" customFormat="false" ht="15.75" hidden="false" customHeight="true" outlineLevel="0" collapsed="false">
      <c r="A1017" s="3" t="s">
        <v>1018</v>
      </c>
      <c r="B1017" s="3" t="str">
        <f aca="false">IFERROR(__xludf.dummyfunction("GOOGLETRANSLATE(B1017, ""en"", ""mg"")"),"Ary koa, ny fipoahana dia mijery tsara.")</f>
        <v>Ary koa, ny fipoahana dia mijery tsara.</v>
      </c>
      <c r="C1017" s="3" t="n">
        <v>1</v>
      </c>
    </row>
    <row r="1018" customFormat="false" ht="15.75" hidden="false" customHeight="true" outlineLevel="0" collapsed="false">
      <c r="A1018" s="3" t="s">
        <v>1019</v>
      </c>
      <c r="B1018" s="3" t="str">
        <f aca="false">IFERROR(__xludf.dummyfunction("GOOGLETRANSLATE(B1018, ""en"", ""mg"")"),"Tsy afaka mahazo frame mendrika aho na inona na inona.")</f>
        <v>Tsy afaka mahazo frame mendrika aho na inona na inona.</v>
      </c>
      <c r="C1018" s="3" t="n">
        <v>-1</v>
      </c>
    </row>
    <row r="1019" customFormat="false" ht="15.75" hidden="false" customHeight="true" outlineLevel="0" collapsed="false">
      <c r="A1019" s="3" t="s">
        <v>1020</v>
      </c>
      <c r="B1019" s="3" t="str">
        <f aca="false">IFERROR(__xludf.dummyfunction("GOOGLETRANSLATE(B1019, ""en"", ""mg"")"),"Tsy miova mihitsy ny lalao fa mitovy daholo.")</f>
        <v>Tsy miova mihitsy ny lalao fa mitovy daholo.</v>
      </c>
      <c r="C1019" s="3" t="n">
        <v>-1</v>
      </c>
    </row>
    <row r="1020" customFormat="false" ht="15.75" hidden="false" customHeight="true" outlineLevel="0" collapsed="false">
      <c r="A1020" s="3" t="s">
        <v>1021</v>
      </c>
      <c r="B1020" s="3" t="str">
        <f aca="false">IFERROR(__xludf.dummyfunction("GOOGLETRANSLATE(B1020, ""en"", ""mg"")"),"Lasa izy ireo.")</f>
        <v>Lasa izy ireo.</v>
      </c>
      <c r="C1020" s="3" t="n">
        <v>-1</v>
      </c>
    </row>
    <row r="1021" customFormat="false" ht="15.75" hidden="false" customHeight="true" outlineLevel="0" collapsed="false">
      <c r="A1021" s="3" t="s">
        <v>1022</v>
      </c>
      <c r="B1021" s="3" t="str">
        <f aca="false">IFERROR(__xludf.dummyfunction("GOOGLETRANSLATE(B1021, ""en"", ""mg"")"),"Nahazo fiderana avy amin'ny rahalahiko manana plasma panasonic mihitsy aza izany.")</f>
        <v>Nahazo fiderana avy amin'ny rahalahiko manana plasma panasonic mihitsy aza izany.</v>
      </c>
      <c r="C1021" s="3" t="n">
        <v>1</v>
      </c>
    </row>
    <row r="1022" customFormat="false" ht="15.75" hidden="false" customHeight="true" outlineLevel="0" collapsed="false">
      <c r="A1022" s="3" t="s">
        <v>1023</v>
      </c>
      <c r="B1022" s="3" t="str">
        <f aca="false">IFERROR(__xludf.dummyfunction("GOOGLETRANSLATE(B1022, ""en"", ""mg"")"),"* Tonga soa eto an-tany * dia dihy pop tsy misy lavaka voasakana ny fipoahana romantika (mitovitovy amin'ny camoflage, mode depeche, ary alphaville noho ny moby, prodigy na ministera), fa tsy manolotra hato-tanana malemy.")</f>
        <v>* Tonga soa eto an-tany * dia dihy pop tsy misy lavaka voasakana ny fipoahana romantika (mitovitovy amin'ny camoflage, mode depeche, ary alphaville noho ny moby, prodigy na ministera), fa tsy manolotra hato-tanana malemy.</v>
      </c>
      <c r="C1022" s="3" t="n">
        <v>1</v>
      </c>
    </row>
    <row r="1023" customFormat="false" ht="15.75" hidden="false" customHeight="true" outlineLevel="0" collapsed="false">
      <c r="A1023" s="3" t="s">
        <v>1024</v>
      </c>
      <c r="B1023" s="3" t="str">
        <f aca="false">IFERROR(__xludf.dummyfunction("GOOGLETRANSLATE(B1023, ""en"", ""mg"")"),"Nanomboka ity tantara ity tamin'ny fanantenana lehibe indrindra aho, ary nofaranako tamin'ny ezaka mba hahatakarana tsara ny tena ao anatin'ny tantara ratsy.")</f>
        <v>Nanomboka ity tantara ity tamin'ny fanantenana lehibe indrindra aho, ary nofaranako tamin'ny ezaka mba hahatakarana tsara ny tena ao anatin'ny tantara ratsy.</v>
      </c>
      <c r="C1023" s="3" t="n">
        <v>-1</v>
      </c>
    </row>
    <row r="1024" customFormat="false" ht="15.75" hidden="false" customHeight="true" outlineLevel="0" collapsed="false">
      <c r="A1024" s="3" t="s">
        <v>1025</v>
      </c>
      <c r="B1024" s="3" t="str">
        <f aca="false">IFERROR(__xludf.dummyfunction("GOOGLETRANSLATE(B1024, ""en"", ""mg"")"),"Ny fanaraha-maso ny tanky koa dia tsy manampy ka ho faty TSY MISY foana ianao, ary amin'ny tsy fahampian'ny fahasalamana sy ammo dia hanipy ny PS1/PS2/PS3/PSP eny am-baravarankely ianao.")</f>
        <v>Ny fanaraha-maso ny tanky koa dia tsy manampy ka ho faty TSY MISY foana ianao, ary amin'ny tsy fahampian'ny fahasalamana sy ammo dia hanipy ny PS1/PS2/PS3/PSP eny am-baravarankely ianao.</v>
      </c>
      <c r="C1024" s="3" t="n">
        <v>-1</v>
      </c>
    </row>
    <row r="1025" customFormat="false" ht="15.75" hidden="false" customHeight="true" outlineLevel="0" collapsed="false">
      <c r="A1025" s="3" t="s">
        <v>1026</v>
      </c>
      <c r="B1025" s="3" t="str">
        <f aca="false">IFERROR(__xludf.dummyfunction("GOOGLETRANSLATE(B1025, ""en"", ""mg"")"),"Rehefa manokatra varavarana ianao na miakatra tohatra dia miresaka mandrakizay hamita ny sary mihetsika, miadana ny menu, tsy azo tsidihana ny lahatsoratra.")</f>
        <v>Rehefa manokatra varavarana ianao na miakatra tohatra dia miresaka mandrakizay hamita ny sary mihetsika, miadana ny menu, tsy azo tsidihana ny lahatsoratra.</v>
      </c>
      <c r="C1025" s="3" t="n">
        <v>-1</v>
      </c>
    </row>
    <row r="1026" customFormat="false" ht="15.75" hidden="false" customHeight="true" outlineLevel="0" collapsed="false">
      <c r="A1026" s="3" t="s">
        <v>1027</v>
      </c>
      <c r="B1026" s="3" t="str">
        <f aca="false">IFERROR(__xludf.dummyfunction("GOOGLETRANSLATE(B1026, ""en"", ""mg"")"),"Misalasala aho raha hitan'izy ireo fa tena ratsy tokoa ny mpilalao sarimihetsika Will Ferrell ary ny tena zava-dehibe dia lasa ""mihoatra ny halehiben'ny"" ny henany.")</f>
        <v>Misalasala aho raha hitan'izy ireo fa tena ratsy tokoa ny mpilalao sarimihetsika Will Ferrell ary ny tena zava-dehibe dia lasa "mihoatra ny halehiben'ny" ny henany.</v>
      </c>
      <c r="C1026" s="3" t="n">
        <v>-1</v>
      </c>
    </row>
    <row r="1027" customFormat="false" ht="15.75" hidden="false" customHeight="true" outlineLevel="0" collapsed="false">
      <c r="A1027" s="3" t="s">
        <v>1028</v>
      </c>
      <c r="B1027" s="3" t="str">
        <f aca="false">IFERROR(__xludf.dummyfunction("GOOGLETRANSLATE(B1027, ""en"", ""mg"")"),"Tena ratsy kalitao sy endrika.")</f>
        <v>Tena ratsy kalitao sy endrika.</v>
      </c>
      <c r="C1027" s="3" t="n">
        <v>-1</v>
      </c>
    </row>
    <row r="1028" customFormat="false" ht="15.75" hidden="false" customHeight="true" outlineLevel="0" collapsed="false">
      <c r="A1028" s="3" t="s">
        <v>1029</v>
      </c>
      <c r="B1028" s="3" t="str">
        <f aca="false">IFERROR(__xludf.dummyfunction("GOOGLETRANSLATE(B1028, ""en"", ""mg"")"),"Miaraka amin'ny fifangaroana tonga lafatra amin'ny fahatsoram-po, hatsikana ary fahendrena manetry tena, A Million Miles dia manentana ny mpamaky hamorona tantara vaovao--tantara tsara kokoa.")</f>
        <v>Miaraka amin'ny fifangaroana tonga lafatra amin'ny fahatsoram-po, hatsikana ary fahendrena manetry tena, A Million Miles dia manentana ny mpamaky hamorona tantara vaovao--tantara tsara kokoa.</v>
      </c>
      <c r="C1028" s="3" t="n">
        <v>1</v>
      </c>
    </row>
    <row r="1029" customFormat="false" ht="15.75" hidden="false" customHeight="true" outlineLevel="0" collapsed="false">
      <c r="A1029" s="3" t="s">
        <v>1030</v>
      </c>
      <c r="B1029" s="3" t="str">
        <f aca="false">IFERROR(__xludf.dummyfunction("GOOGLETRANSLATE(B1029, ""en"", ""mg"")"),"Tena manoro hevitra an'ity aho amin'ny rehetra.")</f>
        <v>Tena manoro hevitra an'ity aho amin'ny rehetra.</v>
      </c>
      <c r="C1029" s="3" t="n">
        <v>1</v>
      </c>
    </row>
    <row r="1030" customFormat="false" ht="15.75" hidden="false" customHeight="true" outlineLevel="0" collapsed="false">
      <c r="A1030" s="3" t="s">
        <v>1031</v>
      </c>
      <c r="B1030" s="3" t="str">
        <f aca="false">IFERROR(__xludf.dummyfunction("GOOGLETRANSLATE(B1030, ""en"", ""mg"")"),"Tsy mahagaga, fa ezaka tsara voaozona Replay Value - 7/10 Ny lalao dia somary fohy, fa ny miafina artifacts sy unlockables (ary ny fotoana fizahan-toetra fomba), mamela ny maro ny famerenana indray.")</f>
        <v>Tsy mahagaga, fa ezaka tsara voaozona Replay Value - 7/10 Ny lalao dia somary fohy, fa ny miafina artifacts sy unlockables (ary ny fotoana fizahan-toetra fomba), mamela ny maro ny famerenana indray.</v>
      </c>
      <c r="C1030" s="3" t="n">
        <v>1</v>
      </c>
    </row>
    <row r="1031" customFormat="false" ht="15.75" hidden="false" customHeight="true" outlineLevel="0" collapsed="false">
      <c r="A1031" s="3" t="s">
        <v>1032</v>
      </c>
      <c r="B1031" s="3" t="str">
        <f aca="false">IFERROR(__xludf.dummyfunction("GOOGLETRANSLATE(B1031, ""en"", ""mg"")"),"Na izany aza, amin'ny masoandro VZ, ny lalao dia toa mahafinaritra.")</f>
        <v>Na izany aza, amin'ny masoandro VZ, ny lalao dia toa mahafinaritra.</v>
      </c>
      <c r="C1031" s="3" t="n">
        <v>1</v>
      </c>
    </row>
    <row r="1032" customFormat="false" ht="15.75" hidden="false" customHeight="true" outlineLevel="0" collapsed="false">
      <c r="A1032" s="3" t="s">
        <v>1033</v>
      </c>
      <c r="B1032" s="3" t="str">
        <f aca="false">IFERROR(__xludf.dummyfunction("GOOGLETRANSLATE(B1032, ""en"", ""mg"")"),"Amin'ny maha sarimihetsika teatra ahy dia nomeko 2/10 ity sarimihetsika ity satria tsy ampy amin'ny zavatra rehetra afa-tsy ny filalaovana sy ny atmosfera.")</f>
        <v>Amin'ny maha sarimihetsika teatra ahy dia nomeko 2/10 ity sarimihetsika ity satria tsy ampy amin'ny zavatra rehetra afa-tsy ny filalaovana sy ny atmosfera.</v>
      </c>
      <c r="C1032" s="3" t="n">
        <v>-1</v>
      </c>
    </row>
    <row r="1033" customFormat="false" ht="15.75" hidden="false" customHeight="true" outlineLevel="0" collapsed="false">
      <c r="A1033" s="3" t="s">
        <v>1034</v>
      </c>
      <c r="B1033" s="3" t="str">
        <f aca="false">IFERROR(__xludf.dummyfunction("GOOGLETRANSLATE(B1033, ""en"", ""mg"")"),"Ary koa, mitovy habe amin'ny televiziona ny fitaovana ary mino aho fa ny habeny lehibe dia manakana azy tsy handeha.")</f>
        <v>Ary koa, mitovy habe amin'ny televiziona ny fitaovana ary mino aho fa ny habeny lehibe dia manakana azy tsy handeha.</v>
      </c>
      <c r="C1033" s="3" t="n">
        <v>1</v>
      </c>
    </row>
    <row r="1034" customFormat="false" ht="15.75" hidden="false" customHeight="true" outlineLevel="0" collapsed="false">
      <c r="A1034" s="3" t="s">
        <v>1035</v>
      </c>
      <c r="B1034" s="3" t="str">
        <f aca="false">IFERROR(__xludf.dummyfunction("GOOGLETRANSLATE(B1034, ""en"", ""mg"")"),"Mampihena ihany koa ny feo satria henonao ireo fahavalo miteny toy izany mandritra ny lalao - indraindray manome ny toerany.")</f>
        <v>Mampihena ihany koa ny feo satria henonao ireo fahavalo miteny toy izany mandritra ny lalao - indraindray manome ny toerany.</v>
      </c>
      <c r="C1034" s="3" t="n">
        <v>-1</v>
      </c>
    </row>
    <row r="1035" customFormat="false" ht="15.75" hidden="false" customHeight="true" outlineLevel="0" collapsed="false">
      <c r="A1035" s="3" t="s">
        <v>1036</v>
      </c>
      <c r="B1035" s="3" t="str">
        <f aca="false">IFERROR(__xludf.dummyfunction("GOOGLETRANSLATE(B1035, ""en"", ""mg"")"),"Ny efijeriny, led 720p, dia mihoatra lavitra noho ny solosaina finday Sony LCD 1080p.")</f>
        <v>Ny efijeriny, led 720p, dia mihoatra lavitra noho ny solosaina finday Sony LCD 1080p.</v>
      </c>
      <c r="C1035" s="3" t="n">
        <v>1</v>
      </c>
    </row>
    <row r="1036" customFormat="false" ht="15.75" hidden="false" customHeight="true" outlineLevel="0" collapsed="false">
      <c r="A1036" s="3" t="s">
        <v>1037</v>
      </c>
      <c r="B1036" s="3" t="str">
        <f aca="false">IFERROR(__xludf.dummyfunction("GOOGLETRANSLATE(B1036, ""en"", ""mg"")"),"Mpankafy RPG na tsia, tsy manana fialan-tsiny ianao tsy hilalao an'ity andian-dahatsoratra tsy mampino ity.")</f>
        <v>Mpankafy RPG na tsia, tsy manana fialan-tsiny ianao tsy hilalao an'ity andian-dahatsoratra tsy mampino ity.</v>
      </c>
      <c r="C1036" s="3" t="n">
        <v>1</v>
      </c>
    </row>
    <row r="1037" customFormat="false" ht="15.75" hidden="false" customHeight="true" outlineLevel="0" collapsed="false">
      <c r="A1037" s="3" t="s">
        <v>1038</v>
      </c>
      <c r="B1037" s="3" t="str">
        <f aca="false">IFERROR(__xludf.dummyfunction("GOOGLETRANSLATE(B1037, ""en"", ""mg"")"),"Somary lavo ny ezak'i Gilmour haka tahaka ny tononkira tsy manam-paharoan'i Roger.")</f>
        <v>Somary lavo ny ezak'i Gilmour haka tahaka ny tononkira tsy manam-paharoan'i Roger.</v>
      </c>
      <c r="C1037" s="3" t="n">
        <v>-1</v>
      </c>
    </row>
    <row r="1038" customFormat="false" ht="15.75" hidden="false" customHeight="true" outlineLevel="0" collapsed="false">
      <c r="A1038" s="3" t="s">
        <v>1039</v>
      </c>
      <c r="B1038" s="3" t="str">
        <f aca="false">IFERROR(__xludf.dummyfunction("GOOGLETRANSLATE(B1038, ""en"", ""mg"")"),"Taorian'ny fandaniam-potoana sy vola androany dia tsy maintsy manaiky aho.")</f>
        <v>Taorian'ny fandaniam-potoana sy vola androany dia tsy maintsy manaiky aho.</v>
      </c>
      <c r="C1038" s="3" t="n">
        <v>-1</v>
      </c>
    </row>
    <row r="1039" customFormat="false" ht="15.75" hidden="false" customHeight="true" outlineLevel="0" collapsed="false">
      <c r="A1039" s="3" t="s">
        <v>1040</v>
      </c>
      <c r="B1039" s="3" t="str">
        <f aca="false">IFERROR(__xludf.dummyfunction("GOOGLETRANSLATE(B1039, ""en"", ""mg"")"),"TALK TO ME (2007) *** Don Cheadle, Chiwtel Ejiofor, Taraji P. Henson, Martin Sheen, Cedric the Entertainer, Vondie Curtis-Hall, Mike Epps. (Dir: Kasi Lemmons) Cheadle Sparkles ao amin'ny Biopic Don Cheadle angamba no mpilalao sarimihetsika tsara indrindra"&amp;" amin'ny taranany izay manome izany rehetra izany amin'ny fampisehoana sarimihetsika rehetra ary tsy mahazo ny tena fitaovana sy ny fankasitrahana noho ny fahaiza-manaony.")</f>
        <v>TALK TO ME (2007) *** Don Cheadle, Chiwtel Ejiofor, Taraji P. Henson, Martin Sheen, Cedric the Entertainer, Vondie Curtis-Hall, Mike Epps. (Dir: Kasi Lemmons) Cheadle Sparkles ao amin'ny Biopic Don Cheadle angamba no mpilalao sarimihetsika tsara indrindra amin'ny taranany izay manome izany rehetra izany amin'ny fampisehoana sarimihetsika rehetra ary tsy mahazo ny tena fitaovana sy ny fankasitrahana noho ny fahaiza-manaony.</v>
      </c>
      <c r="C1039" s="3" t="n">
        <v>1</v>
      </c>
    </row>
    <row r="1040" customFormat="false" ht="15.75" hidden="false" customHeight="true" outlineLevel="0" collapsed="false">
      <c r="A1040" s="3" t="s">
        <v>1041</v>
      </c>
      <c r="B1040" s="3" t="str">
        <f aca="false">IFERROR(__xludf.dummyfunction("GOOGLETRANSLATE(B1040, ""en"", ""mg"")"),"Nanao tohiny izy ireo!")</f>
        <v>Nanao tohiny izy ireo!</v>
      </c>
      <c r="C1040" s="3" t="n">
        <v>-1</v>
      </c>
    </row>
    <row r="1041" customFormat="false" ht="15.75" hidden="false" customHeight="true" outlineLevel="0" collapsed="false">
      <c r="A1041" s="3" t="s">
        <v>1042</v>
      </c>
      <c r="B1041" s="3" t="str">
        <f aca="false">IFERROR(__xludf.dummyfunction("GOOGLETRANSLATE(B1041, ""en"", ""mg"")"),"9/10. Ps Mandehana mijery ity sarimihetsika mahafinaritra ity!")</f>
        <v>9/10. Ps Mandehana mijery ity sarimihetsika mahafinaritra ity!</v>
      </c>
      <c r="C1041" s="3" t="n">
        <v>1</v>
      </c>
    </row>
    <row r="1042" customFormat="false" ht="15.75" hidden="false" customHeight="true" outlineLevel="0" collapsed="false">
      <c r="A1042" s="3" t="s">
        <v>1043</v>
      </c>
      <c r="B1042" s="3" t="str">
        <f aca="false">IFERROR(__xludf.dummyfunction("GOOGLETRANSLATE(B1042, ""en"", ""mg"")"),"Replay -- 2 Lava, Mankaleo ary tsy misy dikany.")</f>
        <v>Replay -- 2 Lava, Mankaleo ary tsy misy dikany.</v>
      </c>
      <c r="C1042" s="3" t="n">
        <v>-1</v>
      </c>
    </row>
    <row r="1043" customFormat="false" ht="15.75" hidden="false" customHeight="true" outlineLevel="0" collapsed="false">
      <c r="A1043" s="3" t="s">
        <v>1044</v>
      </c>
      <c r="B1043" s="3" t="str">
        <f aca="false">IFERROR(__xludf.dummyfunction("GOOGLETRANSLATE(B1043, ""en"", ""mg"")"),"Nifandray tamin'ny radio voalohany tsy nisy olana.")</f>
        <v>Nifandray tamin'ny radio voalohany tsy nisy olana.</v>
      </c>
      <c r="C1043" s="3" t="n">
        <v>1</v>
      </c>
    </row>
    <row r="1044" customFormat="false" ht="15.75" hidden="false" customHeight="true" outlineLevel="0" collapsed="false">
      <c r="A1044" s="3" t="s">
        <v>1045</v>
      </c>
      <c r="B1044" s="3" t="str">
        <f aca="false">IFERROR(__xludf.dummyfunction("GOOGLETRANSLATE(B1044, ""en"", ""mg"")"),"Replay Value : 1/10 Raha manana tanjaka ampy ianao handalo ity lalao ity indray mandeha, matokia ahy fa tsy te-hiditra amin'izany intsony ianao.")</f>
        <v>Replay Value : 1/10 Raha manana tanjaka ampy ianao handalo ity lalao ity indray mandeha, matokia ahy fa tsy te-hiditra amin'izany intsony ianao.</v>
      </c>
      <c r="C1044" s="3" t="n">
        <v>-1</v>
      </c>
    </row>
    <row r="1045" customFormat="false" ht="15.75" hidden="false" customHeight="true" outlineLevel="0" collapsed="false">
      <c r="A1045" s="3" t="s">
        <v>1046</v>
      </c>
      <c r="B1045" s="3" t="str">
        <f aca="false">IFERROR(__xludf.dummyfunction("GOOGLETRANSLATE(B1045, ""en"", ""mg"")"),"Haingana, fleet –footed ary mahatsikaiky toy ny helo ny sarimihetsika mandeha amin'ny cylinders rehetra manozona ny sarotra harahina teti-dratsy; iza no miahy - jereo fotsiny ny helo!")</f>
        <v>Haingana, fleet –footed ary mahatsikaiky toy ny helo ny sarimihetsika mandeha amin'ny cylinders rehetra manozona ny sarotra harahina teti-dratsy; iza no miahy - jereo fotsiny ny helo!</v>
      </c>
      <c r="C1045" s="3" t="n">
        <v>1</v>
      </c>
    </row>
    <row r="1046" customFormat="false" ht="15.75" hidden="false" customHeight="true" outlineLevel="0" collapsed="false">
      <c r="A1046" s="3" t="s">
        <v>82</v>
      </c>
      <c r="B1046" s="3" t="str">
        <f aca="false">IFERROR(__xludf.dummyfunction("GOOGLETRANSLATE(B1046, ""en"", ""mg"")"),"Cons: Tsy misy ratsy momba izany.")</f>
        <v>Cons: Tsy misy ratsy momba izany.</v>
      </c>
      <c r="C1046" s="3" t="n">
        <v>1</v>
      </c>
    </row>
    <row r="1047" customFormat="false" ht="15.75" hidden="false" customHeight="true" outlineLevel="0" collapsed="false">
      <c r="A1047" s="3" t="s">
        <v>1047</v>
      </c>
      <c r="B1047" s="3" t="str">
        <f aca="false">IFERROR(__xludf.dummyfunction("GOOGLETRANSLATE(B1047, ""en"", ""mg"")"),"Na ny ankizy kely aza dia haka sary tsara tarehy miaraka amin'ity fakantsary ity raha afaka mametraka izany ho AUTO izy. Fa toy ny fitaovana elektronika rehetra, (LCD, HDTV, TV monitors, ary digcams), dia tsy maintsy manitsy ny fanaraha-maso (PICT.ADJ) ia"&amp;"nao mba hahazoana ny sary tsara indrindra, na sary apetraka amin'ny safidinao manokana; fantatrao - contrast, famirapiratana, maranitra, sns... tsara, ny FZ30 dia manana fifehezana fa rehefa amboarina tsara dia manala ny olana antsoina hoe 'noise'.")</f>
        <v>Na ny ankizy kely aza dia haka sary tsara tarehy miaraka amin'ity fakantsary ity raha afaka mametraka izany ho AUTO izy. Fa toy ny fitaovana elektronika rehetra, (LCD, HDTV, TV monitors, ary digcams), dia tsy maintsy manitsy ny fanaraha-maso (PICT.ADJ) ianao mba hahazoana ny sary tsara indrindra, na sary apetraka amin'ny safidinao manokana; fantatrao - contrast, famirapiratana, maranitra, sns... tsara, ny FZ30 dia manana fifehezana fa rehefa amboarina tsara dia manala ny olana antsoina hoe 'noise'.</v>
      </c>
      <c r="C1047" s="3" t="n">
        <v>1</v>
      </c>
    </row>
    <row r="1048" customFormat="false" ht="15.75" hidden="false" customHeight="true" outlineLevel="0" collapsed="false">
      <c r="A1048" s="3" t="s">
        <v>1048</v>
      </c>
      <c r="B1048" s="3" t="str">
        <f aca="false">IFERROR(__xludf.dummyfunction("GOOGLETRANSLATE(B1048, ""en"", ""mg"")"),"Tena fandaniam-poana ny celluloid fa andraso e!!")</f>
        <v>Tena fandaniam-poana ny celluloid fa andraso e!!</v>
      </c>
      <c r="C1048" s="3" t="n">
        <v>-1</v>
      </c>
    </row>
    <row r="1049" customFormat="false" ht="15.75" hidden="false" customHeight="true" outlineLevel="0" collapsed="false">
      <c r="A1049" s="3" t="s">
        <v>1049</v>
      </c>
      <c r="B1049" s="3" t="str">
        <f aca="false">IFERROR(__xludf.dummyfunction("GOOGLETRANSLATE(B1049, ""en"", ""mg"")"),"Mampalahelo be......")</f>
        <v>Mampalahelo be......</v>
      </c>
      <c r="C1049" s="3" t="n">
        <v>-1</v>
      </c>
    </row>
    <row r="1050" customFormat="false" ht="15.75" hidden="false" customHeight="true" outlineLevel="0" collapsed="false">
      <c r="A1050" s="3" t="s">
        <v>1050</v>
      </c>
      <c r="B1050" s="3" t="str">
        <f aca="false">IFERROR(__xludf.dummyfunction("GOOGLETRANSLATE(B1050, ""en"", ""mg"")"),"Tiako ny cd-ny ary tiako izy ireo.")</f>
        <v>Tiako ny cd-ny ary tiako izy ireo.</v>
      </c>
      <c r="C1050" s="3" t="n">
        <v>1</v>
      </c>
    </row>
    <row r="1051" customFormat="false" ht="15.75" hidden="false" customHeight="true" outlineLevel="0" collapsed="false">
      <c r="A1051" s="3" t="s">
        <v>1051</v>
      </c>
      <c r="B1051" s="3" t="str">
        <f aca="false">IFERROR(__xludf.dummyfunction("GOOGLETRANSLATE(B1051, ""en"", ""mg"")"),"TSY tonga amin'izay nantenaiko ny sariko.")</f>
        <v>TSY tonga amin'izay nantenaiko ny sariko.</v>
      </c>
      <c r="C1051" s="3" t="n">
        <v>-1</v>
      </c>
    </row>
    <row r="1052" customFormat="false" ht="15.75" hidden="false" customHeight="true" outlineLevel="0" collapsed="false">
      <c r="A1052" s="3" t="s">
        <v>1052</v>
      </c>
      <c r="B1052" s="3" t="str">
        <f aca="false">IFERROR(__xludf.dummyfunction("GOOGLETRANSLATE(B1052, ""en"", ""mg"")"),"Tsy hendry aho fa heveriko fa nandao ny Gran Guignol i Roth fa mety ho izany ary raha tsy misy sadomasochistic dia tiako ho siny ny goreko, fa tsy asa sponjy.")</f>
        <v>Tsy hendry aho fa heveriko fa nandao ny Gran Guignol i Roth fa mety ho izany ary raha tsy misy sadomasochistic dia tiako ho siny ny goreko, fa tsy asa sponjy.</v>
      </c>
      <c r="C1052" s="3" t="n">
        <v>-1</v>
      </c>
    </row>
    <row r="1053" customFormat="false" ht="15.75" hidden="false" customHeight="true" outlineLevel="0" collapsed="false">
      <c r="A1053" s="3" t="s">
        <v>1053</v>
      </c>
      <c r="B1053" s="3" t="str">
        <f aca="false">IFERROR(__xludf.dummyfunction("GOOGLETRANSLATE(B1053, ""en"", ""mg"")"),"Mazava ho azy fa novidina ny script ary tsy nampidirina an-tsambo ny mpanoratra mba hiasa amin'izany rehefa nandeha ny sarimihetsika.")</f>
        <v>Mazava ho azy fa novidina ny script ary tsy nampidirina an-tsambo ny mpanoratra mba hiasa amin'izany rehefa nandeha ny sarimihetsika.</v>
      </c>
      <c r="C1053" s="3" t="n">
        <v>-1</v>
      </c>
    </row>
    <row r="1054" customFormat="false" ht="15.75" hidden="false" customHeight="true" outlineLevel="0" collapsed="false">
      <c r="A1054" s="3" t="s">
        <v>1054</v>
      </c>
      <c r="B1054" s="3" t="str">
        <f aca="false">IFERROR(__xludf.dummyfunction("GOOGLETRANSLATE(B1054, ""en"", ""mg"")"),"Raha te hanindrona olona ianao dia mijanona eny an-tananao ny antsy ka tsy maintsy mamoaka ny basy indray ianao.")</f>
        <v>Raha te hanindrona olona ianao dia mijanona eny an-tananao ny antsy ka tsy maintsy mamoaka ny basy indray ianao.</v>
      </c>
      <c r="C1054" s="3" t="n">
        <v>-1</v>
      </c>
    </row>
    <row r="1055" customFormat="false" ht="15.75" hidden="false" customHeight="true" outlineLevel="0" collapsed="false">
      <c r="A1055" s="3" t="s">
        <v>1055</v>
      </c>
      <c r="B1055" s="3" t="str">
        <f aca="false">IFERROR(__xludf.dummyfunction("GOOGLETRANSLATE(B1055, ""en"", ""mg"")"),"3. Ny auto-focus dia manaraka ny tonga lafatra.")</f>
        <v>3. Ny auto-focus dia manaraka ny tonga lafatra.</v>
      </c>
      <c r="C1055" s="3" t="n">
        <v>1</v>
      </c>
    </row>
    <row r="1056" customFormat="false" ht="15.75" hidden="false" customHeight="true" outlineLevel="0" collapsed="false">
      <c r="A1056" s="3" t="s">
        <v>1056</v>
      </c>
      <c r="B1056" s="3" t="str">
        <f aca="false">IFERROR(__xludf.dummyfunction("GOOGLETRANSLATE(B1056, ""en"", ""mg"")"),"Fohy ny faharetan’ilay boky, mora vakina, mivantambantana, matetika misy feo mikorontan-tsaina ary misoratra toy ny toriteny na lahateny.")</f>
        <v>Fohy ny faharetan’ilay boky, mora vakina, mivantambantana, matetika misy feo mikorontan-tsaina ary misoratra toy ny toriteny na lahateny.</v>
      </c>
      <c r="C1056" s="3" t="n">
        <v>1</v>
      </c>
    </row>
    <row r="1057" customFormat="false" ht="15.75" hidden="false" customHeight="true" outlineLevel="0" collapsed="false">
      <c r="A1057" s="3" t="s">
        <v>1057</v>
      </c>
      <c r="B1057" s="3" t="str">
        <f aca="false">IFERROR(__xludf.dummyfunction("GOOGLETRANSLATE(B1057, ""en"", ""mg"")"),"THE TV SET (2007) *** David Duchovny, Sigourney Weaver, Ioan Gruffudd, Judy Greer, Fran Kranz, Lindsay Sloane, Justine Bateman, Lucy Davis, Willie Garson, MC Gainey, Philip Baker Hall, Andrea Martin. Tart Satire amin'ny TV; Duchovny Manome ny esoeso faran"&amp;"y nataon'i Jake Kasdan Deadpan lehibe, ""THE TV SET"", dia sarin-teny tonga lafatra, maty tsy tra-drano amin'ny fahitan'ny fahitalavitra amerikana izay lasa tany lao midadasika amin'ny antsoina hoe 'zava-misy' sy fampisehoana lalao mieboebo, raha ny tena "&amp;"izy, ny andry marina amin'ny fototra, ny endrika soratra.")</f>
        <v>THE TV SET (2007) *** David Duchovny, Sigourney Weaver, Ioan Gruffudd, Judy Greer, Fran Kranz, Lindsay Sloane, Justine Bateman, Lucy Davis, Willie Garson, MC Gainey, Philip Baker Hall, Andrea Martin. Tart Satire amin'ny TV; Duchovny Manome ny esoeso farany nataon'i Jake Kasdan Deadpan lehibe, "THE TV SET", dia sarin-teny tonga lafatra, maty tsy tra-drano amin'ny fahitan'ny fahitalavitra amerikana izay lasa tany lao midadasika amin'ny antsoina hoe 'zava-misy' sy fampisehoana lalao mieboebo, raha ny tena izy, ny andry marina amin'ny fototra, ny endrika soratra.</v>
      </c>
      <c r="C1057" s="3" t="n">
        <v>1</v>
      </c>
    </row>
    <row r="1058" customFormat="false" ht="15.75" hidden="false" customHeight="true" outlineLevel="0" collapsed="false">
      <c r="A1058" s="3" t="s">
        <v>1058</v>
      </c>
      <c r="B1058" s="3" t="str">
        <f aca="false">IFERROR(__xludf.dummyfunction("GOOGLETRANSLATE(B1058, ""en"", ""mg"")"),"FANAMARIHANA ihany koa: Ny rindrambaiko miaraka amin'ny fakan-tsary dia misy BACKWEB - raha tsy mahazatra anao ny backweb - SPYWARE izany.")</f>
        <v>FANAMARIHANA ihany koa: Ny rindrambaiko miaraka amin'ny fakan-tsary dia misy BACKWEB - raha tsy mahazatra anao ny backweb - SPYWARE izany.</v>
      </c>
      <c r="C1058" s="3" t="n">
        <v>-1</v>
      </c>
    </row>
    <row r="1059" customFormat="false" ht="15.75" hidden="false" customHeight="true" outlineLevel="0" collapsed="false">
      <c r="A1059" s="3" t="s">
        <v>1059</v>
      </c>
      <c r="B1059" s="3" t="str">
        <f aca="false">IFERROR(__xludf.dummyfunction("GOOGLETRANSLATE(B1059, ""en"", ""mg"")"),"Raha fintinina dia hitondra ratsy kokoa noho ny tsara ity boky ity.")</f>
        <v>Raha fintinina dia hitondra ratsy kokoa noho ny tsara ity boky ity.</v>
      </c>
      <c r="C1059" s="3" t="n">
        <v>-1</v>
      </c>
    </row>
    <row r="1060" customFormat="false" ht="15.75" hidden="false" customHeight="true" outlineLevel="0" collapsed="false">
      <c r="A1060" s="3" t="s">
        <v>1060</v>
      </c>
      <c r="B1060" s="3" t="str">
        <f aca="false">IFERROR(__xludf.dummyfunction("GOOGLETRANSLATE(B1060, ""en"", ""mg"")"),"Tsy mila ""pro"" i Kathy vao mampianatra ireo fihetsika fototra ireo - fa ireo dia fihetsika fototra izay ampianarina ao amin'ny faritra misy ahy ao anatin'ny 10 herinandro voalohany amin'ny fanombohana kilasy.")</f>
        <v>Tsy mila "pro" i Kathy vao mampianatra ireo fihetsika fototra ireo - fa ireo dia fihetsika fototra izay ampianarina ao amin'ny faritra misy ahy ao anatin'ny 10 herinandro voalohany amin'ny fanombohana kilasy.</v>
      </c>
      <c r="C1060" s="3" t="n">
        <v>-1</v>
      </c>
    </row>
    <row r="1061" customFormat="false" ht="15.75" hidden="false" customHeight="true" outlineLevel="0" collapsed="false">
      <c r="A1061" s="3" t="s">
        <v>1061</v>
      </c>
      <c r="B1061" s="3" t="str">
        <f aca="false">IFERROR(__xludf.dummyfunction("GOOGLETRANSLATE(B1061, ""en"", ""mg"")"),"Isika rehetra dia namaky boky, nijery tantara an-tsehatra na sarimihetsika momba ny ankizy sembana izay manao asa goavana sy mamita izany.")</f>
        <v>Isika rehetra dia namaky boky, nijery tantara an-tsehatra na sarimihetsika momba ny ankizy sembana izay manao asa goavana sy mamita izany.</v>
      </c>
      <c r="C1061" s="3" t="n">
        <v>-1</v>
      </c>
    </row>
    <row r="1062" customFormat="false" ht="15.75" hidden="false" customHeight="true" outlineLevel="0" collapsed="false">
      <c r="A1062" s="3" t="s">
        <v>1062</v>
      </c>
      <c r="B1062" s="3" t="str">
        <f aca="false">IFERROR(__xludf.dummyfunction("GOOGLETRANSLATE(B1062, ""en"", ""mg"")"),"Hira mahazatra an'i Edith Piaf izy io, saingy ity fandikana ity dia manambady ireo toetra tsara indrindra ananan'i Karin Clercq amin'ny lalana iray: feo alto tsara tarehy, diction mazava tsara, ary lantom-peo Belzika mahafinaritra.")</f>
        <v>Hira mahazatra an'i Edith Piaf izy io, saingy ity fandikana ity dia manambady ireo toetra tsara indrindra ananan'i Karin Clercq amin'ny lalana iray: feo alto tsara tarehy, diction mazava tsara, ary lantom-peo Belzika mahafinaritra.</v>
      </c>
      <c r="C1062" s="3" t="n">
        <v>1</v>
      </c>
    </row>
    <row r="1063" customFormat="false" ht="15.75" hidden="false" customHeight="true" outlineLevel="0" collapsed="false">
      <c r="A1063" s="3" t="s">
        <v>1063</v>
      </c>
      <c r="B1063" s="3" t="str">
        <f aca="false">IFERROR(__xludf.dummyfunction("GOOGLETRANSLATE(B1063, ""en"", ""mg"")"),"Ny hazakazaka rehetra dia afaka mandresy ny hazakazaka rehetra.")</f>
        <v>Ny hazakazaka rehetra dia afaka mandresy ny hazakazaka rehetra.</v>
      </c>
      <c r="C1063" s="3" t="n">
        <v>1</v>
      </c>
    </row>
    <row r="1064" customFormat="false" ht="15.75" hidden="false" customHeight="true" outlineLevel="0" collapsed="false">
      <c r="A1064" s="3" t="s">
        <v>1064</v>
      </c>
      <c r="B1064" s="3" t="str">
        <f aca="false">IFERROR(__xludf.dummyfunction("GOOGLETRANSLATE(B1064, ""en"", ""mg"")"),"Raha tia Diablo sy Titan Quest ianao dia tsy isalasalana fa ho tianao ity lalao ity.")</f>
        <v>Raha tia Diablo sy Titan Quest ianao dia tsy isalasalana fa ho tianao ity lalao ity.</v>
      </c>
      <c r="C1064" s="3" t="n">
        <v>1</v>
      </c>
    </row>
    <row r="1065" customFormat="false" ht="15.75" hidden="false" customHeight="true" outlineLevel="0" collapsed="false">
      <c r="A1065" s="3" t="s">
        <v>1065</v>
      </c>
      <c r="B1065" s="3" t="str">
        <f aca="false">IFERROR(__xludf.dummyfunction("GOOGLETRANSLATE(B1065, ""en"", ""mg"")"),"Voalohany ny vaovao tsara...maka sary tsara sy maranitra ny fakan-tsary rehefa tsy ampiasaina ny zoom ary misy jiro tsara; matevina sy maivana izy io; ary io no fakan-tsary mora indrindra hitako tamin'ny zoom nomerika sy optika ary 4 megapixels.")</f>
        <v>Voalohany ny vaovao tsara...maka sary tsara sy maranitra ny fakan-tsary rehefa tsy ampiasaina ny zoom ary misy jiro tsara; matevina sy maivana izy io; ary io no fakan-tsary mora indrindra hitako tamin'ny zoom nomerika sy optika ary 4 megapixels.</v>
      </c>
      <c r="C1065" s="3" t="n">
        <v>1</v>
      </c>
    </row>
    <row r="1066" customFormat="false" ht="15.75" hidden="false" customHeight="true" outlineLevel="0" collapsed="false">
      <c r="A1066" s="3" t="s">
        <v>1066</v>
      </c>
      <c r="B1066" s="3" t="str">
        <f aca="false">IFERROR(__xludf.dummyfunction("GOOGLETRANSLATE(B1066, ""en"", ""mg"")"),"Tena tantara mahafinaritra ity.")</f>
        <v>Tena tantara mahafinaritra ity.</v>
      </c>
      <c r="C1066" s="3" t="n">
        <v>1</v>
      </c>
    </row>
    <row r="1067" customFormat="false" ht="15.75" hidden="false" customHeight="true" outlineLevel="0" collapsed="false">
      <c r="A1067" s="3" t="s">
        <v>1067</v>
      </c>
      <c r="B1067" s="3" t="str">
        <f aca="false">IFERROR(__xludf.dummyfunction("GOOGLETRANSLATE(B1067, ""en"", ""mg"")"),"Spoiler Alert One dia mihevitra fa tsara ny sarimihetsika ahitana an'i Robert Deniro sy Edward Norton.")</f>
        <v>Spoiler Alert One dia mihevitra fa tsara ny sarimihetsika ahitana an'i Robert Deniro sy Edward Norton.</v>
      </c>
      <c r="C1067" s="3" t="n">
        <v>-1</v>
      </c>
    </row>
    <row r="1068" customFormat="false" ht="15.75" hidden="false" customHeight="true" outlineLevel="0" collapsed="false">
      <c r="A1068" s="3" t="s">
        <v>1068</v>
      </c>
      <c r="B1068" s="3" t="str">
        <f aca="false">IFERROR(__xludf.dummyfunction("GOOGLETRANSLATE(B1068, ""en"", ""mg"")"),"Ny fandokoana ireo singa dia tsara tarehy ihany koa.")</f>
        <v>Ny fandokoana ireo singa dia tsara tarehy ihany koa.</v>
      </c>
      <c r="C1068" s="3" t="n">
        <v>1</v>
      </c>
    </row>
    <row r="1069" customFormat="false" ht="15.75" hidden="false" customHeight="true" outlineLevel="0" collapsed="false">
      <c r="A1069" s="3" t="s">
        <v>1069</v>
      </c>
      <c r="B1069" s="3" t="str">
        <f aca="false">IFERROR(__xludf.dummyfunction("GOOGLETRANSLATE(B1069, ""en"", ""mg"")"),"Mino aho fa ho tsara kokoa amin'ny mainty sy fotsy tahaka ny tany am-boalohany.")</f>
        <v>Mino aho fa ho tsara kokoa amin'ny mainty sy fotsy tahaka ny tany am-boalohany.</v>
      </c>
      <c r="C1069" s="3" t="n">
        <v>-1</v>
      </c>
    </row>
    <row r="1070" customFormat="false" ht="15.75" hidden="false" customHeight="true" outlineLevel="0" collapsed="false">
      <c r="A1070" s="3" t="s">
        <v>1070</v>
      </c>
      <c r="B1070" s="3" t="str">
        <f aca="false">IFERROR(__xludf.dummyfunction("GOOGLETRANSLATE(B1070, ""en"", ""mg"")"),"Raki-kira isan-karazany izy io, mafana fo, mamirapiratra ary mahafa-po tanteraka.")</f>
        <v>Raki-kira isan-karazany izy io, mafana fo, mamirapiratra ary mahafa-po tanteraka.</v>
      </c>
      <c r="C1070" s="3" t="n">
        <v>1</v>
      </c>
    </row>
    <row r="1071" customFormat="false" ht="15.75" hidden="false" customHeight="true" outlineLevel="0" collapsed="false">
      <c r="A1071" s="3" t="s">
        <v>1071</v>
      </c>
      <c r="B1071" s="3" t="str">
        <f aca="false">IFERROR(__xludf.dummyfunction("GOOGLETRANSLATE(B1071, ""en"", ""mg"")"),"4.One on One - 4/5stars Tiako ny beats sy ny chorus 5. Phatt A55 - 5/5stars haha ​​hira mahafinaritra hiaraha-mihira.")</f>
        <v>4.One on One - 4/5stars Tiako ny beats sy ny chorus 5. Phatt A55 - 5/5stars haha ​​hira mahafinaritra hiaraha-mihira.</v>
      </c>
      <c r="C1071" s="3" t="n">
        <v>1</v>
      </c>
    </row>
    <row r="1072" customFormat="false" ht="15.75" hidden="false" customHeight="true" outlineLevel="0" collapsed="false">
      <c r="A1072" s="3" t="s">
        <v>1072</v>
      </c>
      <c r="B1072" s="3" t="str">
        <f aca="false">IFERROR(__xludf.dummyfunction("GOOGLETRANSLATE(B1072, ""en"", ""mg"")"),"Ary lalao tsara ny milalao amin'ny andro kamo. Ny antony lehibe indrindra tiako ity lalao ity dia ny hoe miasa tsara ny fanaraha-maso ny stylus.")</f>
        <v>Ary lalao tsara ny milalao amin'ny andro kamo. Ny antony lehibe indrindra tiako ity lalao ity dia ny hoe miasa tsara ny fanaraha-maso ny stylus.</v>
      </c>
      <c r="C1072" s="3" t="n">
        <v>1</v>
      </c>
    </row>
    <row r="1073" customFormat="false" ht="15.75" hidden="false" customHeight="true" outlineLevel="0" collapsed="false">
      <c r="A1073" s="3" t="s">
        <v>1073</v>
      </c>
      <c r="B1073" s="3" t="str">
        <f aca="false">IFERROR(__xludf.dummyfunction("GOOGLETRANSLATE(B1073, ""en"", ""mg"")"),"Ary ny filazana fa ny mpahay siansa dia mitazona (na mitahiry) ny fanazavana mihoatra ny natoraly ho tsiambaratelo dia diso mamaky tanteraka ny atao hoe siansa.")</f>
        <v>Ary ny filazana fa ny mpahay siansa dia mitazona (na mitahiry) ny fanazavana mihoatra ny natoraly ho tsiambaratelo dia diso mamaky tanteraka ny atao hoe siansa.</v>
      </c>
      <c r="C1073" s="3" t="n">
        <v>-1</v>
      </c>
    </row>
    <row r="1074" customFormat="false" ht="15.75" hidden="false" customHeight="true" outlineLevel="0" collapsed="false">
      <c r="A1074" s="3" t="s">
        <v>1074</v>
      </c>
      <c r="B1074" s="3" t="str">
        <f aca="false">IFERROR(__xludf.dummyfunction("GOOGLETRANSLATE(B1074, ""en"", ""mg"")"),"Ny zanak'i Wil Smith dia nahazo C + fotsiny ary satria izy ihany no nanatitra tamin'ny sehatra famaranana.")</f>
        <v>Ny zanak'i Wil Smith dia nahazo C + fotsiny ary satria izy ihany no nanatitra tamin'ny sehatra famaranana.</v>
      </c>
      <c r="C1074" s="3" t="n">
        <v>-1</v>
      </c>
    </row>
    <row r="1075" customFormat="false" ht="15.75" hidden="false" customHeight="true" outlineLevel="0" collapsed="false">
      <c r="A1075" s="3" t="s">
        <v>1075</v>
      </c>
      <c r="B1075" s="3" t="str">
        <f aca="false">IFERROR(__xludf.dummyfunction("GOOGLETRANSLATE(B1075, ""en"", ""mg"")"),"Manana endrika hafa ihany koa izy amin'ny Watcher of the Skies mahazatra Genesisy ary mitantara an'i Amborsia izay efa mpikambana talohany.")</f>
        <v>Manana endrika hafa ihany koa izy amin'ny Watcher of the Skies mahazatra Genesisy ary mitantara an'i Amborsia izay efa mpikambana talohany.</v>
      </c>
      <c r="C1075" s="3" t="n">
        <v>1</v>
      </c>
    </row>
    <row r="1076" customFormat="false" ht="15.75" hidden="false" customHeight="true" outlineLevel="0" collapsed="false">
      <c r="A1076" s="3" t="s">
        <v>1076</v>
      </c>
      <c r="B1076" s="3" t="str">
        <f aca="false">IFERROR(__xludf.dummyfunction("GOOGLETRANSLATE(B1076, ""en"", ""mg"")"),"Ny ati-doha amin'ny lefona?")</f>
        <v>Ny ati-doha amin'ny lefona?</v>
      </c>
      <c r="C1076" s="3" t="n">
        <v>-1</v>
      </c>
    </row>
    <row r="1077" customFormat="false" ht="15.75" hidden="false" customHeight="true" outlineLevel="0" collapsed="false">
      <c r="A1077" s="3" t="s">
        <v>1077</v>
      </c>
      <c r="B1077" s="3" t="str">
        <f aca="false">IFERROR(__xludf.dummyfunction("GOOGLETRANSLATE(B1077, ""en"", ""mg"")"),"omeko 9/10 ity album ity")</f>
        <v>omeko 9/10 ity album ity</v>
      </c>
      <c r="C1077" s="3" t="n">
        <v>1</v>
      </c>
    </row>
    <row r="1078" customFormat="false" ht="15.75" hidden="false" customHeight="true" outlineLevel="0" collapsed="false">
      <c r="A1078" s="3" t="s">
        <v>1078</v>
      </c>
      <c r="B1078" s="3" t="str">
        <f aca="false">IFERROR(__xludf.dummyfunction("GOOGLETRANSLATE(B1078, ""en"", ""mg"")"),"Hanana ny fotoananao rehetra hankafy izany ianao, satria matetika dia misy mozika iray samihafa isaky ny dingana samihafa amin'ny lalao.")</f>
        <v>Hanana ny fotoananao rehetra hankafy izany ianao, satria matetika dia misy mozika iray samihafa isaky ny dingana samihafa amin'ny lalao.</v>
      </c>
      <c r="C1078" s="3" t="n">
        <v>1</v>
      </c>
    </row>
    <row r="1079" customFormat="false" ht="15.75" hidden="false" customHeight="true" outlineLevel="0" collapsed="false">
      <c r="A1079" s="3" t="s">
        <v>1079</v>
      </c>
      <c r="B1079" s="3" t="str">
        <f aca="false">IFERROR(__xludf.dummyfunction("GOOGLETRANSLATE(B1079, ""en"", ""mg"")"),"Hery: Hevitra tsara ho an'ny PDA tena tsara. Nanana famaha sy loko tsara tarehy.")</f>
        <v>Hery: Hevitra tsara ho an'ny PDA tena tsara. Nanana famaha sy loko tsara tarehy.</v>
      </c>
      <c r="C1079" s="3" t="n">
        <v>1</v>
      </c>
    </row>
    <row r="1080" customFormat="false" ht="15.75" hidden="false" customHeight="true" outlineLevel="0" collapsed="false">
      <c r="A1080" s="3" t="s">
        <v>1080</v>
      </c>
      <c r="B1080" s="3" t="str">
        <f aca="false">IFERROR(__xludf.dummyfunction("GOOGLETRANSLATE(B1080, ""en"", ""mg"")"),"Ny andalana tiako indrindra: James ho Leon amin'ny Ford's Deckard amin'ny toerana mampandefitra: 'Mifohaza.")</f>
        <v>Ny andalana tiako indrindra: James ho Leon amin'ny Ford's Deckard amin'ny toerana mampandefitra: 'Mifohaza.</v>
      </c>
      <c r="C1080" s="3" t="n">
        <v>1</v>
      </c>
    </row>
    <row r="1081" customFormat="false" ht="15.75" hidden="false" customHeight="true" outlineLevel="0" collapsed="false">
      <c r="A1081" s="3" t="s">
        <v>1081</v>
      </c>
      <c r="B1081" s="3" t="str">
        <f aca="false">IFERROR(__xludf.dummyfunction("GOOGLETRANSLATE(B1081, ""en"", ""mg"")"),"Indraindray misy fahafatesana mora vidy.")</f>
        <v>Indraindray misy fahafatesana mora vidy.</v>
      </c>
      <c r="C1081" s="3" t="n">
        <v>-1</v>
      </c>
    </row>
    <row r="1082" customFormat="false" ht="15.75" hidden="false" customHeight="true" outlineLevel="0" collapsed="false">
      <c r="A1082" s="3" t="s">
        <v>1082</v>
      </c>
      <c r="B1082" s="3" t="str">
        <f aca="false">IFERROR(__xludf.dummyfunction("GOOGLETRANSLATE(B1082, ""en"", ""mg"")"),"Anisan’ireo tarika tsy fahita firy izay mbola tsy nanoratra hira ratsy i Anata.")</f>
        <v>Anisan’ireo tarika tsy fahita firy izay mbola tsy nanoratra hira ratsy i Anata.</v>
      </c>
      <c r="C1082" s="3" t="n">
        <v>1</v>
      </c>
    </row>
    <row r="1083" customFormat="false" ht="15.75" hidden="false" customHeight="true" outlineLevel="0" collapsed="false">
      <c r="A1083" s="3" t="s">
        <v>1083</v>
      </c>
      <c r="B1083" s="3" t="str">
        <f aca="false">IFERROR(__xludf.dummyfunction("GOOGLETRANSLATE(B1083, ""en"", ""mg"")"),"Tsy misy fanaraha-maso treble amin'ny vondrona.")</f>
        <v>Tsy misy fanaraha-maso treble amin'ny vondrona.</v>
      </c>
      <c r="C1083" s="3" t="n">
        <v>-1</v>
      </c>
    </row>
    <row r="1084" customFormat="false" ht="15.75" hidden="false" customHeight="true" outlineLevel="0" collapsed="false">
      <c r="A1084" s="3" t="s">
        <v>1084</v>
      </c>
      <c r="B1084" s="3" t="str">
        <f aca="false">IFERROR(__xludf.dummyfunction("GOOGLETRANSLATE(B1084, ""en"", ""mg"")"),"Ity sarimihetsika ity no sarimihetsika ratsy indrindra hitako hatramin'izay, ary na iza na iza namaky ny boky dia hanaiky ahy!")</f>
        <v>Ity sarimihetsika ity no sarimihetsika ratsy indrindra hitako hatramin'izay, ary na iza na iza namaky ny boky dia hanaiky ahy!</v>
      </c>
      <c r="C1084" s="3" t="n">
        <v>-1</v>
      </c>
    </row>
    <row r="1085" customFormat="false" ht="15.75" hidden="false" customHeight="true" outlineLevel="0" collapsed="false">
      <c r="A1085" s="3" t="s">
        <v>1085</v>
      </c>
      <c r="B1085" s="3" t="str">
        <f aca="false">IFERROR(__xludf.dummyfunction("GOOGLETRANSLATE(B1085, ""en"", ""mg"")"),"Mahagaga ahy ny fanambaniana ity lalao ity!")</f>
        <v>Mahagaga ahy ny fanambaniana ity lalao ity!</v>
      </c>
      <c r="C1085" s="3" t="n">
        <v>1</v>
      </c>
    </row>
    <row r="1086" customFormat="false" ht="15.75" hidden="false" customHeight="true" outlineLevel="0" collapsed="false">
      <c r="A1086" s="3" t="s">
        <v>1086</v>
      </c>
      <c r="B1086" s="3" t="str">
        <f aca="false">IFERROR(__xludf.dummyfunction("GOOGLETRANSLATE(B1086, ""en"", ""mg"")"),"Vao mainka niharatsy ny fitsidiham-pitenenana nataon'i Moby momba ny disco.")</f>
        <v>Vao mainka niharatsy ny fitsidiham-pitenenana nataon'i Moby momba ny disco.</v>
      </c>
      <c r="C1086" s="3" t="n">
        <v>-1</v>
      </c>
    </row>
    <row r="1087" customFormat="false" ht="15.75" hidden="false" customHeight="true" outlineLevel="0" collapsed="false">
      <c r="A1087" s="3" t="s">
        <v>1087</v>
      </c>
      <c r="B1087" s="3" t="str">
        <f aca="false">IFERROR(__xludf.dummyfunction("GOOGLETRANSLATE(B1087, ""en"", ""mg"")"),"Tena fahadisoam-panantenana!!")</f>
        <v>Tena fahadisoam-panantenana!!</v>
      </c>
      <c r="C1087" s="3" t="n">
        <v>-1</v>
      </c>
    </row>
    <row r="1088" customFormat="false" ht="15.75" hidden="false" customHeight="true" outlineLevel="0" collapsed="false">
      <c r="A1088" s="3" t="s">
        <v>1088</v>
      </c>
      <c r="B1088" s="3" t="str">
        <f aca="false">IFERROR(__xludf.dummyfunction("GOOGLETRANSLATE(B1088, ""en"", ""mg"")"),"Ireo hira ireo dia miaraka amin'ny mozika gitara maoderina nefa mety ary ahafahan'ny mpihaino / mpandray anjara hiditra amin'ny fitenim-paritra kokoa amin'ny fiteny tany am-boalohany.")</f>
        <v>Ireo hira ireo dia miaraka amin'ny mozika gitara maoderina nefa mety ary ahafahan'ny mpihaino / mpandray anjara hiditra amin'ny fitenim-paritra kokoa amin'ny fiteny tany am-boalohany.</v>
      </c>
      <c r="C1088" s="3" t="n">
        <v>1</v>
      </c>
    </row>
    <row r="1089" customFormat="false" ht="15.75" hidden="false" customHeight="true" outlineLevel="0" collapsed="false">
      <c r="A1089" s="3" t="s">
        <v>1089</v>
      </c>
      <c r="B1089" s="3" t="str">
        <f aca="false">IFERROR(__xludf.dummyfunction("GOOGLETRANSLATE(B1089, ""en"", ""mg"")"),"Fanaraha-maso 10/10: Ho hitanao fa mampiasa ny stylus amin'ity lalao ity ianao, amin'ny fanipazana zavatra, fanosehana ny stylus amin'ny lohan'ny alikanao mba hikolokolo azy, ary asehoy azy ny fomba fanaovana hafetsena.")</f>
        <v>Fanaraha-maso 10/10: Ho hitanao fa mampiasa ny stylus amin'ity lalao ity ianao, amin'ny fanipazana zavatra, fanosehana ny stylus amin'ny lohan'ny alikanao mba hikolokolo azy, ary asehoy azy ny fomba fanaovana hafetsena.</v>
      </c>
      <c r="C1089" s="3" t="n">
        <v>1</v>
      </c>
    </row>
    <row r="1090" customFormat="false" ht="15.75" hidden="false" customHeight="true" outlineLevel="0" collapsed="false">
      <c r="A1090" s="3" t="s">
        <v>1090</v>
      </c>
      <c r="B1090" s="3" t="str">
        <f aca="false">IFERROR(__xludf.dummyfunction("GOOGLETRANSLATE(B1090, ""en"", ""mg"")"),"Ny antenne dia mahatsapa tsara sy matanjaka, ny tariby dia toa manana kalitao tsara.")</f>
        <v>Ny antenne dia mahatsapa tsara sy matanjaka, ny tariby dia toa manana kalitao tsara.</v>
      </c>
      <c r="C1090" s="3" t="n">
        <v>1</v>
      </c>
    </row>
    <row r="1091" customFormat="false" ht="15.75" hidden="false" customHeight="true" outlineLevel="0" collapsed="false">
      <c r="A1091" s="3" t="s">
        <v>1091</v>
      </c>
      <c r="B1091" s="3" t="str">
        <f aca="false">IFERROR(__xludf.dummyfunction("GOOGLETRANSLATE(B1091, ""en"", ""mg"")"),"Tsy nisy loko ny sary, tsy maranitra ary DOF mahatsiravina. Mety ho afaka nampiasa azy io aho tamin'ny farany, saingy mila sary tsara aho izao.")</f>
        <v>Tsy nisy loko ny sary, tsy maranitra ary DOF mahatsiravina. Mety ho afaka nampiasa azy io aho tamin'ny farany, saingy mila sary tsara aho izao.</v>
      </c>
      <c r="C1091" s="3" t="n">
        <v>-1</v>
      </c>
    </row>
    <row r="1092" customFormat="false" ht="15.75" hidden="false" customHeight="true" outlineLevel="0" collapsed="false">
      <c r="A1092" s="3" t="s">
        <v>1092</v>
      </c>
      <c r="B1092" s="3" t="str">
        <f aca="false">IFERROR(__xludf.dummyfunction("GOOGLETRANSLATE(B1092, ""en"", ""mg"")"),"Ekena fa azoko antoka fa tsy mila ny fanovana izahay, fa raha misy, ny fanaovana Rhapsody HARDER na ny fampidirana booster traikefa dia ho tsara kokoa noho ny fanafoanana ny fanovana rehetra.")</f>
        <v>Ekena fa azoko antoka fa tsy mila ny fanovana izahay, fa raha misy, ny fanaovana Rhapsody HARDER na ny fampidirana booster traikefa dia ho tsara kokoa noho ny fanafoanana ny fanovana rehetra.</v>
      </c>
      <c r="C1092" s="3" t="n">
        <v>-1</v>
      </c>
    </row>
    <row r="1093" customFormat="false" ht="15.75" hidden="false" customHeight="true" outlineLevel="0" collapsed="false">
      <c r="A1093" s="3" t="s">
        <v>1093</v>
      </c>
      <c r="B1093" s="3" t="str">
        <f aca="false">IFERROR(__xludf.dummyfunction("GOOGLETRANSLATE(B1093, ""en"", ""mg"")"),"Ny tiako holazaina dia tsy misy hetsika superstar, tsy misy fifaninanana dunk, aiza ny mode franchise???")</f>
        <v>Ny tiako holazaina dia tsy misy hetsika superstar, tsy misy fifaninanana dunk, aiza ny mode franchise???</v>
      </c>
      <c r="C1093" s="3" t="n">
        <v>-1</v>
      </c>
    </row>
    <row r="1094" customFormat="false" ht="15.75" hidden="false" customHeight="true" outlineLevel="0" collapsed="false">
      <c r="A1094" s="3" t="s">
        <v>1094</v>
      </c>
      <c r="B1094" s="3" t="str">
        <f aca="false">IFERROR(__xludf.dummyfunction("GOOGLETRANSLATE(B1094, ""en"", ""mg"")"),"Miharatsy ny toe-javatra: Ny fitiavana dia hamiravira antsika dia aseho eto tsy misy intro ao amin'ny rakikira voalohany, ""manomboka"" fotsiny.")</f>
        <v>Miharatsy ny toe-javatra: Ny fitiavana dia hamiravira antsika dia aseho eto tsy misy intro ao amin'ny rakikira voalohany, "manomboka" fotsiny.</v>
      </c>
      <c r="C1094" s="3" t="n">
        <v>-1</v>
      </c>
    </row>
    <row r="1095" customFormat="false" ht="15.75" hidden="false" customHeight="true" outlineLevel="0" collapsed="false">
      <c r="A1095" s="3" t="s">
        <v>1095</v>
      </c>
      <c r="B1095" s="3" t="str">
        <f aca="false">IFERROR(__xludf.dummyfunction("GOOGLETRANSLATE(B1095, ""en"", ""mg"")"),"Mahafinaritra ny tononkira 6. Aingam-panahy tsara indrindra - kintana 5/5.")</f>
        <v>Mahafinaritra ny tononkira 6. Aingam-panahy tsara indrindra - kintana 5/5.</v>
      </c>
      <c r="C1095" s="3" t="n">
        <v>1</v>
      </c>
    </row>
    <row r="1096" customFormat="false" ht="15.75" hidden="false" customHeight="true" outlineLevel="0" collapsed="false">
      <c r="A1096" s="3" t="s">
        <v>1096</v>
      </c>
      <c r="B1096" s="3" t="str">
        <f aca="false">IFERROR(__xludf.dummyfunction("GOOGLETRANSLATE(B1096, ""en"", ""mg"")"),"Aza mividy izany fa mandany vola.")</f>
        <v>Aza mividy izany fa mandany vola.</v>
      </c>
      <c r="C1096" s="3" t="n">
        <v>-1</v>
      </c>
    </row>
    <row r="1097" customFormat="false" ht="15.75" hidden="false" customHeight="true" outlineLevel="0" collapsed="false">
      <c r="A1097" s="3" t="s">
        <v>1097</v>
      </c>
      <c r="B1097" s="3" t="str">
        <f aca="false">IFERROR(__xludf.dummyfunction("GOOGLETRANSLATE(B1097, ""en"", ""mg"")"),"Hafahafa. Mividiana na manofa-mividy. Te hitazona an'ity mandritra ny taona maro ianao!")</f>
        <v>Hafahafa. Mividiana na manofa-mividy. Te hitazona an'ity mandritra ny taona maro ianao!</v>
      </c>
      <c r="C1097" s="3" t="n">
        <v>1</v>
      </c>
    </row>
    <row r="1098" customFormat="false" ht="15.75" hidden="false" customHeight="true" outlineLevel="0" collapsed="false">
      <c r="A1098" s="3" t="s">
        <v>1098</v>
      </c>
      <c r="B1098" s="3" t="str">
        <f aca="false">IFERROR(__xludf.dummyfunction("GOOGLETRANSLATE(B1098, ""en"", ""mg"")"),"Fahombiazana ara-barotra ihany koa izany ka mbola ho mistery amiko ny habetsahan'ny olona mankafy azy.")</f>
        <v>Fahombiazana ara-barotra ihany koa izany ka mbola ho mistery amiko ny habetsahan'ny olona mankafy azy.</v>
      </c>
      <c r="C1098" s="3" t="n">
        <v>-1</v>
      </c>
    </row>
    <row r="1099" customFormat="false" ht="15.75" hidden="false" customHeight="true" outlineLevel="0" collapsed="false">
      <c r="A1099" s="3" t="s">
        <v>1099</v>
      </c>
      <c r="B1099" s="3" t="str">
        <f aca="false">IFERROR(__xludf.dummyfunction("GOOGLETRANSLATE(B1099, ""en"", ""mg"")"),"Nihodinkodina fotsiny izy rehetra rehefa maty ary toa nivoaka avy hatrany!")</f>
        <v>Nihodinkodina fotsiny izy rehetra rehefa maty ary toa nivoaka avy hatrany!</v>
      </c>
      <c r="C1099" s="3" t="n">
        <v>-1</v>
      </c>
    </row>
    <row r="1100" customFormat="false" ht="15.75" hidden="false" customHeight="true" outlineLevel="0" collapsed="false">
      <c r="A1100" s="3" t="s">
        <v>1100</v>
      </c>
      <c r="B1100" s="3" t="str">
        <f aca="false">IFERROR(__xludf.dummyfunction("GOOGLETRANSLATE(B1100, ""en"", ""mg"")"),"Raha afaka mandresy an'io fahadisoam-panantenana io ianao, dia tokony ho marihina fa ny horonan-tsarimihetsika studio dia tena ratsy kalitao (toy ny sary avy amin'ny fahitalavitra).")</f>
        <v>Raha afaka mandresy an'io fahadisoam-panantenana io ianao, dia tokony ho marihina fa ny horonan-tsarimihetsika studio dia tena ratsy kalitao (toy ny sary avy amin'ny fahitalavitra).</v>
      </c>
      <c r="C1100" s="3" t="n">
        <v>-1</v>
      </c>
    </row>
    <row r="1101" customFormat="false" ht="15.75" hidden="false" customHeight="true" outlineLevel="0" collapsed="false">
      <c r="A1101" s="3" t="s">
        <v>1101</v>
      </c>
      <c r="B1101" s="3" t="str">
        <f aca="false">IFERROR(__xludf.dummyfunction("GOOGLETRANSLATE(B1101, ""en"", ""mg"")"),"""Saika, fa tsy tena"" Ny lalao dia manana fahatsapana ho an'ny CoV (ny fikatsahana / asa fitoriana) saingy tsy misy ny haingana sy ny fahafinaretana.")</f>
        <v>"Saika, fa tsy tena" Ny lalao dia manana fahatsapana ho an'ny CoV (ny fikatsahana / asa fitoriana) saingy tsy misy ny haingana sy ny fahafinaretana.</v>
      </c>
      <c r="C1101" s="3" t="n">
        <v>-1</v>
      </c>
    </row>
    <row r="1102" customFormat="false" ht="15.75" hidden="false" customHeight="true" outlineLevel="0" collapsed="false">
      <c r="A1102" s="3" t="s">
        <v>1102</v>
      </c>
      <c r="B1102" s="3" t="str">
        <f aca="false">IFERROR(__xludf.dummyfunction("GOOGLETRANSLATE(B1102, ""en"", ""mg"")"),"Tsy azony mihitsy hoe nahoana no tsy misy ambaratonga azo lalaovina intsony.")</f>
        <v>Tsy azony mihitsy hoe nahoana no tsy misy ambaratonga azo lalaovina intsony.</v>
      </c>
      <c r="C1102" s="3" t="n">
        <v>-1</v>
      </c>
    </row>
    <row r="1103" customFormat="false" ht="15.75" hidden="false" customHeight="true" outlineLevel="0" collapsed="false">
      <c r="A1103" s="3" t="s">
        <v>1103</v>
      </c>
      <c r="B1103" s="3" t="str">
        <f aca="false">IFERROR(__xludf.dummyfunction("GOOGLETRANSLATE(B1103, ""en"", ""mg"")"),"sa mbola hisy foana?? Tena tsy hitako izay holazaina...")</f>
        <v>sa mbola hisy foana?? Tena tsy hitako izay holazaina...</v>
      </c>
      <c r="C1103" s="3" t="n">
        <v>-1</v>
      </c>
    </row>
    <row r="1104" customFormat="false" ht="15.75" hidden="false" customHeight="true" outlineLevel="0" collapsed="false">
      <c r="A1104" s="3" t="s">
        <v>1104</v>
      </c>
      <c r="B1104" s="3" t="str">
        <f aca="false">IFERROR(__xludf.dummyfunction("GOOGLETRANSLATE(B1104, ""en"", ""mg"")"),"Ny lesoka toy ny rafitra ady abysmal.")</f>
        <v>Ny lesoka toy ny rafitra ady abysmal.</v>
      </c>
      <c r="C1104" s="3" t="n">
        <v>-1</v>
      </c>
    </row>
    <row r="1105" customFormat="false" ht="15.75" hidden="false" customHeight="true" outlineLevel="0" collapsed="false">
      <c r="A1105" s="3" t="s">
        <v>1105</v>
      </c>
      <c r="B1105" s="3" t="str">
        <f aca="false">IFERROR(__xludf.dummyfunction("GOOGLETRANSLATE(B1105, ""en"", ""mg"")"),"Misy toerana ampy hitehirizana ny mozikako manontolo miampy sary maro.")</f>
        <v>Misy toerana ampy hitehirizana ny mozikako manontolo miampy sary maro.</v>
      </c>
      <c r="C1105" s="3" t="n">
        <v>1</v>
      </c>
    </row>
    <row r="1106" customFormat="false" ht="15.75" hidden="false" customHeight="true" outlineLevel="0" collapsed="false">
      <c r="A1106" s="3" t="s">
        <v>1106</v>
      </c>
      <c r="B1106" s="3" t="str">
        <f aca="false">IFERROR(__xludf.dummyfunction("GOOGLETRANSLATE(B1106, ""en"", ""mg"")"),"Ny hira tokana izay tian'i Beyonce holazaina dia ny ""Dangerously In Love"", famerenana ny Ballad fitiavana manaitaitra voalohany nataon'ny tarika Beyonce, Destiny's Child. Ity, tsy hanana olana aho raha remake mihitsy, fa tsy replica marina.")</f>
        <v>Ny hira tokana izay tian'i Beyonce holazaina dia ny "Dangerously In Love", famerenana ny Ballad fitiavana manaitaitra voalohany nataon'ny tarika Beyonce, Destiny's Child. Ity, tsy hanana olana aho raha remake mihitsy, fa tsy replica marina.</v>
      </c>
      <c r="C1106" s="3" t="n">
        <v>-1</v>
      </c>
    </row>
    <row r="1107" customFormat="false" ht="15.75" hidden="false" customHeight="true" outlineLevel="0" collapsed="false">
      <c r="A1107" s="3" t="s">
        <v>1107</v>
      </c>
      <c r="B1107" s="3" t="str">
        <f aca="false">IFERROR(__xludf.dummyfunction("GOOGLETRANSLATE(B1107, ""en"", ""mg"")"),"Brilliant, tia an'ity.")</f>
        <v>Brilliant, tia an'ity.</v>
      </c>
      <c r="C1107" s="3" t="n">
        <v>-1</v>
      </c>
    </row>
    <row r="1108" customFormat="false" ht="15.75" hidden="false" customHeight="true" outlineLevel="0" collapsed="false">
      <c r="A1108" s="3" t="s">
        <v>1108</v>
      </c>
      <c r="B1108" s="3" t="str">
        <f aca="false">IFERROR(__xludf.dummyfunction("GOOGLETRANSLATE(B1108, ""en"", ""mg"")"),"Sarotra ny hino fa ity no tohin'ny talen'i Lin tamin'ny voalohany niavaka nataony tamin'ilay indie fave ""Better Luck Tomorrow"" fa raha mivarotra ianao dia mety ho ratsy kokoa izany.")</f>
        <v>Sarotra ny hino fa ity no tohin'ny talen'i Lin tamin'ny voalohany niavaka nataony tamin'ilay indie fave "Better Luck Tomorrow" fa raha mivarotra ianao dia mety ho ratsy kokoa izany.</v>
      </c>
      <c r="C1108" s="3" t="n">
        <v>-1</v>
      </c>
    </row>
    <row r="1109" customFormat="false" ht="15.75" hidden="false" customHeight="true" outlineLevel="0" collapsed="false">
      <c r="A1109" s="3" t="s">
        <v>1109</v>
      </c>
      <c r="B1109" s="3" t="str">
        <f aca="false">IFERROR(__xludf.dummyfunction("GOOGLETRANSLATE(B1109, ""en"", ""mg"")"),"Ny kapila tsirairay dia manomboka milalao tsara, avy eo dia manomboka mijanona ary manomboka miverimberina, ary farany dia mijanona fotsiny.")</f>
        <v>Ny kapila tsirairay dia manomboka milalao tsara, avy eo dia manomboka mijanona ary manomboka miverimberina, ary farany dia mijanona fotsiny.</v>
      </c>
      <c r="C1109" s="3" t="n">
        <v>-1</v>
      </c>
    </row>
    <row r="1110" customFormat="false" ht="15.75" hidden="false" customHeight="true" outlineLevel="0" collapsed="false">
      <c r="A1110" s="3" t="s">
        <v>1110</v>
      </c>
      <c r="B1110" s="3" t="str">
        <f aca="false">IFERROR(__xludf.dummyfunction("GOOGLETRANSLATE(B1110, ""en"", ""mg"")"),"Iray ihany ve ny feony?")</f>
        <v>Iray ihany ve ny feony?</v>
      </c>
      <c r="C1110" s="3" t="n">
        <v>-1</v>
      </c>
    </row>
    <row r="1111" customFormat="false" ht="15.75" hidden="false" customHeight="true" outlineLevel="0" collapsed="false">
      <c r="A1111" s="3" t="s">
        <v>1111</v>
      </c>
      <c r="B1111" s="3" t="str">
        <f aca="false">IFERROR(__xludf.dummyfunction("GOOGLETRANSLATE(B1111, ""en"", ""mg"")"),"Tsy momba AHY daholo izany!")</f>
        <v>Tsy momba AHY daholo izany!</v>
      </c>
      <c r="C1111" s="3" t="n">
        <v>-1</v>
      </c>
    </row>
    <row r="1112" customFormat="false" ht="15.75" hidden="false" customHeight="true" outlineLevel="0" collapsed="false">
      <c r="A1112" s="3" t="s">
        <v>1112</v>
      </c>
      <c r="B1112" s="3" t="str">
        <f aca="false">IFERROR(__xludf.dummyfunction("GOOGLETRANSLATE(B1112, ""en"", ""mg"")"),"Na dia lazaina aza fa i Blitz, mpanao horonantsary fanadihadiana, no nanorina ity tantara hatsikana ity tamin'ny ady nataony tamin'ny fahazazany tamin'ny fiakanakana, dia mety ho voafitakao aho amin'ity toe-tsaina ratsy fanahy sy ratsy fanahy ary mirehare"&amp;"ha loatra amin'ny tenany ity ka tsy tiako avy hatrany izany ary ny fikasihan-tanana mahafatifaty (Ny ray aman-drenin'i Hal's creepy friend's recital cello sy ny fitsaboana mozika ""Felister B"" ao amin'ny The Sun""), ny zava-misy NJ (fanjakana niaviako) d"&amp;"ia vazivazy tokana indray (ary um, voatifitra tany BALTIMORE !!!), ary izany hoe tsy misy tarehin-tsoratra mahafinaritra (tsia na i Hal aza dia lasa tena kivy rehefa ela ny ela).")</f>
        <v>Na dia lazaina aza fa i Blitz, mpanao horonantsary fanadihadiana, no nanorina ity tantara hatsikana ity tamin'ny ady nataony tamin'ny fahazazany tamin'ny fiakanakana, dia mety ho voafitakao aho amin'ity toe-tsaina ratsy fanahy sy ratsy fanahy ary mirehareha loatra amin'ny tenany ity ka tsy tiako avy hatrany izany ary ny fikasihan-tanana mahafatifaty (Ny ray aman-drenin'i Hal's creepy friend's recital cello sy ny fitsaboana mozika "Felister B" ao amin'ny The Sun"), ny zava-misy NJ (fanjakana niaviako) dia vazivazy tokana indray (ary um, voatifitra tany BALTIMORE !!!), ary izany hoe tsy misy tarehin-tsoratra mahafinaritra (tsia na i Hal aza dia lasa tena kivy rehefa ela ny ela).</v>
      </c>
      <c r="C1112" s="3" t="n">
        <v>-1</v>
      </c>
    </row>
    <row r="1113" customFormat="false" ht="15.75" hidden="false" customHeight="true" outlineLevel="0" collapsed="false">
      <c r="A1113" s="3" t="s">
        <v>1113</v>
      </c>
      <c r="B1113" s="3" t="str">
        <f aca="false">IFERROR(__xludf.dummyfunction("GOOGLETRANSLATE(B1113, ""en"", ""mg"")"),"Iray amin'ny lafiny iray i Keanu ka nanjary mankaleo.")</f>
        <v>Iray amin'ny lafiny iray i Keanu ka nanjary mankaleo.</v>
      </c>
      <c r="C1113" s="3" t="n">
        <v>-1</v>
      </c>
    </row>
    <row r="1114" customFormat="false" ht="15.75" hidden="false" customHeight="true" outlineLevel="0" collapsed="false">
      <c r="A1114" s="3" t="s">
        <v>1114</v>
      </c>
      <c r="B1114" s="3" t="str">
        <f aca="false">IFERROR(__xludf.dummyfunction("GOOGLETRANSLATE(B1114, ""en"", ""mg"")"),"SLOW BURN (2007) * Ray Liotta, LL Cool J, Mekhi Phifer, Jolene Blalock, Guy Torry, Taye Diggs, Chiwetel Ejiofor, Bruce McGill. Mitovitovy amin'ny potboiler mangotraka: Ny 1995 neo-noir sleeper ""The Usual Suspects"" dia tao amin'ny kilasy iray irery fa ta"&amp;"to ho ato dia nisy mpanao dika mitovy amin'ny fiezahana mitsimpona ody avy amin'ny fiafaran'ny ratsy malaza izay manambara hoe iza marina ny Keyser Soze, mpanao heloka bevava.")</f>
        <v>SLOW BURN (2007) * Ray Liotta, LL Cool J, Mekhi Phifer, Jolene Blalock, Guy Torry, Taye Diggs, Chiwetel Ejiofor, Bruce McGill. Mitovitovy amin'ny potboiler mangotraka: Ny 1995 neo-noir sleeper "The Usual Suspects" dia tao amin'ny kilasy iray irery fa tato ho ato dia nisy mpanao dika mitovy amin'ny fiezahana mitsimpona ody avy amin'ny fiafaran'ny ratsy malaza izay manambara hoe iza marina ny Keyser Soze, mpanao heloka bevava.</v>
      </c>
      <c r="C1114" s="3" t="n">
        <v>-1</v>
      </c>
    </row>
    <row r="1115" customFormat="false" ht="15.75" hidden="false" customHeight="true" outlineLevel="0" collapsed="false">
      <c r="A1115" s="3" t="s">
        <v>1115</v>
      </c>
      <c r="B1115" s="3" t="str">
        <f aca="false">IFERROR(__xludf.dummyfunction("GOOGLETRANSLATE(B1115, ""en"", ""mg"")"),"Angamba ny Square dia tokony hanandrana hamorona karazana rafitra ady vaovao izay manolotra paikady mahaliana kokoa.")</f>
        <v>Angamba ny Square dia tokony hanandrana hamorona karazana rafitra ady vaovao izay manolotra paikady mahaliana kokoa.</v>
      </c>
      <c r="C1115" s="3" t="n">
        <v>-1</v>
      </c>
    </row>
    <row r="1116" customFormat="false" ht="15.75" hidden="false" customHeight="true" outlineLevel="0" collapsed="false">
      <c r="A1116" s="3" t="s">
        <v>1116</v>
      </c>
      <c r="B1116" s="3" t="str">
        <f aca="false">IFERROR(__xludf.dummyfunction("GOOGLETRANSLATE(B1116, ""en"", ""mg"")"),"Ny antony nahatongavan'ny vahiny sy ny antony atahorana ny tany dia tehamaina raha oharina amin'ny antony mahazatra voalaza ao amin'ny tany am-boalohany.")</f>
        <v>Ny antony nahatongavan'ny vahiny sy ny antony atahorana ny tany dia tehamaina raha oharina amin'ny antony mahazatra voalaza ao amin'ny tany am-boalohany.</v>
      </c>
      <c r="C1116" s="3" t="n">
        <v>-1</v>
      </c>
    </row>
    <row r="1117" customFormat="false" ht="15.75" hidden="false" customHeight="true" outlineLevel="0" collapsed="false">
      <c r="A1117" s="3" t="s">
        <v>1117</v>
      </c>
      <c r="B1117" s="3" t="str">
        <f aca="false">IFERROR(__xludf.dummyfunction("GOOGLETRANSLATE(B1117, ""en"", ""mg"")"),"Manana baiko tsara ho an'ny mpilalao azy izy ka mamela ny tsirairay hamirapiratra tahaka an'i Henson mahatsikaiky sy masiaka toy ny mama hoochie vetaveta nefa manana fo volamena an'i Petey.")</f>
        <v>Manana baiko tsara ho an'ny mpilalao azy izy ka mamela ny tsirairay hamirapiratra tahaka an'i Henson mahatsikaiky sy masiaka toy ny mama hoochie vetaveta nefa manana fo volamena an'i Petey.</v>
      </c>
      <c r="C1117" s="3" t="n">
        <v>1</v>
      </c>
    </row>
    <row r="1118" customFormat="false" ht="15.75" hidden="false" customHeight="true" outlineLevel="0" collapsed="false">
      <c r="A1118" s="3" t="s">
        <v>1118</v>
      </c>
      <c r="B1118" s="3" t="str">
        <f aca="false">IFERROR(__xludf.dummyfunction("GOOGLETRANSLATE(B1118, ""en"", ""mg"")"),"Nividy ity fakantsary ity aho amidy amin'ny $399 ary tena sarotra ny maka sary tsara avy amin'ny fakantsary.")</f>
        <v>Nividy ity fakantsary ity aho amidy amin'ny $399 ary tena sarotra ny maka sary tsara avy amin'ny fakantsary.</v>
      </c>
      <c r="C1118" s="3" t="n">
        <v>-1</v>
      </c>
    </row>
    <row r="1119" customFormat="false" ht="15.75" hidden="false" customHeight="true" outlineLevel="0" collapsed="false">
      <c r="A1119" s="3" t="s">
        <v>1119</v>
      </c>
      <c r="B1119" s="3" t="str">
        <f aca="false">IFERROR(__xludf.dummyfunction("GOOGLETRANSLATE(B1119, ""en"", ""mg"")"),"Tia an’io boky io koa ny vadiko.")</f>
        <v>Tia an’io boky io koa ny vadiko.</v>
      </c>
      <c r="C1119" s="3" t="n">
        <v>1</v>
      </c>
    </row>
    <row r="1120" customFormat="false" ht="15.75" hidden="false" customHeight="true" outlineLevel="0" collapsed="false">
      <c r="A1120" s="3" t="s">
        <v>1120</v>
      </c>
      <c r="B1120" s="3" t="str">
        <f aca="false">IFERROR(__xludf.dummyfunction("GOOGLETRANSLATE(B1120, ""en"", ""mg"")"),"Ary rehefa tonga any amin'ny ambaratonga manaraka ianao, ary ny biby goavam-be dia tena henjana, izany dia vao mainka mahasosotra, miaraka amin'ny fampiasana fitaovam-piadiana voafetra.")</f>
        <v>Ary rehefa tonga any amin'ny ambaratonga manaraka ianao, ary ny biby goavam-be dia tena henjana, izany dia vao mainka mahasosotra, miaraka amin'ny fampiasana fitaovam-piadiana voafetra.</v>
      </c>
      <c r="C1120" s="3" t="n">
        <v>-1</v>
      </c>
    </row>
    <row r="1121" customFormat="false" ht="15.75" hidden="false" customHeight="true" outlineLevel="0" collapsed="false">
      <c r="A1121" s="3" t="s">
        <v>1121</v>
      </c>
      <c r="B1121" s="3" t="str">
        <f aca="false">IFERROR(__xludf.dummyfunction("GOOGLETRANSLATE(B1121, ""en"", ""mg"")"),"-Mekanika lalao vaovao tsy misy dikany ary mahasosotra!")</f>
        <v>-Mekanika lalao vaovao tsy misy dikany ary mahasosotra!</v>
      </c>
      <c r="C1121" s="3" t="n">
        <v>-1</v>
      </c>
    </row>
    <row r="1122" customFormat="false" ht="15.75" hidden="false" customHeight="true" outlineLevel="0" collapsed="false">
      <c r="A1122" s="3" t="s">
        <v>1122</v>
      </c>
      <c r="B1122" s="3" t="str">
        <f aca="false">IFERROR(__xludf.dummyfunction("GOOGLETRANSLATE(B1122, ""en"", ""mg"")"),"Iray amin'ireo lalao miverimberina indrindra nataoko hatramin'izay.")</f>
        <v>Iray amin'ireo lalao miverimberina indrindra nataoko hatramin'izay.</v>
      </c>
      <c r="C1122" s="3" t="n">
        <v>-1</v>
      </c>
    </row>
    <row r="1123" customFormat="false" ht="15.75" hidden="false" customHeight="true" outlineLevel="0" collapsed="false">
      <c r="A1123" s="3" t="s">
        <v>1123</v>
      </c>
      <c r="B1123" s="3" t="str">
        <f aca="false">IFERROR(__xludf.dummyfunction("GOOGLETRANSLATE(B1123, ""en"", ""mg"")"),"Ho faly ianao fa nanao izany!")</f>
        <v>Ho faly ianao fa nanao izany!</v>
      </c>
      <c r="C1123" s="3" t="n">
        <v>1</v>
      </c>
    </row>
    <row r="1124" customFormat="false" ht="15.75" hidden="false" customHeight="true" outlineLevel="0" collapsed="false">
      <c r="A1124" s="3" t="s">
        <v>1124</v>
      </c>
      <c r="B1124" s="3" t="str">
        <f aca="false">IFERROR(__xludf.dummyfunction("GOOGLETRANSLATE(B1124, ""en"", ""mg"")"),"Ny efijery midadasika dia mahatonga ny efijery ho toa lehibe kokoa noho ny solosaina finday taloha izay 15.4"" ihany koa fa tsy widescreen.")</f>
        <v>Ny efijery midadasika dia mahatonga ny efijery ho toa lehibe kokoa noho ny solosaina finday taloha izay 15.4" ihany koa fa tsy widescreen.</v>
      </c>
      <c r="C1124" s="3" t="n">
        <v>1</v>
      </c>
    </row>
    <row r="1125" customFormat="false" ht="15.75" hidden="false" customHeight="true" outlineLevel="0" collapsed="false">
      <c r="A1125" s="3" t="s">
        <v>1125</v>
      </c>
      <c r="B1125" s="3" t="str">
        <f aca="false">IFERROR(__xludf.dummyfunction("GOOGLETRANSLATE(B1125, ""en"", ""mg"")"),"Ny fiandohan'ny boky dia fijery mahavariana sy mahatsikaiky momba ny fomba nanidinana ny asan'ny Mpanjaka.")</f>
        <v>Ny fiandohan'ny boky dia fijery mahavariana sy mahatsikaiky momba ny fomba nanidinana ny asan'ny Mpanjaka.</v>
      </c>
      <c r="C1125" s="3" t="n">
        <v>1</v>
      </c>
    </row>
    <row r="1126" customFormat="false" ht="15.75" hidden="false" customHeight="true" outlineLevel="0" collapsed="false">
      <c r="A1126" s="3" t="s">
        <v>1126</v>
      </c>
      <c r="B1126" s="3" t="str">
        <f aca="false">IFERROR(__xludf.dummyfunction("GOOGLETRANSLATE(B1126, ""en"", ""mg"")"),"Zara raha afaka mamely lehilahy eny an-dalambe amin'ny M4 ianao. Manelingelina fotsiny ny iraka hazakazaka.")</f>
        <v>Zara raha afaka mamely lehilahy eny an-dalambe amin'ny M4 ianao. Manelingelina fotsiny ny iraka hazakazaka.</v>
      </c>
      <c r="C1126" s="3" t="n">
        <v>-1</v>
      </c>
    </row>
    <row r="1127" customFormat="false" ht="15.75" hidden="false" customHeight="true" outlineLevel="0" collapsed="false">
      <c r="A1127" s="3" t="s">
        <v>1127</v>
      </c>
      <c r="B1127" s="3" t="str">
        <f aca="false">IFERROR(__xludf.dummyfunction("GOOGLETRANSLATE(B1127, ""en"", ""mg"")"),"Tsy misy fomba ahafahan'ny ""Puppy Love"" na ""Diana"" hitovy feo rehefa nohirain'ny lehilahy 21 taona toy ny ataon'izy ireo rehefa nohirain'ny superprodigy 14 taona izay tsy niova ny feony.")</f>
        <v>Tsy misy fomba ahafahan'ny "Puppy Love" na "Diana" hitovy feo rehefa nohirain'ny lehilahy 21 taona toy ny ataon'izy ireo rehefa nohirain'ny superprodigy 14 taona izay tsy niova ny feony.</v>
      </c>
      <c r="C1127" s="3" t="n">
        <v>-1</v>
      </c>
    </row>
    <row r="1128" customFormat="false" ht="15.75" hidden="false" customHeight="true" outlineLevel="0" collapsed="false">
      <c r="A1128" s="3" t="s">
        <v>1128</v>
      </c>
      <c r="B1128" s="3" t="str">
        <f aca="false">IFERROR(__xludf.dummyfunction("GOOGLETRANSLATE(B1128, ""en"", ""mg"")"),"Nahafinaritra ahy ny namaky ampahany tamin'ny vadiko ary imbetsaka aho no nahazo an'io ""ah-ha!""")</f>
        <v>Nahafinaritra ahy ny namaky ampahany tamin'ny vadiko ary imbetsaka aho no nahazo an'io "ah-ha!"</v>
      </c>
      <c r="C1128" s="3" t="n">
        <v>1</v>
      </c>
    </row>
    <row r="1129" customFormat="false" ht="15.75" hidden="false" customHeight="true" outlineLevel="0" collapsed="false">
      <c r="A1129" s="3" t="s">
        <v>1129</v>
      </c>
      <c r="B1129" s="3" t="str">
        <f aca="false">IFERROR(__xludf.dummyfunction("GOOGLETRANSLATE(B1129, ""en"", ""mg"")"),"Izany ve no fomba nananganan'ny 3ware ny orinasany?")</f>
        <v>Izany ve no fomba nananganan'ny 3ware ny orinasany?</v>
      </c>
      <c r="C1129" s="3" t="n">
        <v>-1</v>
      </c>
    </row>
    <row r="1130" customFormat="false" ht="15.75" hidden="false" customHeight="true" outlineLevel="0" collapsed="false">
      <c r="A1130" s="3" t="s">
        <v>1130</v>
      </c>
      <c r="B1130" s="3" t="str">
        <f aca="false">IFERROR(__xludf.dummyfunction("GOOGLETRANSLATE(B1130, ""en"", ""mg"")"),"Feo sy Mozika: 7/10 Eny, mahafinaritra ny feo!")</f>
        <v>Feo sy Mozika: 7/10 Eny, mahafinaritra ny feo!</v>
      </c>
      <c r="C1130" s="3" t="n">
        <v>1</v>
      </c>
    </row>
    <row r="1131" customFormat="false" ht="15.75" hidden="false" customHeight="true" outlineLevel="0" collapsed="false">
      <c r="A1131" s="3" t="s">
        <v>1131</v>
      </c>
      <c r="B1131" s="3" t="str">
        <f aca="false">IFERROR(__xludf.dummyfunction("GOOGLETRANSLATE(B1131, ""en"", ""mg"")"),"Tiako ny toetran'i Eragon ary toa nihalehibe tao amin'ity boky ity izy.")</f>
        <v>Tiako ny toetran'i Eragon ary toa nihalehibe tao amin'ity boky ity izy.</v>
      </c>
      <c r="C1131" s="3" t="n">
        <v>1</v>
      </c>
    </row>
    <row r="1132" customFormat="false" ht="15.75" hidden="false" customHeight="true" outlineLevel="0" collapsed="false">
      <c r="A1132" s="3" t="s">
        <v>1132</v>
      </c>
      <c r="B1132" s="3" t="str">
        <f aca="false">IFERROR(__xludf.dummyfunction("GOOGLETRANSLATE(B1132, ""en"", ""mg"")"),"Ny fiangonana tsara tarehy miaraka amin'ny antontam-boninkazo dia hanome anao nostalgia raha toa ianao ka mpankafy ny andian-tantara, toy ny amin'ny sehatra malaza ""fandroana an'i Aeris"" (Aerith raha mipetraka any Japon).")</f>
        <v>Ny fiangonana tsara tarehy miaraka amin'ny antontam-boninkazo dia hanome anao nostalgia raha toa ianao ka mpankafy ny andian-tantara, toy ny amin'ny sehatra malaza "fandroana an'i Aeris" (Aerith raha mipetraka any Japon).</v>
      </c>
      <c r="C1132" s="3" t="n">
        <v>1</v>
      </c>
    </row>
    <row r="1133" customFormat="false" ht="15.75" hidden="false" customHeight="true" outlineLevel="0" collapsed="false">
      <c r="A1133" s="3" t="s">
        <v>1133</v>
      </c>
      <c r="B1133" s="3" t="str">
        <f aca="false">IFERROR(__xludf.dummyfunction("GOOGLETRANSLATE(B1133, ""en"", ""mg"")"),"Fa ny fanehoan-kevitra lalina momba ny Salamo, ny olo-masina, ny Fiangonana, ny litorjia sy ny teolojia..ary indrindra ny olona ao amin'ny tontolo monastika..")</f>
        <v>Fa ny fanehoan-kevitra lalina momba ny Salamo, ny olo-masina, ny Fiangonana, ny litorjia sy ny teolojia..ary indrindra ny olona ao amin'ny tontolo monastika..</v>
      </c>
      <c r="C1133" s="3" t="n">
        <v>-1</v>
      </c>
    </row>
    <row r="1134" customFormat="false" ht="15.75" hidden="false" customHeight="true" outlineLevel="0" collapsed="false">
      <c r="A1134" s="3" t="s">
        <v>1134</v>
      </c>
      <c r="B1134" s="3" t="str">
        <f aca="false">IFERROR(__xludf.dummyfunction("GOOGLETRANSLATE(B1134, ""en"", ""mg"")"),"Miloko tsara ny zava-drehetra.")</f>
        <v>Miloko tsara ny zava-drehetra.</v>
      </c>
      <c r="C1134" s="3" t="n">
        <v>1</v>
      </c>
    </row>
    <row r="1135" customFormat="false" ht="15.75" hidden="false" customHeight="true" outlineLevel="0" collapsed="false">
      <c r="A1135" s="3" t="s">
        <v>1135</v>
      </c>
      <c r="B1135" s="3" t="str">
        <f aca="false">IFERROR(__xludf.dummyfunction("GOOGLETRANSLATE(B1135, ""en"", ""mg"")"),"mbola mahatsapa vaovao, mahagaga ka rehefa mieritreritra aho hoe inona no fandraisana voalohany amin'ny karazana Urban Fantasy.")</f>
        <v>mbola mahatsapa vaovao, mahagaga ka rehefa mieritreritra aho hoe inona no fandraisana voalohany amin'ny karazana Urban Fantasy.</v>
      </c>
      <c r="C1135" s="3" t="n">
        <v>1</v>
      </c>
    </row>
    <row r="1136" customFormat="false" ht="15.75" hidden="false" customHeight="true" outlineLevel="0" collapsed="false">
      <c r="A1136" s="3" t="s">
        <v>1136</v>
      </c>
      <c r="B1136" s="3" t="str">
        <f aca="false">IFERROR(__xludf.dummyfunction("GOOGLETRANSLATE(B1136, ""en"", ""mg"")"),"Tsy manana gadona voajanahary izy, ary matetika tsy voafehin'ny mozika.")</f>
        <v>Tsy manana gadona voajanahary izy, ary matetika tsy voafehin'ny mozika.</v>
      </c>
      <c r="C1136" s="3" t="n">
        <v>-1</v>
      </c>
    </row>
    <row r="1137" customFormat="false" ht="15.75" hidden="false" customHeight="true" outlineLevel="0" collapsed="false">
      <c r="A1137" s="3" t="s">
        <v>1137</v>
      </c>
      <c r="B1137" s="3" t="str">
        <f aca="false">IFERROR(__xludf.dummyfunction("GOOGLETRANSLATE(B1137, ""en"", ""mg"")"),"Tsara ny maka izany amin'ny andro fanofana mora amin'ny fivarotana video.")</f>
        <v>Tsara ny maka izany amin'ny andro fanofana mora amin'ny fivarotana video.</v>
      </c>
      <c r="C1137" s="3" t="n">
        <v>-1</v>
      </c>
    </row>
    <row r="1138" customFormat="false" ht="15.75" hidden="false" customHeight="true" outlineLevel="0" collapsed="false">
      <c r="A1138" s="3" t="s">
        <v>1138</v>
      </c>
      <c r="B1138" s="3" t="str">
        <f aca="false">IFERROR(__xludf.dummyfunction("GOOGLETRANSLATE(B1138, ""en"", ""mg"")"),"Voalohany, nanapa-kevitra ny hamaly faty i Bacon amin'ny fiomanana kely.")</f>
        <v>Voalohany, nanapa-kevitra ny hamaly faty i Bacon amin'ny fiomanana kely.</v>
      </c>
      <c r="C1138" s="3" t="n">
        <v>-1</v>
      </c>
    </row>
    <row r="1139" customFormat="false" ht="15.75" hidden="false" customHeight="true" outlineLevel="0" collapsed="false">
      <c r="A1139" s="3" t="s">
        <v>1139</v>
      </c>
      <c r="B1139" s="3" t="str">
        <f aca="false">IFERROR(__xludf.dummyfunction("GOOGLETRANSLATE(B1139, ""en"", ""mg"")"),"Tsy hiresaka momba ny fiarovana ny kopia akory aho ... izany dia natao ho faty, ary mitovy hevitra amin'izy ireo aho.")</f>
        <v>Tsy hiresaka momba ny fiarovana ny kopia akory aho ... izany dia natao ho faty, ary mitovy hevitra amin'izy ireo aho.</v>
      </c>
      <c r="C1139" s="3" t="n">
        <v>-1</v>
      </c>
    </row>
    <row r="1140" customFormat="false" ht="15.75" hidden="false" customHeight="true" outlineLevel="0" collapsed="false">
      <c r="A1140" s="3" t="s">
        <v>1140</v>
      </c>
      <c r="B1140" s="3" t="str">
        <f aca="false">IFERROR(__xludf.dummyfunction("GOOGLETRANSLATE(B1140, ""en"", ""mg"")"),"Mora vakina izy io ary manana ny ilaina rehetra.")</f>
        <v>Mora vakina izy io ary manana ny ilaina rehetra.</v>
      </c>
      <c r="C1140" s="3" t="n">
        <v>1</v>
      </c>
    </row>
    <row r="1141" customFormat="false" ht="15.75" hidden="false" customHeight="true" outlineLevel="0" collapsed="false">
      <c r="A1141" s="3" t="s">
        <v>1141</v>
      </c>
      <c r="B1141" s="3" t="str">
        <f aca="false">IFERROR(__xludf.dummyfunction("GOOGLETRANSLATE(B1141, ""en"", ""mg"")"),"ary avy eo dia mitabataba tsy nampoizina ny controller.")</f>
        <v>ary avy eo dia mitabataba tsy nampoizina ny controller.</v>
      </c>
      <c r="C1141" s="3" t="n">
        <v>-1</v>
      </c>
    </row>
    <row r="1142" customFormat="false" ht="15.75" hidden="false" customHeight="true" outlineLevel="0" collapsed="false">
      <c r="A1142" s="3" t="s">
        <v>1142</v>
      </c>
      <c r="B1142" s="3" t="str">
        <f aca="false">IFERROR(__xludf.dummyfunction("GOOGLETRANSLATE(B1142, ""en"", ""mg"")"),"Ny tranokalan'izy ireo dia manana fizarana ho an'ny fitifirana olana saingy tsy ao anaty lisitra ity vokatra ity.")</f>
        <v>Ny tranokalan'izy ireo dia manana fizarana ho an'ny fitifirana olana saingy tsy ao anaty lisitra ity vokatra ity.</v>
      </c>
      <c r="C1142" s="3" t="n">
        <v>-1</v>
      </c>
    </row>
    <row r="1143" customFormat="false" ht="15.75" hidden="false" customHeight="true" outlineLevel="0" collapsed="false">
      <c r="A1143" s="3" t="s">
        <v>1143</v>
      </c>
      <c r="B1143" s="3" t="str">
        <f aca="false">IFERROR(__xludf.dummyfunction("GOOGLETRANSLATE(B1143, ""en"", ""mg"")"),"Tapaka ilay taratasy rehefa naninjitra kely ny lavaka ianao mba hampidirana ny iPhone.")</f>
        <v>Tapaka ilay taratasy rehefa naninjitra kely ny lavaka ianao mba hampidirana ny iPhone.</v>
      </c>
      <c r="C1143" s="3" t="n">
        <v>-1</v>
      </c>
    </row>
    <row r="1144" customFormat="false" ht="15.75" hidden="false" customHeight="true" outlineLevel="0" collapsed="false">
      <c r="A1144" s="3" t="s">
        <v>1144</v>
      </c>
      <c r="B1144" s="3" t="str">
        <f aca="false">IFERROR(__xludf.dummyfunction("GOOGLETRANSLATE(B1144, ""en"", ""mg"")"),"Ny P90 dia mihoatra ny nantenaiko.")</f>
        <v>Ny P90 dia mihoatra ny nantenaiko.</v>
      </c>
      <c r="C1144" s="3" t="n">
        <v>1</v>
      </c>
    </row>
    <row r="1145" customFormat="false" ht="15.75" hidden="false" customHeight="true" outlineLevel="0" collapsed="false">
      <c r="A1145" s="3" t="s">
        <v>1145</v>
      </c>
      <c r="B1145" s="3" t="str">
        <f aca="false">IFERROR(__xludf.dummyfunction("GOOGLETRANSLATE(B1145, ""en"", ""mg"")"),"Irinao ny hanana an'ity rehefa hitanao fa tsy misy intsony; koa manaova soa ary alao izao.")</f>
        <v>Irinao ny hanana an'ity rehefa hitanao fa tsy misy intsony; koa manaova soa ary alao izao.</v>
      </c>
      <c r="C1145" s="3" t="n">
        <v>1</v>
      </c>
    </row>
    <row r="1146" customFormat="false" ht="15.75" hidden="false" customHeight="true" outlineLevel="0" collapsed="false">
      <c r="A1146" s="3" t="s">
        <v>1146</v>
      </c>
      <c r="B1146" s="3" t="str">
        <f aca="false">IFERROR(__xludf.dummyfunction("GOOGLETRANSLATE(B1146, ""en"", ""mg"")"),"Ny toetrany sy ny toetrany dia tsy noeritreretina sy hazavaina amin'ny fomba feno, ny heriny dia miseho ho toy ny eritreritra ratsy fa tsy fitaovam-piadiana afaka mifehy ny tontolon'izao tontolo izao.")</f>
        <v>Ny toetrany sy ny toetrany dia tsy noeritreretina sy hazavaina amin'ny fomba feno, ny heriny dia miseho ho toy ny eritreritra ratsy fa tsy fitaovam-piadiana afaka mifehy ny tontolon'izao tontolo izao.</v>
      </c>
      <c r="C1146" s="3" t="n">
        <v>-1</v>
      </c>
    </row>
    <row r="1147" customFormat="false" ht="15.75" hidden="false" customHeight="true" outlineLevel="0" collapsed="false">
      <c r="A1147" s="3" t="s">
        <v>1147</v>
      </c>
      <c r="B1147" s="3" t="str">
        <f aca="false">IFERROR(__xludf.dummyfunction("GOOGLETRANSLATE(B1147, ""en"", ""mg"")"),"Avy eo dia namaky ity boky ity aho, nanandrana ny drafitra tsotra ary tsapako latsaka ny tapa-bolana taty aoriana fa tsy nisy intsony ny fanaintainako.")</f>
        <v>Avy eo dia namaky ity boky ity aho, nanandrana ny drafitra tsotra ary tsapako latsaka ny tapa-bolana taty aoriana fa tsy nisy intsony ny fanaintainako.</v>
      </c>
      <c r="C1147" s="3" t="n">
        <v>1</v>
      </c>
    </row>
    <row r="1148" customFormat="false" ht="15.75" hidden="false" customHeight="true" outlineLevel="0" collapsed="false">
      <c r="A1148" s="3" t="s">
        <v>1148</v>
      </c>
      <c r="B1148" s="3" t="str">
        <f aca="false">IFERROR(__xludf.dummyfunction("GOOGLETRANSLATE(B1148, ""en"", ""mg"")"),"Ireo rehetra mitambatra ireo dia mahatonga ny SSBB ho vatomamy maso mahafinaritra.")</f>
        <v>Ireo rehetra mitambatra ireo dia mahatonga ny SSBB ho vatomamy maso mahafinaritra.</v>
      </c>
      <c r="C1148" s="3" t="n">
        <v>1</v>
      </c>
    </row>
    <row r="1149" customFormat="false" ht="15.75" hidden="false" customHeight="true" outlineLevel="0" collapsed="false">
      <c r="A1149" s="3" t="s">
        <v>1149</v>
      </c>
      <c r="B1149" s="3" t="str">
        <f aca="false">IFERROR(__xludf.dummyfunction("GOOGLETRANSLATE(B1149, ""en"", ""mg"")"),"Ny zavatra nianarako izao dia...Aza manatena.")</f>
        <v>Ny zavatra nianarako izao dia...Aza manatena.</v>
      </c>
      <c r="C1149" s="3" t="n">
        <v>-1</v>
      </c>
    </row>
    <row r="1150" customFormat="false" ht="15.75" hidden="false" customHeight="true" outlineLevel="0" collapsed="false">
      <c r="A1150" s="3" t="s">
        <v>1150</v>
      </c>
      <c r="B1150" s="3" t="str">
        <f aca="false">IFERROR(__xludf.dummyfunction("GOOGLETRANSLATE(B1150, ""en"", ""mg"")"),"Iray amin'ireo sarimihetsika tsara indrindra amin'ny taona ary iray izay tokony hotadiavinao amin'ny fampisehoana ny taona.")</f>
        <v>Iray amin'ireo sarimihetsika tsara indrindra amin'ny taona ary iray izay tokony hotadiavinao amin'ny fampisehoana ny taona.</v>
      </c>
      <c r="C1150" s="3" t="n">
        <v>1</v>
      </c>
    </row>
    <row r="1151" customFormat="false" ht="15.75" hidden="false" customHeight="true" outlineLevel="0" collapsed="false">
      <c r="A1151" s="3" t="s">
        <v>1151</v>
      </c>
      <c r="B1151" s="3" t="str">
        <f aca="false">IFERROR(__xludf.dummyfunction("GOOGLETRANSLATE(B1151, ""en"", ""mg"")"),"Tena mahery izy ireo, fa ny tsirairay dia manana 3 amin'izy ireo, ary mifandanja izy ireo, mitovy ny vidiny/fahafahana.")</f>
        <v>Tena mahery izy ireo, fa ny tsirairay dia manana 3 amin'izy ireo, ary mifandanja izy ireo, mitovy ny vidiny/fahafahana.</v>
      </c>
      <c r="C1151" s="3" t="n">
        <v>1</v>
      </c>
    </row>
    <row r="1152" customFormat="false" ht="15.75" hidden="false" customHeight="true" outlineLevel="0" collapsed="false">
      <c r="A1152" s="3" t="s">
        <v>1152</v>
      </c>
      <c r="B1152" s="3" t="str">
        <f aca="false">IFERROR(__xludf.dummyfunction("GOOGLETRANSLATE(B1152, ""en"", ""mg"")"),"Ankehitriny dia tsy handoa vola mihitsy.")</f>
        <v>Ankehitriny dia tsy handoa vola mihitsy.</v>
      </c>
      <c r="C1152" s="3" t="n">
        <v>-1</v>
      </c>
    </row>
    <row r="1153" customFormat="false" ht="15.75" hidden="false" customHeight="true" outlineLevel="0" collapsed="false">
      <c r="A1153" s="3" t="s">
        <v>1153</v>
      </c>
      <c r="B1153" s="3" t="str">
        <f aca="false">IFERROR(__xludf.dummyfunction("GOOGLETRANSLATE(B1153, ""en"", ""mg"")"),"... Ratsy: milanja efa ho 250 kilao!")</f>
        <v>... Ratsy: milanja efa ho 250 kilao!</v>
      </c>
      <c r="C1153" s="3" t="n">
        <v>-1</v>
      </c>
    </row>
    <row r="1154" customFormat="false" ht="15.75" hidden="false" customHeight="true" outlineLevel="0" collapsed="false">
      <c r="A1154" s="3" t="s">
        <v>1154</v>
      </c>
      <c r="B1154" s="3" t="str">
        <f aca="false">IFERROR(__xludf.dummyfunction("GOOGLETRANSLATE(B1154, ""en"", ""mg"")"),"Eny, heveriko fa ity tarika ity dia manana tsiron-tsira matavy be, satria, tsy haiko, masira be.")</f>
        <v>Eny, heveriko fa ity tarika ity dia manana tsiron-tsira matavy be, satria, tsy haiko, masira be.</v>
      </c>
      <c r="C1154" s="3" t="n">
        <v>1</v>
      </c>
    </row>
    <row r="1155" customFormat="false" ht="15.75" hidden="false" customHeight="true" outlineLevel="0" collapsed="false">
      <c r="A1155" s="3" t="s">
        <v>1155</v>
      </c>
      <c r="B1155" s="3" t="str">
        <f aca="false">IFERROR(__xludf.dummyfunction("GOOGLETRANSLATE(B1155, ""en"", ""mg"")"),"Tsy nisy sary voafafa &amp; nanana olana aho tamin'ny fidirana zavatra sasany.")</f>
        <v>Tsy nisy sary voafafa &amp; nanana olana aho tamin'ny fidirana zavatra sasany.</v>
      </c>
      <c r="C1155" s="3" t="n">
        <v>-1</v>
      </c>
    </row>
    <row r="1156" customFormat="false" ht="15.75" hidden="false" customHeight="true" outlineLevel="0" collapsed="false">
      <c r="A1156" s="3" t="s">
        <v>1156</v>
      </c>
      <c r="B1156" s="3" t="str">
        <f aca="false">IFERROR(__xludf.dummyfunction("GOOGLETRANSLATE(B1156, ""en"", ""mg"")"),"Ny kapila voalohany manontolo dia tsy misy afa-tsy ny balada mahery, izay tsy ampy izany, hery.")</f>
        <v>Ny kapila voalohany manontolo dia tsy misy afa-tsy ny balada mahery, izay tsy ampy izany, hery.</v>
      </c>
      <c r="C1156" s="3" t="n">
        <v>-1</v>
      </c>
    </row>
    <row r="1157" customFormat="false" ht="15.75" hidden="false" customHeight="true" outlineLevel="0" collapsed="false">
      <c r="A1157" s="3" t="s">
        <v>1157</v>
      </c>
      <c r="B1157" s="3" t="str">
        <f aca="false">IFERROR(__xludf.dummyfunction("GOOGLETRANSLATE(B1157, ""en"", ""mg"")"),"Tokony ho any Elesmera ihany koa izy avy eo mba hamita ny fiofanana miaraka amin'ireo elf.")</f>
        <v>Tokony ho any Elesmera ihany koa izy avy eo mba hamita ny fiofanana miaraka amin'ireo elf.</v>
      </c>
      <c r="C1157" s="3" t="n">
        <v>-1</v>
      </c>
    </row>
    <row r="1158" customFormat="false" ht="15.75" hidden="false" customHeight="true" outlineLevel="0" collapsed="false">
      <c r="A1158" s="3" t="s">
        <v>1158</v>
      </c>
      <c r="B1158" s="3" t="str">
        <f aca="false">IFERROR(__xludf.dummyfunction("GOOGLETRANSLATE(B1158, ""en"", ""mg"")"),"Miverina amin'ny I-trigues; Arakaraka ny nihainoako azy ireo no nanombohan'ny feony tsara kokoa.")</f>
        <v>Miverina amin'ny I-trigues; Arakaraka ny nihainoako azy ireo no nanombohan'ny feony tsara kokoa.</v>
      </c>
      <c r="C1158" s="3" t="n">
        <v>1</v>
      </c>
    </row>
    <row r="1159" customFormat="false" ht="15.75" hidden="false" customHeight="true" outlineLevel="0" collapsed="false">
      <c r="A1159" s="3" t="s">
        <v>1159</v>
      </c>
      <c r="B1159" s="3" t="str">
        <f aca="false">IFERROR(__xludf.dummyfunction("GOOGLETRANSLATE(B1159, ""en"", ""mg"")"),"Ity dia tsy anisan'ireo boky izay hovakianao indray mandeha fotsiny ary ampitainao.")</f>
        <v>Ity dia tsy anisan'ireo boky izay hovakianao indray mandeha fotsiny ary ampitainao.</v>
      </c>
      <c r="C1159" s="3" t="n">
        <v>1</v>
      </c>
    </row>
    <row r="1160" customFormat="false" ht="15.75" hidden="false" customHeight="true" outlineLevel="0" collapsed="false">
      <c r="A1160" s="3" t="s">
        <v>1160</v>
      </c>
      <c r="B1160" s="3" t="str">
        <f aca="false">IFERROR(__xludf.dummyfunction("GOOGLETRANSLATE(B1160, ""en"", ""mg"")"),"NIVIDY ny rakikira rehetra aho nanomboka tamin'ny taona 1993, ka tsapako fa miteny amin'ny manam-pahefana aho rehefa milaza fa ity rakikira ity no ratsy indrindra hatramin'izao.")</f>
        <v>NIVIDY ny rakikira rehetra aho nanomboka tamin'ny taona 1993, ka tsapako fa miteny amin'ny manam-pahefana aho rehefa milaza fa ity rakikira ity no ratsy indrindra hatramin'izao.</v>
      </c>
      <c r="C1160" s="3" t="n">
        <v>-1</v>
      </c>
    </row>
    <row r="1161" customFormat="false" ht="15.75" hidden="false" customHeight="true" outlineLevel="0" collapsed="false">
      <c r="A1161" s="3" t="s">
        <v>1161</v>
      </c>
      <c r="B1161" s="3" t="str">
        <f aca="false">IFERROR(__xludf.dummyfunction("GOOGLETRANSLATE(B1161, ""en"", ""mg"")"),"Ny ankamaroan'izy ireo dia manana fitohizan'ny ary misy peep iray mahatsapa ho adidy hamita ny andiana fikatsahana iray manontolo, miaraka amin'ny sisa amin'ny vondrona misy azy (ny tiako holazaina amin'izany dia tsy mamela ny namanao hidina amin'ny fiala"&amp;"na alohan'ny hahavitany).")</f>
        <v>Ny ankamaroan'izy ireo dia manana fitohizan'ny ary misy peep iray mahatsapa ho adidy hamita ny andiana fikatsahana iray manontolo, miaraka amin'ny sisa amin'ny vondrona misy azy (ny tiako holazaina amin'izany dia tsy mamela ny namanao hidina amin'ny fialana alohan'ny hahavitany).</v>
      </c>
      <c r="C1161" s="3" t="n">
        <v>-1</v>
      </c>
    </row>
    <row r="1162" customFormat="false" ht="15.75" hidden="false" customHeight="true" outlineLevel="0" collapsed="false">
      <c r="A1162" s="3" t="s">
        <v>1162</v>
      </c>
      <c r="B1162" s="3" t="str">
        <f aca="false">IFERROR(__xludf.dummyfunction("GOOGLETRANSLATE(B1162, ""en"", ""mg"")"),"be dia be ny lavaka tetika.")</f>
        <v>be dia be ny lavaka tetika.</v>
      </c>
      <c r="C1162" s="3" t="n">
        <v>-1</v>
      </c>
    </row>
    <row r="1163" customFormat="false" ht="15.75" hidden="false" customHeight="true" outlineLevel="0" collapsed="false">
      <c r="A1163" s="3" t="s">
        <v>1163</v>
      </c>
      <c r="B1163" s="3" t="str">
        <f aca="false">IFERROR(__xludf.dummyfunction("GOOGLETRANSLATE(B1163, ""en"", ""mg"")"),"Tsy lazaina intsony ny rohy nomeny dia ny 9650 fa tsy ny 9550. Farany rehefa nanavao ny firmware aho ary tsy nahavaha ny olana dia nalefa tany amin'ny fanohanana ""nivel 3"" aho.")</f>
        <v>Tsy lazaina intsony ny rohy nomeny dia ny 9650 fa tsy ny 9550. Farany rehefa nanavao ny firmware aho ary tsy nahavaha ny olana dia nalefa tany amin'ny fanohanana "nivel 3" aho.</v>
      </c>
      <c r="C1163" s="3" t="n">
        <v>-1</v>
      </c>
    </row>
    <row r="1164" customFormat="false" ht="15.75" hidden="false" customHeight="true" outlineLevel="0" collapsed="false">
      <c r="A1164" s="3" t="s">
        <v>1164</v>
      </c>
      <c r="B1164" s="3" t="str">
        <f aca="false">IFERROR(__xludf.dummyfunction("GOOGLETRANSLATE(B1164, ""en"", ""mg"")"),"Hevitra malemy * Nihevitra ny boky fa fantatrao na a) mpanoratra sy references hafa, na b) inona ireo teoria samihafa (toy ny JPED).")</f>
        <v>Hevitra malemy * Nihevitra ny boky fa fantatrao na a) mpanoratra sy references hafa, na b) inona ireo teoria samihafa (toy ny JPED).</v>
      </c>
      <c r="C1164" s="3" t="n">
        <v>-1</v>
      </c>
    </row>
    <row r="1165" customFormat="false" ht="15.75" hidden="false" customHeight="true" outlineLevel="0" collapsed="false">
      <c r="A1165" s="3" t="s">
        <v>1165</v>
      </c>
      <c r="B1165" s="3" t="str">
        <f aca="false">IFERROR(__xludf.dummyfunction("GOOGLETRANSLATE(B1165, ""en"", ""mg"")"),"Ny fanaraha-maso nataon'i Chingy tamin'ny ""The Jackpot"" tamin'ny 2003 dia latsaka ambany noho ny voalohany.")</f>
        <v>Ny fanaraha-maso nataon'i Chingy tamin'ny "The Jackpot" tamin'ny 2003 dia latsaka ambany noho ny voalohany.</v>
      </c>
      <c r="C1165" s="3" t="n">
        <v>-1</v>
      </c>
    </row>
    <row r="1166" customFormat="false" ht="15.75" hidden="false" customHeight="true" outlineLevel="0" collapsed="false">
      <c r="A1166" s="3" t="s">
        <v>1166</v>
      </c>
      <c r="B1166" s="3" t="str">
        <f aca="false">IFERROR(__xludf.dummyfunction("GOOGLETRANSLATE(B1166, ""en"", ""mg"")"),"Cons: kalitao mahatsiravina.")</f>
        <v>Cons: kalitao mahatsiravina.</v>
      </c>
      <c r="C1166" s="3" t="n">
        <v>-1</v>
      </c>
    </row>
    <row r="1167" customFormat="false" ht="15.75" hidden="false" customHeight="true" outlineLevel="0" collapsed="false">
      <c r="A1167" s="3" t="s">
        <v>1167</v>
      </c>
      <c r="B1167" s="3" t="str">
        <f aca="false">IFERROR(__xludf.dummyfunction("GOOGLETRANSLATE(B1167, ""en"", ""mg"")"),"Rehefa avy ninamana tamin'ny Harvest Sprites izy ireo dia hiasa ho anao raha matory ianao!")</f>
        <v>Rehefa avy ninamana tamin'ny Harvest Sprites izy ireo dia hiasa ho anao raha matory ianao!</v>
      </c>
      <c r="C1167" s="3" t="n">
        <v>1</v>
      </c>
    </row>
    <row r="1168" customFormat="false" ht="15.75" hidden="false" customHeight="true" outlineLevel="0" collapsed="false">
      <c r="A1168" s="3" t="s">
        <v>1168</v>
      </c>
      <c r="B1168" s="3" t="str">
        <f aca="false">IFERROR(__xludf.dummyfunction("GOOGLETRANSLATE(B1168, ""en"", ""mg"")"),"* Enga anie mba hisy resaka bebe kokoa momba ny firaketana an-tsoratra arkeolojika.")</f>
        <v>* Enga anie mba hisy resaka bebe kokoa momba ny firaketana an-tsoratra arkeolojika.</v>
      </c>
      <c r="C1168" s="3" t="n">
        <v>-1</v>
      </c>
    </row>
    <row r="1169" customFormat="false" ht="15.75" hidden="false" customHeight="true" outlineLevel="0" collapsed="false">
      <c r="A1169" s="3" t="s">
        <v>1169</v>
      </c>
      <c r="B1169" s="3" t="str">
        <f aca="false">IFERROR(__xludf.dummyfunction("GOOGLETRANSLATE(B1169, ""en"", ""mg"")"),"Heveriko fa tsy izany.")</f>
        <v>Heveriko fa tsy izany.</v>
      </c>
      <c r="C1169" s="3" t="n">
        <v>-1</v>
      </c>
    </row>
    <row r="1170" customFormat="false" ht="15.75" hidden="false" customHeight="true" outlineLevel="0" collapsed="false">
      <c r="A1170" s="3" t="s">
        <v>1170</v>
      </c>
      <c r="B1170" s="3" t="str">
        <f aca="false">IFERROR(__xludf.dummyfunction("GOOGLETRANSLATE(B1170, ""en"", ""mg"")"),"Raha tianao ny feo surreal dia ity no ho anao.")</f>
        <v>Raha tianao ny feo surreal dia ity no ho anao.</v>
      </c>
      <c r="C1170" s="3" t="n">
        <v>1</v>
      </c>
    </row>
    <row r="1171" customFormat="false" ht="15.75" hidden="false" customHeight="true" outlineLevel="0" collapsed="false">
      <c r="A1171" s="3" t="s">
        <v>1171</v>
      </c>
      <c r="B1171" s="3" t="str">
        <f aca="false">IFERROR(__xludf.dummyfunction("GOOGLETRANSLATE(B1171, ""en"", ""mg"")"),"Nandalo dabilio ihany koa aho indray mandeha.")</f>
        <v>Nandalo dabilio ihany koa aho indray mandeha.</v>
      </c>
      <c r="C1171" s="3" t="n">
        <v>-1</v>
      </c>
    </row>
    <row r="1172" customFormat="false" ht="15.75" hidden="false" customHeight="true" outlineLevel="0" collapsed="false">
      <c r="A1172" s="3" t="s">
        <v>1172</v>
      </c>
      <c r="B1172" s="3" t="str">
        <f aca="false">IFERROR(__xludf.dummyfunction("GOOGLETRANSLATE(B1172, ""en"", ""mg"")"),"Raha mbola tsy nilalao RE1 ianao dia tsy very be mihitsy.")</f>
        <v>Raha mbola tsy nilalao RE1 ianao dia tsy very be mihitsy.</v>
      </c>
      <c r="C1172" s="3" t="n">
        <v>-1</v>
      </c>
    </row>
    <row r="1173" customFormat="false" ht="15.75" hidden="false" customHeight="true" outlineLevel="0" collapsed="false">
      <c r="A1173" s="3" t="s">
        <v>1173</v>
      </c>
      <c r="B1173" s="3" t="str">
        <f aca="false">IFERROR(__xludf.dummyfunction("GOOGLETRANSLATE(B1173, ""en"", ""mg"")"),"Ilay script sitcom-y Godforsaken nosoratan'i Steve Oedekerk, Joel Cohen &amp; Alec Sokolow dia tena mandringa ary ny toetra tsaran'i Carell ihany no manenika an'i Evan tsy misy dikany ho zavatra mitovy amin'ny olombelona.")</f>
        <v>Ilay script sitcom-y Godforsaken nosoratan'i Steve Oedekerk, Joel Cohen &amp; Alec Sokolow dia tena mandringa ary ny toetra tsaran'i Carell ihany no manenika an'i Evan tsy misy dikany ho zavatra mitovy amin'ny olombelona.</v>
      </c>
      <c r="C1173" s="3" t="n">
        <v>-1</v>
      </c>
    </row>
    <row r="1174" customFormat="false" ht="15.75" hidden="false" customHeight="true" outlineLevel="0" collapsed="false">
      <c r="A1174" s="3" t="s">
        <v>1174</v>
      </c>
      <c r="B1174" s="3" t="str">
        <f aca="false">IFERROR(__xludf.dummyfunction("GOOGLETRANSLATE(B1174, ""en"", ""mg"")"),"Ny mpilalao bantam dia mandeha miaraka amin'ny fahasoavan'ny mpandihy, ny retrony dia manolotra saka hep izay faly amin'ny tenany eto amin'izao tontolo izao, ary ny endri-javatra maranitra dia mifangaro tsara amin'ny Brad-ny, izay mahatsapa fa mihena ny s"&amp;"isiny amin'ny zavatra tsy mitovy amin'i Abby an'i Farmiga, izay manana anjara asa sarotra amin'ny toetra tsy miombom-pihetseham-po (izany hoe reny tsy mahay mikarakara ny zanany tsy misy tsiny) fa mampivadika ny zanany.")</f>
        <v>Ny mpilalao bantam dia mandeha miaraka amin'ny fahasoavan'ny mpandihy, ny retrony dia manolotra saka hep izay faly amin'ny tenany eto amin'izao tontolo izao, ary ny endri-javatra maranitra dia mifangaro tsara amin'ny Brad-ny, izay mahatsapa fa mihena ny sisiny amin'ny zavatra tsy mitovy amin'i Abby an'i Farmiga, izay manana anjara asa sarotra amin'ny toetra tsy miombom-pihetseham-po (izany hoe reny tsy mahay mikarakara ny zanany tsy misy tsiny) fa mampivadika ny zanany.</v>
      </c>
      <c r="C1174" s="3" t="n">
        <v>1</v>
      </c>
    </row>
    <row r="1175" customFormat="false" ht="15.75" hidden="false" customHeight="true" outlineLevel="0" collapsed="false">
      <c r="A1175" s="3" t="s">
        <v>1175</v>
      </c>
      <c r="B1175" s="3" t="str">
        <f aca="false">IFERROR(__xludf.dummyfunction("GOOGLETRANSLATE(B1175, ""en"", ""mg"")"),"Lasa hendry kokoa ve izy ireo?")</f>
        <v>Lasa hendry kokoa ve izy ireo?</v>
      </c>
      <c r="C1175" s="3" t="n">
        <v>-1</v>
      </c>
    </row>
    <row r="1176" customFormat="false" ht="15.75" hidden="false" customHeight="true" outlineLevel="0" collapsed="false">
      <c r="A1176" s="3" t="s">
        <v>1176</v>
      </c>
      <c r="B1176" s="3" t="str">
        <f aca="false">IFERROR(__xludf.dummyfunction("GOOGLETRANSLATE(B1176, ""en"", ""mg"")"),"Ary koa, raha tianao ny mamboly sy manana saha midadasika misy karaoty, laisoa, anana, baranjely, bozaka, na inona na inona amin'ireo anana maro misy, dia manana toerana malalaka hiasa ianao, satria lehibe tokoa ny sahanao!")</f>
        <v>Ary koa, raha tianao ny mamboly sy manana saha midadasika misy karaoty, laisoa, anana, baranjely, bozaka, na inona na inona amin'ireo anana maro misy, dia manana toerana malalaka hiasa ianao, satria lehibe tokoa ny sahanao!</v>
      </c>
      <c r="C1176" s="3" t="n">
        <v>1</v>
      </c>
    </row>
    <row r="1177" customFormat="false" ht="15.75" hidden="false" customHeight="true" outlineLevel="0" collapsed="false">
      <c r="A1177" s="3" t="s">
        <v>1177</v>
      </c>
      <c r="B1177" s="3" t="str">
        <f aca="false">IFERROR(__xludf.dummyfunction("GOOGLETRANSLATE(B1177, ""en"", ""mg"")"),"Yay! - Fampiasana mikrô!")</f>
        <v>Yay! - Fampiasana mikrô!</v>
      </c>
      <c r="C1177" s="3" t="n">
        <v>-1</v>
      </c>
    </row>
    <row r="1178" customFormat="false" ht="15.75" hidden="false" customHeight="true" outlineLevel="0" collapsed="false">
      <c r="A1178" s="3" t="s">
        <v>1178</v>
      </c>
      <c r="B1178" s="3" t="str">
        <f aca="false">IFERROR(__xludf.dummyfunction("GOOGLETRANSLATE(B1178, ""en"", ""mg"")"),"Ny tale dia mametraka ny tantara manontolo amin'ny sarimihetsika eo amin'ny 10 minitra eo ho eo, ny ambiny dia eo fotsiny mba hamenoana ny 97 minitra hafa.")</f>
        <v>Ny tale dia mametraka ny tantara manontolo amin'ny sarimihetsika eo amin'ny 10 minitra eo ho eo, ny ambiny dia eo fotsiny mba hamenoana ny 97 minitra hafa.</v>
      </c>
      <c r="C1178" s="3" t="n">
        <v>-1</v>
      </c>
    </row>
    <row r="1179" customFormat="false" ht="15.75" hidden="false" customHeight="true" outlineLevel="0" collapsed="false">
      <c r="A1179" s="3" t="s">
        <v>1179</v>
      </c>
      <c r="B1179" s="3" t="str">
        <f aca="false">IFERROR(__xludf.dummyfunction("GOOGLETRANSLATE(B1179, ""en"", ""mg"")"),"Efa nampitandremana ianao.")</f>
        <v>Efa nampitandremana ianao.</v>
      </c>
      <c r="C1179" s="3" t="n">
        <v>-1</v>
      </c>
    </row>
    <row r="1180" customFormat="false" ht="15.75" hidden="false" customHeight="true" outlineLevel="0" collapsed="false">
      <c r="A1180" s="3" t="s">
        <v>1180</v>
      </c>
      <c r="B1180" s="3" t="str">
        <f aca="false">IFERROR(__xludf.dummyfunction("GOOGLETRANSLATE(B1180, ""en"", ""mg"")"),"Ankehitriny, mazava ho azy, rehefa manohy mandroso ianao, dia hitanao fa lasa lafo kokoa ny fitaovam-piadiana, ary manomboka mihena tsikelikely, ary mihena ny teboka, ka rehefa te hiakatra ianao dia tsy maintsy mahazo fitaovam-piadiana vaovao isaky ny ady"&amp;" isan-karazany, mba hiakatra hatrany, izay maka ny volamenanao rehetra, izay midika hoe manao zavatra hafa ilainao hiady ...")</f>
        <v>Ankehitriny, mazava ho azy, rehefa manohy mandroso ianao, dia hitanao fa lasa lafo kokoa ny fitaovam-piadiana, ary manomboka mihena tsikelikely, ary mihena ny teboka, ka rehefa te hiakatra ianao dia tsy maintsy mahazo fitaovam-piadiana vaovao isaky ny ady isan-karazany, mba hiakatra hatrany, izay maka ny volamenanao rehetra, izay midika hoe manao zavatra hafa ilainao hiady ...</v>
      </c>
      <c r="C1180" s="3" t="n">
        <v>-1</v>
      </c>
    </row>
    <row r="1181" customFormat="false" ht="15.75" hidden="false" customHeight="true" outlineLevel="0" collapsed="false">
      <c r="A1181" s="3" t="s">
        <v>1181</v>
      </c>
      <c r="B1181" s="3" t="str">
        <f aca="false">IFERROR(__xludf.dummyfunction("GOOGLETRANSLATE(B1181, ""en"", ""mg"")"),"Izany dia mahatonga ny lalao ho mora loatra.")</f>
        <v>Izany dia mahatonga ny lalao ho mora loatra.</v>
      </c>
      <c r="C1181" s="3" t="n">
        <v>-1</v>
      </c>
    </row>
    <row r="1182" customFormat="false" ht="15.75" hidden="false" customHeight="true" outlineLevel="0" collapsed="false">
      <c r="A1182" s="3" t="s">
        <v>1182</v>
      </c>
      <c r="B1182" s="3" t="str">
        <f aca="false">IFERROR(__xludf.dummyfunction("GOOGLETRANSLATE(B1182, ""en"", ""mg"")"),"Rehefa avy namaky ny Blow fly dia misalasala aho fa hividy hafa.")</f>
        <v>Rehefa avy namaky ny Blow fly dia misalasala aho fa hividy hafa.</v>
      </c>
      <c r="C1182" s="3" t="n">
        <v>-1</v>
      </c>
    </row>
    <row r="1183" customFormat="false" ht="15.75" hidden="false" customHeight="true" outlineLevel="0" collapsed="false">
      <c r="A1183" s="3" t="s">
        <v>1183</v>
      </c>
      <c r="B1183" s="3" t="str">
        <f aca="false">IFERROR(__xludf.dummyfunction("GOOGLETRANSLATE(B1183, ""en"", ""mg"")"),"... Fahalemena: Tena mahantra ny Wi-Fi.")</f>
        <v>... Fahalemena: Tena mahantra ny Wi-Fi.</v>
      </c>
      <c r="C1183" s="3" t="n">
        <v>-1</v>
      </c>
    </row>
    <row r="1184" customFormat="false" ht="15.75" hidden="false" customHeight="true" outlineLevel="0" collapsed="false">
      <c r="A1184" s="3" t="s">
        <v>1184</v>
      </c>
      <c r="B1184" s="3" t="str">
        <f aca="false">IFERROR(__xludf.dummyfunction("GOOGLETRANSLATE(B1184, ""en"", ""mg"")"),"Ary koa, ireo mpilalao roa ""lehibe"" ao amin'ilay boky, Gabriel Redfeather sy De Mona Sanchez (ary eny izany no tena anarany!!)")</f>
        <v>Ary koa, ireo mpilalao roa "lehibe" ao amin'ilay boky, Gabriel Redfeather sy De Mona Sanchez (ary eny izany no tena anarany!!)</v>
      </c>
      <c r="C1184" s="3" t="n">
        <v>-1</v>
      </c>
    </row>
    <row r="1185" customFormat="false" ht="15.75" hidden="false" customHeight="true" outlineLevel="0" collapsed="false">
      <c r="A1185" s="3" t="s">
        <v>1185</v>
      </c>
      <c r="B1185" s="3" t="str">
        <f aca="false">IFERROR(__xludf.dummyfunction("GOOGLETRANSLATE(B1185, ""en"", ""mg"")"),"Tiako ilay mpilalao fototra matanjaka sy mahaleo tena.")</f>
        <v>Tiako ilay mpilalao fototra matanjaka sy mahaleo tena.</v>
      </c>
      <c r="C1185" s="3" t="n">
        <v>1</v>
      </c>
    </row>
    <row r="1186" customFormat="false" ht="15.75" hidden="false" customHeight="true" outlineLevel="0" collapsed="false">
      <c r="A1186" s="3" t="s">
        <v>1186</v>
      </c>
      <c r="B1186" s="3" t="str">
        <f aca="false">IFERROR(__xludf.dummyfunction("GOOGLETRANSLATE(B1186, ""en"", ""mg"")"),"Ny sary dia tsara kokoa ary mandeha tsara, tsy misy olana na framerate na iray aza.")</f>
        <v>Ny sary dia tsara kokoa ary mandeha tsara, tsy misy olana na framerate na iray aza.</v>
      </c>
      <c r="C1186" s="3" t="n">
        <v>1</v>
      </c>
    </row>
    <row r="1187" customFormat="false" ht="15.75" hidden="false" customHeight="true" outlineLevel="0" collapsed="false">
      <c r="A1187" s="3" t="s">
        <v>1187</v>
      </c>
      <c r="B1187" s="3" t="str">
        <f aca="false">IFERROR(__xludf.dummyfunction("GOOGLETRANSLATE(B1187, ""en"", ""mg"")"),"Ny tena mahasosotra indrindra amin'ity hira ity dia miova foana ny feony, isaky ny teny 5 eo ho eo isika dia maheno feon-kira vaovao.")</f>
        <v>Ny tena mahasosotra indrindra amin'ity hira ity dia miova foana ny feony, isaky ny teny 5 eo ho eo isika dia maheno feon-kira vaovao.</v>
      </c>
      <c r="C1187" s="3" t="n">
        <v>-1</v>
      </c>
    </row>
    <row r="1188" customFormat="false" ht="15.75" hidden="false" customHeight="true" outlineLevel="0" collapsed="false">
      <c r="A1188" s="3" t="s">
        <v>1188</v>
      </c>
      <c r="B1188" s="3" t="str">
        <f aca="false">IFERROR(__xludf.dummyfunction("GOOGLETRANSLATE(B1188, ""en"", ""mg"")"),"Ekeko fa ny dimy ambin'ny folo minitra farany dia nahafeno ny tsy fahampian'ny tsy fahampian-tsakafo mety ho an'ny faniriana sy ny famerenam-bola ""eny"" manamarin-tena fa ny dia ihany no tsy mahafinaritra.")</f>
        <v>Ekeko fa ny dimy ambin'ny folo minitra farany dia nahafeno ny tsy fahampian'ny tsy fahampian-tsakafo mety ho an'ny faniriana sy ny famerenam-bola "eny" manamarin-tena fa ny dia ihany no tsy mahafinaritra.</v>
      </c>
      <c r="C1188" s="3" t="n">
        <v>-1</v>
      </c>
    </row>
    <row r="1189" customFormat="false" ht="15.75" hidden="false" customHeight="true" outlineLevel="0" collapsed="false">
      <c r="A1189" s="3" t="s">
        <v>1189</v>
      </c>
      <c r="B1189" s="3" t="str">
        <f aca="false">IFERROR(__xludf.dummyfunction("GOOGLETRANSLATE(B1189, ""en"", ""mg"")"),"Mbola kalitao anefa izy io, miaraka amin'ny riff miadana be eo afovoany.")</f>
        <v>Mbola kalitao anefa izy io, miaraka amin'ny riff miadana be eo afovoany.</v>
      </c>
      <c r="C1189" s="3" t="n">
        <v>1</v>
      </c>
    </row>
    <row r="1190" customFormat="false" ht="15.75" hidden="false" customHeight="true" outlineLevel="0" collapsed="false">
      <c r="A1190" s="3" t="s">
        <v>1190</v>
      </c>
      <c r="B1190" s="3" t="str">
        <f aca="false">IFERROR(__xludf.dummyfunction("GOOGLETRANSLATE(B1190, ""en"", ""mg"")"),"Raha vao heverinao fa azonao ilay izy, dia ho voadona amin'ny lohanao ianao, na hanomboka lalao miaraka amin'ny fahavalo mahery kokoa izay mamono anao fotsiny.")</f>
        <v>Raha vao heverinao fa azonao ilay izy, dia ho voadona amin'ny lohanao ianao, na hanomboka lalao miaraka amin'ny fahavalo mahery kokoa izay mamono anao fotsiny.</v>
      </c>
      <c r="C1190" s="3" t="n">
        <v>-1</v>
      </c>
    </row>
    <row r="1191" customFormat="false" ht="15.75" hidden="false" customHeight="true" outlineLevel="0" collapsed="false">
      <c r="A1191" s="3" t="s">
        <v>1191</v>
      </c>
      <c r="B1191" s="3" t="str">
        <f aca="false">IFERROR(__xludf.dummyfunction("GOOGLETRANSLATE(B1191, ""en"", ""mg"")"),"indray, ilay hira fanasitranana sux...")</f>
        <v>indray, ilay hira fanasitranana sux...</v>
      </c>
      <c r="C1191" s="3" t="n">
        <v>-1</v>
      </c>
    </row>
    <row r="1192" customFormat="false" ht="15.75" hidden="false" customHeight="true" outlineLevel="0" collapsed="false">
      <c r="A1192" s="3" t="s">
        <v>1192</v>
      </c>
      <c r="B1192" s="3" t="str">
        <f aca="false">IFERROR(__xludf.dummyfunction("GOOGLETRANSLATE(B1192, ""en"", ""mg"")"),"Na dia tia ny endrika mainty kely indrindra amin'izany.")</f>
        <v>Na dia tia ny endrika mainty kely indrindra amin'izany.</v>
      </c>
      <c r="C1192" s="3" t="n">
        <v>1</v>
      </c>
    </row>
    <row r="1193" customFormat="false" ht="15.75" hidden="false" customHeight="true" outlineLevel="0" collapsed="false">
      <c r="A1193" s="3" t="s">
        <v>1193</v>
      </c>
      <c r="B1193" s="3" t="str">
        <f aca="false">IFERROR(__xludf.dummyfunction("GOOGLETRANSLATE(B1193, ""en"", ""mg"")"),"Rehefa avy nihaino ny kapila voalohany aho dia saika nahatsapa fa tsy maintsy nanamarina ny stereo-ko aho mba hahazoana antoka fa tsy manana hira mitovy amin'ny averimberina foana aho.")</f>
        <v>Rehefa avy nihaino ny kapila voalohany aho dia saika nahatsapa fa tsy maintsy nanamarina ny stereo-ko aho mba hahazoana antoka fa tsy manana hira mitovy amin'ny averimberina foana aho.</v>
      </c>
      <c r="C1193" s="3" t="n">
        <v>-1</v>
      </c>
    </row>
    <row r="1194" customFormat="false" ht="15.75" hidden="false" customHeight="true" outlineLevel="0" collapsed="false">
      <c r="A1194" s="3" t="s">
        <v>1194</v>
      </c>
      <c r="B1194" s="3" t="str">
        <f aca="false">IFERROR(__xludf.dummyfunction("GOOGLETRANSLATE(B1194, ""en"", ""mg"")"),"Mialà amin'ity sarimihetsika ity toy ny pesta.")</f>
        <v>Mialà amin'ity sarimihetsika ity toy ny pesta.</v>
      </c>
      <c r="C1194" s="3" t="n">
        <v>-1</v>
      </c>
    </row>
    <row r="1195" customFormat="false" ht="15.75" hidden="false" customHeight="true" outlineLevel="0" collapsed="false">
      <c r="A1195" s="3" t="s">
        <v>1195</v>
      </c>
      <c r="B1195" s="3" t="str">
        <f aca="false">IFERROR(__xludf.dummyfunction("GOOGLETRANSLATE(B1195, ""en"", ""mg"")"),"Milaza aho fa afa-tsy ireo zavatra roa farany voalazako ireo, sy ny fisian'ny varavarankelin'ny fandehanana – mifanaraka amin'ny herin'ny boky Mac 2200 dolara io zazakely io.")</f>
        <v>Milaza aho fa afa-tsy ireo zavatra roa farany voalazako ireo, sy ny fisian'ny varavarankelin'ny fandehanana – mifanaraka amin'ny herin'ny boky Mac 2200 dolara io zazakely io.</v>
      </c>
      <c r="C1195" s="3" t="n">
        <v>1</v>
      </c>
    </row>
    <row r="1196" customFormat="false" ht="15.75" hidden="false" customHeight="true" outlineLevel="0" collapsed="false">
      <c r="A1196" s="3" t="s">
        <v>1196</v>
      </c>
      <c r="B1196" s="3" t="str">
        <f aca="false">IFERROR(__xludf.dummyfunction("GOOGLETRANSLATE(B1196, ""en"", ""mg"")"),"Ny fahatakarana tsara rehetra dia tokony hanomboka any amin'ny farany ambany (fanandramana tsotra miverimberina), ary tsy asehon'i Behe ​​fa ilaina ny fanazavana tsy ara-materialy.")</f>
        <v>Ny fahatakarana tsara rehetra dia tokony hanomboka any amin'ny farany ambany (fanandramana tsotra miverimberina), ary tsy asehon'i Behe ​​fa ilaina ny fanazavana tsy ara-materialy.</v>
      </c>
      <c r="C1196" s="3" t="n">
        <v>-1</v>
      </c>
    </row>
    <row r="1197" customFormat="false" ht="15.75" hidden="false" customHeight="true" outlineLevel="0" collapsed="false">
      <c r="A1197" s="3" t="s">
        <v>1197</v>
      </c>
      <c r="B1197" s="3" t="str">
        <f aca="false">IFERROR(__xludf.dummyfunction("GOOGLETRANSLATE(B1197, ""en"", ""mg"")"),"Raha ny marina dia tsy afaka mieritreritra fotoana iray izay te hihaino ny trance aho ary mieritreritra ny tenako hoe ""Fantatrao hoe inona no mety tsara?")</f>
        <v>Raha ny marina dia tsy afaka mieritreritra fotoana iray izay te hihaino ny trance aho ary mieritreritra ny tenako hoe "Fantatrao hoe inona no mety tsara?</v>
      </c>
      <c r="C1197" s="3" t="n">
        <v>-1</v>
      </c>
    </row>
    <row r="1198" customFormat="false" ht="15.75" hidden="false" customHeight="true" outlineLevel="0" collapsed="false">
      <c r="A1198" s="3" t="s">
        <v>1198</v>
      </c>
      <c r="B1198" s="3" t="str">
        <f aca="false">IFERROR(__xludf.dummyfunction("GOOGLETRANSLATE(B1198, ""en"", ""mg"")"),"Nosoloan'ny rindrina biriky mafy sy mafy orina tamin'ity indray mitoraka ity ny makarakara zaridaina marefo feno voaloboka ""Unfold"".")</f>
        <v>Nosoloan'ny rindrina biriky mafy sy mafy orina tamin'ity indray mitoraka ity ny makarakara zaridaina marefo feno voaloboka "Unfold".</v>
      </c>
      <c r="C1198" s="3" t="n">
        <v>-1</v>
      </c>
    </row>
    <row r="1199" customFormat="false" ht="15.75" hidden="false" customHeight="true" outlineLevel="0" collapsed="false">
      <c r="A1199" s="3" t="s">
        <v>1199</v>
      </c>
      <c r="B1199" s="3" t="str">
        <f aca="false">IFERROR(__xludf.dummyfunction("GOOGLETRANSLATE(B1199, ""en"", ""mg"")"),"Zavatra roa no tsy tiako....1)tsy dia mahazo aina loatra ny headset raha miantso ela kokoa--manorotaka ny sofiko raha ao anatin'ny minitra vitsy.")</f>
        <v>Zavatra roa no tsy tiako....1)tsy dia mahazo aina loatra ny headset raha miantso ela kokoa--manorotaka ny sofiko raha ao anatin'ny minitra vitsy.</v>
      </c>
      <c r="C1199" s="3" t="n">
        <v>-1</v>
      </c>
    </row>
    <row r="1200" customFormat="false" ht="15.75" hidden="false" customHeight="true" outlineLevel="0" collapsed="false">
      <c r="A1200" s="3" t="s">
        <v>1200</v>
      </c>
      <c r="B1200" s="3" t="str">
        <f aca="false">IFERROR(__xludf.dummyfunction("GOOGLETRANSLATE(B1200, ""en"", ""mg"")"),"Eny, namaly moramora izy ary nampiato ny antso.")</f>
        <v>Eny, namaly moramora izy ary nampiato ny antso.</v>
      </c>
      <c r="C1200" s="3" t="n">
        <v>-1</v>
      </c>
    </row>
    <row r="1201" customFormat="false" ht="15.75" hidden="false" customHeight="true" outlineLevel="0" collapsed="false">
      <c r="A1201" s="3" t="s">
        <v>1201</v>
      </c>
      <c r="B1201" s="3" t="str">
        <f aca="false">IFERROR(__xludf.dummyfunction("GOOGLETRANSLATE(B1201, ""en"", ""mg"")"),"Koa raiso ary vakio ity boky ity.")</f>
        <v>Koa raiso ary vakio ity boky ity.</v>
      </c>
      <c r="C1201" s="3" t="n">
        <v>1</v>
      </c>
    </row>
    <row r="1202" customFormat="false" ht="15.75" hidden="false" customHeight="true" outlineLevel="0" collapsed="false">
      <c r="A1202" s="3" t="s">
        <v>1202</v>
      </c>
      <c r="B1202" s="3" t="str">
        <f aca="false">IFERROR(__xludf.dummyfunction("GOOGLETRANSLATE(B1202, ""en"", ""mg"")"),"Ny vaovao tsara indrindra dia: miasa ity unit ity!")</f>
        <v>Ny vaovao tsara indrindra dia: miasa ity unit ity!</v>
      </c>
      <c r="C1202" s="3" t="n">
        <v>1</v>
      </c>
    </row>
    <row r="1203" customFormat="false" ht="15.75" hidden="false" customHeight="true" outlineLevel="0" collapsed="false">
      <c r="A1203" s="3" t="s">
        <v>1203</v>
      </c>
      <c r="B1203" s="3" t="str">
        <f aca="false">IFERROR(__xludf.dummyfunction("GOOGLETRANSLATE(B1203, ""en"", ""mg"")"),"Tsy afaka manoro an'ity lalao ity aho na dia mpankafy UFC toa ahy aza ianao.")</f>
        <v>Tsy afaka manoro an'ity lalao ity aho na dia mpankafy UFC toa ahy aza ianao.</v>
      </c>
      <c r="C1203" s="3" t="n">
        <v>-1</v>
      </c>
    </row>
    <row r="1204" customFormat="false" ht="15.75" hidden="false" customHeight="true" outlineLevel="0" collapsed="false">
      <c r="A1204" s="3" t="s">
        <v>1204</v>
      </c>
      <c r="B1204" s="3" t="str">
        <f aca="false">IFERROR(__xludf.dummyfunction("GOOGLETRANSLATE(B1204, ""en"", ""mg"")"),"Ny tsy fahampiana lehibe amin'ny lalao dia ny iray amin'ireo zavatra tsotra kokoa: Voatery mampiasa fefy hazo tsy misy bala ianao (hah?), bozaka, ary barika vita amin'ny vifotsy ho fiarovana ara-dalàna ho anao sy ny ekipanao.")</f>
        <v>Ny tsy fahampiana lehibe amin'ny lalao dia ny iray amin'ireo zavatra tsotra kokoa: Voatery mampiasa fefy hazo tsy misy bala ianao (hah?), bozaka, ary barika vita amin'ny vifotsy ho fiarovana ara-dalàna ho anao sy ny ekipanao.</v>
      </c>
      <c r="C1204" s="3" t="n">
        <v>-1</v>
      </c>
    </row>
    <row r="1205" customFormat="false" ht="15.75" hidden="false" customHeight="true" outlineLevel="0" collapsed="false">
      <c r="A1205" s="3" t="s">
        <v>1205</v>
      </c>
      <c r="B1205" s="3" t="str">
        <f aca="false">IFERROR(__xludf.dummyfunction("GOOGLETRANSLATE(B1205, ""en"", ""mg"")"),"Tsotra, nefa mampiankin-doha.")</f>
        <v>Tsotra, nefa mampiankin-doha.</v>
      </c>
      <c r="C1205" s="3" t="n">
        <v>1</v>
      </c>
    </row>
    <row r="1206" customFormat="false" ht="15.75" hidden="false" customHeight="true" outlineLevel="0" collapsed="false">
      <c r="A1206" s="3" t="s">
        <v>1206</v>
      </c>
      <c r="B1206" s="3" t="str">
        <f aca="false">IFERROR(__xludf.dummyfunction("GOOGLETRANSLATE(B1206, ""en"", ""mg"")"),"-Ny telefaonina fanamafisam-peo dia mangina be.")</f>
        <v>-Ny telefaonina fanamafisam-peo dia mangina be.</v>
      </c>
      <c r="C1206" s="3" t="n">
        <v>-1</v>
      </c>
    </row>
    <row r="1207" customFormat="false" ht="15.75" hidden="false" customHeight="true" outlineLevel="0" collapsed="false">
      <c r="A1207" s="3" t="s">
        <v>1207</v>
      </c>
      <c r="B1207" s="3" t="str">
        <f aca="false">IFERROR(__xludf.dummyfunction("GOOGLETRANSLATE(B1207, ""en"", ""mg"")"),"Ao amin'ny KH fantatrao ve, rehefa manomboka ianao, ny seho fanokafana dia toa MAHATSIAROVANA sy tena misy, ary mitovy amin'ny farany?")</f>
        <v>Ao amin'ny KH fantatrao ve, rehefa manomboka ianao, ny seho fanokafana dia toa MAHATSIAROVANA sy tena misy, ary mitovy amin'ny farany?</v>
      </c>
      <c r="C1207" s="3" t="n">
        <v>1</v>
      </c>
    </row>
    <row r="1208" customFormat="false" ht="15.75" hidden="false" customHeight="true" outlineLevel="0" collapsed="false">
      <c r="A1208" s="3" t="s">
        <v>1208</v>
      </c>
      <c r="B1208" s="3" t="str">
        <f aca="false">IFERROR(__xludf.dummyfunction("GOOGLETRANSLATE(B1208, ""en"", ""mg"")"),"Toy ny rehefa manandrana mamihina an'i Frankenstien ianao, dia tsy mifofofofo azy, voafandrika eo amin'ny sandriny ianao ary mahazo isa 200 eo ho eo (nanantena ianao fa hanala isa izany, sa tsy izany?)")</f>
        <v>Toy ny rehefa manandrana mamihina an'i Frankenstien ianao, dia tsy mifofofofo azy, voafandrika eo amin'ny sandriny ianao ary mahazo isa 200 eo ho eo (nanantena ianao fa hanala isa izany, sa tsy izany?)</v>
      </c>
      <c r="C1208" s="3" t="n">
        <v>-1</v>
      </c>
    </row>
    <row r="1209" customFormat="false" ht="15.75" hidden="false" customHeight="true" outlineLevel="0" collapsed="false">
      <c r="A1209" s="3" t="s">
        <v>1209</v>
      </c>
      <c r="B1209" s="3" t="str">
        <f aca="false">IFERROR(__xludf.dummyfunction("GOOGLETRANSLATE(B1209, ""en"", ""mg"")"),"Fifandraisana lehibe eo amin'i Garner amin'ny maha 'iray amin'ireo lehilahy' sy ireo lehilahy telo manao buffet tsara ho an'ny mahasarika azy.")</f>
        <v>Fifandraisana lehibe eo amin'i Garner amin'ny maha 'iray amin'ireo lehilahy' sy ireo lehilahy telo manao buffet tsara ho an'ny mahasarika azy.</v>
      </c>
      <c r="C1209" s="3" t="n">
        <v>1</v>
      </c>
    </row>
    <row r="1210" customFormat="false" ht="15.75" hidden="false" customHeight="true" outlineLevel="0" collapsed="false">
      <c r="A1210" s="3" t="s">
        <v>1210</v>
      </c>
      <c r="B1210" s="3" t="str">
        <f aca="false">IFERROR(__xludf.dummyfunction("GOOGLETRANSLATE(B1210, ""en"", ""mg"")"),"Mahagaga fa ny boky nosoratana efa ho roapolo taona mahery lasa izay dia mbola manan-danja sy manara-penitra.")</f>
        <v>Mahagaga fa ny boky nosoratana efa ho roapolo taona mahery lasa izay dia mbola manan-danja sy manara-penitra.</v>
      </c>
      <c r="C1210" s="3" t="n">
        <v>1</v>
      </c>
    </row>
    <row r="1211" customFormat="false" ht="15.75" hidden="false" customHeight="true" outlineLevel="0" collapsed="false">
      <c r="A1211" s="3" t="s">
        <v>1211</v>
      </c>
      <c r="B1211" s="3" t="str">
        <f aca="false">IFERROR(__xludf.dummyfunction("GOOGLETRANSLATE(B1211, ""en"", ""mg"")"),"Rehefa tsy misy na inona na inona ny ANY amin'ireo kasety ranomainty efatra, dia tsy miasa ny fiasa rehetra.")</f>
        <v>Rehefa tsy misy na inona na inona ny ANY amin'ireo kasety ranomainty efatra, dia tsy miasa ny fiasa rehetra.</v>
      </c>
      <c r="C1211" s="3" t="n">
        <v>-1</v>
      </c>
    </row>
    <row r="1212" customFormat="false" ht="15.75" hidden="false" customHeight="true" outlineLevel="0" collapsed="false">
      <c r="A1212" s="3" t="s">
        <v>1212</v>
      </c>
      <c r="B1212" s="3" t="str">
        <f aca="false">IFERROR(__xludf.dummyfunction("GOOGLETRANSLATE(B1212, ""en"", ""mg"")"),"Betsaka koa ny zavatra diso lazainy.")</f>
        <v>Betsaka koa ny zavatra diso lazainy.</v>
      </c>
      <c r="C1212" s="3" t="n">
        <v>-1</v>
      </c>
    </row>
    <row r="1213" customFormat="false" ht="15.75" hidden="false" customHeight="true" outlineLevel="0" collapsed="false">
      <c r="A1213" s="3" t="s">
        <v>1213</v>
      </c>
      <c r="B1213" s="3" t="str">
        <f aca="false">IFERROR(__xludf.dummyfunction("GOOGLETRANSLATE(B1213, ""en"", ""mg"")"),"Raha mividy CD Raymond Scott iray ihany ianao dia tsy maintsy ity no azo alaina.")</f>
        <v>Raha mividy CD Raymond Scott iray ihany ianao dia tsy maintsy ity no azo alaina.</v>
      </c>
      <c r="C1213" s="3" t="n">
        <v>1</v>
      </c>
    </row>
    <row r="1214" customFormat="false" ht="15.75" hidden="false" customHeight="true" outlineLevel="0" collapsed="false">
      <c r="A1214" s="3" t="s">
        <v>1214</v>
      </c>
      <c r="B1214" s="3" t="str">
        <f aca="false">IFERROR(__xludf.dummyfunction("GOOGLETRANSLATE(B1214, ""en"", ""mg"")"),"Mahamenatra ny voatery manome naoty kintana iray ity tantara ity.")</f>
        <v>Mahamenatra ny voatery manome naoty kintana iray ity tantara ity.</v>
      </c>
      <c r="C1214" s="3" t="n">
        <v>-1</v>
      </c>
    </row>
    <row r="1215" customFormat="false" ht="15.75" hidden="false" customHeight="true" outlineLevel="0" collapsed="false">
      <c r="A1215" s="3" t="s">
        <v>1215</v>
      </c>
      <c r="B1215" s="3" t="str">
        <f aca="false">IFERROR(__xludf.dummyfunction("GOOGLETRANSLATE(B1215, ""en"", ""mg"")"),"Midira ao amin'ny Harmony Faith Lane (ilay Monahan mahafinaritra, izay manao mpahandro mahatsikaiky mahatsikaiky ho tonga lafatra) namana fahazazana tamin'ny andron'i Harry izay niseho tamin'ny lanonana iray natrehin'i Harry sy Perry ho an'i Shaw. Toa nan"&amp;"enjika ny nofinofiny ho mpilalao sarimihetsika foana i Lane ary hatramin'ny fahazazany dia nilalao ody sy mpanampy (fantaro hoe iza ary iza) dia tonga tao La-La-Land niaraka tamin'ny firavoravoana kely sy fo torotoro izy.")</f>
        <v>Midira ao amin'ny Harmony Faith Lane (ilay Monahan mahafinaritra, izay manao mpahandro mahatsikaiky mahatsikaiky ho tonga lafatra) namana fahazazana tamin'ny andron'i Harry izay niseho tamin'ny lanonana iray natrehin'i Harry sy Perry ho an'i Shaw. Toa nanenjika ny nofinofiny ho mpilalao sarimihetsika foana i Lane ary hatramin'ny fahazazany dia nilalao ody sy mpanampy (fantaro hoe iza ary iza) dia tonga tao La-La-Land niaraka tamin'ny firavoravoana kely sy fo torotoro izy.</v>
      </c>
      <c r="C1215" s="3" t="n">
        <v>1</v>
      </c>
    </row>
    <row r="1216" customFormat="false" ht="15.75" hidden="false" customHeight="true" outlineLevel="0" collapsed="false">
      <c r="A1216" s="3" t="s">
        <v>1216</v>
      </c>
      <c r="B1216" s="3" t="str">
        <f aca="false">IFERROR(__xludf.dummyfunction("GOOGLETRANSLATE(B1216, ""en"", ""mg"")"),"(Toy ny lalao House of the Dead) tsy misy hafa.")</f>
        <v>(Toy ny lalao House of the Dead) tsy misy hafa.</v>
      </c>
      <c r="C1216" s="3" t="n">
        <v>-1</v>
      </c>
    </row>
    <row r="1217" customFormat="false" ht="15.75" hidden="false" customHeight="true" outlineLevel="0" collapsed="false">
      <c r="A1217" s="3" t="s">
        <v>1217</v>
      </c>
      <c r="B1217" s="3" t="str">
        <f aca="false">IFERROR(__xludf.dummyfunction("GOOGLETRANSLATE(B1217, ""en"", ""mg"")"),"Tahaka ny fihainoana an'i Schwarzenegger, saingy afaka manao fihetsika izy.")</f>
        <v>Tahaka ny fihainoana an'i Schwarzenegger, saingy afaka manao fihetsika izy.</v>
      </c>
      <c r="C1217" s="3" t="n">
        <v>-1</v>
      </c>
    </row>
    <row r="1218" customFormat="false" ht="15.75" hidden="false" customHeight="true" outlineLevel="0" collapsed="false">
      <c r="A1218" s="3" t="s">
        <v>1218</v>
      </c>
      <c r="B1218" s="3" t="str">
        <f aca="false">IFERROR(__xludf.dummyfunction("GOOGLETRANSLATE(B1218, ""en"", ""mg"")"),"Ny Terk dia azo antoka fa ny tsara indrindra amin'ny bunch, ary tena tiako ny fijoroana misy azy, izay manome anao fahafahana bebe kokoa amin'ny fametrahana azy.")</f>
        <v>Ny Terk dia azo antoka fa ny tsara indrindra amin'ny bunch, ary tena tiako ny fijoroana misy azy, izay manome anao fahafahana bebe kokoa amin'ny fametrahana azy.</v>
      </c>
      <c r="C1218" s="3" t="n">
        <v>1</v>
      </c>
    </row>
    <row r="1219" customFormat="false" ht="15.75" hidden="false" customHeight="true" outlineLevel="0" collapsed="false">
      <c r="A1219" s="3" t="s">
        <v>1219</v>
      </c>
      <c r="B1219" s="3" t="str">
        <f aca="false">IFERROR(__xludf.dummyfunction("GOOGLETRANSLATE(B1219, ""en"", ""mg"")"),"-Toy izany koa amin'ny lalao toy ny Black and White izay mamela anao hanapa-kevitra na ho ratsy na ho tsara tarehy, ny lafiny tsara sy ratsy dia tsy mifandanja tsara.")</f>
        <v>-Toy izany koa amin'ny lalao toy ny Black and White izay mamela anao hanapa-kevitra na ho ratsy na ho tsara tarehy, ny lafiny tsara sy ratsy dia tsy mifandanja tsara.</v>
      </c>
      <c r="C1219" s="3" t="n">
        <v>-1</v>
      </c>
    </row>
    <row r="1220" customFormat="false" ht="15.75" hidden="false" customHeight="true" outlineLevel="0" collapsed="false">
      <c r="A1220" s="3" t="s">
        <v>1220</v>
      </c>
      <c r="B1220" s="3" t="str">
        <f aca="false">IFERROR(__xludf.dummyfunction("GOOGLETRANSLATE(B1220, ""en"", ""mg"")"),"Patricia, miangavy anao hisotro ronono amin'ny fahamendrehana!")</f>
        <v>Patricia, miangavy anao hisotro ronono amin'ny fahamendrehana!</v>
      </c>
      <c r="C1220" s="3" t="n">
        <v>-1</v>
      </c>
    </row>
    <row r="1221" customFormat="false" ht="15.75" hidden="false" customHeight="true" outlineLevel="0" collapsed="false">
      <c r="A1221" s="3" t="s">
        <v>1221</v>
      </c>
      <c r="B1221" s="3" t="str">
        <f aca="false">IFERROR(__xludf.dummyfunction("GOOGLETRANSLATE(B1221, ""en"", ""mg"")"),"Amin'ny ankapobeny, famonoana mamirapiratra.")</f>
        <v>Amin'ny ankapobeny, famonoana mamirapiratra.</v>
      </c>
      <c r="C1221" s="3" t="n">
        <v>1</v>
      </c>
    </row>
    <row r="1222" customFormat="false" ht="15.75" hidden="false" customHeight="true" outlineLevel="0" collapsed="false">
      <c r="A1222" s="3" t="s">
        <v>1222</v>
      </c>
      <c r="B1222" s="3" t="str">
        <f aca="false">IFERROR(__xludf.dummyfunction("GOOGLETRANSLATE(B1222, ""en"", ""mg"")"),"Ny tahan'ny frame dia miorina tsara na dia amin'ny alàlan'ny hafainganan'ny lalao aza dia haingana kokoa ary misy fahavalo bebe kokoa amin'ny borikinao amin'ny fotoana iray ihany.")</f>
        <v>Ny tahan'ny frame dia miorina tsara na dia amin'ny alàlan'ny hafainganan'ny lalao aza dia haingana kokoa ary misy fahavalo bebe kokoa amin'ny borikinao amin'ny fotoana iray ihany.</v>
      </c>
      <c r="C1222" s="3" t="n">
        <v>1</v>
      </c>
    </row>
    <row r="1223" customFormat="false" ht="15.75" hidden="false" customHeight="true" outlineLevel="0" collapsed="false">
      <c r="A1223" s="3" t="s">
        <v>1223</v>
      </c>
      <c r="B1223" s="3" t="str">
        <f aca="false">IFERROR(__xludf.dummyfunction("GOOGLETRANSLATE(B1223, ""en"", ""mg"")"),"Mitovy ihany koa ny simia eo amin'ireo telo mianadahy lahy izay samy mitady ny tombontsoan'ny toetran'i Garner (ary koa ny fandaharam-potoanany manokana amin'ny ankapobeny tsy misy mahatsikaiky na mahatsikaiky).")</f>
        <v>Mitovy ihany koa ny simia eo amin'ireo telo mianadahy lahy izay samy mitady ny tombontsoan'ny toetran'i Garner (ary koa ny fandaharam-potoanany manokana amin'ny ankapobeny tsy misy mahatsikaiky na mahatsikaiky).</v>
      </c>
      <c r="C1223" s="3" t="n">
        <v>1</v>
      </c>
    </row>
    <row r="1224" customFormat="false" ht="15.75" hidden="false" customHeight="true" outlineLevel="0" collapsed="false">
      <c r="A1224" s="3" t="s">
        <v>1224</v>
      </c>
      <c r="B1224" s="3" t="str">
        <f aca="false">IFERROR(__xludf.dummyfunction("GOOGLETRANSLATE(B1224, ""en"", ""mg"")"),"Tsy manana SACD 2 channel aho ampiasaina amin'ny fampitahana fa manana CD remastered mahazatra aho. Ity fifangaroana ity dia manolotra mozika tsy misy mozika, psychedelic = toy ny fantsona gitara efatra, manipy ny solo-gitara an'i Carlos manerana ny toera"&amp;"na.")</f>
        <v>Tsy manana SACD 2 channel aho ampiasaina amin'ny fampitahana fa manana CD remastered mahazatra aho. Ity fifangaroana ity dia manolotra mozika tsy misy mozika, psychedelic = toy ny fantsona gitara efatra, manipy ny solo-gitara an'i Carlos manerana ny toerana.</v>
      </c>
      <c r="C1224" s="3" t="n">
        <v>-1</v>
      </c>
    </row>
    <row r="1225" customFormat="false" ht="15.75" hidden="false" customHeight="true" outlineLevel="0" collapsed="false">
      <c r="A1225" s="3" t="s">
        <v>1225</v>
      </c>
      <c r="B1225" s="3" t="str">
        <f aca="false">IFERROR(__xludf.dummyfunction("GOOGLETRANSLATE(B1225, ""en"", ""mg"")"),"Na izany aza, ny sarimihetsika dia rava ao anatin'ny fotoana farany faratampony, izay mamela ny sarimihetsika manaraka amin'ny filaharana hanohy ny fikatsahana Inona no mitranga rehefa maty isika; ny fotoana ihany no hilaza.")</f>
        <v>Na izany aza, ny sarimihetsika dia rava ao anatin'ny fotoana farany faratampony, izay mamela ny sarimihetsika manaraka amin'ny filaharana hanohy ny fikatsahana Inona no mitranga rehefa maty isika; ny fotoana ihany no hilaza.</v>
      </c>
      <c r="C1225" s="3" t="n">
        <v>-1</v>
      </c>
    </row>
    <row r="1226" customFormat="false" ht="15.75" hidden="false" customHeight="true" outlineLevel="0" collapsed="false">
      <c r="A1226" s="3" t="s">
        <v>1226</v>
      </c>
      <c r="B1226" s="3" t="str">
        <f aca="false">IFERROR(__xludf.dummyfunction("GOOGLETRANSLATE(B1226, ""en"", ""mg"")"),"Matoatoa, lehilahy lanezy kibo, Lochness, ny tantara dia saika mitovy amin'ny voalohany.")</f>
        <v>Matoatoa, lehilahy lanezy kibo, Lochness, ny tantara dia saika mitovy amin'ny voalohany.</v>
      </c>
      <c r="C1226" s="3" t="n">
        <v>-1</v>
      </c>
    </row>
    <row r="1227" customFormat="false" ht="15.75" hidden="false" customHeight="true" outlineLevel="0" collapsed="false">
      <c r="A1227" s="3" t="s">
        <v>1227</v>
      </c>
      <c r="B1227" s="3" t="str">
        <f aca="false">IFERROR(__xludf.dummyfunction("GOOGLETRANSLATE(B1227, ""en"", ""mg"")"),"Ny tariby herinaratra (adapter AC) dia tafiditra ao amin'ny amplifier.")</f>
        <v>Ny tariby herinaratra (adapter AC) dia tafiditra ao amin'ny amplifier.</v>
      </c>
      <c r="C1227" s="3" t="n">
        <v>-1</v>
      </c>
    </row>
    <row r="1228" customFormat="false" ht="15.75" hidden="false" customHeight="true" outlineLevel="0" collapsed="false">
      <c r="A1228" s="3" t="s">
        <v>1228</v>
      </c>
      <c r="B1228" s="3" t="str">
        <f aca="false">IFERROR(__xludf.dummyfunction("GOOGLETRANSLATE(B1228, ""en"", ""mg"")"),"Misy teny marimaritra iraisana sy vazivazy tsara ao anatin'ilay tantara.")</f>
        <v>Misy teny marimaritra iraisana sy vazivazy tsara ao anatin'ilay tantara.</v>
      </c>
      <c r="C1228" s="3" t="n">
        <v>1</v>
      </c>
    </row>
    <row r="1229" customFormat="false" ht="15.75" hidden="false" customHeight="true" outlineLevel="0" collapsed="false">
      <c r="A1229" s="3" t="s">
        <v>1229</v>
      </c>
      <c r="B1229" s="3" t="str">
        <f aca="false">IFERROR(__xludf.dummyfunction("GOOGLETRANSLATE(B1229, ""en"", ""mg"")"),"Ny lafiny ratsy iray hafa dia ity kitapo ity dia tsy misy zipper fanampiny hanidy ny efitrano lehibe toy ny ankamaroan'ny kitapo hafa.")</f>
        <v>Ny lafiny ratsy iray hafa dia ity kitapo ity dia tsy misy zipper fanampiny hanidy ny efitrano lehibe toy ny ankamaroan'ny kitapo hafa.</v>
      </c>
      <c r="C1229" s="3" t="n">
        <v>-1</v>
      </c>
    </row>
    <row r="1230" customFormat="false" ht="15.75" hidden="false" customHeight="true" outlineLevel="0" collapsed="false">
      <c r="A1230" s="3" t="s">
        <v>1230</v>
      </c>
      <c r="B1230" s="3" t="str">
        <f aca="false">IFERROR(__xludf.dummyfunction("GOOGLETRANSLATE(B1230, ""en"", ""mg"")"),"Na izany aza, diso fanantenana kely momba ny sarimihetsika dis aho.")</f>
        <v>Na izany aza, diso fanantenana kely momba ny sarimihetsika dis aho.</v>
      </c>
      <c r="C1230" s="3" t="n">
        <v>-1</v>
      </c>
    </row>
    <row r="1231" customFormat="false" ht="15.75" hidden="false" customHeight="true" outlineLevel="0" collapsed="false">
      <c r="A1231" s="3" t="s">
        <v>1231</v>
      </c>
      <c r="B1231" s="3" t="str">
        <f aca="false">IFERROR(__xludf.dummyfunction("GOOGLETRANSLATE(B1231, ""en"", ""mg"")"),"Ny Filmmaker Lodge Kerrigan dia namorona roller coaster tena mahavariana sy tsapa lalina mikaroka ny lalan'ny fahasalamana ara-tsaina, ny soatoavin'ny fianakaviana ary ny toetry ny maha-olombelona izay nokasihiny tamin'ny lohahevitra mitovy amin'ny voaloh"&amp;"any tamin'ny 1994 niaraka tamin'ny ""CLEAN, SHAVEN"" ahitana schizophrenic (mpilalao sarimihetsika Peter Greeneracmed, fanta-daza indrindra amin'ny anarana hoe LPIC) atao hoe ""PUUracmed"". mba hanakanana ny demoniany amin'ny fitadiavana ny zanany vavy ts"&amp;"y mbola hitany.")</f>
        <v>Ny Filmmaker Lodge Kerrigan dia namorona roller coaster tena mahavariana sy tsapa lalina mikaroka ny lalan'ny fahasalamana ara-tsaina, ny soatoavin'ny fianakaviana ary ny toetry ny maha-olombelona izay nokasihiny tamin'ny lohahevitra mitovy amin'ny voalohany tamin'ny 1994 niaraka tamin'ny "CLEAN, SHAVEN" ahitana schizophrenic (mpilalao sarimihetsika Peter Greeneracmed, fanta-daza indrindra amin'ny anarana hoe LPIC) atao hoe "PUUracmed". mba hanakanana ny demoniany amin'ny fitadiavana ny zanany vavy tsy mbola hitany.</v>
      </c>
      <c r="C1231" s="3" t="n">
        <v>1</v>
      </c>
    </row>
    <row r="1232" customFormat="false" ht="15.75" hidden="false" customHeight="true" outlineLevel="0" collapsed="false">
      <c r="A1232" s="3" t="s">
        <v>1232</v>
      </c>
      <c r="B1232" s="3" t="str">
        <f aca="false">IFERROR(__xludf.dummyfunction("GOOGLETRANSLATE(B1232, ""en"", ""mg"")"),"Tena manao izany, araka ny filazan'ny mpandinika Morse azy, mitondra anao amin'ny dia hita maso-tena mahatsiaro tena ho toy ny any ianao.")</f>
        <v>Tena manao izany, araka ny filazan'ny mpandinika Morse azy, mitondra anao amin'ny dia hita maso-tena mahatsiaro tena ho toy ny any ianao.</v>
      </c>
      <c r="C1232" s="3" t="n">
        <v>1</v>
      </c>
    </row>
    <row r="1233" customFormat="false" ht="15.75" hidden="false" customHeight="true" outlineLevel="0" collapsed="false">
      <c r="A1233" s="3" t="s">
        <v>1233</v>
      </c>
      <c r="B1233" s="3" t="str">
        <f aca="false">IFERROR(__xludf.dummyfunction("GOOGLETRANSLATE(B1233, ""en"", ""mg"")"),"Na ny remix an'ny Southern Sun hita ao amin'ity fanangonana ity dia ambany noho ny tany am-boalohany.")</f>
        <v>Na ny remix an'ny Southern Sun hita ao amin'ity fanangonana ity dia ambany noho ny tany am-boalohany.</v>
      </c>
      <c r="C1233" s="3" t="n">
        <v>-1</v>
      </c>
    </row>
    <row r="1234" customFormat="false" ht="15.75" hidden="false" customHeight="true" outlineLevel="0" collapsed="false">
      <c r="A1234" s="3" t="s">
        <v>1234</v>
      </c>
      <c r="B1234" s="3" t="str">
        <f aca="false">IFERROR(__xludf.dummyfunction("GOOGLETRANSLATE(B1234, ""en"", ""mg"")"),"Monaghan dia manaporofo ihany koa fa mitazona ny azy ary manana fotoana mahatsikaiky koa ary mora amin'ny maso azo antoka fa tsy handratra ny helo.")</f>
        <v>Monaghan dia manaporofo ihany koa fa mitazona ny azy ary manana fotoana mahatsikaiky koa ary mora amin'ny maso azo antoka fa tsy handratra ny helo.</v>
      </c>
      <c r="C1234" s="3" t="n">
        <v>1</v>
      </c>
    </row>
    <row r="1235" customFormat="false" ht="15.75" hidden="false" customHeight="true" outlineLevel="0" collapsed="false">
      <c r="A1235" s="3" t="s">
        <v>1235</v>
      </c>
      <c r="B1235" s="3" t="str">
        <f aca="false">IFERROR(__xludf.dummyfunction("GOOGLETRANSLATE(B1235, ""en"", ""mg"")"),"na dia efa vitanao aza ny famonoana Boss na tournment dia tsy afaka mamonjy...")</f>
        <v>na dia efa vitanao aza ny famonoana Boss na tournment dia tsy afaka mamonjy...</v>
      </c>
      <c r="C1235" s="3" t="n">
        <v>-1</v>
      </c>
    </row>
    <row r="1236" customFormat="false" ht="15.75" hidden="false" customHeight="true" outlineLevel="0" collapsed="false">
      <c r="A1236" s="3" t="s">
        <v>1236</v>
      </c>
      <c r="B1236" s="3" t="str">
        <f aca="false">IFERROR(__xludf.dummyfunction("GOOGLETRANSLATE(B1236, ""en"", ""mg"")"),"Milaza ny zavatra lazain'ny olona rehetra hoe iza no ho faty, ary izay fantatsika rehetra fa marina momba ny fahafatesana sy ny fiainana tsara.")</f>
        <v>Milaza ny zavatra lazain'ny olona rehetra hoe iza no ho faty, ary izay fantatsika rehetra fa marina momba ny fahafatesana sy ny fiainana tsara.</v>
      </c>
      <c r="C1236" s="3" t="n">
        <v>-1</v>
      </c>
    </row>
    <row r="1237" customFormat="false" ht="15.75" hidden="false" customHeight="true" outlineLevel="0" collapsed="false">
      <c r="A1237" s="3" t="s">
        <v>1237</v>
      </c>
      <c r="B1237" s="3" t="str">
        <f aca="false">IFERROR(__xludf.dummyfunction("GOOGLETRANSLATE(B1237, ""en"", ""mg"")"),"Na izany aza, amin'izao fotoana izao amin'ny lalao dia mihakely ny halaviran'ny fisarihana, ary ny lalao dia toa tsara toy ny tamin'ny ps2.")</f>
        <v>Na izany aza, amin'izao fotoana izao amin'ny lalao dia mihakely ny halaviran'ny fisarihana, ary ny lalao dia toa tsara toy ny tamin'ny ps2.</v>
      </c>
      <c r="C1237" s="3" t="n">
        <v>-1</v>
      </c>
    </row>
    <row r="1238" customFormat="false" ht="15.75" hidden="false" customHeight="true" outlineLevel="0" collapsed="false">
      <c r="A1238" s="3" t="s">
        <v>1238</v>
      </c>
      <c r="B1238" s="3" t="str">
        <f aca="false">IFERROR(__xludf.dummyfunction("GOOGLETRANSLATE(B1238, ""en"", ""mg"")"),"Avelao aho hanome fahafaham-po anao amin'izany fahalianana izany - araka ny ijoroan'ny serivisy - aza mandany ny volanao.")</f>
        <v>Avelao aho hanome fahafaham-po anao amin'izany fahalianana izany - araka ny ijoroan'ny serivisy - aza mandany ny volanao.</v>
      </c>
      <c r="C1238" s="3" t="n">
        <v>-1</v>
      </c>
    </row>
    <row r="1239" customFormat="false" ht="15.75" hidden="false" customHeight="true" outlineLevel="0" collapsed="false">
      <c r="A1239" s="3" t="s">
        <v>1239</v>
      </c>
      <c r="B1239" s="3" t="str">
        <f aca="false">IFERROR(__xludf.dummyfunction("GOOGLETRANSLATE(B1239, ""en"", ""mg"")"),"Na dia midika aza hoe mifoha hatramin'ny 6:00 rehefa miasa ny ampitso maraina ianao amin'ny 8:00 na 9:00: ( Mitaky fotoana be ihany koa ny lalao raha ampitahaina amin'ny morgs hafa miaraka amin'ny kapila tena ambany (afaka mahazo char amin'ny lvl 15-20 eo"&amp;" ho eo aho amin'ny WOW amin'ny fotoana mety hahafahako mahazo 2-4 amin'ny Dlv. chars mankany lvl 10 amin'ny DDO amin'ny fotoana hahazoany char amin'ny WOW ka hatramin'ny lvl 60) Noho izany dia mila fotoana kely ny fandehanana any amin'ny DDO izay misy MMO"&amp;"RGS hafa mamela anao hahazo lvls vao haingana izay mora hahatonga anao ho liana (liana) Raha DDO ianao dia wimp nandritra ny fotoana ela izay tsy mahafinaritra.")</f>
        <v>Na dia midika aza hoe mifoha hatramin'ny 6:00 rehefa miasa ny ampitso maraina ianao amin'ny 8:00 na 9:00: ( Mitaky fotoana be ihany koa ny lalao raha ampitahaina amin'ny morgs hafa miaraka amin'ny kapila tena ambany (afaka mahazo char amin'ny lvl 15-20 eo ho eo aho amin'ny WOW amin'ny fotoana mety hahafahako mahazo 2-4 amin'ny Dlv. chars mankany lvl 10 amin'ny DDO amin'ny fotoana hahazoany char amin'ny WOW ka hatramin'ny lvl 60) Noho izany dia mila fotoana kely ny fandehanana any amin'ny DDO izay misy MMORGS hafa mamela anao hahazo lvls vao haingana izay mora hahatonga anao ho liana (liana) Raha DDO ianao dia wimp nandritra ny fotoana ela izay tsy mahafinaritra.</v>
      </c>
      <c r="C1239" s="3" t="n">
        <v>-1</v>
      </c>
    </row>
    <row r="1240" customFormat="false" ht="15.75" hidden="false" customHeight="true" outlineLevel="0" collapsed="false">
      <c r="A1240" s="3" t="s">
        <v>1240</v>
      </c>
      <c r="B1240" s="3" t="str">
        <f aca="false">IFERROR(__xludf.dummyfunction("GOOGLETRANSLATE(B1240, ""en"", ""mg"")"),"Talanjona aho amin'ny fahatokian'i Camille amin'ny fanaovana rakikira tahaka izao izay miantehitra tanteraka amin'ny feony manokana hitondrana izany.")</f>
        <v>Talanjona aho amin'ny fahatokian'i Camille amin'ny fanaovana rakikira tahaka izao izay miantehitra tanteraka amin'ny feony manokana hitondrana izany.</v>
      </c>
      <c r="C1240" s="3" t="n">
        <v>1</v>
      </c>
    </row>
    <row r="1241" customFormat="false" ht="15.75" hidden="false" customHeight="true" outlineLevel="0" collapsed="false">
      <c r="A1241" s="3" t="s">
        <v>1241</v>
      </c>
      <c r="B1241" s="3" t="str">
        <f aca="false">IFERROR(__xludf.dummyfunction("GOOGLETRANSLATE(B1241, ""en"", ""mg"")"),"Ny hanaratsy kokoa ny zava-misy dia misy fomba samihafa ahafahana miditra amin'ny efijery fampidirana.")</f>
        <v>Ny hanaratsy kokoa ny zava-misy dia misy fomba samihafa ahafahana miditra amin'ny efijery fampidirana.</v>
      </c>
      <c r="C1241" s="3" t="n">
        <v>-1</v>
      </c>
    </row>
    <row r="1242" customFormat="false" ht="15.75" hidden="false" customHeight="true" outlineLevel="0" collapsed="false">
      <c r="A1242" s="3" t="s">
        <v>1242</v>
      </c>
      <c r="B1242" s="3" t="str">
        <f aca="false">IFERROR(__xludf.dummyfunction("GOOGLETRANSLATE(B1242, ""en"", ""mg"")"),"Zavatra mahafinaritra.")</f>
        <v>Zavatra mahafinaritra.</v>
      </c>
      <c r="C1242" s="3" t="n">
        <v>1</v>
      </c>
    </row>
    <row r="1243" customFormat="false" ht="15.75" hidden="false" customHeight="true" outlineLevel="0" collapsed="false">
      <c r="A1243" s="3" t="s">
        <v>1243</v>
      </c>
      <c r="B1243" s="3" t="str">
        <f aca="false">IFERROR(__xludf.dummyfunction("GOOGLETRANSLATE(B1243, ""en"", ""mg"")"),"Hitako fa azo ampiharina sy marina ary mahasoa ity boky kely ity.")</f>
        <v>Hitako fa azo ampiharina sy marina ary mahasoa ity boky kely ity.</v>
      </c>
      <c r="C1243" s="3" t="n">
        <v>1</v>
      </c>
    </row>
    <row r="1244" customFormat="false" ht="15.75" hidden="false" customHeight="true" outlineLevel="0" collapsed="false">
      <c r="A1244" s="3" t="s">
        <v>1244</v>
      </c>
      <c r="B1244" s="3" t="str">
        <f aca="false">IFERROR(__xludf.dummyfunction("GOOGLETRANSLATE(B1244, ""en"", ""mg"")"),"Tsia... mandoa $20 ianao,- mandritra ny adiny 3 'mihoatra ny mitovy'.")</f>
        <v>Tsia... mandoa $20 ianao,- mandritra ny adiny 3 'mihoatra ny mitovy'.</v>
      </c>
      <c r="C1244" s="3" t="n">
        <v>-1</v>
      </c>
    </row>
    <row r="1245" customFormat="false" ht="15.75" hidden="false" customHeight="true" outlineLevel="0" collapsed="false">
      <c r="A1245" s="3" t="s">
        <v>1245</v>
      </c>
      <c r="B1245" s="3" t="str">
        <f aca="false">IFERROR(__xludf.dummyfunction("GOOGLETRANSLATE(B1245, ""en"", ""mg"")"),"Indray mandeha isaky ny pejy efatra.")</f>
        <v>Indray mandeha isaky ny pejy efatra.</v>
      </c>
      <c r="C1245" s="3" t="n">
        <v>-1</v>
      </c>
    </row>
    <row r="1246" customFormat="false" ht="15.75" hidden="false" customHeight="true" outlineLevel="0" collapsed="false">
      <c r="A1246" s="3" t="s">
        <v>1246</v>
      </c>
      <c r="B1246" s="3" t="str">
        <f aca="false">IFERROR(__xludf.dummyfunction("GOOGLETRANSLATE(B1246, ""en"", ""mg"")"),"Ny sary ihany no lesoka.")</f>
        <v>Ny sary ihany no lesoka.</v>
      </c>
      <c r="C1246" s="3" t="n">
        <v>-1</v>
      </c>
    </row>
    <row r="1247" customFormat="false" ht="15.75" hidden="false" customHeight="true" outlineLevel="0" collapsed="false">
      <c r="A1247" s="3" t="s">
        <v>1247</v>
      </c>
      <c r="B1247" s="3" t="str">
        <f aca="false">IFERROR(__xludf.dummyfunction("GOOGLETRANSLATE(B1247, ""en"", ""mg"")"),"Izany dia ho an'ny hetsika 51 manontolo!?")</f>
        <v>Izany dia ho an'ny hetsika 51 manontolo!?</v>
      </c>
      <c r="C1247" s="3" t="n">
        <v>-1</v>
      </c>
    </row>
    <row r="1248" customFormat="false" ht="15.75" hidden="false" customHeight="true" outlineLevel="0" collapsed="false">
      <c r="A1248" s="3" t="s">
        <v>1248</v>
      </c>
      <c r="B1248" s="3" t="str">
        <f aca="false">IFERROR(__xludf.dummyfunction("GOOGLETRANSLATE(B1248, ""en"", ""mg"")"),"Ity dia momba ny ampahany amin'ny lalao, fa tsy hanome naoty ambony aho, tsy dia tsara loatra.")</f>
        <v>Ity dia momba ny ampahany amin'ny lalao, fa tsy hanome naoty ambony aho, tsy dia tsara loatra.</v>
      </c>
      <c r="C1248" s="3" t="n">
        <v>-1</v>
      </c>
    </row>
    <row r="1249" customFormat="false" ht="15.75" hidden="false" customHeight="true" outlineLevel="0" collapsed="false">
      <c r="A1249" s="3" t="s">
        <v>1249</v>
      </c>
      <c r="B1249" s="3" t="str">
        <f aca="false">IFERROR(__xludf.dummyfunction("GOOGLETRANSLATE(B1249, ""en"", ""mg"")"),"Tsy azoko hoe nahoana izy ireo no hanao lalao vaovao tsy misy fanatsarana.")</f>
        <v>Tsy azoko hoe nahoana izy ireo no hanao lalao vaovao tsy misy fanatsarana.</v>
      </c>
      <c r="C1249" s="3" t="n">
        <v>-1</v>
      </c>
    </row>
    <row r="1250" customFormat="false" ht="15.75" hidden="false" customHeight="true" outlineLevel="0" collapsed="false">
      <c r="A1250" s="3" t="s">
        <v>1250</v>
      </c>
      <c r="B1250" s="3" t="str">
        <f aca="false">IFERROR(__xludf.dummyfunction("GOOGLETRANSLATE(B1250, ""en"", ""mg"")"),"Ny ampahany fampianarana amin'ny lalao dia mampianatra anao hampiasa zavatra toy ny fefy ho toerana azo arovana.")</f>
        <v>Ny ampahany fampianarana amin'ny lalao dia mampianatra anao hampiasa zavatra toy ny fefy ho toerana azo arovana.</v>
      </c>
      <c r="C1250" s="3" t="n">
        <v>-1</v>
      </c>
    </row>
    <row r="1251" customFormat="false" ht="15.75" hidden="false" customHeight="true" outlineLevel="0" collapsed="false">
      <c r="A1251" s="3" t="s">
        <v>1251</v>
      </c>
      <c r="B1251" s="3" t="str">
        <f aca="false">IFERROR(__xludf.dummyfunction("GOOGLETRANSLATE(B1251, ""en"", ""mg"")"),"Aza mandany vola akory.")</f>
        <v>Aza mandany vola akory.</v>
      </c>
      <c r="C1251" s="3" t="n">
        <v>-1</v>
      </c>
    </row>
    <row r="1252" customFormat="false" ht="15.75" hidden="false" customHeight="true" outlineLevel="0" collapsed="false">
      <c r="A1252" s="3" t="s">
        <v>1252</v>
      </c>
      <c r="B1252" s="3" t="str">
        <f aca="false">IFERROR(__xludf.dummyfunction("GOOGLETRANSLATE(B1252, ""en"", ""mg"")"),"Ary hitako koa ny tenako mihazakazaka amin'ny olona maro.")</f>
        <v>Ary hitako koa ny tenako mihazakazaka amin'ny olona maro.</v>
      </c>
      <c r="C1252" s="3" t="n">
        <v>-1</v>
      </c>
    </row>
    <row r="1253" customFormat="false" ht="15.75" hidden="false" customHeight="true" outlineLevel="0" collapsed="false">
      <c r="A1253" s="3" t="s">
        <v>1253</v>
      </c>
      <c r="B1253" s="3" t="str">
        <f aca="false">IFERROR(__xludf.dummyfunction("GOOGLETRANSLATE(B1253, ""en"", ""mg"")"),"tsy misy sanda replay ary tsy misy afa-tsy 1 misokatra manokana amin'ny faran'ny lalao, rehefa azonao izany dia mankaleo.")</f>
        <v>tsy misy sanda replay ary tsy misy afa-tsy 1 misokatra manokana amin'ny faran'ny lalao, rehefa azonao izany dia mankaleo.</v>
      </c>
      <c r="C1253" s="3" t="n">
        <v>-1</v>
      </c>
    </row>
    <row r="1254" customFormat="false" ht="15.75" hidden="false" customHeight="true" outlineLevel="0" collapsed="false">
      <c r="A1254" s="3" t="s">
        <v>1254</v>
      </c>
      <c r="B1254" s="3" t="str">
        <f aca="false">IFERROR(__xludf.dummyfunction("GOOGLETRANSLATE(B1254, ""en"", ""mg"")"),"Tokony ho tsara kokoa koa ny DVD.")</f>
        <v>Tokony ho tsara kokoa koa ny DVD.</v>
      </c>
      <c r="C1254" s="3" t="n">
        <v>-1</v>
      </c>
    </row>
    <row r="1255" customFormat="false" ht="15.75" hidden="false" customHeight="true" outlineLevel="0" collapsed="false">
      <c r="A1255" s="3" t="s">
        <v>1255</v>
      </c>
      <c r="B1255" s="3" t="str">
        <f aca="false">IFERROR(__xludf.dummyfunction("GOOGLETRANSLATE(B1255, ""en"", ""mg"")"),"Tena te ""tia"" Chaos Legion aho. Nanana akora mety tsara ho an'ny lalao hetsika mpamono olona izy io - biby goavam-be mampihoron-koditra, combos stylish, ary ady hack-'n'-slash be dia be.")</f>
        <v>Tena te "tia" Chaos Legion aho. Nanana akora mety tsara ho an'ny lalao hetsika mpamono olona izy io - biby goavam-be mampihoron-koditra, combos stylish, ary ady hack-'n'-slash be dia be.</v>
      </c>
      <c r="C1255" s="3" t="n">
        <v>1</v>
      </c>
    </row>
    <row r="1256" customFormat="false" ht="15.75" hidden="false" customHeight="true" outlineLevel="0" collapsed="false">
      <c r="A1256" s="3" t="s">
        <v>1256</v>
      </c>
      <c r="B1256" s="3" t="str">
        <f aca="false">IFERROR(__xludf.dummyfunction("GOOGLETRANSLATE(B1256, ""en"", ""mg"")"),"Amiko dia iray amin'ireo hira manaitra indrindra nosoratan'i BG io, ary misy zavatra lazainy.")</f>
        <v>Amiko dia iray amin'ireo hira manaitra indrindra nosoratan'i BG io, ary misy zavatra lazainy.</v>
      </c>
      <c r="C1256" s="3" t="n">
        <v>1</v>
      </c>
    </row>
    <row r="1257" customFormat="false" ht="15.75" hidden="false" customHeight="true" outlineLevel="0" collapsed="false">
      <c r="A1257" s="3" t="s">
        <v>1257</v>
      </c>
      <c r="B1257" s="3" t="str">
        <f aca="false">IFERROR(__xludf.dummyfunction("GOOGLETRANSLATE(B1257, ""en"", ""mg"")"),"- Ataovy ny toetranao manokana tsy manam-paharoa ao amin'ny vavahadin'i Baldur 1, ary rehefa vita ny lalao voalohany dia ampidiro ao amin'ny vavahadin'i Baldur 2 izy ireo ho an'ny fitohizana marina ary tohizo ny saga.")</f>
        <v>- Ataovy ny toetranao manokana tsy manam-paharoa ao amin'ny vavahadin'i Baldur 1, ary rehefa vita ny lalao voalohany dia ampidiro ao amin'ny vavahadin'i Baldur 2 izy ireo ho an'ny fitohizana marina ary tohizo ny saga.</v>
      </c>
      <c r="C1257" s="3" t="n">
        <v>1</v>
      </c>
    </row>
    <row r="1258" customFormat="false" ht="15.75" hidden="false" customHeight="true" outlineLevel="0" collapsed="false">
      <c r="A1258" s="3" t="s">
        <v>1258</v>
      </c>
      <c r="B1258" s="3" t="str">
        <f aca="false">IFERROR(__xludf.dummyfunction("GOOGLETRANSLATE(B1258, ""en"", ""mg"")"),"Ny olana hafa dia misy ny olana amin'ny fametahana mahazatra, ny tranobe sy ny terrain mipoitra tsy misy na aiza na aiza, ary ny hoditra ratsy indrindra hitako tamin'ny maodely toetra nanomboka tamin'ny 2004. Ny maodely dia mibaribary, mijery robotika, ar"&amp;"y tena ratsy tarehy.")</f>
        <v>Ny olana hafa dia misy ny olana amin'ny fametahana mahazatra, ny tranobe sy ny terrain mipoitra tsy misy na aiza na aiza, ary ny hoditra ratsy indrindra hitako tamin'ny maodely toetra nanomboka tamin'ny 2004. Ny maodely dia mibaribary, mijery robotika, ary tena ratsy tarehy.</v>
      </c>
      <c r="C1258" s="3" t="n">
        <v>-1</v>
      </c>
    </row>
    <row r="1259" customFormat="false" ht="15.75" hidden="false" customHeight="true" outlineLevel="0" collapsed="false">
      <c r="A1259" s="3" t="s">
        <v>1259</v>
      </c>
      <c r="B1259" s="3" t="str">
        <f aca="false">IFERROR(__xludf.dummyfunction("GOOGLETRANSLATE(B1259, ""en"", ""mg"")"),"Izay mahatonga ahy hino fa ity, sy ny TJB CD hafa ao amin'ny Herb Alpert's Signature Series, dia nahay ny CD mivantana avy amin'ireo masters album mixdown tany am-boalohany izay nampiasaina hanindry ny lamosina A&amp;M vinyl LP tany am-boalohany tamin'ny taon"&amp;"a 1960 (fomba fanao mahazatra izay nataon'ny indostrian'ny firaketana an-tsoratra niaraka tamin'ireo tompon'ny rakikira taloha nandritra ny fiandohan'ny vanim-potoanan'ny CD, izay nitombo 25 taona lasa izay.")</f>
        <v>Izay mahatonga ahy hino fa ity, sy ny TJB CD hafa ao amin'ny Herb Alpert's Signature Series, dia nahay ny CD mivantana avy amin'ireo masters album mixdown tany am-boalohany izay nampiasaina hanindry ny lamosina A&amp;M vinyl LP tany am-boalohany tamin'ny taona 1960 (fomba fanao mahazatra izay nataon'ny indostrian'ny firaketana an-tsoratra niaraka tamin'ireo tompon'ny rakikira taloha nandritra ny fiandohan'ny vanim-potoanan'ny CD, izay nitombo 25 taona lasa izay.</v>
      </c>
      <c r="C1259" s="3" t="n">
        <v>-1</v>
      </c>
    </row>
    <row r="1260" customFormat="false" ht="15.75" hidden="false" customHeight="true" outlineLevel="0" collapsed="false">
      <c r="A1260" s="3" t="s">
        <v>1260</v>
      </c>
      <c r="B1260" s="3" t="str">
        <f aca="false">IFERROR(__xludf.dummyfunction("GOOGLETRANSLATE(B1260, ""en"", ""mg"")"),"Izaho manokana dia te-hanome tsiny an'io amin'ny fanovana, indrindra fa tamin'ny voalohany dia hitako fa tsy afaka mipi-maso tsy misy seho.")</f>
        <v>Izaho manokana dia te-hanome tsiny an'io amin'ny fanovana, indrindra fa tamin'ny voalohany dia hitako fa tsy afaka mipi-maso tsy misy seho.</v>
      </c>
      <c r="C1260" s="3" t="n">
        <v>-1</v>
      </c>
    </row>
    <row r="1261" customFormat="false" ht="15.75" hidden="false" customHeight="true" outlineLevel="0" collapsed="false">
      <c r="A1261" s="3" t="s">
        <v>1261</v>
      </c>
      <c r="B1261" s="3" t="str">
        <f aca="false">IFERROR(__xludf.dummyfunction("GOOGLETRANSLATE(B1261, ""en"", ""mg"")"),"Manao ny fombany izy ireo.")</f>
        <v>Manao ny fombany izy ireo.</v>
      </c>
      <c r="C1261" s="3" t="n">
        <v>1</v>
      </c>
    </row>
    <row r="1262" customFormat="false" ht="15.75" hidden="false" customHeight="true" outlineLevel="0" collapsed="false">
      <c r="A1262" s="3" t="s">
        <v>1262</v>
      </c>
      <c r="B1262" s="3" t="str">
        <f aca="false">IFERROR(__xludf.dummyfunction("GOOGLETRANSLATE(B1262, ""en"", ""mg"")"),"Mamporisika anao aho hividy ity cd ity....misy ny kopiako.")</f>
        <v>Mamporisika anao aho hividy ity cd ity....misy ny kopiako.</v>
      </c>
      <c r="C1262" s="3" t="n">
        <v>-1</v>
      </c>
    </row>
    <row r="1263" customFormat="false" ht="15.75" hidden="false" customHeight="true" outlineLevel="0" collapsed="false">
      <c r="A1263" s="3" t="s">
        <v>1263</v>
      </c>
      <c r="B1263" s="3" t="str">
        <f aca="false">IFERROR(__xludf.dummyfunction("GOOGLETRANSLATE(B1263, ""en"", ""mg"")"),"Sarimiaina tandrefana mahafinaritra!")</f>
        <v>Sarimiaina tandrefana mahafinaritra!</v>
      </c>
      <c r="C1263" s="3" t="n">
        <v>1</v>
      </c>
    </row>
    <row r="1264" customFormat="false" ht="15.75" hidden="false" customHeight="true" outlineLevel="0" collapsed="false">
      <c r="A1264" s="3" t="s">
        <v>1264</v>
      </c>
      <c r="B1264" s="3" t="str">
        <f aca="false">IFERROR(__xludf.dummyfunction("GOOGLETRANSLATE(B1264, ""en"", ""mg"")"),"Toy izany koa no azo lazaina momba ity vatosoa kely amin'ny sarimihetsika ity.")</f>
        <v>Toy izany koa no azo lazaina momba ity vatosoa kely amin'ny sarimihetsika ity.</v>
      </c>
      <c r="C1264" s="3" t="n">
        <v>1</v>
      </c>
    </row>
    <row r="1265" customFormat="false" ht="15.75" hidden="false" customHeight="true" outlineLevel="0" collapsed="false">
      <c r="A1265" s="3" t="s">
        <v>1265</v>
      </c>
      <c r="B1265" s="3" t="str">
        <f aca="false">IFERROR(__xludf.dummyfunction("GOOGLETRANSLATE(B1265, ""en"", ""mg"")"),"6. Haingana izany!")</f>
        <v>6. Haingana izany!</v>
      </c>
      <c r="C1265" s="3" t="n">
        <v>1</v>
      </c>
    </row>
    <row r="1266" customFormat="false" ht="15.75" hidden="false" customHeight="true" outlineLevel="0" collapsed="false">
      <c r="A1266" s="3" t="s">
        <v>1266</v>
      </c>
      <c r="B1266" s="3" t="str">
        <f aca="false">IFERROR(__xludf.dummyfunction("GOOGLETRANSLATE(B1266, ""en"", ""mg"")"),"Amin'ny manaraka indray ny orinasa iray hamerina lalao ho an'ny mpankafy dia tokony hanontany aloha izy ireo. AMPY AO AMIN'NY FIKAMBANANA IREO FA HO LIANA ISIKA.")</f>
        <v>Amin'ny manaraka indray ny orinasa iray hamerina lalao ho an'ny mpankafy dia tokony hanontany aloha izy ireo. AMPY AO AMIN'NY FIKAMBANANA IREO FA HO LIANA ISIKA.</v>
      </c>
      <c r="C1266" s="3" t="n">
        <v>-1</v>
      </c>
    </row>
    <row r="1267" customFormat="false" ht="15.75" hidden="false" customHeight="true" outlineLevel="0" collapsed="false">
      <c r="A1267" s="3" t="s">
        <v>1267</v>
      </c>
      <c r="B1267" s="3" t="str">
        <f aca="false">IFERROR(__xludf.dummyfunction("GOOGLETRANSLATE(B1267, ""en"", ""mg"")"),"Ny sariko rehetra dia naseho teo amin'ny ilany.")</f>
        <v>Ny sariko rehetra dia naseho teo amin'ny ilany.</v>
      </c>
      <c r="C1267" s="3" t="n">
        <v>-1</v>
      </c>
    </row>
    <row r="1268" customFormat="false" ht="15.75" hidden="false" customHeight="true" outlineLevel="0" collapsed="false">
      <c r="A1268" s="3" t="s">
        <v>1268</v>
      </c>
      <c r="B1268" s="3" t="str">
        <f aca="false">IFERROR(__xludf.dummyfunction("GOOGLETRANSLATE(B1268, ""en"", ""mg"")"),"Ny fifandraisana misy eo amin'i Michael (ilay mpilalao fototra) sy i Angela (olon-tsy fantatra iray izay nitsambikina teo am-pandriana niaraka tamin'ny toko voalohany) dia tsy vitan'ny hoe tsy azo ekena sy mesogenistika fa mivaky toy ny nofinofin'ny tovol"&amp;"ahy iray.")</f>
        <v>Ny fifandraisana misy eo amin'i Michael (ilay mpilalao fototra) sy i Angela (olon-tsy fantatra iray izay nitsambikina teo am-pandriana niaraka tamin'ny toko voalohany) dia tsy vitan'ny hoe tsy azo ekena sy mesogenistika fa mivaky toy ny nofinofin'ny tovolahy iray.</v>
      </c>
      <c r="C1268" s="3" t="n">
        <v>-1</v>
      </c>
    </row>
    <row r="1269" customFormat="false" ht="15.75" hidden="false" customHeight="true" outlineLevel="0" collapsed="false">
      <c r="A1269" s="3" t="s">
        <v>1269</v>
      </c>
      <c r="B1269" s="3" t="str">
        <f aca="false">IFERROR(__xludf.dummyfunction("GOOGLETRANSLATE(B1269, ""en"", ""mg"")"),"Ity no seranana ratsy indrindra nilalao nandritra ny fotoana ela.")</f>
        <v>Ity no seranana ratsy indrindra nilalao nandritra ny fotoana ela.</v>
      </c>
      <c r="C1269" s="3" t="n">
        <v>-1</v>
      </c>
    </row>
    <row r="1270" customFormat="false" ht="15.75" hidden="false" customHeight="true" outlineLevel="0" collapsed="false">
      <c r="A1270" s="3" t="s">
        <v>1270</v>
      </c>
      <c r="B1270" s="3" t="str">
        <f aca="false">IFERROR(__xludf.dummyfunction("GOOGLETRANSLATE(B1270, ""en"", ""mg"")"),"Voaporitra tanteraka ny fampisehoana.")</f>
        <v>Voaporitra tanteraka ny fampisehoana.</v>
      </c>
      <c r="C1270" s="3" t="n">
        <v>1</v>
      </c>
    </row>
    <row r="1271" customFormat="false" ht="15.75" hidden="false" customHeight="true" outlineLevel="0" collapsed="false">
      <c r="A1271" s="3" t="s">
        <v>1271</v>
      </c>
      <c r="B1271" s="3" t="str">
        <f aca="false">IFERROR(__xludf.dummyfunction("GOOGLETRANSLATE(B1271, ""en"", ""mg"")"),"Tsy nanonona ny fahatsiarovana 16gb miaraka amin'ny telefaona T-Mobile tsy misy fiampangana fanampiny ianao.")</f>
        <v>Tsy nanonona ny fahatsiarovana 16gb miaraka amin'ny telefaona T-Mobile tsy misy fiampangana fanampiny ianao.</v>
      </c>
      <c r="C1271" s="3" t="n">
        <v>1</v>
      </c>
    </row>
    <row r="1272" customFormat="false" ht="15.75" hidden="false" customHeight="true" outlineLevel="0" collapsed="false">
      <c r="A1272" s="3" t="s">
        <v>1272</v>
      </c>
      <c r="B1272" s="3" t="str">
        <f aca="false">IFERROR(__xludf.dummyfunction("GOOGLETRANSLATE(B1272, ""en"", ""mg"")"),"Mandoa dolara vitsivitsy fanampiny ary mahazo kitapo tsara kokoa.")</f>
        <v>Mandoa dolara vitsivitsy fanampiny ary mahazo kitapo tsara kokoa.</v>
      </c>
      <c r="C1272" s="3" t="n">
        <v>-1</v>
      </c>
    </row>
    <row r="1273" customFormat="false" ht="15.75" hidden="false" customHeight="true" outlineLevel="0" collapsed="false">
      <c r="A1273" s="3" t="s">
        <v>1273</v>
      </c>
      <c r="B1273" s="3" t="str">
        <f aca="false">IFERROR(__xludf.dummyfunction("GOOGLETRANSLATE(B1273, ""en"", ""mg"")"),"Izaho dia anisan'ireo adala nividy ilay album deluxe, ary rehefa novahako tao an-trano ary tena nanamarina ny lisitry ny hira sy ny toy izany, dia mety ho tafiditra ao anatin'ny rakikira iray avokoa ireo hira rehetra ireo.")</f>
        <v>Izaho dia anisan'ireo adala nividy ilay album deluxe, ary rehefa novahako tao an-trano ary tena nanamarina ny lisitry ny hira sy ny toy izany, dia mety ho tafiditra ao anatin'ny rakikira iray avokoa ireo hira rehetra ireo.</v>
      </c>
      <c r="C1273" s="3" t="n">
        <v>-1</v>
      </c>
    </row>
    <row r="1274" customFormat="false" ht="15.75" hidden="false" customHeight="true" outlineLevel="0" collapsed="false">
      <c r="A1274" s="3" t="s">
        <v>1274</v>
      </c>
      <c r="B1274" s="3" t="str">
        <f aca="false">IFERROR(__xludf.dummyfunction("GOOGLETRANSLATE(B1274, ""en"", ""mg"")"),"Eny, fotoana hanandrana indray.")</f>
        <v>Eny, fotoana hanandrana indray.</v>
      </c>
      <c r="C1274" s="3" t="n">
        <v>-1</v>
      </c>
    </row>
    <row r="1275" customFormat="false" ht="15.75" hidden="false" customHeight="true" outlineLevel="0" collapsed="false">
      <c r="A1275" s="3" t="s">
        <v>1275</v>
      </c>
      <c r="B1275" s="3" t="str">
        <f aca="false">IFERROR(__xludf.dummyfunction("GOOGLETRANSLATE(B1275, ""en"", ""mg"")"),"Efa naheno ny rakikira GH voalohany aho, ary mahagaga ihany koa...")</f>
        <v>Efa naheno ny rakikira GH voalohany aho, ary mahagaga ihany koa...</v>
      </c>
      <c r="C1275" s="3" t="n">
        <v>1</v>
      </c>
    </row>
    <row r="1276" customFormat="false" ht="15.75" hidden="false" customHeight="true" outlineLevel="0" collapsed="false">
      <c r="A1276" s="3" t="s">
        <v>1276</v>
      </c>
      <c r="B1276" s="3" t="str">
        <f aca="false">IFERROR(__xludf.dummyfunction("GOOGLETRANSLATE(B1276, ""en"", ""mg"")"),"tsy maharesy azy ireo ka vidio ny zo hahavita izany mihitsy???")</f>
        <v>tsy maharesy azy ireo ka vidio ny zo hahavita izany mihitsy???</v>
      </c>
      <c r="C1276" s="3" t="n">
        <v>-1</v>
      </c>
    </row>
    <row r="1277" customFormat="false" ht="15.75" hidden="false" customHeight="true" outlineLevel="0" collapsed="false">
      <c r="A1277" s="3" t="s">
        <v>1277</v>
      </c>
      <c r="B1277" s="3" t="str">
        <f aca="false">IFERROR(__xludf.dummyfunction("GOOGLETRANSLATE(B1277, ""en"", ""mg"")"),"Fa raha toa ianao ka handika ny sarimihetsika ho an'ny frame, inona no ilana hanaovana azy?")</f>
        <v>Fa raha toa ianao ka handika ny sarimihetsika ho an'ny frame, inona no ilana hanaovana azy?</v>
      </c>
      <c r="C1277" s="3" t="n">
        <v>-1</v>
      </c>
    </row>
    <row r="1278" customFormat="false" ht="15.75" hidden="false" customHeight="true" outlineLevel="0" collapsed="false">
      <c r="A1278" s="3" t="s">
        <v>1278</v>
      </c>
      <c r="B1278" s="3" t="str">
        <f aca="false">IFERROR(__xludf.dummyfunction("GOOGLETRANSLATE(B1278, ""en"", ""mg"")"),"Ankoatra izany dia mitantana apps google maro izy, ary Apple dia manana apps fako be loatra izay tsy misy dikany fotsiny.")</f>
        <v>Ankoatra izany dia mitantana apps google maro izy, ary Apple dia manana apps fako be loatra izay tsy misy dikany fotsiny.</v>
      </c>
      <c r="C1278" s="3" t="n">
        <v>1</v>
      </c>
    </row>
    <row r="1279" customFormat="false" ht="15.75" hidden="false" customHeight="true" outlineLevel="0" collapsed="false">
      <c r="A1279" s="3" t="s">
        <v>1279</v>
      </c>
      <c r="B1279" s="3" t="str">
        <f aca="false">IFERROR(__xludf.dummyfunction("GOOGLETRANSLATE(B1279, ""en"", ""mg"")"),"Lasa ihany koa ny kapoka ambany amin'ny amponga beso.")</f>
        <v>Lasa ihany koa ny kapoka ambany amin'ny amponga beso.</v>
      </c>
      <c r="C1279" s="3" t="n">
        <v>-1</v>
      </c>
    </row>
    <row r="1280" customFormat="false" ht="15.75" hidden="false" customHeight="true" outlineLevel="0" collapsed="false">
      <c r="A1280" s="3" t="s">
        <v>1280</v>
      </c>
      <c r="B1280" s="3" t="str">
        <f aca="false">IFERROR(__xludf.dummyfunction("GOOGLETRANSLATE(B1280, ""en"", ""mg"")"),"Toy ny hoe rehefa mametraka kasety ao anaty mpilalao iray ianao ary mihinana ilay kasety, ary mahafinaritra toy izany koa.")</f>
        <v>Toy ny hoe rehefa mametraka kasety ao anaty mpilalao iray ianao ary mihinana ilay kasety, ary mahafinaritra toy izany koa.</v>
      </c>
      <c r="C1280" s="3" t="n">
        <v>-1</v>
      </c>
    </row>
    <row r="1281" customFormat="false" ht="15.75" hidden="false" customHeight="true" outlineLevel="0" collapsed="false">
      <c r="A1281" s="3" t="s">
        <v>1281</v>
      </c>
      <c r="B1281" s="3" t="str">
        <f aca="false">IFERROR(__xludf.dummyfunction("GOOGLETRANSLATE(B1281, ""en"", ""mg"")"),"Azo antoka fa tsy mendrika ny $20,-. Na dia amin'ny 'sarotra' aza ianao dia mety ho afaka hamarana ity lalao ity ao anatin'ny 2-3 ora eo ho eo.")</f>
        <v>Azo antoka fa tsy mendrika ny $20,-. Na dia amin'ny 'sarotra' aza ianao dia mety ho afaka hamarana ity lalao ity ao anatin'ny 2-3 ora eo ho eo.</v>
      </c>
      <c r="C1281" s="3" t="n">
        <v>-1</v>
      </c>
    </row>
    <row r="1282" customFormat="false" ht="15.75" hidden="false" customHeight="true" outlineLevel="0" collapsed="false">
      <c r="A1282" s="3" t="s">
        <v>1282</v>
      </c>
      <c r="B1282" s="3" t="str">
        <f aca="false">IFERROR(__xludf.dummyfunction("GOOGLETRANSLATE(B1282, ""en"", ""mg"")"),"Ny zavatra mahafinaritra iray hafa dia azonao atao ny misafidy hoe te ho mpamboly tovovavy ianao, mpamboly zazalahy, saka biby fiompy na alika biby fiompy!")</f>
        <v>Ny zavatra mahafinaritra iray hafa dia azonao atao ny misafidy hoe te ho mpamboly tovovavy ianao, mpamboly zazalahy, saka biby fiompy na alika biby fiompy!</v>
      </c>
      <c r="C1282" s="3" t="n">
        <v>1</v>
      </c>
    </row>
    <row r="1283" customFormat="false" ht="15.75" hidden="false" customHeight="true" outlineLevel="0" collapsed="false">
      <c r="A1283" s="3" t="s">
        <v>1283</v>
      </c>
      <c r="B1283" s="3" t="str">
        <f aca="false">IFERROR(__xludf.dummyfunction("GOOGLETRANSLATE(B1283, ""en"", ""mg"")"),"Na izany aza, nahafinaritra ny Mercs 2, ary nahafinaritra ahy izany.")</f>
        <v>Na izany aza, nahafinaritra ny Mercs 2, ary nahafinaritra ahy izany.</v>
      </c>
      <c r="C1283" s="3" t="n">
        <v>1</v>
      </c>
    </row>
    <row r="1284" customFormat="false" ht="15.75" hidden="false" customHeight="true" outlineLevel="0" collapsed="false">
      <c r="A1284" s="3" t="s">
        <v>1284</v>
      </c>
      <c r="B1284" s="3" t="str">
        <f aca="false">IFERROR(__xludf.dummyfunction("GOOGLETRANSLATE(B1284, ""en"", ""mg"")"),"Izy io dia nitana ny fampanantenana hitarika ho amin'ny tantara sci-fi saingy tsy nahatratra na inona na inona mihoatra ny zava-drehetra mandra-pahatongan'ny toko roa farany amin'ny boky.")</f>
        <v>Izy io dia nitana ny fampanantenana hitarika ho amin'ny tantara sci-fi saingy tsy nahatratra na inona na inona mihoatra ny zava-drehetra mandra-pahatongan'ny toko roa farany amin'ny boky.</v>
      </c>
      <c r="C1284" s="3" t="n">
        <v>-1</v>
      </c>
    </row>
    <row r="1285" customFormat="false" ht="15.75" hidden="false" customHeight="true" outlineLevel="0" collapsed="false">
      <c r="A1285" s="3" t="s">
        <v>1285</v>
      </c>
      <c r="B1285" s="3" t="str">
        <f aca="false">IFERROR(__xludf.dummyfunction("GOOGLETRANSLATE(B1285, ""en"", ""mg"")"),"3 sarintany...")</f>
        <v>3 sarintany...</v>
      </c>
      <c r="C1285" s="3" t="n">
        <v>-1</v>
      </c>
    </row>
    <row r="1286" customFormat="false" ht="15.75" hidden="false" customHeight="true" outlineLevel="0" collapsed="false">
      <c r="A1286" s="3" t="s">
        <v>1286</v>
      </c>
      <c r="B1286" s="3" t="str">
        <f aca="false">IFERROR(__xludf.dummyfunction("GOOGLETRANSLATE(B1286, ""en"", ""mg"")"),"Ny lalao dia toa tahaka ny dika mitovy amin'ny Mario Kart DS amin'ny ampahany.")</f>
        <v>Ny lalao dia toa tahaka ny dika mitovy amin'ny Mario Kart DS amin'ny ampahany.</v>
      </c>
      <c r="C1286" s="3" t="n">
        <v>-1</v>
      </c>
    </row>
    <row r="1287" customFormat="false" ht="15.75" hidden="false" customHeight="true" outlineLevel="0" collapsed="false">
      <c r="A1287" s="3" t="s">
        <v>1287</v>
      </c>
      <c r="B1287" s="3" t="str">
        <f aca="false">IFERROR(__xludf.dummyfunction("GOOGLETRANSLATE(B1287, ""en"", ""mg"")"),"Atrocious!")</f>
        <v>Atrocious!</v>
      </c>
      <c r="C1287" s="3" t="n">
        <v>-1</v>
      </c>
    </row>
    <row r="1288" customFormat="false" ht="15.75" hidden="false" customHeight="true" outlineLevel="0" collapsed="false">
      <c r="A1288" s="3" t="s">
        <v>1288</v>
      </c>
      <c r="B1288" s="3" t="str">
        <f aca="false">IFERROR(__xludf.dummyfunction("GOOGLETRANSLATE(B1288, ""en"", ""mg"")"),"Na ny PalmOne na ny mpivarotra dia tsy hanome antoka ny fampisehoana.")</f>
        <v>Na ny PalmOne na ny mpivarotra dia tsy hanome antoka ny fampisehoana.</v>
      </c>
      <c r="C1288" s="3" t="n">
        <v>-1</v>
      </c>
    </row>
    <row r="1289" customFormat="false" ht="15.75" hidden="false" customHeight="true" outlineLevel="0" collapsed="false">
      <c r="A1289" s="3" t="s">
        <v>1289</v>
      </c>
      <c r="B1289" s="3" t="str">
        <f aca="false">IFERROR(__xludf.dummyfunction("GOOGLETRANSLATE(B1289, ""en"", ""mg"")"),"Ny zava-nisongadina ho ahy dia ny sasany amin'ireo fifanakalozan-kevitra mahatsikaiky, izay mbola notanisaiko taona maro taty aoriana.")</f>
        <v>Ny zava-nisongadina ho ahy dia ny sasany amin'ireo fifanakalozan-kevitra mahatsikaiky, izay mbola notanisaiko taona maro taty aoriana.</v>
      </c>
      <c r="C1289" s="3" t="n">
        <v>1</v>
      </c>
    </row>
    <row r="1290" customFormat="false" ht="15.75" hidden="false" customHeight="true" outlineLevel="0" collapsed="false">
      <c r="A1290" s="3" t="s">
        <v>1290</v>
      </c>
      <c r="B1290" s="3" t="str">
        <f aca="false">IFERROR(__xludf.dummyfunction("GOOGLETRANSLATE(B1290, ""en"", ""mg"")"),"Maka ohatra momba an'i Homer sy Hamlet izy fa ny zavatra rehetra ataon'i Mortimer dia ny manisy padding be dia be sy teny tsy misy ilana azy hampita ny heviny.")</f>
        <v>Maka ohatra momba an'i Homer sy Hamlet izy fa ny zavatra rehetra ataon'i Mortimer dia ny manisy padding be dia be sy teny tsy misy ilana azy hampita ny heviny.</v>
      </c>
      <c r="C1290" s="3" t="n">
        <v>-1</v>
      </c>
    </row>
    <row r="1291" customFormat="false" ht="15.75" hidden="false" customHeight="true" outlineLevel="0" collapsed="false">
      <c r="A1291" s="3" t="s">
        <v>1291</v>
      </c>
      <c r="B1291" s="3" t="str">
        <f aca="false">IFERROR(__xludf.dummyfunction("GOOGLETRANSLATE(B1291, ""en"", ""mg"")"),"Amin'ity sarimihetsika ity dia be loatra ny olana tsy azo tanisaina.")</f>
        <v>Amin'ity sarimihetsika ity dia be loatra ny olana tsy azo tanisaina.</v>
      </c>
      <c r="C1291" s="3" t="n">
        <v>-1</v>
      </c>
    </row>
    <row r="1292" customFormat="false" ht="15.75" hidden="false" customHeight="true" outlineLevel="0" collapsed="false">
      <c r="A1292" s="3" t="s">
        <v>1292</v>
      </c>
      <c r="B1292" s="3" t="str">
        <f aca="false">IFERROR(__xludf.dummyfunction("GOOGLETRANSLATE(B1292, ""en"", ""mg"")"),"Ny ""Mitsangàna"" dia manindrona ny fiaraha-miombon'antoka manomboka amin'ny zavakanto mandrakotra (inona izany vehivavy hevi-diso izany?), mankany amin'ny etikety hira kely ao ambadika.")</f>
        <v>Ny "Mitsangàna" dia manindrona ny fiaraha-miombon'antoka manomboka amin'ny zavakanto mandrakotra (inona izany vehivavy hevi-diso izany?), mankany amin'ny etikety hira kely ao ambadika.</v>
      </c>
      <c r="C1292" s="3" t="n">
        <v>-1</v>
      </c>
    </row>
    <row r="1293" customFormat="false" ht="15.75" hidden="false" customHeight="true" outlineLevel="0" collapsed="false">
      <c r="A1293" s="3" t="s">
        <v>1293</v>
      </c>
      <c r="B1293" s="3" t="str">
        <f aca="false">IFERROR(__xludf.dummyfunction("GOOGLETRANSLATE(B1293, ""en"", ""mg"")"),"Manontany tena aho hoe ahoana no fiheverany an'ireo rima rehetra ireo.")</f>
        <v>Manontany tena aho hoe ahoana no fiheverany an'ireo rima rehetra ireo.</v>
      </c>
      <c r="C1293" s="3" t="n">
        <v>1</v>
      </c>
    </row>
    <row r="1294" customFormat="false" ht="15.75" hidden="false" customHeight="true" outlineLevel="0" collapsed="false">
      <c r="A1294" s="3" t="s">
        <v>1294</v>
      </c>
      <c r="B1294" s="3" t="str">
        <f aca="false">IFERROR(__xludf.dummyfunction("GOOGLETRANSLATE(B1294, ""en"", ""mg"")"),"Raha jerena ny tsy fahampian'ny fanohanan'ny mpanjifa sy ny teny anglisy ho mpiasa amin'ny fiteny faharoa an'i Palmone, dia tsy manoro hevitra ny fividianana an'ity PDA ity aho.")</f>
        <v>Raha jerena ny tsy fahampian'ny fanohanan'ny mpanjifa sy ny teny anglisy ho mpiasa amin'ny fiteny faharoa an'i Palmone, dia tsy manoro hevitra ny fividianana an'ity PDA ity aho.</v>
      </c>
      <c r="C1294" s="3" t="n">
        <v>-1</v>
      </c>
    </row>
    <row r="1295" customFormat="false" ht="15.75" hidden="false" customHeight="true" outlineLevel="0" collapsed="false">
      <c r="A1295" s="3" t="s">
        <v>1295</v>
      </c>
      <c r="B1295" s="3" t="str">
        <f aca="false">IFERROR(__xludf.dummyfunction("GOOGLETRANSLATE(B1295, ""en"", ""mg"")"),"Manontany be loatra ve aho amin'ny fanontaniako ny fizotry ny fisainana SASANY mandritra ny famolavolana ity sarimihetsika ity?")</f>
        <v>Manontany be loatra ve aho amin'ny fanontaniako ny fizotry ny fisainana SASANY mandritra ny famolavolana ity sarimihetsika ity?</v>
      </c>
      <c r="C1295" s="3" t="n">
        <v>-1</v>
      </c>
    </row>
    <row r="1296" customFormat="false" ht="15.75" hidden="false" customHeight="true" outlineLevel="0" collapsed="false">
      <c r="A1296" s="3" t="s">
        <v>1296</v>
      </c>
      <c r="B1296" s="3" t="str">
        <f aca="false">IFERROR(__xludf.dummyfunction("GOOGLETRANSLATE(B1296, ""en"", ""mg"")"),"Izany dia manome ny firaketana ny fahatsapana voajanahary tena izy: tsy toy ny hoe narora avy tao amin'ny orinasa iray.")</f>
        <v>Izany dia manome ny firaketana ny fahatsapana voajanahary tena izy: tsy toy ny hoe narora avy tao amin'ny orinasa iray.</v>
      </c>
      <c r="C1296" s="3" t="n">
        <v>1</v>
      </c>
    </row>
    <row r="1297" customFormat="false" ht="15.75" hidden="false" customHeight="true" outlineLevel="0" collapsed="false">
      <c r="A1297" s="3" t="s">
        <v>1297</v>
      </c>
      <c r="B1297" s="3" t="str">
        <f aca="false">IFERROR(__xludf.dummyfunction("GOOGLETRANSLATE(B1297, ""en"", ""mg"")"),"Saingy indray dia i Dillon no manome ny anjara mendrika Oscar ho ilay Chinaski mahafatifaty, mora tezitra ary zara raha mifoha izay mendrika ny ekena ary manaporofo fa misy zavatra hafa tokony hifanena amin'ny maso amin'ilay pony iray -heverina ho iray am"&amp;"in'ny tricks izay i Dillon dia noheverina tamin'ny voalohany noho ny lantom-peony Brooklyn mavesatra sy ny fijery tsara tarehy; manao ny asany tsara indrindra izy hatramin'ny nanovany an'io hira io tamin'ny ""Drugstore Cowboy"" ary manantena fa hanohy ny "&amp;"diany amin'ny vintana tsara izy fa tsy toa an'i Henry Chinaski.")</f>
        <v>Saingy indray dia i Dillon no manome ny anjara mendrika Oscar ho ilay Chinaski mahafatifaty, mora tezitra ary zara raha mifoha izay mendrika ny ekena ary manaporofo fa misy zavatra hafa tokony hifanena amin'ny maso amin'ilay pony iray -heverina ho iray amin'ny tricks izay i Dillon dia noheverina tamin'ny voalohany noho ny lantom-peony Brooklyn mavesatra sy ny fijery tsara tarehy; manao ny asany tsara indrindra izy hatramin'ny nanovany an'io hira io tamin'ny "Drugstore Cowboy" ary manantena fa hanohy ny diany amin'ny vintana tsara izy fa tsy toa an'i Henry Chinaski.</v>
      </c>
      <c r="C1297" s="3" t="n">
        <v>1</v>
      </c>
    </row>
    <row r="1298" customFormat="false" ht="15.75" hidden="false" customHeight="true" outlineLevel="0" collapsed="false">
      <c r="A1298" s="3" t="s">
        <v>1298</v>
      </c>
      <c r="B1298" s="3" t="str">
        <f aca="false">IFERROR(__xludf.dummyfunction("GOOGLETRANSLATE(B1298, ""en"", ""mg"")"),"Mahafatifaty izy ireo ary afaka mihira sy mandihy.")</f>
        <v>Mahafatifaty izy ireo ary afaka mihira sy mandihy.</v>
      </c>
      <c r="C1298" s="3" t="n">
        <v>1</v>
      </c>
    </row>
    <row r="1299" customFormat="false" ht="15.75" hidden="false" customHeight="true" outlineLevel="0" collapsed="false">
      <c r="A1299" s="3" t="s">
        <v>1299</v>
      </c>
      <c r="B1299" s="3" t="str">
        <f aca="false">IFERROR(__xludf.dummyfunction("GOOGLETRANSLATE(B1299, ""en"", ""mg"")"),"mila fotoana kelikely vao zatra ny fomba vaovao fa izao aho relly tia ""manidina na maty"".")</f>
        <v>mila fotoana kelikely vao zatra ny fomba vaovao fa izao aho relly tia "manidina na maty".</v>
      </c>
      <c r="C1299" s="3" t="n">
        <v>1</v>
      </c>
    </row>
    <row r="1300" customFormat="false" ht="15.75" hidden="false" customHeight="true" outlineLevel="0" collapsed="false">
      <c r="A1300" s="3" t="s">
        <v>1300</v>
      </c>
      <c r="B1300" s="3" t="str">
        <f aca="false">IFERROR(__xludf.dummyfunction("GOOGLETRANSLATE(B1300, ""en"", ""mg"")"),"Raha tsy hoe tena tia ny FFL tany am-boalohany ianao, MIALA IZANY GAME!")</f>
        <v>Raha tsy hoe tena tia ny FFL tany am-boalohany ianao, MIALA IZANY GAME!</v>
      </c>
      <c r="C1300" s="3" t="n">
        <v>-1</v>
      </c>
    </row>
    <row r="1301" customFormat="false" ht="15.75" hidden="false" customHeight="true" outlineLevel="0" collapsed="false">
      <c r="A1301" s="3" t="s">
        <v>1301</v>
      </c>
      <c r="B1301" s="3" t="str">
        <f aca="false">IFERROR(__xludf.dummyfunction("GOOGLETRANSLATE(B1301, ""en"", ""mg"")"),"Tena ho tianao izany, aza mihevitra fa ratsy ny lalaony, satria tsara izany ary hankafy azy ianao.")</f>
        <v>Tena ho tianao izany, aza mihevitra fa ratsy ny lalaony, satria tsara izany ary hankafy azy ianao.</v>
      </c>
      <c r="C1301" s="3" t="n">
        <v>1</v>
      </c>
    </row>
    <row r="1302" customFormat="false" ht="15.75" hidden="false" customHeight="true" outlineLevel="0" collapsed="false">
      <c r="A1302" s="3" t="s">
        <v>1302</v>
      </c>
      <c r="B1302" s="3" t="str">
        <f aca="false">IFERROR(__xludf.dummyfunction("GOOGLETRANSLATE(B1302, ""en"", ""mg"")"),"Fa tena...")</f>
        <v>Fa tena...</v>
      </c>
      <c r="C1302" s="3" t="n">
        <v>-1</v>
      </c>
    </row>
    <row r="1303" customFormat="false" ht="15.75" hidden="false" customHeight="true" outlineLevel="0" collapsed="false">
      <c r="A1303" s="3" t="s">
        <v>1303</v>
      </c>
      <c r="B1303" s="3" t="str">
        <f aca="false">IFERROR(__xludf.dummyfunction("GOOGLETRANSLATE(B1303, ""en"", ""mg"")"),"Na izany aza, Atoa Lieven dia manome fomba fijery mahavariana momba ny ady.")</f>
        <v>Na izany aza, Atoa Lieven dia manome fomba fijery mahavariana momba ny ady.</v>
      </c>
      <c r="C1303" s="3" t="n">
        <v>1</v>
      </c>
    </row>
    <row r="1304" customFormat="false" ht="15.75" hidden="false" customHeight="true" outlineLevel="0" collapsed="false">
      <c r="A1304" s="3" t="s">
        <v>1304</v>
      </c>
      <c r="B1304" s="3" t="str">
        <f aca="false">IFERROR(__xludf.dummyfunction("GOOGLETRANSLATE(B1304, ""en"", ""mg"")"),"Nanana faniriana ny hilalao indray aho ary nitazona izany nandritra ny 5 minitra fotsiny noho ny fahaleovan-tenako.")</f>
        <v>Nanana faniriana ny hilalao indray aho ary nitazona izany nandritra ny 5 minitra fotsiny noho ny fahaleovan-tenako.</v>
      </c>
      <c r="C1304" s="3" t="n">
        <v>-1</v>
      </c>
    </row>
    <row r="1305" customFormat="false" ht="15.75" hidden="false" customHeight="true" outlineLevel="0" collapsed="false">
      <c r="A1305" s="3" t="s">
        <v>1305</v>
      </c>
      <c r="B1305" s="3" t="str">
        <f aca="false">IFERROR(__xludf.dummyfunction("GOOGLETRANSLATE(B1305, ""en"", ""mg"")"),"Gort (ilay mpiaro ny fahefana saika tsy manam-petra eto amin'izao tontolo izao) dia latsa-danja lavitra tamin'ny fandraisany an'ity sarimihetsika ity ho amin'ny haavony izay mety ho tratrany.")</f>
        <v>Gort (ilay mpiaro ny fahefana saika tsy manam-petra eto amin'izao tontolo izao) dia latsa-danja lavitra tamin'ny fandraisany an'ity sarimihetsika ity ho amin'ny haavony izay mety ho tratrany.</v>
      </c>
      <c r="C1305" s="3" t="n">
        <v>-1</v>
      </c>
    </row>
    <row r="1306" customFormat="false" ht="15.75" hidden="false" customHeight="true" outlineLevel="0" collapsed="false">
      <c r="A1306" s="3" t="s">
        <v>1306</v>
      </c>
      <c r="B1306" s="3" t="str">
        <f aca="false">IFERROR(__xludf.dummyfunction("GOOGLETRANSLATE(B1306, ""en"", ""mg"")"),"Ny famokarana tamin'izany fotoana izany dia revolisionera; Lauri Latham (niara-niasa tamin'ny Echo &amp; the Bunnymen, Squeeze ary The Stranglers taty aoriana) dia tonga niaraka tamin'ny feo mamirapiratra sy malefaka.")</f>
        <v>Ny famokarana tamin'izany fotoana izany dia revolisionera; Lauri Latham (niara-niasa tamin'ny Echo &amp; the Bunnymen, Squeeze ary The Stranglers taty aoriana) dia tonga niaraka tamin'ny feo mamirapiratra sy malefaka.</v>
      </c>
      <c r="C1306" s="3" t="n">
        <v>1</v>
      </c>
    </row>
    <row r="1307" customFormat="false" ht="15.75" hidden="false" customHeight="true" outlineLevel="0" collapsed="false">
      <c r="A1307" s="3" t="s">
        <v>1307</v>
      </c>
      <c r="B1307" s="3" t="str">
        <f aca="false">IFERROR(__xludf.dummyfunction("GOOGLETRANSLATE(B1307, ""en"", ""mg"")"),"Efa naheno azy ireo tsara kokoa aho, saingy lavitra ny tsara.")</f>
        <v>Efa naheno azy ireo tsara kokoa aho, saingy lavitra ny tsara.</v>
      </c>
      <c r="C1307" s="3" t="n">
        <v>-1</v>
      </c>
    </row>
    <row r="1308" customFormat="false" ht="15.75" hidden="false" customHeight="true" outlineLevel="0" collapsed="false">
      <c r="A1308" s="3" t="s">
        <v>1308</v>
      </c>
      <c r="B1308" s="3" t="str">
        <f aca="false">IFERROR(__xludf.dummyfunction("GOOGLETRANSLATE(B1308, ""en"", ""mg"")"),"Betsaka ny olona milaza fa tsy voalanjalanja ny maherifo satria tsara lavitra noho ny tarehin-tsoratra mahazatra izy ireo, saingy fanambarana adaladala izany.")</f>
        <v>Betsaka ny olona milaza fa tsy voalanjalanja ny maherifo satria tsara lavitra noho ny tarehin-tsoratra mahazatra izy ireo, saingy fanambarana adaladala izany.</v>
      </c>
      <c r="C1308" s="3" t="n">
        <v>1</v>
      </c>
    </row>
    <row r="1309" customFormat="false" ht="15.75" hidden="false" customHeight="true" outlineLevel="0" collapsed="false">
      <c r="A1309" s="3" t="s">
        <v>1309</v>
      </c>
      <c r="B1309" s="3" t="str">
        <f aca="false">IFERROR(__xludf.dummyfunction("GOOGLETRANSLATE(B1309, ""en"", ""mg"")"),"Mampalahelo fotsiny.")</f>
        <v>Mampalahelo fotsiny.</v>
      </c>
      <c r="C1309" s="3" t="n">
        <v>-1</v>
      </c>
    </row>
    <row r="1310" customFormat="false" ht="15.75" hidden="false" customHeight="true" outlineLevel="0" collapsed="false">
      <c r="A1310" s="3" t="s">
        <v>1310</v>
      </c>
      <c r="B1310" s="3" t="str">
        <f aca="false">IFERROR(__xludf.dummyfunction("GOOGLETRANSLATE(B1310, ""en"", ""mg"")"),"Toa andrana tsy hita hatramin'ny voalohany ka hatramin'ny farany izy rehetra.")</f>
        <v>Toa andrana tsy hita hatramin'ny voalohany ka hatramin'ny farany izy rehetra.</v>
      </c>
      <c r="C1310" s="3" t="n">
        <v>-1</v>
      </c>
    </row>
    <row r="1311" customFormat="false" ht="15.75" hidden="false" customHeight="true" outlineLevel="0" collapsed="false">
      <c r="A1311" s="3" t="s">
        <v>1311</v>
      </c>
      <c r="B1311" s="3" t="str">
        <f aca="false">IFERROR(__xludf.dummyfunction("GOOGLETRANSLATE(B1311, ""en"", ""mg"")"),"Isa 8.9")</f>
        <v>Isa 8.9</v>
      </c>
      <c r="C1311" s="3" t="n">
        <v>1</v>
      </c>
    </row>
    <row r="1312" customFormat="false" ht="15.75" hidden="false" customHeight="true" outlineLevel="0" collapsed="false">
      <c r="A1312" s="3" t="s">
        <v>1312</v>
      </c>
      <c r="B1312" s="3" t="str">
        <f aca="false">IFERROR(__xludf.dummyfunction("GOOGLETRANSLATE(B1312, ""en"", ""mg"")"),"Ny olon-kafa rehetra dia tokony hitandrina tsara.")</f>
        <v>Ny olon-kafa rehetra dia tokony hitandrina tsara.</v>
      </c>
      <c r="C1312" s="3" t="n">
        <v>-1</v>
      </c>
    </row>
    <row r="1313" customFormat="false" ht="15.75" hidden="false" customHeight="true" outlineLevel="0" collapsed="false">
      <c r="A1313" s="3" t="s">
        <v>1313</v>
      </c>
      <c r="B1313" s="3" t="str">
        <f aca="false">IFERROR(__xludf.dummyfunction("GOOGLETRANSLATE(B1313, ""en"", ""mg"")"),"Ny fakan-tsary dia misy sarony ho an'ny seranan-tsambo ho an'ny adaptatera AC sy tariby USB--plastika manjavozavo be io fonony io, ary heveriko fa fotoana fohy ihany vao tapaka.")</f>
        <v>Ny fakan-tsary dia misy sarony ho an'ny seranan-tsambo ho an'ny adaptatera AC sy tariby USB--plastika manjavozavo be io fonony io, ary heveriko fa fotoana fohy ihany vao tapaka.</v>
      </c>
      <c r="C1313" s="3" t="n">
        <v>-1</v>
      </c>
    </row>
    <row r="1314" customFormat="false" ht="15.75" hidden="false" customHeight="true" outlineLevel="0" collapsed="false">
      <c r="A1314" s="3" t="s">
        <v>1314</v>
      </c>
      <c r="B1314" s="3" t="str">
        <f aca="false">IFERROR(__xludf.dummyfunction("GOOGLETRANSLATE(B1314, ""en"", ""mg"")"),"Tsy maintsy ekeko fa tsy mitombina ny fisalasalako voalohany.")</f>
        <v>Tsy maintsy ekeko fa tsy mitombina ny fisalasalako voalohany.</v>
      </c>
      <c r="C1314" s="3" t="n">
        <v>1</v>
      </c>
    </row>
    <row r="1315" customFormat="false" ht="15.75" hidden="false" customHeight="true" outlineLevel="0" collapsed="false">
      <c r="A1315" s="3" t="s">
        <v>1315</v>
      </c>
      <c r="B1315" s="3" t="str">
        <f aca="false">IFERROR(__xludf.dummyfunction("GOOGLETRANSLATE(B1315, ""en"", ""mg"")"),"Nahatsapa aho fa mety ho nitarina ny toko sasany mba hampidirana fampahalalana bebe kokoa.")</f>
        <v>Nahatsapa aho fa mety ho nitarina ny toko sasany mba hampidirana fampahalalana bebe kokoa.</v>
      </c>
      <c r="C1315" s="3" t="n">
        <v>-1</v>
      </c>
    </row>
    <row r="1316" customFormat="false" ht="15.75" hidden="false" customHeight="true" outlineLevel="0" collapsed="false">
      <c r="A1316" s="3" t="s">
        <v>1316</v>
      </c>
      <c r="B1316" s="3" t="str">
        <f aca="false">IFERROR(__xludf.dummyfunction("GOOGLETRANSLATE(B1316, ""en"", ""mg"")"),"Mazava ho azy fa adala izy ireo, izany ve no andoavanay?")</f>
        <v>Mazava ho azy fa adala izy ireo, izany ve no andoavanay?</v>
      </c>
      <c r="C1316" s="3" t="n">
        <v>-1</v>
      </c>
    </row>
    <row r="1317" customFormat="false" ht="15.75" hidden="false" customHeight="true" outlineLevel="0" collapsed="false">
      <c r="A1317" s="3" t="s">
        <v>1317</v>
      </c>
      <c r="B1317" s="3" t="str">
        <f aca="false">IFERROR(__xludf.dummyfunction("GOOGLETRANSLATE(B1317, ""en"", ""mg"")"),"Tombontsoa: Zoom lavitra lavitra ho an'ny fitifirana halavirana sy natiora.")</f>
        <v>Tombontsoa: Zoom lavitra lavitra ho an'ny fitifirana halavirana sy natiora.</v>
      </c>
      <c r="C1317" s="3" t="n">
        <v>1</v>
      </c>
    </row>
    <row r="1318" customFormat="false" ht="15.75" hidden="false" customHeight="true" outlineLevel="0" collapsed="false">
      <c r="A1318" s="3" t="s">
        <v>1318</v>
      </c>
      <c r="B1318" s="3" t="str">
        <f aca="false">IFERROR(__xludf.dummyfunction("GOOGLETRANSLATE(B1318, ""en"", ""mg"")"),"Na dia ambany be aza ity lalao ity, na dia betsaka aza ny olona mihevitra fa tsy dia tsara loatra ity lalao ity, dia holazaiko aminao ny fomba mety tsara amin'ity lalao ity!")</f>
        <v>Na dia ambany be aza ity lalao ity, na dia betsaka aza ny olona mihevitra fa tsy dia tsara loatra ity lalao ity, dia holazaiko aminao ny fomba mety tsara amin'ity lalao ity!</v>
      </c>
      <c r="C1318" s="3" t="n">
        <v>1</v>
      </c>
    </row>
    <row r="1319" customFormat="false" ht="15.75" hidden="false" customHeight="true" outlineLevel="0" collapsed="false">
      <c r="A1319" s="3" t="s">
        <v>1319</v>
      </c>
      <c r="B1319" s="3" t="str">
        <f aca="false">IFERROR(__xludf.dummyfunction("GOOGLETRANSLATE(B1319, ""en"", ""mg"")"),"Amin'ireo vehivavy Edita Gruberova, araka ny nantenainao, dia manome ny fampisehoana voalambolambo amin'ny ankapobeny, ny feony madio maneno toy ny lakolosy tsy misy kiakiaka velively.")</f>
        <v>Amin'ireo vehivavy Edita Gruberova, araka ny nantenainao, dia manome ny fampisehoana voalambolambo amin'ny ankapobeny, ny feony madio maneno toy ny lakolosy tsy misy kiakiaka velively.</v>
      </c>
      <c r="C1319" s="3" t="n">
        <v>1</v>
      </c>
    </row>
    <row r="1320" customFormat="false" ht="15.75" hidden="false" customHeight="true" outlineLevel="0" collapsed="false">
      <c r="A1320" s="3" t="s">
        <v>1320</v>
      </c>
      <c r="B1320" s="3" t="str">
        <f aca="false">IFERROR(__xludf.dummyfunction("GOOGLETRANSLATE(B1320, ""en"", ""mg"")"),"Na izany na tsy izany, angamba simba fotsiny avy amin'ny Halo sy COD4 aho. Saingy toa nandositra ity lalao ity izy ireo.")</f>
        <v>Na izany na tsy izany, angamba simba fotsiny avy amin'ny Halo sy COD4 aho. Saingy toa nandositra ity lalao ity izy ireo.</v>
      </c>
      <c r="C1320" s="3" t="n">
        <v>-1</v>
      </c>
    </row>
    <row r="1321" customFormat="false" ht="15.75" hidden="false" customHeight="true" outlineLevel="0" collapsed="false">
      <c r="A1321" s="3" t="s">
        <v>1321</v>
      </c>
      <c r="B1321" s="3" t="str">
        <f aca="false">IFERROR(__xludf.dummyfunction("GOOGLETRANSLATE(B1321, ""en"", ""mg"")"),"Raha te-hanangom-bola amin'ny onl amin'ny SAVE POINT izy ireo dia tokony hanana iray farafaharatsiny isaky ny tanàna ...")</f>
        <v>Raha te-hanangom-bola amin'ny onl amin'ny SAVE POINT izy ireo dia tokony hanana iray farafaharatsiny isaky ny tanàna ...</v>
      </c>
      <c r="C1321" s="3" t="n">
        <v>-1</v>
      </c>
    </row>
    <row r="1322" customFormat="false" ht="15.75" hidden="false" customHeight="true" outlineLevel="0" collapsed="false">
      <c r="A1322" s="3" t="s">
        <v>1322</v>
      </c>
      <c r="B1322" s="3" t="str">
        <f aca="false">IFERROR(__xludf.dummyfunction("GOOGLETRANSLATE(B1322, ""en"", ""mg"")"),"Raha mitady lalao ianao dia mividiana Star Fox Adventures na Mario Party 6, fa tsy ity.")</f>
        <v>Raha mitady lalao ianao dia mividiana Star Fox Adventures na Mario Party 6, fa tsy ity.</v>
      </c>
      <c r="C1322" s="3" t="n">
        <v>-1</v>
      </c>
    </row>
    <row r="1323" customFormat="false" ht="15.75" hidden="false" customHeight="true" outlineLevel="0" collapsed="false">
      <c r="A1323" s="3" t="s">
        <v>1323</v>
      </c>
      <c r="B1323" s="3" t="str">
        <f aca="false">IFERROR(__xludf.dummyfunction("GOOGLETRANSLATE(B1323, ""en"", ""mg"")"),"heveriko fa tsara lavitra noho ilay hira tany am-boalohany...")</f>
        <v>heveriko fa tsara lavitra noho ilay hira tany am-boalohany...</v>
      </c>
      <c r="C1323" s="3" t="n">
        <v>1</v>
      </c>
    </row>
    <row r="1324" customFormat="false" ht="15.75" hidden="false" customHeight="true" outlineLevel="0" collapsed="false">
      <c r="A1324" s="3" t="s">
        <v>1324</v>
      </c>
      <c r="B1324" s="3" t="str">
        <f aca="false">IFERROR(__xludf.dummyfunction("GOOGLETRANSLATE(B1324, ""en"", ""mg"")"),"Ao amin'ny toeram-pambolenao, ny hany toerana (ankoron'ny fetibe) ahafahanao mivezivezy, ny hany ataonao dia ny mikarakara ny toeram-pambolenao.")</f>
        <v>Ao amin'ny toeram-pambolenao, ny hany toerana (ankoron'ny fetibe) ahafahanao mivezivezy, ny hany ataonao dia ny mikarakara ny toeram-pambolenao.</v>
      </c>
      <c r="C1324" s="3" t="n">
        <v>-1</v>
      </c>
    </row>
    <row r="1325" customFormat="false" ht="15.75" hidden="false" customHeight="true" outlineLevel="0" collapsed="false">
      <c r="A1325" s="3" t="s">
        <v>1325</v>
      </c>
      <c r="B1325" s="3" t="str">
        <f aca="false">IFERROR(__xludf.dummyfunction("GOOGLETRANSLATE(B1325, ""en"", ""mg"")"),"Betsaka ny fihetsika mahafinaritra sy ny fahaiza-miady azonao ampiasaina, saingy tsy ilainao koa izany.")</f>
        <v>Betsaka ny fihetsika mahafinaritra sy ny fahaiza-miady azonao ampiasaina, saingy tsy ilainao koa izany.</v>
      </c>
      <c r="C1325" s="3" t="n">
        <v>1</v>
      </c>
    </row>
    <row r="1326" customFormat="false" ht="15.75" hidden="false" customHeight="true" outlineLevel="0" collapsed="false">
      <c r="A1326" s="3" t="s">
        <v>1326</v>
      </c>
      <c r="B1326" s="3" t="str">
        <f aca="false">IFERROR(__xludf.dummyfunction("GOOGLETRANSLATE(B1326, ""en"", ""mg"")"),"Ny vola 40 lany tamin'ity lalao ity dia tsy hita, famerenam-bola no tadiavina k misaotra.")</f>
        <v>Ny vola 40 lany tamin'ity lalao ity dia tsy hita, famerenam-bola no tadiavina k misaotra.</v>
      </c>
      <c r="C1326" s="3" t="n">
        <v>-1</v>
      </c>
    </row>
    <row r="1327" customFormat="false" ht="15.75" hidden="false" customHeight="true" outlineLevel="0" collapsed="false">
      <c r="A1327" s="3" t="s">
        <v>1327</v>
      </c>
      <c r="B1327" s="3" t="str">
        <f aca="false">IFERROR(__xludf.dummyfunction("GOOGLETRANSLATE(B1327, ""en"", ""mg"")"),"10. Maso amin'ny loka - 5/5stars omeko kintana dimy ity satria tiako ny ampahany chorus.")</f>
        <v>10. Maso amin'ny loka - 5/5stars omeko kintana dimy ity satria tiako ny ampahany chorus.</v>
      </c>
      <c r="C1327" s="3" t="n">
        <v>1</v>
      </c>
    </row>
    <row r="1328" customFormat="false" ht="15.75" hidden="false" customHeight="true" outlineLevel="0" collapsed="false">
      <c r="A1328" s="3" t="s">
        <v>1328</v>
      </c>
      <c r="B1328" s="3" t="str">
        <f aca="false">IFERROR(__xludf.dummyfunction("GOOGLETRANSLATE(B1328, ""en"", ""mg"")"),"... Cons: Tsy misy sary tany am-boalohany hita.")</f>
        <v>... Cons: Tsy misy sary tany am-boalohany hita.</v>
      </c>
      <c r="C1328" s="3" t="n">
        <v>-1</v>
      </c>
    </row>
    <row r="1329" customFormat="false" ht="15.75" hidden="false" customHeight="true" outlineLevel="0" collapsed="false">
      <c r="A1329" s="3" t="s">
        <v>1329</v>
      </c>
      <c r="B1329" s="3" t="str">
        <f aca="false">IFERROR(__xludf.dummyfunction("GOOGLETRANSLATE(B1329, ""en"", ""mg"")"),"Tiako ny lavitr'ezaka w/volony sy ny fanaraha-maso bass &amp; écouteur sy line-in jacks.")</f>
        <v>Tiako ny lavitr'ezaka w/volony sy ny fanaraha-maso bass &amp; écouteur sy line-in jacks.</v>
      </c>
      <c r="C1329" s="3" t="n">
        <v>1</v>
      </c>
    </row>
    <row r="1330" customFormat="false" ht="15.75" hidden="false" customHeight="true" outlineLevel="0" collapsed="false">
      <c r="A1330" s="3" t="s">
        <v>1330</v>
      </c>
      <c r="B1330" s="3" t="str">
        <f aca="false">IFERROR(__xludf.dummyfunction("GOOGLETRANSLATE(B1330, ""en"", ""mg"")"),"-100+ ora fahasambarana RPG madio, miaraka amin'ny rindran-tantara epika hifanaraka.")</f>
        <v>-100+ ora fahasambarana RPG madio, miaraka amin'ny rindran-tantara epika hifanaraka.</v>
      </c>
      <c r="C1330" s="3" t="n">
        <v>1</v>
      </c>
    </row>
    <row r="1331" customFormat="false" ht="15.75" hidden="false" customHeight="true" outlineLevel="0" collapsed="false">
      <c r="A1331" s="3" t="s">
        <v>1331</v>
      </c>
      <c r="B1331" s="3" t="str">
        <f aca="false">IFERROR(__xludf.dummyfunction("GOOGLETRANSLATE(B1331, ""en"", ""mg"")"),"Nichole no hany fahasoavana mahavonjy tamin'ity FLOP ity!!")</f>
        <v>Nichole no hany fahasoavana mahavonjy tamin'ity FLOP ity!!</v>
      </c>
      <c r="C1331" s="3" t="n">
        <v>-1</v>
      </c>
    </row>
    <row r="1332" customFormat="false" ht="15.75" hidden="false" customHeight="true" outlineLevel="0" collapsed="false">
      <c r="A1332" s="3" t="s">
        <v>1332</v>
      </c>
      <c r="B1332" s="3" t="str">
        <f aca="false">IFERROR(__xludf.dummyfunction("GOOGLETRANSLATE(B1332, ""en"", ""mg"")"),"Ny iray amin'ireo mpitifitra tsara indrindra amin'ny fotoana rehetra dia tsara kokoa amin'ny Xbox noho ny amin'ny PC. Mety ho tsara kokoa ny sariny, saingy mbola iray amin'ireo lohateny fandefasana Xbox tsara indrindra.")</f>
        <v>Ny iray amin'ireo mpitifitra tsara indrindra amin'ny fotoana rehetra dia tsara kokoa amin'ny Xbox noho ny amin'ny PC. Mety ho tsara kokoa ny sariny, saingy mbola iray amin'ireo lohateny fandefasana Xbox tsara indrindra.</v>
      </c>
      <c r="C1332" s="3" t="n">
        <v>1</v>
      </c>
    </row>
    <row r="1333" customFormat="false" ht="15.75" hidden="false" customHeight="true" outlineLevel="0" collapsed="false">
      <c r="A1333" s="3" t="s">
        <v>1333</v>
      </c>
      <c r="B1333" s="3" t="str">
        <f aca="false">IFERROR(__xludf.dummyfunction("GOOGLETRANSLATE(B1333, ""en"", ""mg"")"),"Niverina tamin'ny fomba lehibe i Shane Black.")</f>
        <v>Niverina tamin'ny fomba lehibe i Shane Black.</v>
      </c>
      <c r="C1333" s="3" t="n">
        <v>1</v>
      </c>
    </row>
    <row r="1334" customFormat="false" ht="15.75" hidden="false" customHeight="true" outlineLevel="0" collapsed="false">
      <c r="A1334" s="3" t="s">
        <v>1334</v>
      </c>
      <c r="B1334" s="3" t="str">
        <f aca="false">IFERROR(__xludf.dummyfunction("GOOGLETRANSLATE(B1334, ""en"", ""mg"")"),"Quin dia mazava ho azy fa ny toetra Gogo, hadalana kokoa.")</f>
        <v>Quin dia mazava ho azy fa ny toetra Gogo, hadalana kokoa.</v>
      </c>
      <c r="C1334" s="3" t="n">
        <v>-1</v>
      </c>
    </row>
    <row r="1335" customFormat="false" ht="15.75" hidden="false" customHeight="true" outlineLevel="0" collapsed="false">
      <c r="A1335" s="3" t="s">
        <v>1335</v>
      </c>
      <c r="B1335" s="3" t="str">
        <f aca="false">IFERROR(__xludf.dummyfunction("GOOGLETRANSLATE(B1335, ""en"", ""mg"")"),"Lalao: 1/10 Rehefa mandehandeha ianao dia tsy maintsy miady amin'ny biby goavam-be hafa, ary mividy fitaovam-piadiana/fiadiana, toy ny lalao hafa rehetra.")</f>
        <v>Lalao: 1/10 Rehefa mandehandeha ianao dia tsy maintsy miady amin'ny biby goavam-be hafa, ary mividy fitaovam-piadiana/fiadiana, toy ny lalao hafa rehetra.</v>
      </c>
      <c r="C1335" s="3" t="n">
        <v>-1</v>
      </c>
    </row>
    <row r="1336" customFormat="false" ht="15.75" hidden="false" customHeight="true" outlineLevel="0" collapsed="false">
      <c r="A1336" s="3" t="s">
        <v>1336</v>
      </c>
      <c r="B1336" s="3" t="str">
        <f aca="false">IFERROR(__xludf.dummyfunction("GOOGLETRANSLATE(B1336, ""en"", ""mg"")"),"Na izany aza...Rehefa avy nandany fotoana kely tao amin'ny ambaratonga mitovy amin'ny mozika tena izy, dia mankaleo izany...ary mahasosotra...ary aorian'ny lalao iray manontolo, ireo hira mitovy dia ampiasaina amin'ny ambaratonga efatra samihafa fara-faha"&amp;"keliny...Heveriko fa....Mety ho lalana iray ihany izany isaky ny ambaratonga...")</f>
        <v>Na izany aza...Rehefa avy nandany fotoana kely tao amin'ny ambaratonga mitovy amin'ny mozika tena izy, dia mankaleo izany...ary mahasosotra...ary aorian'ny lalao iray manontolo, ireo hira mitovy dia ampiasaina amin'ny ambaratonga efatra samihafa fara-fahakeliny...Heveriko fa....Mety ho lalana iray ihany izany isaky ny ambaratonga...</v>
      </c>
      <c r="C1336" s="3" t="n">
        <v>-1</v>
      </c>
    </row>
    <row r="1337" customFormat="false" ht="15.75" hidden="false" customHeight="true" outlineLevel="0" collapsed="false">
      <c r="A1337" s="3" t="s">
        <v>1337</v>
      </c>
      <c r="B1337" s="3" t="str">
        <f aca="false">IFERROR(__xludf.dummyfunction("GOOGLETRANSLATE(B1337, ""en"", ""mg"")"),"Very hevitra teo afovoany aho raha very tany an-dranomasina niaraka tamin’ilay tigra izy.")</f>
        <v>Very hevitra teo afovoany aho raha very tany an-dranomasina niaraka tamin’ilay tigra izy.</v>
      </c>
      <c r="C1337" s="3" t="n">
        <v>-1</v>
      </c>
    </row>
    <row r="1338" customFormat="false" ht="15.75" hidden="false" customHeight="true" outlineLevel="0" collapsed="false">
      <c r="A1338" s="3" t="s">
        <v>1338</v>
      </c>
      <c r="B1338" s="3" t="str">
        <f aca="false">IFERROR(__xludf.dummyfunction("GOOGLETRANSLATE(B1338, ""en"", ""mg"")"),"Nomeko 6 ho an'ny lalao ity lalao ity noho ny tsy fahampian'ny endri-javatra nampidirin'izy ireo tamin'ity dikan-teny ity amin'ny lalao Xbox 1.")</f>
        <v>Nomeko 6 ho an'ny lalao ity lalao ity noho ny tsy fahampian'ny endri-javatra nampidirin'izy ireo tamin'ity dikan-teny ity amin'ny lalao Xbox 1.</v>
      </c>
      <c r="C1338" s="3" t="n">
        <v>-1</v>
      </c>
    </row>
    <row r="1339" customFormat="false" ht="15.75" hidden="false" customHeight="true" outlineLevel="0" collapsed="false">
      <c r="A1339" s="3" t="s">
        <v>1339</v>
      </c>
      <c r="B1339" s="3" t="str">
        <f aca="false">IFERROR(__xludf.dummyfunction("GOOGLETRANSLATE(B1339, ""en"", ""mg"")"),"Nanana olana be dia be aho tamin'ny fanekena ny kapila DVD izay milalao tsy misy olana amin'ny mpilalao DVD an'ny solosainako izay azoko antoka fa mpilalao mora kokoa.")</f>
        <v>Nanana olana be dia be aho tamin'ny fanekena ny kapila DVD izay milalao tsy misy olana amin'ny mpilalao DVD an'ny solosainako izay azoko antoka fa mpilalao mora kokoa.</v>
      </c>
      <c r="C1339" s="3" t="n">
        <v>-1</v>
      </c>
    </row>
    <row r="1340" customFormat="false" ht="15.75" hidden="false" customHeight="true" outlineLevel="0" collapsed="false">
      <c r="A1340" s="3" t="s">
        <v>1340</v>
      </c>
      <c r="B1340" s="3" t="str">
        <f aca="false">IFERROR(__xludf.dummyfunction("GOOGLETRANSLATE(B1340, ""en"", ""mg"")"),"Mora ny Hookup ary rehefa avy niatrika olana vitsivitsy nateraky ny fanakanana ny fifandraisana amin'ny fiara i Norton dia afaka mandeha izahay.")</f>
        <v>Mora ny Hookup ary rehefa avy niatrika olana vitsivitsy nateraky ny fanakanana ny fifandraisana amin'ny fiara i Norton dia afaka mandeha izahay.</v>
      </c>
      <c r="C1340" s="3" t="n">
        <v>1</v>
      </c>
    </row>
    <row r="1341" customFormat="false" ht="15.75" hidden="false" customHeight="true" outlineLevel="0" collapsed="false">
      <c r="A1341" s="3" t="s">
        <v>1341</v>
      </c>
      <c r="B1341" s="3" t="str">
        <f aca="false">IFERROR(__xludf.dummyfunction("GOOGLETRANSLATE(B1341, ""en"", ""mg"")"),"Miaraka amin'ny resaka fanoharana ihany koa, ny kisary maneho ny fitenin'ny olona rehefa miresaka izy ireo dia TSARA TSY MISY ary tsy hitako hoe ahoana no nanatsaran'ny REDRAWING azy rehetra ny traikefa.")</f>
        <v>Miaraka amin'ny resaka fanoharana ihany koa, ny kisary maneho ny fitenin'ny olona rehefa miresaka izy ireo dia TSARA TSY MISY ary tsy hitako hoe ahoana no nanatsaran'ny REDRAWING azy rehetra ny traikefa.</v>
      </c>
      <c r="C1341" s="3" t="n">
        <v>-1</v>
      </c>
    </row>
    <row r="1342" customFormat="false" ht="15.75" hidden="false" customHeight="true" outlineLevel="0" collapsed="false">
      <c r="A1342" s="3" t="s">
        <v>1342</v>
      </c>
      <c r="B1342" s="3" t="str">
        <f aca="false">IFERROR(__xludf.dummyfunction("GOOGLETRANSLATE(B1342, ""en"", ""mg"")"),"mafy sady tsy nisy nitovy.")</f>
        <v>mafy sady tsy nisy nitovy.</v>
      </c>
      <c r="C1342" s="3" t="n">
        <v>-1</v>
      </c>
    </row>
    <row r="1343" customFormat="false" ht="15.75" hidden="false" customHeight="true" outlineLevel="0" collapsed="false">
      <c r="A1343" s="3" t="s">
        <v>1343</v>
      </c>
      <c r="B1343" s="3" t="str">
        <f aca="false">IFERROR(__xludf.dummyfunction("GOOGLETRANSLATE(B1343, ""en"", ""mg"")"),"Dia tsy marina ara-tantara akory ireo sefo ireo, ary tsy nilain'ny mpahay tantara akory izany!")</f>
        <v>Dia tsy marina ara-tantara akory ireo sefo ireo, ary tsy nilain'ny mpahay tantara akory izany!</v>
      </c>
      <c r="C1343" s="3" t="n">
        <v>-1</v>
      </c>
    </row>
    <row r="1344" customFormat="false" ht="15.75" hidden="false" customHeight="true" outlineLevel="0" collapsed="false">
      <c r="A1344" s="3" t="s">
        <v>1344</v>
      </c>
      <c r="B1344" s="3" t="str">
        <f aca="false">IFERROR(__xludf.dummyfunction("GOOGLETRANSLATE(B1344, ""en"", ""mg"")"),"""Disappointing"" tiako ny série sims 2 manontolo fa amiko dia nahafinaritra ity lalao ity tamin'ny voalohany fa nandreraka rehefa afaka 2 andro.")</f>
        <v>"Disappointing" tiako ny série sims 2 manontolo fa amiko dia nahafinaritra ity lalao ity tamin'ny voalohany fa nandreraka rehefa afaka 2 andro.</v>
      </c>
      <c r="C1344" s="3" t="n">
        <v>-1</v>
      </c>
    </row>
    <row r="1345" customFormat="false" ht="15.75" hidden="false" customHeight="true" outlineLevel="0" collapsed="false">
      <c r="A1345" s="3" t="s">
        <v>1345</v>
      </c>
      <c r="B1345" s="3" t="str">
        <f aca="false">IFERROR(__xludf.dummyfunction("GOOGLETRANSLATE(B1345, ""en"", ""mg"")"),"Ahoana no mety ho resy?")</f>
        <v>Ahoana no mety ho resy?</v>
      </c>
      <c r="C1345" s="3" t="n">
        <v>1</v>
      </c>
    </row>
    <row r="1346" customFormat="false" ht="15.75" hidden="false" customHeight="true" outlineLevel="0" collapsed="false">
      <c r="A1346" s="3" t="s">
        <v>1346</v>
      </c>
      <c r="B1346" s="3" t="str">
        <f aca="false">IFERROR(__xludf.dummyfunction("GOOGLETRANSLATE(B1346, ""en"", ""mg"")"),"Naveriny indray andro vitsivitsy taty aoriana niaraka tamin'ny naoty post-it mihantona amin'ny lafiny rehetra!")</f>
        <v>Naveriny indray andro vitsivitsy taty aoriana niaraka tamin'ny naoty post-it mihantona amin'ny lafiny rehetra!</v>
      </c>
      <c r="C1346" s="3" t="n">
        <v>1</v>
      </c>
    </row>
    <row r="1347" customFormat="false" ht="15.75" hidden="false" customHeight="true" outlineLevel="0" collapsed="false">
      <c r="A1347" s="3" t="s">
        <v>1347</v>
      </c>
      <c r="B1347" s="3" t="str">
        <f aca="false">IFERROR(__xludf.dummyfunction("GOOGLETRANSLATE(B1347, ""en"", ""mg"")"),"Voalohany indrindra, misokatra ho an'ny rehetra, fa tsy ny mpahay siansa, ny hampiseho fa ny materialisma dia tsy fanazavana feno.")</f>
        <v>Voalohany indrindra, misokatra ho an'ny rehetra, fa tsy ny mpahay siansa, ny hampiseho fa ny materialisma dia tsy fanazavana feno.</v>
      </c>
      <c r="C1347" s="3" t="n">
        <v>-1</v>
      </c>
    </row>
    <row r="1348" customFormat="false" ht="15.75" hidden="false" customHeight="true" outlineLevel="0" collapsed="false">
      <c r="A1348" s="3" t="s">
        <v>1348</v>
      </c>
      <c r="B1348" s="3" t="str">
        <f aca="false">IFERROR(__xludf.dummyfunction("GOOGLETRANSLATE(B1348, ""en"", ""mg"")"),"MOZIKA &amp; FOTOANA 0/10 Ny mozika fanombohana dia fitaovana manindry mangina ary rehefa miditra amin'ny lalao tena izy dia tsy miova izany.")</f>
        <v>MOZIKA &amp; FOTOANA 0/10 Ny mozika fanombohana dia fitaovana manindry mangina ary rehefa miditra amin'ny lalao tena izy dia tsy miova izany.</v>
      </c>
      <c r="C1348" s="3" t="n">
        <v>-1</v>
      </c>
    </row>
    <row r="1349" customFormat="false" ht="15.75" hidden="false" customHeight="true" outlineLevel="0" collapsed="false">
      <c r="A1349" s="3" t="s">
        <v>1349</v>
      </c>
      <c r="B1349" s="3" t="str">
        <f aca="false">IFERROR(__xludf.dummyfunction("GOOGLETRANSLATE(B1349, ""en"", ""mg"")"),"Tombontsoa: -Iray amin'ireo andiany RPG tsara indrindra hatramin'izay amin'ny folo kilao.")</f>
        <v>Tombontsoa: -Iray amin'ireo andiany RPG tsara indrindra hatramin'izay amin'ny folo kilao.</v>
      </c>
      <c r="C1349" s="3" t="n">
        <v>1</v>
      </c>
    </row>
    <row r="1350" customFormat="false" ht="15.75" hidden="false" customHeight="true" outlineLevel="0" collapsed="false">
      <c r="A1350" s="3" t="s">
        <v>1350</v>
      </c>
      <c r="B1350" s="3" t="str">
        <f aca="false">IFERROR(__xludf.dummyfunction("GOOGLETRANSLATE(B1350, ""en"", ""mg"")"),"Avy eo dia misy Vin Diesel. Afaka manome toky anao aho, izy dia mpilalao baolina tsara kokoa noho ny ho mpilalao sarimihetsika.")</f>
        <v>Avy eo dia misy Vin Diesel. Afaka manome toky anao aho, izy dia mpilalao baolina tsara kokoa noho ny ho mpilalao sarimihetsika.</v>
      </c>
      <c r="C1350" s="3" t="n">
        <v>-1</v>
      </c>
    </row>
    <row r="1351" customFormat="false" ht="15.75" hidden="false" customHeight="true" outlineLevel="0" collapsed="false">
      <c r="A1351" s="3" t="s">
        <v>1351</v>
      </c>
      <c r="B1351" s="3" t="str">
        <f aca="false">IFERROR(__xludf.dummyfunction("GOOGLETRANSLATE(B1351, ""en"", ""mg"")"),"Raha te hampiasa tariby coaxial mahazatra ianao (raha ny ahy, te hampiasa tariby fohy kokoa aho), na simba ny adaptatera AC ka mila manolo azy, dia tsy dia tsara vintana ianao, afa-tsy amin'ny fanavahana ny unit ary ny famerenana azy indray.")</f>
        <v>Raha te hampiasa tariby coaxial mahazatra ianao (raha ny ahy, te hampiasa tariby fohy kokoa aho), na simba ny adaptatera AC ka mila manolo azy, dia tsy dia tsara vintana ianao, afa-tsy amin'ny fanavahana ny unit ary ny famerenana azy indray.</v>
      </c>
      <c r="C1351" s="3" t="n">
        <v>-1</v>
      </c>
    </row>
    <row r="1352" customFormat="false" ht="15.75" hidden="false" customHeight="true" outlineLevel="0" collapsed="false">
      <c r="A1352" s="3" t="s">
        <v>1352</v>
      </c>
      <c r="B1352" s="3" t="str">
        <f aca="false">IFERROR(__xludf.dummyfunction("GOOGLETRANSLATE(B1352, ""en"", ""mg"")"),"Ary ekeko fa tsy tokony ho mora ny lalao, fa saika tsy azo atao, izay tena manimba ny lalao mifototra amin'ny halatra.")</f>
        <v>Ary ekeko fa tsy tokony ho mora ny lalao, fa saika tsy azo atao, izay tena manimba ny lalao mifototra amin'ny halatra.</v>
      </c>
      <c r="C1352" s="3" t="n">
        <v>-1</v>
      </c>
    </row>
    <row r="1353" customFormat="false" ht="15.75" hidden="false" customHeight="true" outlineLevel="0" collapsed="false">
      <c r="A1353" s="3" t="s">
        <v>1353</v>
      </c>
      <c r="B1353" s="3" t="str">
        <f aca="false">IFERROR(__xludf.dummyfunction("GOOGLETRANSLATE(B1353, ""en"", ""mg"")"),"Amin'ny fijery voalohany, tsara ny kitapo.")</f>
        <v>Amin'ny fijery voalohany, tsara ny kitapo.</v>
      </c>
      <c r="C1353" s="3" t="n">
        <v>1</v>
      </c>
    </row>
    <row r="1354" customFormat="false" ht="15.75" hidden="false" customHeight="true" outlineLevel="0" collapsed="false">
      <c r="A1354" s="3" t="s">
        <v>1354</v>
      </c>
      <c r="B1354" s="3" t="str">
        <f aca="false">IFERROR(__xludf.dummyfunction("GOOGLETRANSLATE(B1354, ""en"", ""mg"")"),"Hevitra farany: Raha tena mpankafy Smash Bros. ianao, dia ho tianao ity lalao ity.")</f>
        <v>Hevitra farany: Raha tena mpankafy Smash Bros. ianao, dia ho tianao ity lalao ity.</v>
      </c>
      <c r="C1354" s="3" t="n">
        <v>1</v>
      </c>
    </row>
    <row r="1355" customFormat="false" ht="15.75" hidden="false" customHeight="true" outlineLevel="0" collapsed="false">
      <c r="A1355" s="3" t="s">
        <v>1355</v>
      </c>
      <c r="B1355" s="3" t="str">
        <f aca="false">IFERROR(__xludf.dummyfunction("GOOGLETRANSLATE(B1355, ""en"", ""mg"")"),"Mazava ho azy fa ny hany tanjona amin'ity fampihorohoroana PG ity dia ny hisarihana ny ankizy sy hanala azy ireo amin'ny vola antoandro amin'ny alàlan'ny famadihana ny fahatsiarovana ny fahazazana ho biby goavam-be.")</f>
        <v>Mazava ho azy fa ny hany tanjona amin'ity fampihorohoroana PG ity dia ny hisarihana ny ankizy sy hanala azy ireo amin'ny vola antoandro amin'ny alàlan'ny famadihana ny fahatsiarovana ny fahazazana ho biby goavam-be.</v>
      </c>
      <c r="C1355" s="3" t="n">
        <v>-1</v>
      </c>
    </row>
    <row r="1356" customFormat="false" ht="15.75" hidden="false" customHeight="true" outlineLevel="0" collapsed="false">
      <c r="A1356" s="3" t="s">
        <v>1356</v>
      </c>
      <c r="B1356" s="3" t="str">
        <f aca="false">IFERROR(__xludf.dummyfunction("GOOGLETRANSLATE(B1356, ""en"", ""mg"")"),"Ity dia tsy fahombiazana tanteraka, tanteraka ary tanteraka amin'ny lafiny Canon amin'ny famoronana vokatra mendrika.")</f>
        <v>Ity dia tsy fahombiazana tanteraka, tanteraka ary tanteraka amin'ny lafiny Canon amin'ny famoronana vokatra mendrika.</v>
      </c>
      <c r="C1356" s="3" t="n">
        <v>-1</v>
      </c>
    </row>
    <row r="1357" customFormat="false" ht="15.75" hidden="false" customHeight="true" outlineLevel="0" collapsed="false">
      <c r="A1357" s="3" t="s">
        <v>1357</v>
      </c>
      <c r="B1357" s="3" t="str">
        <f aca="false">IFERROR(__xludf.dummyfunction("GOOGLETRANSLATE(B1357, ""en"", ""mg"")"),"Mandra-pandinihan'ny Western Digital ny paikadiny sy hanovana io fomba fanao io, dia tokony hosorohina sy hatao ankivy ny kapila mafy ataon'izy ireo.")</f>
        <v>Mandra-pandinihan'ny Western Digital ny paikadiny sy hanovana io fomba fanao io, dia tokony hosorohina sy hatao ankivy ny kapila mafy ataon'izy ireo.</v>
      </c>
      <c r="C1357" s="3" t="n">
        <v>-1</v>
      </c>
    </row>
    <row r="1358" customFormat="false" ht="15.75" hidden="false" customHeight="true" outlineLevel="0" collapsed="false">
      <c r="A1358" s="3" t="s">
        <v>1358</v>
      </c>
      <c r="B1358" s="3" t="str">
        <f aca="false">IFERROR(__xludf.dummyfunction("GOOGLETRANSLATE(B1358, ""en"", ""mg"")"),"Fa ny zavatra tsara rehetra momba izany dia mandà tanteraka amin'ny zavatra iray: ... Ny ratsy: Rehefa tsy misy na inona na inona amin'ireo kasety ranomainty efatra dia tsy miasa ny fampiasa rehetra.")</f>
        <v>Fa ny zavatra tsara rehetra momba izany dia mandà tanteraka amin'ny zavatra iray: ... Ny ratsy: Rehefa tsy misy na inona na inona amin'ireo kasety ranomainty efatra dia tsy miasa ny fampiasa rehetra.</v>
      </c>
      <c r="C1358" s="3" t="n">
        <v>-1</v>
      </c>
    </row>
    <row r="1359" customFormat="false" ht="15.75" hidden="false" customHeight="true" outlineLevel="0" collapsed="false">
      <c r="A1359" s="3" t="s">
        <v>1359</v>
      </c>
      <c r="B1359" s="3" t="str">
        <f aca="false">IFERROR(__xludf.dummyfunction("GOOGLETRANSLATE(B1359, ""en"", ""mg"")"),"Ny zavatra faharoa mampiavaka ity lalao ity dia ny hazakazaka 4.")</f>
        <v>Ny zavatra faharoa mampiavaka ity lalao ity dia ny hazakazaka 4.</v>
      </c>
      <c r="C1359" s="3" t="n">
        <v>1</v>
      </c>
    </row>
    <row r="1360" customFormat="false" ht="15.75" hidden="false" customHeight="true" outlineLevel="0" collapsed="false">
      <c r="A1360" s="3" t="s">
        <v>1360</v>
      </c>
      <c r="B1360" s="3" t="str">
        <f aca="false">IFERROR(__xludf.dummyfunction("GOOGLETRANSLATE(B1360, ""en"", ""mg"")"),"Ny hafa efa lasa matanjaka ary tsy mampiasa bateria firy.")</f>
        <v>Ny hafa efa lasa matanjaka ary tsy mampiasa bateria firy.</v>
      </c>
      <c r="C1360" s="3" t="n">
        <v>1</v>
      </c>
    </row>
    <row r="1361" customFormat="false" ht="15.75" hidden="false" customHeight="true" outlineLevel="0" collapsed="false">
      <c r="A1361" s="3" t="s">
        <v>1361</v>
      </c>
      <c r="B1361" s="3" t="str">
        <f aca="false">IFERROR(__xludf.dummyfunction("GOOGLETRANSLATE(B1361, ""en"", ""mg"")"),"Niala tao amin'ny sinema aho nanontany tena hoe inona no nitranga tamin'izy ireo tao?")</f>
        <v>Niala tao amin'ny sinema aho nanontany tena hoe inona no nitranga tamin'izy ireo tao?</v>
      </c>
      <c r="C1361" s="3" t="n">
        <v>-1</v>
      </c>
    </row>
    <row r="1362" customFormat="false" ht="15.75" hidden="false" customHeight="true" outlineLevel="0" collapsed="false">
      <c r="A1362" s="3" t="s">
        <v>1362</v>
      </c>
      <c r="B1362" s="3" t="str">
        <f aca="false">IFERROR(__xludf.dummyfunction("GOOGLETRANSLATE(B1362, ""en"", ""mg"")"),"Ho fanampin'ny Count Dracula, Cornell, Reinhardt ary Carrie dia samy manana fahavalo faharoa haneso anao mandritra ny lalao, ka tsy tantara mankaleo izany!")</f>
        <v>Ho fanampin'ny Count Dracula, Cornell, Reinhardt ary Carrie dia samy manana fahavalo faharoa haneso anao mandritra ny lalao, ka tsy tantara mankaleo izany!</v>
      </c>
      <c r="C1362" s="3" t="n">
        <v>1</v>
      </c>
    </row>
    <row r="1363" customFormat="false" ht="15.75" hidden="false" customHeight="true" outlineLevel="0" collapsed="false">
      <c r="A1363" s="3" t="s">
        <v>1363</v>
      </c>
      <c r="B1363" s="3" t="str">
        <f aca="false">IFERROR(__xludf.dummyfunction("GOOGLETRANSLATE(B1363, ""en"", ""mg"")"),"Amin'ireo mpilalao sarimihetsika valo izay maneho an'i Aviva tsy misy dikany, i Wilkins dia misongadina ho tsy hay hadinoina indrindra raha tsy noho ny fandikana ny vehivavy-zaftig azy miaraka amin'ny halehiben'ny halehiben'ny sisin-tany (ny fahatsapana d"&amp;"ia ny giantess mitombo ao anatin'ny fiovan'ny toetr'andro miaraka amin'ny sundresses saika mipoitra avy amin'ny vatany feno) saingy mampiseho fihetseham-po tena izy amin'ny fotoana mety hitiavany sy ho tia olona vitsivitsy. écran tena tsy hay hadinoina.")</f>
        <v>Amin'ireo mpilalao sarimihetsika valo izay maneho an'i Aviva tsy misy dikany, i Wilkins dia misongadina ho tsy hay hadinoina indrindra raha tsy noho ny fandikana ny vehivavy-zaftig azy miaraka amin'ny halehiben'ny halehiben'ny sisin-tany (ny fahatsapana dia ny giantess mitombo ao anatin'ny fiovan'ny toetr'andro miaraka amin'ny sundresses saika mipoitra avy amin'ny vatany feno) saingy mampiseho fihetseham-po tena izy amin'ny fotoana mety hitiavany sy ho tia olona vitsivitsy. écran tena tsy hay hadinoina.</v>
      </c>
      <c r="C1363" s="3" t="n">
        <v>1</v>
      </c>
    </row>
    <row r="1364" customFormat="false" ht="15.75" hidden="false" customHeight="true" outlineLevel="0" collapsed="false">
      <c r="A1364" s="3" t="s">
        <v>1364</v>
      </c>
      <c r="B1364" s="3" t="str">
        <f aca="false">IFERROR(__xludf.dummyfunction("GOOGLETRANSLATE(B1364, ""en"", ""mg"")"),"Mifototra amin'ny tantara nosoratan'i Brett Halliday, ""Bodies are Where You Find Them"", ny tantara dia mifantoka amin'ny mpanao heloka bevava kely any New York City Harold ""Harry"" Lockhart (Downey koa dia manao fiverenana tsara amin'ny hatsikana amin'"&amp;"ny fampisehoana fampisehoana mifanentana tsara natao ho an'ny fitenenana haingana sy saina maranitra) izay nanafoana ny mpilalao sarimihetsika tsy azo inoana fa nanandrana ny Krismasy ny Harry. Niditra tsy nampoizina tao anatin'ny fitsapam-pahaizana tamin"&amp;"'ny alina izay nahitany ny tenany ho feno tsiny noho ny fahafatesan'ny namany izay nampiala voly ny 'antony' rehefa namaky ny script natosiky ny tanany izy izay sendra mpanao politika (!)")</f>
        <v>Mifototra amin'ny tantara nosoratan'i Brett Halliday, "Bodies are Where You Find Them", ny tantara dia mifantoka amin'ny mpanao heloka bevava kely any New York City Harold "Harry" Lockhart (Downey koa dia manao fiverenana tsara amin'ny hatsikana amin'ny fampisehoana fampisehoana mifanentana tsara natao ho an'ny fitenenana haingana sy saina maranitra) izay nanafoana ny mpilalao sarimihetsika tsy azo inoana fa nanandrana ny Krismasy ny Harry. Niditra tsy nampoizina tao anatin'ny fitsapam-pahaizana tamin'ny alina izay nahitany ny tenany ho feno tsiny noho ny fahafatesan'ny namany izay nampiala voly ny 'antony' rehefa namaky ny script natosiky ny tanany izy izay sendra mpanao politika (!)</v>
      </c>
      <c r="C1364" s="3" t="n">
        <v>1</v>
      </c>
    </row>
    <row r="1365" customFormat="false" ht="15.75" hidden="false" customHeight="true" outlineLevel="0" collapsed="false">
      <c r="A1365" s="3" t="s">
        <v>1365</v>
      </c>
      <c r="B1365" s="3" t="str">
        <f aca="false">IFERROR(__xludf.dummyfunction("GOOGLETRANSLATE(B1365, ""en"", ""mg"")"),"Misaotra an'i Connor Tracy (fararan'ny ""FINAL DESTINATION 2"") ho toy ny fitaovana jamba amin'ny sehatra iray izay mangataka fampivoarana fotoana bebe kokoa amin'ny efijery.")</f>
        <v>Misaotra an'i Connor Tracy (fararan'ny "FINAL DESTINATION 2") ho toy ny fitaovana jamba amin'ny sehatra iray izay mangataka fampivoarana fotoana bebe kokoa amin'ny efijery.</v>
      </c>
      <c r="C1365" s="3" t="n">
        <v>1</v>
      </c>
    </row>
    <row r="1366" customFormat="false" ht="15.75" hidden="false" customHeight="true" outlineLevel="0" collapsed="false">
      <c r="A1366" s="3" t="s">
        <v>1366</v>
      </c>
      <c r="B1366" s="3" t="str">
        <f aca="false">IFERROR(__xludf.dummyfunction("GOOGLETRANSLATE(B1366, ""en"", ""mg"")"),"Ny fampihenana ny vibration dia tsy azo tsiny na dia amin'ny zoom ambony indrindra aza.")</f>
        <v>Ny fampihenana ny vibration dia tsy azo tsiny na dia amin'ny zoom ambony indrindra aza.</v>
      </c>
      <c r="C1366" s="3" t="n">
        <v>1</v>
      </c>
    </row>
    <row r="1367" customFormat="false" ht="15.75" hidden="false" customHeight="true" outlineLevel="0" collapsed="false">
      <c r="A1367" s="3" t="s">
        <v>1367</v>
      </c>
      <c r="B1367" s="3" t="str">
        <f aca="false">IFERROR(__xludf.dummyfunction("GOOGLETRANSLATE(B1367, ""en"", ""mg"")"),"Misy tohin'ny The Dark Storm toy ny amin'ny ankapobeny miaraka amin'ity karazana sub-genre ity, saingy tsy fialan-tsiny izany raha manana mpanamboatra latabatra marefo toy izany.")</f>
        <v>Misy tohin'ny The Dark Storm toy ny amin'ny ankapobeny miaraka amin'ity karazana sub-genre ity, saingy tsy fialan-tsiny izany raha manana mpanamboatra latabatra marefo toy izany.</v>
      </c>
      <c r="C1367" s="3" t="n">
        <v>-1</v>
      </c>
    </row>
    <row r="1368" customFormat="false" ht="15.75" hidden="false" customHeight="true" outlineLevel="0" collapsed="false">
      <c r="A1368" s="3" t="s">
        <v>1368</v>
      </c>
      <c r="B1368" s="3" t="str">
        <f aca="false">IFERROR(__xludf.dummyfunction("GOOGLETRANSLATE(B1368, ""en"", ""mg"")"),"Na izany aza, ny boky Vincentes dia tsy boky fandrahoan-tsakafo fa amin'ny sehatra abstract sy generic ary azo ampiasaina amin'ny tontolo samihafa.")</f>
        <v>Na izany aza, ny boky Vincentes dia tsy boky fandrahoan-tsakafo fa amin'ny sehatra abstract sy generic ary azo ampiasaina amin'ny tontolo samihafa.</v>
      </c>
      <c r="C1368" s="3" t="n">
        <v>1</v>
      </c>
    </row>
    <row r="1369" customFormat="false" ht="15.75" hidden="false" customHeight="true" outlineLevel="0" collapsed="false">
      <c r="A1369" s="3" t="s">
        <v>1369</v>
      </c>
      <c r="B1369" s="3" t="str">
        <f aca="false">IFERROR(__xludf.dummyfunction("GOOGLETRANSLATE(B1369, ""en"", ""mg"")"),"Tsy hoe mampiasa sary tena misy sary na zavatra hafa, nefa...")</f>
        <v>Tsy hoe mampiasa sary tena misy sary na zavatra hafa, nefa...</v>
      </c>
      <c r="C1369" s="3" t="n">
        <v>-1</v>
      </c>
    </row>
    <row r="1370" customFormat="false" ht="15.75" hidden="false" customHeight="true" outlineLevel="0" collapsed="false">
      <c r="A1370" s="3" t="s">
        <v>1370</v>
      </c>
      <c r="B1370" s="3" t="str">
        <f aca="false">IFERROR(__xludf.dummyfunction("GOOGLETRANSLATE(B1370, ""en"", ""mg"")"),"Ny hany olana ananako amin'ny sary rehetra dia ny sasany amin'ireo fifindrana eo amin'ny sary mihetsika ao amin'ny lalao...")</f>
        <v>Ny hany olana ananako amin'ny sary rehetra dia ny sasany amin'ireo fifindrana eo amin'ny sary mihetsika ao amin'ny lalao...</v>
      </c>
      <c r="C1370" s="3" t="n">
        <v>-1</v>
      </c>
    </row>
    <row r="1371" customFormat="false" ht="15.75" hidden="false" customHeight="true" outlineLevel="0" collapsed="false">
      <c r="A1371" s="3" t="s">
        <v>1371</v>
      </c>
      <c r="B1371" s="3" t="str">
        <f aca="false">IFERROR(__xludf.dummyfunction("GOOGLETRANSLATE(B1371, ""en"", ""mg"")"),"Raiso, ohatra, i Marina sy Ridley. Manakalo andalana roa na telo izy ireo ary fijery manan-danja vitsivitsy ary avy eo BANG!")</f>
        <v>Raiso, ohatra, i Marina sy Ridley. Manakalo andalana roa na telo izy ireo ary fijery manan-danja vitsivitsy ary avy eo BANG!</v>
      </c>
      <c r="C1371" s="3" t="n">
        <v>-1</v>
      </c>
    </row>
    <row r="1372" customFormat="false" ht="15.75" hidden="false" customHeight="true" outlineLevel="0" collapsed="false">
      <c r="A1372" s="3" t="s">
        <v>1372</v>
      </c>
      <c r="B1372" s="3" t="str">
        <f aca="false">IFERROR(__xludf.dummyfunction("GOOGLETRANSLATE(B1372, ""en"", ""mg"")"),"Ao amin'ny ""Dangerously In Love"", dia manolotra ny sasany amin'ireo fanaraha-maso amin'ny tanana toa tsy mahavita azy izy.")</f>
        <v>Ao amin'ny "Dangerously In Love", dia manolotra ny sasany amin'ireo fanaraha-maso amin'ny tanana toa tsy mahavita azy izy.</v>
      </c>
      <c r="C1372" s="3" t="n">
        <v>-1</v>
      </c>
    </row>
    <row r="1373" customFormat="false" ht="15.75" hidden="false" customHeight="true" outlineLevel="0" collapsed="false">
      <c r="A1373" s="3" t="s">
        <v>1373</v>
      </c>
      <c r="B1373" s="3" t="str">
        <f aca="false">IFERROR(__xludf.dummyfunction("GOOGLETRANSLATE(B1373, ""en"", ""mg"")"),"Tiako ny fiara...")</f>
        <v>Tiako ny fiara...</v>
      </c>
      <c r="C1373" s="3" t="n">
        <v>1</v>
      </c>
    </row>
    <row r="1374" customFormat="false" ht="15.75" hidden="false" customHeight="true" outlineLevel="0" collapsed="false">
      <c r="A1374" s="3" t="s">
        <v>1374</v>
      </c>
      <c r="B1374" s="3" t="str">
        <f aca="false">IFERROR(__xludf.dummyfunction("GOOGLETRANSLATE(B1374, ""en"", ""mg"")"),"Mampalahelo ny mahita talenta very maina, na avy amin'i Beyonce, ireo mpamoron-kira sy mpamokatra izay mazàna manao samirery ny mozika mahafinaritra toy izany.")</f>
        <v>Mampalahelo ny mahita talenta very maina, na avy amin'i Beyonce, ireo mpamoron-kira sy mpamokatra izay mazàna manao samirery ny mozika mahafinaritra toy izany.</v>
      </c>
      <c r="C1374" s="3" t="n">
        <v>-1</v>
      </c>
    </row>
    <row r="1375" customFormat="false" ht="15.75" hidden="false" customHeight="true" outlineLevel="0" collapsed="false">
      <c r="A1375" s="3" t="s">
        <v>1375</v>
      </c>
      <c r="B1375" s="3" t="str">
        <f aca="false">IFERROR(__xludf.dummyfunction("GOOGLETRANSLATE(B1375, ""en"", ""mg"")"),"Tsara ny logiciel omen'izy ireo...")</f>
        <v>Tsara ny logiciel omen'izy ireo...</v>
      </c>
      <c r="C1375" s="3" t="n">
        <v>1</v>
      </c>
    </row>
    <row r="1376" customFormat="false" ht="15.75" hidden="false" customHeight="true" outlineLevel="0" collapsed="false">
      <c r="A1376" s="3" t="s">
        <v>1376</v>
      </c>
      <c r="B1376" s="3" t="str">
        <f aca="false">IFERROR(__xludf.dummyfunction("GOOGLETRANSLATE(B1376, ""en"", ""mg"")"),"Avy amin'ny fihainoana an'ity CD ity aho dia maheno fanodinkodinana sy feo mitsoka feo, indrindra amin'ny alàlan'ny andalan-teny mangina amin'ny ""I've Grown Commusted to Her Face"".")</f>
        <v>Avy amin'ny fihainoana an'ity CD ity aho dia maheno fanodinkodinana sy feo mitsoka feo, indrindra amin'ny alàlan'ny andalan-teny mangina amin'ny "I've Grown Commusted to Her Face".</v>
      </c>
      <c r="C1376" s="3" t="n">
        <v>-1</v>
      </c>
    </row>
    <row r="1377" customFormat="false" ht="15.75" hidden="false" customHeight="true" outlineLevel="0" collapsed="false">
      <c r="A1377" s="3" t="s">
        <v>1377</v>
      </c>
      <c r="B1377" s="3" t="str">
        <f aca="false">IFERROR(__xludf.dummyfunction("GOOGLETRANSLATE(B1377, ""en"", ""mg"")"),"Andriamanitra tsotra fotsiny.")</f>
        <v>Andriamanitra tsotra fotsiny.</v>
      </c>
      <c r="C1377" s="3" t="n">
        <v>1</v>
      </c>
    </row>
    <row r="1378" customFormat="false" ht="15.75" hidden="false" customHeight="true" outlineLevel="0" collapsed="false">
      <c r="A1378" s="3" t="s">
        <v>1378</v>
      </c>
      <c r="B1378" s="3" t="str">
        <f aca="false">IFERROR(__xludf.dummyfunction("GOOGLETRANSLATE(B1378, ""en"", ""mg"")"),"Tsara ihany koa ny mankafy endri-javatra fanampiny aorian'ny lalao.")</f>
        <v>Tsara ihany koa ny mankafy endri-javatra fanampiny aorian'ny lalao.</v>
      </c>
      <c r="C1378" s="3" t="n">
        <v>1</v>
      </c>
    </row>
    <row r="1379" customFormat="false" ht="15.75" hidden="false" customHeight="true" outlineLevel="0" collapsed="false">
      <c r="A1379" s="3" t="s">
        <v>1379</v>
      </c>
      <c r="B1379" s="3" t="str">
        <f aca="false">IFERROR(__xludf.dummyfunction("GOOGLETRANSLATE(B1379, ""en"", ""mg"")"),"Amiko dia tsy original fotsiny ilay izy.")</f>
        <v>Amiko dia tsy original fotsiny ilay izy.</v>
      </c>
      <c r="C1379" s="3" t="n">
        <v>-1</v>
      </c>
    </row>
    <row r="1380" customFormat="false" ht="15.75" hidden="false" customHeight="true" outlineLevel="0" collapsed="false">
      <c r="A1380" s="3" t="s">
        <v>1380</v>
      </c>
      <c r="B1380" s="3" t="str">
        <f aca="false">IFERROR(__xludf.dummyfunction("GOOGLETRANSLATE(B1380, ""en"", ""mg"")"),"Ny maodelin'ny toetra sy ny karts dia tena voasakana, raha toa ka tsy misy dikany ny tontolo, saingy nokasihina kely fotsiny tamin'ny version N64.")</f>
        <v>Ny maodelin'ny toetra sy ny karts dia tena voasakana, raha toa ka tsy misy dikany ny tontolo, saingy nokasihina kely fotsiny tamin'ny version N64.</v>
      </c>
      <c r="C1380" s="3" t="n">
        <v>-1</v>
      </c>
    </row>
    <row r="1381" customFormat="false" ht="15.75" hidden="false" customHeight="true" outlineLevel="0" collapsed="false">
      <c r="A1381" s="3" t="s">
        <v>1381</v>
      </c>
      <c r="B1381" s="3" t="str">
        <f aca="false">IFERROR(__xludf.dummyfunction("GOOGLETRANSLATE(B1381, ""en"", ""mg"")"),"Naoty: 9/10 Mozika– Amin'ny teny iray: miverimberina!!")</f>
        <v>Naoty: 9/10 Mozika– Amin'ny teny iray: miverimberina!!</v>
      </c>
      <c r="C1381" s="3" t="n">
        <v>-1</v>
      </c>
    </row>
    <row r="1382" customFormat="false" ht="15.75" hidden="false" customHeight="true" outlineLevel="0" collapsed="false">
      <c r="A1382" s="3" t="s">
        <v>1382</v>
      </c>
      <c r="B1382" s="3" t="str">
        <f aca="false">IFERROR(__xludf.dummyfunction("GOOGLETRANSLATE(B1382, ""en"", ""mg"")"),"Tsy re na aiza na aiza ny fifampikarohan'ny beso sy ny amponga amin'ny Come Back and Stay, ""manomboka"" fotsiny ireo hira.")</f>
        <v>Tsy re na aiza na aiza ny fifampikarohan'ny beso sy ny amponga amin'ny Come Back and Stay, "manomboka" fotsiny ireo hira.</v>
      </c>
      <c r="C1382" s="3" t="n">
        <v>-1</v>
      </c>
    </row>
    <row r="1383" customFormat="false" ht="15.75" hidden="false" customHeight="true" outlineLevel="0" collapsed="false">
      <c r="A1383" s="3" t="s">
        <v>1383</v>
      </c>
      <c r="B1383" s="3" t="str">
        <f aca="false">IFERROR(__xludf.dummyfunction("GOOGLETRANSLATE(B1383, ""en"", ""mg"")"),"Mahatsapa velona ny kianja ary mijery ny lalao ary mahafinaritra ny efijery fanombohana.")</f>
        <v>Mahatsapa velona ny kianja ary mijery ny lalao ary mahafinaritra ny efijery fanombohana.</v>
      </c>
      <c r="C1383" s="3" t="n">
        <v>1</v>
      </c>
    </row>
    <row r="1384" customFormat="false" ht="15.75" hidden="false" customHeight="true" outlineLevel="0" collapsed="false">
      <c r="A1384" s="3" t="s">
        <v>1384</v>
      </c>
      <c r="B1384" s="3" t="str">
        <f aca="false">IFERROR(__xludf.dummyfunction("GOOGLETRANSLATE(B1384, ""en"", ""mg"")"),"Ity cd mahafinaritra ity dia (((tsy maintsy manana))) ho an'ny fanangonana cd rehetra na mpankafy NERD na tsia.")</f>
        <v>Ity cd mahafinaritra ity dia (((tsy maintsy manana))) ho an'ny fanangonana cd rehetra na mpankafy NERD na tsia.</v>
      </c>
      <c r="C1384" s="3" t="n">
        <v>1</v>
      </c>
    </row>
    <row r="1385" customFormat="false" ht="15.75" hidden="false" customHeight="true" outlineLevel="0" collapsed="false">
      <c r="A1385" s="3" t="s">
        <v>1385</v>
      </c>
      <c r="B1385" s="3" t="str">
        <f aca="false">IFERROR(__xludf.dummyfunction("GOOGLETRANSLATE(B1385, ""en"", ""mg"")"),"Andalana tsara indrindra: ""Heineken?")</f>
        <v>Andalana tsara indrindra: "Heineken?</v>
      </c>
      <c r="C1385" s="3" t="n">
        <v>1</v>
      </c>
    </row>
    <row r="1386" customFormat="false" ht="15.75" hidden="false" customHeight="true" outlineLevel="0" collapsed="false">
      <c r="A1386" s="3" t="s">
        <v>1386</v>
      </c>
      <c r="B1386" s="3" t="str">
        <f aca="false">IFERROR(__xludf.dummyfunction("GOOGLETRANSLATE(B1386, ""en"", ""mg"")"),"ny tanàn-dehibe rava ady dia tena be pitsiny, ny vokany dia tena tsara ozona ihany koa.")</f>
        <v>ny tanàn-dehibe rava ady dia tena be pitsiny, ny vokany dia tena tsara ozona ihany koa.</v>
      </c>
      <c r="C1386" s="3" t="n">
        <v>1</v>
      </c>
    </row>
    <row r="1387" customFormat="false" ht="15.75" hidden="false" customHeight="true" outlineLevel="0" collapsed="false">
      <c r="A1387" s="3" t="s">
        <v>1387</v>
      </c>
      <c r="B1387" s="3" t="str">
        <f aca="false">IFERROR(__xludf.dummyfunction("GOOGLETRANSLATE(B1387, ""en"", ""mg"")"),"Ny olana dia ny interface an-tserasera.")</f>
        <v>Ny olana dia ny interface an-tserasera.</v>
      </c>
      <c r="C1387" s="3" t="n">
        <v>-1</v>
      </c>
    </row>
    <row r="1388" customFormat="false" ht="15.75" hidden="false" customHeight="true" outlineLevel="0" collapsed="false">
      <c r="A1388" s="3" t="s">
        <v>1388</v>
      </c>
      <c r="B1388" s="3" t="str">
        <f aca="false">IFERROR(__xludf.dummyfunction("GOOGLETRANSLATE(B1388, ""en"", ""mg"")"),"Ny tariby coaxial dia ampidirina mivantana amin'ny antenna sy ny fanamafisam-peo; tsy azonao esorina fotsiny ny cable dia soloinao zavatra hafa.")</f>
        <v>Ny tariby coaxial dia ampidirina mivantana amin'ny antenna sy ny fanamafisam-peo; tsy azonao esorina fotsiny ny cable dia soloinao zavatra hafa.</v>
      </c>
      <c r="C1388" s="3" t="n">
        <v>-1</v>
      </c>
    </row>
    <row r="1389" customFormat="false" ht="15.75" hidden="false" customHeight="true" outlineLevel="0" collapsed="false">
      <c r="A1389" s="3" t="s">
        <v>1389</v>
      </c>
      <c r="B1389" s="3" t="str">
        <f aca="false">IFERROR(__xludf.dummyfunction("GOOGLETRANSLATE(B1389, ""en"", ""mg"")"),"Ka nampidina ny isa.")</f>
        <v>Ka nampidina ny isa.</v>
      </c>
      <c r="C1389" s="3" t="n">
        <v>-1</v>
      </c>
    </row>
    <row r="1390" customFormat="false" ht="15.75" hidden="false" customHeight="true" outlineLevel="0" collapsed="false">
      <c r="A1390" s="3" t="s">
        <v>1390</v>
      </c>
      <c r="B1390" s="3" t="str">
        <f aca="false">IFERROR(__xludf.dummyfunction("GOOGLETRANSLATE(B1390, ""en"", ""mg"")"),"Ohatra, misy iray manontolo kely izay heverina fa milahatra ny sofin'ny telefaona.")</f>
        <v>Ohatra, misy iray manontolo kely izay heverina fa milahatra ny sofin'ny telefaona.</v>
      </c>
      <c r="C1390" s="3" t="n">
        <v>-1</v>
      </c>
    </row>
    <row r="1391" customFormat="false" ht="15.75" hidden="false" customHeight="true" outlineLevel="0" collapsed="false">
      <c r="A1391" s="3" t="s">
        <v>1391</v>
      </c>
      <c r="B1391" s="3" t="str">
        <f aca="false">IFERROR(__xludf.dummyfunction("GOOGLETRANSLATE(B1391, ""en"", ""mg"")"),"Hira mahitsy amin'ny fomba Beatles-esque i She Will fa ny Sinner kosa dia hira maizin-tsaina miaraka amin'ny gadona mampatahotra.")</f>
        <v>Hira mahitsy amin'ny fomba Beatles-esque i She Will fa ny Sinner kosa dia hira maizin-tsaina miaraka amin'ny gadona mampatahotra.</v>
      </c>
      <c r="C1391" s="3" t="n">
        <v>1</v>
      </c>
    </row>
    <row r="1392" customFormat="false" ht="15.75" hidden="false" customHeight="true" outlineLevel="0" collapsed="false">
      <c r="A1392" s="3" t="s">
        <v>1392</v>
      </c>
      <c r="B1392" s="3" t="str">
        <f aca="false">IFERROR(__xludf.dummyfunction("GOOGLETRANSLATE(B1392, ""en"", ""mg"")"),"Raha azoko atao dia omeko kintana folo na mihoatra ny Beethoven's Wig 2!")</f>
        <v>Raha azoko atao dia omeko kintana folo na mihoatra ny Beethoven's Wig 2!</v>
      </c>
      <c r="C1392" s="3" t="n">
        <v>1</v>
      </c>
    </row>
    <row r="1393" customFormat="false" ht="15.75" hidden="false" customHeight="true" outlineLevel="0" collapsed="false">
      <c r="A1393" s="3" t="s">
        <v>1393</v>
      </c>
      <c r="B1393" s="3" t="str">
        <f aca="false">IFERROR(__xludf.dummyfunction("GOOGLETRANSLATE(B1393, ""en"", ""mg"")"),"Ny mpanonta mihitsy no miasa tsara.")</f>
        <v>Ny mpanonta mihitsy no miasa tsara.</v>
      </c>
      <c r="C1393" s="3" t="n">
        <v>1</v>
      </c>
    </row>
    <row r="1394" customFormat="false" ht="15.75" hidden="false" customHeight="true" outlineLevel="0" collapsed="false">
      <c r="A1394" s="3" t="s">
        <v>1394</v>
      </c>
      <c r="B1394" s="3" t="str">
        <f aca="false">IFERROR(__xludf.dummyfunction("GOOGLETRANSLATE(B1394, ""en"", ""mg"")"),"Ny hevitra momba ny sarimihetsika 'boky tantara an-tsary' dia ampiharina tsara tsy maintsy lazaiko.")</f>
        <v>Ny hevitra momba ny sarimihetsika 'boky tantara an-tsary' dia ampiharina tsara tsy maintsy lazaiko.</v>
      </c>
      <c r="C1394" s="3" t="n">
        <v>1</v>
      </c>
    </row>
    <row r="1395" customFormat="false" ht="15.75" hidden="false" customHeight="true" outlineLevel="0" collapsed="false">
      <c r="A1395" s="3" t="s">
        <v>1395</v>
      </c>
      <c r="B1395" s="3" t="str">
        <f aca="false">IFERROR(__xludf.dummyfunction("GOOGLETRANSLATE(B1395, ""en"", ""mg"")"),"Eo amin'ny lafiny lalao, ny toe-javatra sarotra dia mamela fanamby tsara eo amin'ny ekipa.")</f>
        <v>Eo amin'ny lafiny lalao, ny toe-javatra sarotra dia mamela fanamby tsara eo amin'ny ekipa.</v>
      </c>
      <c r="C1395" s="3" t="n">
        <v>1</v>
      </c>
    </row>
    <row r="1396" customFormat="false" ht="15.75" hidden="false" customHeight="true" outlineLevel="0" collapsed="false">
      <c r="A1396" s="3" t="s">
        <v>1396</v>
      </c>
      <c r="B1396" s="3" t="str">
        <f aca="false">IFERROR(__xludf.dummyfunction("GOOGLETRANSLATE(B1396, ""en"", ""mg"")"),"Tombontsoa: Lalao mahafinaritra.")</f>
        <v>Tombontsoa: Lalao mahafinaritra.</v>
      </c>
      <c r="C1396" s="3" t="n">
        <v>1</v>
      </c>
    </row>
    <row r="1397" customFormat="false" ht="15.75" hidden="false" customHeight="true" outlineLevel="0" collapsed="false">
      <c r="A1397" s="3" t="s">
        <v>1397</v>
      </c>
      <c r="B1397" s="3" t="str">
        <f aca="false">IFERROR(__xludf.dummyfunction("GOOGLETRANSLATE(B1397, ""en"", ""mg"")"),"Tsy dia tsara loatra i Jessica alba.")</f>
        <v>Tsy dia tsara loatra i Jessica alba.</v>
      </c>
      <c r="C1397" s="3" t="n">
        <v>-1</v>
      </c>
    </row>
    <row r="1398" customFormat="false" ht="15.75" hidden="false" customHeight="true" outlineLevel="0" collapsed="false">
      <c r="A1398" s="3" t="s">
        <v>1398</v>
      </c>
      <c r="B1398" s="3" t="str">
        <f aca="false">IFERROR(__xludf.dummyfunction("GOOGLETRANSLATE(B1398, ""en"", ""mg"")"),"Ny tena fahagagana dia i Lewis izay ao amin'ny tontolo tonga lafatra dia mety ho filokana voajanahary ho an'ny mpilalao sarimihetsika tsara indrindra (ary handresy) fa ity sarimihetsika mahaleo tena ity dia kely amin'ny habeny (ary ny fizarana hatramin'iz"&amp;"ao na dia mpanatanteraka aza novokarin'ny mpamokatra sarimihetsika malaza Steven Soderbergh).")</f>
        <v>Ny tena fahagagana dia i Lewis izay ao amin'ny tontolo tonga lafatra dia mety ho filokana voajanahary ho an'ny mpilalao sarimihetsika tsara indrindra (ary handresy) fa ity sarimihetsika mahaleo tena ity dia kely amin'ny habeny (ary ny fizarana hatramin'izao na dia mpanatanteraka aza novokarin'ny mpamokatra sarimihetsika malaza Steven Soderbergh).</v>
      </c>
      <c r="C1398" s="3" t="n">
        <v>1</v>
      </c>
    </row>
    <row r="1399" customFormat="false" ht="15.75" hidden="false" customHeight="true" outlineLevel="0" collapsed="false">
      <c r="A1399" s="3" t="s">
        <v>1399</v>
      </c>
      <c r="B1399" s="3" t="str">
        <f aca="false">IFERROR(__xludf.dummyfunction("GOOGLETRANSLATE(B1399, ""en"", ""mg"")"),"Aza adino fa rafitra mihidy ny safidy Apple, tsy misy safidy tena izy ankoatra ny tsipika vokatra Apples.")</f>
        <v>Aza adino fa rafitra mihidy ny safidy Apple, tsy misy safidy tena izy ankoatra ny tsipika vokatra Apples.</v>
      </c>
      <c r="C1399" s="3" t="n">
        <v>1</v>
      </c>
    </row>
    <row r="1400" customFormat="false" ht="15.75" hidden="false" customHeight="true" outlineLevel="0" collapsed="false">
      <c r="A1400" s="3" t="s">
        <v>1400</v>
      </c>
      <c r="B1400" s="3" t="str">
        <f aca="false">IFERROR(__xludf.dummyfunction("GOOGLETRANSLATE(B1400, ""en"", ""mg"")"),"Na izany aza, tiako ny rafitra majika miaraka amin'ireo mpamosavy, mpiady ary mages izay samy manana ny asany samihafa eto amin'izao tontolo izao, ary ny fisian'ny kilasy sy castes maro ao anatin'ny trano mahagaga tsirairay.")</f>
        <v>Na izany aza, tiako ny rafitra majika miaraka amin'ireo mpamosavy, mpiady ary mages izay samy manana ny asany samihafa eto amin'izao tontolo izao, ary ny fisian'ny kilasy sy castes maro ao anatin'ny trano mahagaga tsirairay.</v>
      </c>
      <c r="C1400" s="3" t="n">
        <v>1</v>
      </c>
    </row>
    <row r="1401" customFormat="false" ht="15.75" hidden="false" customHeight="true" outlineLevel="0" collapsed="false">
      <c r="A1401" s="3" t="s">
        <v>1401</v>
      </c>
      <c r="B1401" s="3" t="str">
        <f aca="false">IFERROR(__xludf.dummyfunction("GOOGLETRANSLATE(B1401, ""en"", ""mg"")"),"Tena tonga lafatra izany!")</f>
        <v>Tena tonga lafatra izany!</v>
      </c>
      <c r="C1401" s="3" t="n">
        <v>1</v>
      </c>
    </row>
    <row r="1402" customFormat="false" ht="15.75" hidden="false" customHeight="true" outlineLevel="0" collapsed="false">
      <c r="A1402" s="3" t="s">
        <v>1402</v>
      </c>
      <c r="B1402" s="3" t="str">
        <f aca="false">IFERROR(__xludf.dummyfunction("GOOGLETRANSLATE(B1402, ""en"", ""mg"")"),"Saingy ny talen'ny David Von Ancken dia nanao ny bitany voalohany tamin'ny efijery lehibe (mpitsabo amin'ny fahitalavitra amin'ny fandaharana toy ny ""Numb3rs"" &amp; ""CSI: NY"") - izay niara-niasa tamin'ny script niaraka tamin'i Abby Everett Jaques vaovao -"&amp;" dia nahavita nampiditra tetika malina sasany (sequence soavaly maty izay nahatonga ahy hitsambikina avy teo amin'ny sezako; dera ho an'ny tonian-dahatsoratra mba hamela ny ankamaroan'ny sehatra ho an'ny Conrad Buff IV) dia toetra iray mandeha avy any ami"&amp;"n'ny tendrombohitra ririnina mankany amin'ny tany karakaina, tsy misy olona ho an'ny tanin-tsira) ho tombontsoany.")</f>
        <v>Saingy ny talen'ny David Von Ancken dia nanao ny bitany voalohany tamin'ny efijery lehibe (mpitsabo amin'ny fahitalavitra amin'ny fandaharana toy ny "Numb3rs" &amp; "CSI: NY") - izay niara-niasa tamin'ny script niaraka tamin'i Abby Everett Jaques vaovao - dia nahavita nampiditra tetika malina sasany (sequence soavaly maty izay nahatonga ahy hitsambikina avy teo amin'ny sezako; dera ho an'ny tonian-dahatsoratra mba hamela ny ankamaroan'ny sehatra ho an'ny Conrad Buff IV) dia toetra iray mandeha avy any amin'ny tendrombohitra ririnina mankany amin'ny tany karakaina, tsy misy olona ho an'ny tanin-tsira) ho tombontsoany.</v>
      </c>
      <c r="C1402" s="3" t="n">
        <v>1</v>
      </c>
    </row>
    <row r="1403" customFormat="false" ht="15.75" hidden="false" customHeight="true" outlineLevel="0" collapsed="false">
      <c r="A1403" s="3" t="s">
        <v>1403</v>
      </c>
      <c r="B1403" s="3" t="str">
        <f aca="false">IFERROR(__xludf.dummyfunction("GOOGLETRANSLATE(B1403, ""en"", ""mg"")"),"Aza mividy na inona na inona toe-javatra.")</f>
        <v>Aza mividy na inona na inona toe-javatra.</v>
      </c>
      <c r="C1403" s="3" t="n">
        <v>-1</v>
      </c>
    </row>
    <row r="1404" customFormat="false" ht="15.75" hidden="false" customHeight="true" outlineLevel="0" collapsed="false">
      <c r="A1404" s="3" t="s">
        <v>1404</v>
      </c>
      <c r="B1404" s="3" t="str">
        <f aca="false">IFERROR(__xludf.dummyfunction("GOOGLETRANSLATE(B1404, ""en"", ""mg"")"),"Farafaharatsiny nanana zoro taminy i Squall.")</f>
        <v>Farafaharatsiny nanana zoro taminy i Squall.</v>
      </c>
      <c r="C1404" s="3" t="n">
        <v>-1</v>
      </c>
    </row>
    <row r="1405" customFormat="false" ht="15.75" hidden="false" customHeight="true" outlineLevel="0" collapsed="false">
      <c r="A1405" s="3" t="s">
        <v>1405</v>
      </c>
      <c r="B1405" s="3" t="str">
        <f aca="false">IFERROR(__xludf.dummyfunction("GOOGLETRANSLATE(B1405, ""en"", ""mg"")"),"Nihalasa kokoa ny sehatra fanamafisam-peo ary ny feo, tamin'ny antsipiriany kokoa; tena tsy mampino raha jerena ny tery mombamomba ny mpandahateny.")</f>
        <v>Nihalasa kokoa ny sehatra fanamafisam-peo ary ny feo, tamin'ny antsipiriany kokoa; tena tsy mampino raha jerena ny tery mombamomba ny mpandahateny.</v>
      </c>
      <c r="C1405" s="3" t="n">
        <v>1</v>
      </c>
    </row>
    <row r="1406" customFormat="false" ht="15.75" hidden="false" customHeight="true" outlineLevel="0" collapsed="false">
      <c r="A1406" s="3" t="s">
        <v>1406</v>
      </c>
      <c r="B1406" s="3" t="str">
        <f aca="false">IFERROR(__xludf.dummyfunction("GOOGLETRANSLATE(B1406, ""en"", ""mg"")"),"Amin'izay fotoana izay ihany dia mitazona ho toy ny iray amin'ireo lalao mahafinaritra miaraka amin'ny olon-kafa fotsiny izy (*kohaka * Mario Party * kohaka *). Mampalahelo fa very ihany koa ny SSBB amin'ny farany, rehefa tonga amin'ny Multiplayer.")</f>
        <v>Amin'izay fotoana izay ihany dia mitazona ho toy ny iray amin'ireo lalao mahafinaritra miaraka amin'ny olon-kafa fotsiny izy (*kohaka * Mario Party * kohaka *). Mampalahelo fa very ihany koa ny SSBB amin'ny farany, rehefa tonga amin'ny Multiplayer.</v>
      </c>
      <c r="C1406" s="3" t="n">
        <v>-1</v>
      </c>
    </row>
    <row r="1407" customFormat="false" ht="15.75" hidden="false" customHeight="true" outlineLevel="0" collapsed="false">
      <c r="A1407" s="3" t="s">
        <v>1407</v>
      </c>
      <c r="B1407" s="3" t="str">
        <f aca="false">IFERROR(__xludf.dummyfunction("GOOGLETRANSLATE(B1407, ""en"", ""mg"")"),"Maharitra adiny 4 ihany koa ny bateria amin'ny fomba fitsitsiana herinaratra!")</f>
        <v>Maharitra adiny 4 ihany koa ny bateria amin'ny fomba fitsitsiana herinaratra!</v>
      </c>
      <c r="C1407" s="3" t="n">
        <v>1</v>
      </c>
    </row>
    <row r="1408" customFormat="false" ht="15.75" hidden="false" customHeight="true" outlineLevel="0" collapsed="false">
      <c r="A1408" s="3" t="s">
        <v>1408</v>
      </c>
      <c r="B1408" s="3" t="str">
        <f aca="false">IFERROR(__xludf.dummyfunction("GOOGLETRANSLATE(B1408, ""en"", ""mg"")"),"Tena mahasorena.")</f>
        <v>Tena mahasorena.</v>
      </c>
      <c r="C1408" s="3" t="n">
        <v>-1</v>
      </c>
    </row>
    <row r="1409" customFormat="false" ht="15.75" hidden="false" customHeight="true" outlineLevel="0" collapsed="false">
      <c r="A1409" s="3" t="s">
        <v>1409</v>
      </c>
      <c r="B1409" s="3" t="str">
        <f aca="false">IFERROR(__xludf.dummyfunction("GOOGLETRANSLATE(B1409, ""en"", ""mg"")"),"Tsy hita na taiza na taiza ireo dikan-kira tamin'ny rakikira.")</f>
        <v>Tsy hita na taiza na taiza ireo dikan-kira tamin'ny rakikira.</v>
      </c>
      <c r="C1409" s="3" t="n">
        <v>-1</v>
      </c>
    </row>
    <row r="1410" customFormat="false" ht="15.75" hidden="false" customHeight="true" outlineLevel="0" collapsed="false">
      <c r="A1410" s="3" t="s">
        <v>1410</v>
      </c>
      <c r="B1410" s="3" t="str">
        <f aca="false">IFERROR(__xludf.dummyfunction("GOOGLETRANSLATE(B1410, ""en"", ""mg"")"),"Fa aza diso aho, tsy mampino ny sary amin'ity lalao ity, nihazakazaka tamin'ny GeForce4 TI 4200 128 mb aho tamin'ny avo indrindra ary tena nahavariana.")</f>
        <v>Fa aza diso aho, tsy mampino ny sary amin'ity lalao ity, nihazakazaka tamin'ny GeForce4 TI 4200 128 mb aho tamin'ny avo indrindra ary tena nahavariana.</v>
      </c>
      <c r="C1410" s="3" t="n">
        <v>1</v>
      </c>
    </row>
    <row r="1411" customFormat="false" ht="15.75" hidden="false" customHeight="true" outlineLevel="0" collapsed="false">
      <c r="A1411" s="3" t="s">
        <v>1411</v>
      </c>
      <c r="B1411" s="3" t="str">
        <f aca="false">IFERROR(__xludf.dummyfunction("GOOGLETRANSLATE(B1411, ""en"", ""mg"")"),"Ny ankamaroany dia mihatra amin'ny Etazonia (toetr'andro, vaovao ara-panatanjahantena).")</f>
        <v>Ny ankamaroany dia mihatra amin'ny Etazonia (toetr'andro, vaovao ara-panatanjahantena).</v>
      </c>
      <c r="C1411" s="3" t="n">
        <v>-1</v>
      </c>
    </row>
    <row r="1412" customFormat="false" ht="15.75" hidden="false" customHeight="true" outlineLevel="0" collapsed="false">
      <c r="A1412" s="3" t="s">
        <v>1412</v>
      </c>
      <c r="B1412" s="3" t="str">
        <f aca="false">IFERROR(__xludf.dummyfunction("GOOGLETRANSLATE(B1412, ""en"", ""mg"")"),"Eny, efa antitra loatra i Swain ka tsy afaka nilalao an'i Lolita, fa maninona, nahoana izy ireo no manana azy ho toy ny zaza 5 taona.")</f>
        <v>Eny, efa antitra loatra i Swain ka tsy afaka nilalao an'i Lolita, fa maninona, nahoana izy ireo no manana azy ho toy ny zaza 5 taona.</v>
      </c>
      <c r="C1412" s="3" t="n">
        <v>-1</v>
      </c>
    </row>
    <row r="1413" customFormat="false" ht="15.75" hidden="false" customHeight="true" outlineLevel="0" collapsed="false">
      <c r="A1413" s="3" t="s">
        <v>1413</v>
      </c>
      <c r="B1413" s="3" t="str">
        <f aca="false">IFERROR(__xludf.dummyfunction("GOOGLETRANSLATE(B1413, ""en"", ""mg"")"),"Oay. Inona no hevitra.")</f>
        <v>Oay. Inona no hevitra.</v>
      </c>
      <c r="C1413" s="3" t="n">
        <v>-1</v>
      </c>
    </row>
    <row r="1414" customFormat="false" ht="15.75" hidden="false" customHeight="true" outlineLevel="0" collapsed="false">
      <c r="A1414" s="3" t="s">
        <v>1414</v>
      </c>
      <c r="B1414" s="3" t="str">
        <f aca="false">IFERROR(__xludf.dummyfunction("GOOGLETRANSLATE(B1414, ""en"", ""mg"")"),"Ny mekanika basikety dia matanjaka, saika tonga lafatra.")</f>
        <v>Ny mekanika basikety dia matanjaka, saika tonga lafatra.</v>
      </c>
      <c r="C1414" s="3" t="n">
        <v>1</v>
      </c>
    </row>
    <row r="1415" customFormat="false" ht="15.75" hidden="false" customHeight="true" outlineLevel="0" collapsed="false">
      <c r="A1415" s="3" t="s">
        <v>1415</v>
      </c>
      <c r="B1415" s="3" t="str">
        <f aca="false">IFERROR(__xludf.dummyfunction("GOOGLETRANSLATE(B1415, ""en"", ""mg"")"),"Azo antoka fa manana ny foto-kevitry ny anjara 'adala' rehetra izy: miresaka amin'ny tenany, fipoahana tampoka ny hatezerana saika feno herisetra, nitomany ny tenany mba hatory, sns. Saingy tsy navelany hanatratra ny zava-misy fa olombelona i William ary "&amp;"ity fiodinan'ny zava-nitranga mampalahelo ity dia nahatonga azy ho voakenda noho ny faniriany ho afaka amin'ity fanozonana tena mitohy ity (sy angamba).")</f>
        <v>Azo antoka fa manana ny foto-kevitry ny anjara 'adala' rehetra izy: miresaka amin'ny tenany, fipoahana tampoka ny hatezerana saika feno herisetra, nitomany ny tenany mba hatory, sns. Saingy tsy navelany hanatratra ny zava-misy fa olombelona i William ary ity fiodinan'ny zava-nitranga mampalahelo ity dia nahatonga azy ho voakenda noho ny faniriany ho afaka amin'ity fanozonana tena mitohy ity (sy angamba).</v>
      </c>
      <c r="C1415" s="3" t="n">
        <v>1</v>
      </c>
    </row>
    <row r="1416" customFormat="false" ht="15.75" hidden="false" customHeight="true" outlineLevel="0" collapsed="false">
      <c r="A1416" s="3" t="s">
        <v>1416</v>
      </c>
      <c r="B1416" s="3" t="str">
        <f aca="false">IFERROR(__xludf.dummyfunction("GOOGLETRANSLATE(B1416, ""en"", ""mg"")"),"Tsy mampaninona ahy ny miresaka momba ny soratra voahangy, fa tsy notohanana ary tsy nilaza na inona na inona momba ny zavatra nataon'ilay script izy, ka tsy dia nanampy.")</f>
        <v>Tsy mampaninona ahy ny miresaka momba ny soratra voahangy, fa tsy notohanana ary tsy nilaza na inona na inona momba ny zavatra nataon'ilay script izy, ka tsy dia nanampy.</v>
      </c>
      <c r="C1416" s="3" t="n">
        <v>-1</v>
      </c>
    </row>
    <row r="1417" customFormat="false" ht="15.75" hidden="false" customHeight="true" outlineLevel="0" collapsed="false">
      <c r="A1417" s="3" t="s">
        <v>1417</v>
      </c>
      <c r="B1417" s="3" t="str">
        <f aca="false">IFERROR(__xludf.dummyfunction("GOOGLETRANSLATE(B1417, ""en"", ""mg"")"),"Tena ankafizo fa ny fidirana tsirairay dia manana ny fandrindrana azy manokana (ohatra: input 1 (xbox) dia maty ny DCM aho.")</f>
        <v>Tena ankafizo fa ny fidirana tsirairay dia manana ny fandrindrana azy manokana (ohatra: input 1 (xbox) dia maty ny DCM aho.</v>
      </c>
      <c r="C1417" s="3" t="n">
        <v>1</v>
      </c>
    </row>
    <row r="1418" customFormat="false" ht="15.75" hidden="false" customHeight="true" outlineLevel="0" collapsed="false">
      <c r="A1418" s="3" t="s">
        <v>1418</v>
      </c>
      <c r="B1418" s="3" t="str">
        <f aca="false">IFERROR(__xludf.dummyfunction("GOOGLETRANSLATE(B1418, ""en"", ""mg"")"),"Izy io dia fitambarana remix tsy misy dikany, tsy misy dikany na dihy pop.")</f>
        <v>Izy io dia fitambarana remix tsy misy dikany, tsy misy dikany na dihy pop.</v>
      </c>
      <c r="C1418" s="3" t="n">
        <v>-1</v>
      </c>
    </row>
    <row r="1419" customFormat="false" ht="15.75" hidden="false" customHeight="true" outlineLevel="0" collapsed="false">
      <c r="A1419" s="3" t="s">
        <v>1419</v>
      </c>
      <c r="B1419" s="3" t="str">
        <f aca="false">IFERROR(__xludf.dummyfunction("GOOGLETRANSLATE(B1419, ""en"", ""mg"")"),"Recommended, raha tsy hoe satria fohy be ny famakiana azy.")</f>
        <v>Recommended, raha tsy hoe satria fohy be ny famakiana azy.</v>
      </c>
      <c r="C1419" s="3" t="n">
        <v>1</v>
      </c>
    </row>
    <row r="1420" customFormat="false" ht="15.75" hidden="false" customHeight="true" outlineLevel="0" collapsed="false">
      <c r="A1420" s="3" t="s">
        <v>1420</v>
      </c>
      <c r="B1420" s="3" t="str">
        <f aca="false">IFERROR(__xludf.dummyfunction("GOOGLETRANSLATE(B1420, ""en"", ""mg"")"),"Amin'ny fampitahana ity lalao ity dia mahatonga ny famindrana Mass Effect avy amin'ny Xbox mankany amin'ny PC ho toy ny sangan'asa namboarina tsara.")</f>
        <v>Amin'ny fampitahana ity lalao ity dia mahatonga ny famindrana Mass Effect avy amin'ny Xbox mankany amin'ny PC ho toy ny sangan'asa namboarina tsara.</v>
      </c>
      <c r="C1420" s="3" t="n">
        <v>-1</v>
      </c>
    </row>
    <row r="1421" customFormat="false" ht="15.75" hidden="false" customHeight="true" outlineLevel="0" collapsed="false">
      <c r="A1421" s="3" t="s">
        <v>1421</v>
      </c>
      <c r="B1421" s="3" t="str">
        <f aca="false">IFERROR(__xludf.dummyfunction("GOOGLETRANSLATE(B1421, ""en"", ""mg"")"),"Mandra-pahitako ny sarimihetsika!")</f>
        <v>Mandra-pahitako ny sarimihetsika!</v>
      </c>
      <c r="C1421" s="3" t="n">
        <v>-1</v>
      </c>
    </row>
    <row r="1422" customFormat="false" ht="15.75" hidden="false" customHeight="true" outlineLevel="0" collapsed="false">
      <c r="A1422" s="3" t="s">
        <v>1422</v>
      </c>
      <c r="B1422" s="3" t="str">
        <f aca="false">IFERROR(__xludf.dummyfunction("GOOGLETRANSLATE(B1422, ""en"", ""mg"")"),"Vakio ity boky ity ary miomàna mba ho voahetsika sy hahazo fahazavana, tahaka ny hanintonana anao amin'ireo olona manana ny fiainany sy ny fivelomana ary ny fomba fahafantarana dia samy hafa tahaka ny tontolo iainana.")</f>
        <v>Vakio ity boky ity ary miomàna mba ho voahetsika sy hahazo fahazavana, tahaka ny hanintonana anao amin'ireo olona manana ny fiainany sy ny fivelomana ary ny fomba fahafantarana dia samy hafa tahaka ny tontolo iainana.</v>
      </c>
      <c r="C1422" s="3" t="n">
        <v>1</v>
      </c>
    </row>
    <row r="1423" customFormat="false" ht="15.75" hidden="false" customHeight="true" outlineLevel="0" collapsed="false">
      <c r="A1423" s="3" t="s">
        <v>1423</v>
      </c>
      <c r="B1423" s="3" t="str">
        <f aca="false">IFERROR(__xludf.dummyfunction("GOOGLETRANSLATE(B1423, ""en"", ""mg"")"),"Indrisy anefa fa maka sary mahatsiravina izy io noho ny zavatra mety ho mora ho an'ny Canon nanamboatra azy.")</f>
        <v>Indrisy anefa fa maka sary mahatsiravina izy io noho ny zavatra mety ho mora ho an'ny Canon nanamboatra azy.</v>
      </c>
      <c r="C1423" s="3" t="n">
        <v>-1</v>
      </c>
    </row>
    <row r="1424" customFormat="false" ht="15.75" hidden="false" customHeight="true" outlineLevel="0" collapsed="false">
      <c r="A1424" s="3" t="s">
        <v>1424</v>
      </c>
      <c r="B1424" s="3" t="str">
        <f aca="false">IFERROR(__xludf.dummyfunction("GOOGLETRANSLATE(B1424, ""en"", ""mg"")"),"Ny Western Digital dia nanapa-kevitra ny hampiditra ny Virtual CD Smartware ao anatin'ity fiara ity mba tsy ho azonao, na inona na inona toe-javatra, manafoana na manala ny VCD. Izy io dia hametraka mandrakizay an'io fidiran'ny tsy ilaina io amin'ny Mac a"&amp;"nao (raha toa ka tsy tsara kokoa ny Windows) ary ny tranokalany dia milaza aminao fa tsy afaka manao na inona na inona momba izany ianao.")</f>
        <v>Ny Western Digital dia nanapa-kevitra ny hampiditra ny Virtual CD Smartware ao anatin'ity fiara ity mba tsy ho azonao, na inona na inona toe-javatra, manafoana na manala ny VCD. Izy io dia hametraka mandrakizay an'io fidiran'ny tsy ilaina io amin'ny Mac anao (raha toa ka tsy tsara kokoa ny Windows) ary ny tranokalany dia milaza aminao fa tsy afaka manao na inona na inona momba izany ianao.</v>
      </c>
      <c r="C1424" s="3" t="n">
        <v>-1</v>
      </c>
    </row>
    <row r="1425" customFormat="false" ht="15.75" hidden="false" customHeight="true" outlineLevel="0" collapsed="false">
      <c r="A1425" s="3" t="s">
        <v>1425</v>
      </c>
      <c r="B1425" s="3" t="str">
        <f aca="false">IFERROR(__xludf.dummyfunction("GOOGLETRANSLATE(B1425, ""en"", ""mg"")"),"Ny lohahevitry ny toetra dia malefaka sy mankaleo.")</f>
        <v>Ny lohahevitry ny toetra dia malefaka sy mankaleo.</v>
      </c>
      <c r="C1425" s="3" t="n">
        <v>-1</v>
      </c>
    </row>
    <row r="1426" customFormat="false" ht="15.75" hidden="false" customHeight="true" outlineLevel="0" collapsed="false">
      <c r="A1426" s="3" t="s">
        <v>1426</v>
      </c>
      <c r="B1426" s="3" t="str">
        <f aca="false">IFERROR(__xludf.dummyfunction("GOOGLETRANSLATE(B1426, ""en"", ""mg"")"),"Ny sary an-tsary avy amin'ny ""The Horror of It"" dia toa voafolaka araka ny fenitra ankehitriny.")</f>
        <v>Ny sary an-tsary avy amin'ny "The Horror of It" dia toa voafolaka araka ny fenitra ankehitriny.</v>
      </c>
      <c r="C1426" s="3" t="n">
        <v>-1</v>
      </c>
    </row>
    <row r="1427" customFormat="false" ht="15.75" hidden="false" customHeight="true" outlineLevel="0" collapsed="false">
      <c r="A1427" s="3" t="s">
        <v>1427</v>
      </c>
      <c r="B1427" s="3" t="str">
        <f aca="false">IFERROR(__xludf.dummyfunction("GOOGLETRANSLATE(B1427, ""en"", ""mg"")"),"Matetika ianao no ho voafandrika ao amin'ny kianja mihidy miaraka amin'ireo biby goavam-be, mila mitady ny fitambaran'ny Legiona (mpiara-dia aminao amin'ny demony amin'ity lalao ity) hamono azy rehetra ary mandroso.")</f>
        <v>Matetika ianao no ho voafandrika ao amin'ny kianja mihidy miaraka amin'ireo biby goavam-be, mila mitady ny fitambaran'ny Legiona (mpiara-dia aminao amin'ny demony amin'ity lalao ity) hamono azy rehetra ary mandroso.</v>
      </c>
      <c r="C1427" s="3" t="n">
        <v>-1</v>
      </c>
    </row>
    <row r="1428" customFormat="false" ht="15.75" hidden="false" customHeight="true" outlineLevel="0" collapsed="false">
      <c r="A1428" s="3" t="s">
        <v>1428</v>
      </c>
      <c r="B1428" s="3" t="str">
        <f aca="false">IFERROR(__xludf.dummyfunction("GOOGLETRANSLATE(B1428, ""en"", ""mg"")"),"Dia vakio indray.")</f>
        <v>Dia vakio indray.</v>
      </c>
      <c r="C1428" s="3" t="n">
        <v>1</v>
      </c>
    </row>
    <row r="1429" customFormat="false" ht="15.75" hidden="false" customHeight="true" outlineLevel="0" collapsed="false">
      <c r="A1429" s="3" t="s">
        <v>1429</v>
      </c>
      <c r="B1429" s="3" t="str">
        <f aca="false">IFERROR(__xludf.dummyfunction("GOOGLETRANSLATE(B1429, ""en"", ""mg"")"),"Tezitra be aho tamin'ny tsikera ary nidera fa nahazo izany, hany ka nanapa-kevitra ny hanoratra ny famerenako voalohany aho.")</f>
        <v>Tezitra be aho tamin'ny tsikera ary nidera fa nahazo izany, hany ka nanapa-kevitra ny hanoratra ny famerenako voalohany aho.</v>
      </c>
      <c r="C1429" s="3" t="n">
        <v>-1</v>
      </c>
    </row>
    <row r="1430" customFormat="false" ht="15.75" hidden="false" customHeight="true" outlineLevel="0" collapsed="false">
      <c r="A1430" s="3" t="s">
        <v>1430</v>
      </c>
      <c r="B1430" s="3" t="str">
        <f aca="false">IFERROR(__xludf.dummyfunction("GOOGLETRANSLATE(B1430, ""en"", ""mg"")"),"Rehefa mampiasa ny zoom dia hitako fa tsy maintsy manana tanana tsy miovaova ianao rehefa maka sary raha tsy izany dia hahazo sary manjavozavo ianao.")</f>
        <v>Rehefa mampiasa ny zoom dia hitako fa tsy maintsy manana tanana tsy miovaova ianao rehefa maka sary raha tsy izany dia hahazo sary manjavozavo ianao.</v>
      </c>
      <c r="C1430" s="3" t="n">
        <v>-1</v>
      </c>
    </row>
    <row r="1431" customFormat="false" ht="15.75" hidden="false" customHeight="true" outlineLevel="0" collapsed="false">
      <c r="A1431" s="3" t="s">
        <v>1431</v>
      </c>
      <c r="B1431" s="3" t="str">
        <f aca="false">IFERROR(__xludf.dummyfunction("GOOGLETRANSLATE(B1431, ""en"", ""mg"")"),"Ny Potter ao amin'ny sarimihetsika dia karazana mahery fo, misafidy ny hijoro, manaja ny tenin'ny mpampianatra azy, na izany aza dia voafandrika i Potter ao amin'ny boky ary tsy afa-mihetsika ka raha tokony hifidy dia manaiky fotsiny izy, navelany ny safi"&amp;"dy rehetra.")</f>
        <v>Ny Potter ao amin'ny sarimihetsika dia karazana mahery fo, misafidy ny hijoro, manaja ny tenin'ny mpampianatra azy, na izany aza dia voafandrika i Potter ao amin'ny boky ary tsy afa-mihetsika ka raha tokony hifidy dia manaiky fotsiny izy, navelany ny safidy rehetra.</v>
      </c>
      <c r="C1431" s="3" t="n">
        <v>-1</v>
      </c>
    </row>
    <row r="1432" customFormat="false" ht="15.75" hidden="false" customHeight="true" outlineLevel="0" collapsed="false">
      <c r="A1432" s="3" t="s">
        <v>1432</v>
      </c>
      <c r="B1432" s="3" t="str">
        <f aca="false">IFERROR(__xludf.dummyfunction("GOOGLETRANSLATE(B1432, ""en"", ""mg"")"),"Ny hany tokana dia ny hoe raha nilalao lalao Xbox tamin'ny sary lehibe ianao, Halo, ohatra, dia ho rikoriko ianao amin'ny sary an'ity lalao ity.")</f>
        <v>Ny hany tokana dia ny hoe raha nilalao lalao Xbox tamin'ny sary lehibe ianao, Halo, ohatra, dia ho rikoriko ianao amin'ny sary an'ity lalao ity.</v>
      </c>
      <c r="C1432" s="3" t="n">
        <v>-1</v>
      </c>
    </row>
    <row r="1433" customFormat="false" ht="15.75" hidden="false" customHeight="true" outlineLevel="0" collapsed="false">
      <c r="A1433" s="3" t="s">
        <v>1433</v>
      </c>
      <c r="B1433" s="3" t="str">
        <f aca="false">IFERROR(__xludf.dummyfunction("GOOGLETRANSLATE(B1433, ""en"", ""mg"")"),"Ity boky ity dia ohatra tsara amin'ny fomba ahafahan'ny hetsika manokana feno herim-po (fitsoka kiririoka) handresena ny fironana midadasika mankany amin'ny kolikoly miely patrana sy mahery ary mety hanentana ilay antsoina hoe ""tsy fankatoavana sivily"" "&amp;"noho ny antony marina.")</f>
        <v>Ity boky ity dia ohatra tsara amin'ny fomba ahafahan'ny hetsika manokana feno herim-po (fitsoka kiririoka) handresena ny fironana midadasika mankany amin'ny kolikoly miely patrana sy mahery ary mety hanentana ilay antsoina hoe "tsy fankatoavana sivily" noho ny antony marina.</v>
      </c>
      <c r="C1433" s="3" t="n">
        <v>1</v>
      </c>
    </row>
    <row r="1434" customFormat="false" ht="15.75" hidden="false" customHeight="true" outlineLevel="0" collapsed="false">
      <c r="A1434" s="3" t="s">
        <v>1434</v>
      </c>
      <c r="B1434" s="3" t="str">
        <f aca="false">IFERROR(__xludf.dummyfunction("GOOGLETRANSLATE(B1434, ""en"", ""mg"")"),"Akory izany!")</f>
        <v>Akory izany!</v>
      </c>
      <c r="C1434" s="3" t="n">
        <v>-1</v>
      </c>
    </row>
    <row r="1435" customFormat="false" ht="15.75" hidden="false" customHeight="true" outlineLevel="0" collapsed="false">
      <c r="A1435" s="3" t="s">
        <v>1435</v>
      </c>
      <c r="B1435" s="3" t="str">
        <f aca="false">IFERROR(__xludf.dummyfunction("GOOGLETRANSLATE(B1435, ""en"", ""mg"")"),"Ny fanontaniana momba ny lahatsoratra dia azo ekena, fa raha tokony hanazava ny fomba fiasa samihafa amin'ny fanoratana ny lahatsoratra sy ny fanombanana ny loharano (toy ny Princeton Review) ity boky ity dia manome ohatra andrana fotsiny.")</f>
        <v>Ny fanontaniana momba ny lahatsoratra dia azo ekena, fa raha tokony hanazava ny fomba fiasa samihafa amin'ny fanoratana ny lahatsoratra sy ny fanombanana ny loharano (toy ny Princeton Review) ity boky ity dia manome ohatra andrana fotsiny.</v>
      </c>
      <c r="C1435" s="3" t="n">
        <v>-1</v>
      </c>
    </row>
    <row r="1436" customFormat="false" ht="15.75" hidden="false" customHeight="true" outlineLevel="0" collapsed="false">
      <c r="A1436" s="3" t="s">
        <v>1436</v>
      </c>
      <c r="B1436" s="3" t="str">
        <f aca="false">IFERROR(__xludf.dummyfunction("GOOGLETRANSLATE(B1436, ""en"", ""mg"")"),"Amin'ny ankapobeny dia manana ody sy fitaovam-piadiana ianao, avy eo mijirika sy manapaka ny lalanao amin'ny fahavalo mankany amin'ny lehibeny.")</f>
        <v>Amin'ny ankapobeny dia manana ody sy fitaovam-piadiana ianao, avy eo mijirika sy manapaka ny lalanao amin'ny fahavalo mankany amin'ny lehibeny.</v>
      </c>
      <c r="C1436" s="3" t="n">
        <v>-1</v>
      </c>
    </row>
    <row r="1437" customFormat="false" ht="15.75" hidden="false" customHeight="true" outlineLevel="0" collapsed="false">
      <c r="A1437" s="3" t="s">
        <v>1437</v>
      </c>
      <c r="B1437" s="3" t="str">
        <f aca="false">IFERROR(__xludf.dummyfunction("GOOGLETRANSLATE(B1437, ""en"", ""mg"")"),"Kasdan dia manarona ny zava-drehetra miaraka amin'ny fikasihan-tsaina manindrona, fifanakalozan-dresaka mihetsiketsika, ary tsy mampino ny fahamarinan'ny olona sasany tena mafonja tokoa amin'ny raharahan'ny dingan'ny famoronana ka mahagaga tokoa ny fomba "&amp;"nahazoan'izy ireo ny helo hatreto (avelao ny fitafy maraina sy ny ezaka amin'ny fiainana andavanandro!)")</f>
        <v>Kasdan dia manarona ny zava-drehetra miaraka amin'ny fikasihan-tsaina manindrona, fifanakalozan-dresaka mihetsiketsika, ary tsy mampino ny fahamarinan'ny olona sasany tena mafonja tokoa amin'ny raharahan'ny dingan'ny famoronana ka mahagaga tokoa ny fomba nahazoan'izy ireo ny helo hatreto (avelao ny fitafy maraina sy ny ezaka amin'ny fiainana andavanandro!)</v>
      </c>
      <c r="C1437" s="3" t="n">
        <v>1</v>
      </c>
    </row>
    <row r="1438" customFormat="false" ht="15.75" hidden="false" customHeight="true" outlineLevel="0" collapsed="false">
      <c r="A1438" s="3" t="s">
        <v>1438</v>
      </c>
      <c r="B1438" s="3" t="str">
        <f aca="false">IFERROR(__xludf.dummyfunction("GOOGLETRANSLATE(B1438, ""en"", ""mg"")"),"Na dia mihetsika tsara manerana ny solaitrabe aza izany (Keener, toy ny vehivavy 'tena' aseho eo amin'ny efijery; warts sy ny rehetra) - anisan'izany ny anjara birikiny nataon'i Jason Lee, izay nanam-piaraha-monina, toy ny lehilahy maitso teo an-toerana i"&amp;"zay mitazona ny fitakian'ny Slavin - dia fampisehoana ho an'ny Belle ethereal (manolo-kevitra ny zanaky ny fitiavan'i Chris Noth sy Jennifer Connelly) quasi-exotic/girl-next-door/anjelika dia mandeha amin'ny tady manify amin'ny hadalana sy ny faniriana ny"&amp;" 'normalité' (ny Kathleen an'i Keener aza noheveriny ho 'mahazatra'); isan-karazany izy.")</f>
        <v>Na dia mihetsika tsara manerana ny solaitrabe aza izany (Keener, toy ny vehivavy 'tena' aseho eo amin'ny efijery; warts sy ny rehetra) - anisan'izany ny anjara birikiny nataon'i Jason Lee, izay nanam-piaraha-monina, toy ny lehilahy maitso teo an-toerana izay mitazona ny fitakian'ny Slavin - dia fampisehoana ho an'ny Belle ethereal (manolo-kevitra ny zanaky ny fitiavan'i Chris Noth sy Jennifer Connelly) quasi-exotic/girl-next-door/anjelika dia mandeha amin'ny tady manify amin'ny hadalana sy ny faniriana ny 'normalité' (ny Kathleen an'i Keener aza noheveriny ho 'mahazatra'); isan-karazany izy.</v>
      </c>
      <c r="C1438" s="3" t="n">
        <v>1</v>
      </c>
    </row>
    <row r="1439" customFormat="false" ht="15.75" hidden="false" customHeight="true" outlineLevel="0" collapsed="false">
      <c r="A1439" s="3" t="s">
        <v>1439</v>
      </c>
      <c r="B1439" s="3" t="str">
        <f aca="false">IFERROR(__xludf.dummyfunction("GOOGLETRANSLATE(B1439, ""en"", ""mg"")"),"Ary ralehilahy, io fifehezana stylus io dia mahatonga anao ho tia ny DS.Zoo Keeper dia ny mametraka biby mitovy amin'ny 3 na mihoatra mitsivalana na mitsangana.")</f>
        <v>Ary ralehilahy, io fifehezana stylus io dia mahatonga anao ho tia ny DS.Zoo Keeper dia ny mametraka biby mitovy amin'ny 3 na mihoatra mitsivalana na mitsangana.</v>
      </c>
      <c r="C1439" s="3" t="n">
        <v>1</v>
      </c>
    </row>
    <row r="1440" customFormat="false" ht="15.75" hidden="false" customHeight="true" outlineLevel="0" collapsed="false">
      <c r="A1440" s="3" t="s">
        <v>1440</v>
      </c>
      <c r="B1440" s="3" t="str">
        <f aca="false">IFERROR(__xludf.dummyfunction("GOOGLETRANSLATE(B1440, ""en"", ""mg"")"),"Efa nilalao ity lalao ity hatramin'ny ambaratonga faha-13 aho hatreto ary tena talanjona aho tamin'ny famolavolana ambaratonga taty aoriana.")</f>
        <v>Efa nilalao ity lalao ity hatramin'ny ambaratonga faha-13 aho hatreto ary tena talanjona aho tamin'ny famolavolana ambaratonga taty aoriana.</v>
      </c>
      <c r="C1440" s="3" t="n">
        <v>1</v>
      </c>
    </row>
    <row r="1441" customFormat="false" ht="15.75" hidden="false" customHeight="true" outlineLevel="0" collapsed="false">
      <c r="A1441" s="3" t="s">
        <v>1441</v>
      </c>
      <c r="B1441" s="3" t="str">
        <f aca="false">IFERROR(__xludf.dummyfunction("GOOGLETRANSLATE(B1441, ""en"", ""mg"")"),"Azony atao ny mametraka ny siansa momba ny dabilio mandreraka ny taonjato iray ho lasa metafora izay azon'ny zanany 10 taona ary hankasitrahan'ny mpamaky amin'ny sokajin-taona rehetra.")</f>
        <v>Azony atao ny mametraka ny siansa momba ny dabilio mandreraka ny taonjato iray ho lasa metafora izay azon'ny zanany 10 taona ary hankasitrahan'ny mpamaky amin'ny sokajin-taona rehetra.</v>
      </c>
      <c r="C1441" s="3" t="n">
        <v>1</v>
      </c>
    </row>
    <row r="1442" customFormat="false" ht="15.75" hidden="false" customHeight="true" outlineLevel="0" collapsed="false">
      <c r="A1442" s="3" t="s">
        <v>1442</v>
      </c>
      <c r="B1442" s="3" t="str">
        <f aca="false">IFERROR(__xludf.dummyfunction("GOOGLETRANSLATE(B1442, ""en"", ""mg"")"),"Ity mpvie ity no lavaka..")</f>
        <v>Ity mpvie ity no lavaka..</v>
      </c>
      <c r="C1442" s="3" t="n">
        <v>-1</v>
      </c>
    </row>
    <row r="1443" customFormat="false" ht="15.75" hidden="false" customHeight="true" outlineLevel="0" collapsed="false">
      <c r="A1443" s="3" t="s">
        <v>1443</v>
      </c>
      <c r="B1443" s="3" t="str">
        <f aca="false">IFERROR(__xludf.dummyfunction("GOOGLETRANSLATE(B1443, ""en"", ""mg"")"),"Nihatsara izany, saingy tsy ampy ny manome antoka fa te hamaky ny tohin'ny Long Man izay vao nivoaka.")</f>
        <v>Nihatsara izany, saingy tsy ampy ny manome antoka fa te hamaky ny tohin'ny Long Man izay vao nivoaka.</v>
      </c>
      <c r="C1443" s="3" t="n">
        <v>-1</v>
      </c>
    </row>
    <row r="1444" customFormat="false" ht="15.75" hidden="false" customHeight="true" outlineLevel="0" collapsed="false">
      <c r="A1444" s="3" t="s">
        <v>1444</v>
      </c>
      <c r="B1444" s="3" t="str">
        <f aca="false">IFERROR(__xludf.dummyfunction("GOOGLETRANSLATE(B1444, ""en"", ""mg"")"),"Na dia nazava sy nisafotofoto tamin'ny ampahany teo ambonin'ny iray hafa aza ilay izy, dia toa voasasa sy tsy mifandanja ireo mpilalao.")</f>
        <v>Na dia nazava sy nisafotofoto tamin'ny ampahany teo ambonin'ny iray hafa aza ilay izy, dia toa voasasa sy tsy mifandanja ireo mpilalao.</v>
      </c>
      <c r="C1444" s="3" t="n">
        <v>-1</v>
      </c>
    </row>
    <row r="1445" customFormat="false" ht="15.75" hidden="false" customHeight="true" outlineLevel="0" collapsed="false">
      <c r="A1445" s="3" t="s">
        <v>1445</v>
      </c>
      <c r="B1445" s="3" t="str">
        <f aca="false">IFERROR(__xludf.dummyfunction("GOOGLETRANSLATE(B1445, ""en"", ""mg"")"),"Ny boky CD dia mitondra ireo hevitra ireo sy ny vatsim-pianarana Douglas-Klotz ho ao amin'ny sehatry ny fihainoana.")</f>
        <v>Ny boky CD dia mitondra ireo hevitra ireo sy ny vatsim-pianarana Douglas-Klotz ho ao amin'ny sehatry ny fihainoana.</v>
      </c>
      <c r="C1445" s="3" t="n">
        <v>1</v>
      </c>
    </row>
    <row r="1446" customFormat="false" ht="15.75" hidden="false" customHeight="true" outlineLevel="0" collapsed="false">
      <c r="A1446" s="3" t="s">
        <v>1446</v>
      </c>
      <c r="B1446" s="3" t="str">
        <f aca="false">IFERROR(__xludf.dummyfunction("GOOGLETRANSLATE(B1446, ""en"", ""mg"")"),"Nilaza i Behe ​​fa raha mahita trangan-javatra tsy ara-materialy ny mpahay siansa, dia ho tsiambaratelony izany!")</f>
        <v>Nilaza i Behe ​​fa raha mahita trangan-javatra tsy ara-materialy ny mpahay siansa, dia ho tsiambaratelony izany!</v>
      </c>
      <c r="C1446" s="3" t="n">
        <v>-1</v>
      </c>
    </row>
    <row r="1447" customFormat="false" ht="15.75" hidden="false" customHeight="true" outlineLevel="0" collapsed="false">
      <c r="A1447" s="3" t="s">
        <v>1447</v>
      </c>
      <c r="B1447" s="3" t="str">
        <f aca="false">IFERROR(__xludf.dummyfunction("GOOGLETRANSLATE(B1447, ""en"", ""mg"")"),"Fampisehoana tsy dia misy dikany loatra avy amin'i Eddie (riff naoty telo ao amin'ny Don't Tell Me?)")</f>
        <v>Fampisehoana tsy dia misy dikany loatra avy amin'i Eddie (riff naoty telo ao amin'ny Don't Tell Me?)</v>
      </c>
      <c r="C1447" s="3" t="n">
        <v>-1</v>
      </c>
    </row>
    <row r="1448" customFormat="false" ht="15.75" hidden="false" customHeight="true" outlineLevel="0" collapsed="false">
      <c r="A1448" s="3" t="s">
        <v>1448</v>
      </c>
      <c r="B1448" s="3" t="str">
        <f aca="false">IFERROR(__xludf.dummyfunction("GOOGLETRANSLATE(B1448, ""en"", ""mg"")"),"Taorian'ny pejy 352 tsy nitsahatra nipetaka (tsy nanisa intsony aho hoe impiry i Koontz no milaza amintsika fa mahazo ny fahatsiarovany ny zavaboarin'i Victor amin'ny alàlan'ny fampidinana data), ny andian-tantara Frankenstein izay nanomboka tamin'ny famp"&amp;"anantenana be dia be namakivaky ny tsipika fahatongavana, aloky ny zavatra mety ho nisy azy.")</f>
        <v>Taorian'ny pejy 352 tsy nitsahatra nipetaka (tsy nanisa intsony aho hoe impiry i Koontz no milaza amintsika fa mahazo ny fahatsiarovany ny zavaboarin'i Victor amin'ny alàlan'ny fampidinana data), ny andian-tantara Frankenstein izay nanomboka tamin'ny fampanantenana be dia be namakivaky ny tsipika fahatongavana, aloky ny zavatra mety ho nisy azy.</v>
      </c>
      <c r="C1448" s="3" t="n">
        <v>-1</v>
      </c>
    </row>
    <row r="1449" customFormat="false" ht="15.75" hidden="false" customHeight="true" outlineLevel="0" collapsed="false">
      <c r="A1449" s="3" t="s">
        <v>1449</v>
      </c>
      <c r="B1449" s="3" t="str">
        <f aca="false">IFERROR(__xludf.dummyfunction("GOOGLETRANSLATE(B1449, ""en"", ""mg"")"),"Tsara koa ity!!")</f>
        <v>Tsara koa ity!!</v>
      </c>
      <c r="C1449" s="3" t="n">
        <v>1</v>
      </c>
    </row>
    <row r="1450" customFormat="false" ht="15.75" hidden="false" customHeight="true" outlineLevel="0" collapsed="false">
      <c r="A1450" s="3" t="s">
        <v>1450</v>
      </c>
      <c r="B1450" s="3" t="str">
        <f aca="false">IFERROR(__xludf.dummyfunction("GOOGLETRANSLATE(B1450, ""en"", ""mg"")"),"Tsy dia tsapako loatra ity iray ity.")</f>
        <v>Tsy dia tsapako loatra ity iray ity.</v>
      </c>
      <c r="C1450" s="3" t="n">
        <v>-1</v>
      </c>
    </row>
    <row r="1451" customFormat="false" ht="15.75" hidden="false" customHeight="true" outlineLevel="0" collapsed="false">
      <c r="A1451" s="3" t="s">
        <v>1451</v>
      </c>
      <c r="B1451" s="3" t="str">
        <f aca="false">IFERROR(__xludf.dummyfunction("GOOGLETRANSLATE(B1451, ""en"", ""mg"")"),"Tsy azonao atao ny manamarina ny lozisialy lozisialy na mofo.")</f>
        <v>Tsy azonao atao ny manamarina ny lozisialy lozisialy na mofo.</v>
      </c>
      <c r="C1451" s="3" t="n">
        <v>-1</v>
      </c>
    </row>
    <row r="1452" customFormat="false" ht="15.75" hidden="false" customHeight="true" outlineLevel="0" collapsed="false">
      <c r="A1452" s="3" t="s">
        <v>1452</v>
      </c>
      <c r="B1452" s="3" t="str">
        <f aca="false">IFERROR(__xludf.dummyfunction("GOOGLETRANSLATE(B1452, ""en"", ""mg"")"),"Ny fotoanany dia mety amin'ny vola ary i Thornton, misanthropic (ary mamono olona) Vic no tsy mifandanja tsara amin'ny dingana tsy misy dikany izay nahatonga azy roa lahy niroboka lalina tao anaty fotaka faty sy toe-javatra ratsy hafa.")</f>
        <v>Ny fotoanany dia mety amin'ny vola ary i Thornton, misanthropic (ary mamono olona) Vic no tsy mifandanja tsara amin'ny dingana tsy misy dikany izay nahatonga azy roa lahy niroboka lalina tao anaty fotaka faty sy toe-javatra ratsy hafa.</v>
      </c>
      <c r="C1452" s="3" t="n">
        <v>1</v>
      </c>
    </row>
    <row r="1453" customFormat="false" ht="15.75" hidden="false" customHeight="true" outlineLevel="0" collapsed="false">
      <c r="A1453" s="3" t="s">
        <v>1453</v>
      </c>
      <c r="B1453" s="3" t="str">
        <f aca="false">IFERROR(__xludf.dummyfunction("GOOGLETRANSLATE(B1453, ""en"", ""mg"")"),"Ny boky dia mitondra anao manomboka amin'ny dingana voalohany ka hatrany amin'ny fiteny.")</f>
        <v>Ny boky dia mitondra anao manomboka amin'ny dingana voalohany ka hatrany amin'ny fiteny.</v>
      </c>
      <c r="C1453" s="3" t="n">
        <v>1</v>
      </c>
    </row>
    <row r="1454" customFormat="false" ht="15.75" hidden="false" customHeight="true" outlineLevel="0" collapsed="false">
      <c r="A1454" s="3" t="s">
        <v>1454</v>
      </c>
      <c r="B1454" s="3" t="str">
        <f aca="false">IFERROR(__xludf.dummyfunction("GOOGLETRANSLATE(B1454, ""en"", ""mg"")"),"Tsara ny fanafihana an'habakabaka, mahafinaritra ary ho azonao foana.")</f>
        <v>Tsara ny fanafihana an'habakabaka, mahafinaritra ary ho azonao foana.</v>
      </c>
      <c r="C1454" s="3" t="n">
        <v>1</v>
      </c>
    </row>
    <row r="1455" customFormat="false" ht="15.75" hidden="false" customHeight="true" outlineLevel="0" collapsed="false">
      <c r="A1455" s="3" t="s">
        <v>1455</v>
      </c>
      <c r="B1455" s="3" t="str">
        <f aca="false">IFERROR(__xludf.dummyfunction("GOOGLETRANSLATE(B1455, ""en"", ""mg"")"),"Tena cool.")</f>
        <v>Tena cool.</v>
      </c>
      <c r="C1455" s="3" t="n">
        <v>1</v>
      </c>
    </row>
    <row r="1456" customFormat="false" ht="15.75" hidden="false" customHeight="true" outlineLevel="0" collapsed="false">
      <c r="A1456" s="3" t="s">
        <v>1456</v>
      </c>
      <c r="B1456" s="3" t="str">
        <f aca="false">IFERROR(__xludf.dummyfunction("GOOGLETRANSLATE(B1456, ""en"", ""mg"")"),"Ity DVD ity dia tsara araka izay azonao vidiana raha ny momba ny The Smiths. Izy io dia manasongadina ny fisehon'ny TOTP (izay mazava ho azy fa mimed), horonantsary mozika sasany ary fanangonana hafahafa amin'ny farany.")</f>
        <v>Ity DVD ity dia tsara araka izay azonao vidiana raha ny momba ny The Smiths. Izy io dia manasongadina ny fisehon'ny TOTP (izay mazava ho azy fa mimed), horonantsary mozika sasany ary fanangonana hafahafa amin'ny farany.</v>
      </c>
      <c r="C1456" s="3" t="n">
        <v>1</v>
      </c>
    </row>
    <row r="1457" customFormat="false" ht="15.75" hidden="false" customHeight="true" outlineLevel="0" collapsed="false">
      <c r="A1457" s="3" t="s">
        <v>1457</v>
      </c>
      <c r="B1457" s="3" t="str">
        <f aca="false">IFERROR(__xludf.dummyfunction("GOOGLETRANSLATE(B1457, ""en"", ""mg"")"),"""OOOOoow!""")</f>
        <v>"OOOOoow!"</v>
      </c>
      <c r="C1457" s="3" t="n">
        <v>-1</v>
      </c>
    </row>
    <row r="1458" customFormat="false" ht="15.75" hidden="false" customHeight="true" outlineLevel="0" collapsed="false">
      <c r="A1458" s="3" t="s">
        <v>1458</v>
      </c>
      <c r="B1458" s="3" t="str">
        <f aca="false">IFERROR(__xludf.dummyfunction("GOOGLETRANSLATE(B1458, ""en"", ""mg"")"),"- Andiam-pikarohana sisiny izay mety hanelingelina anao amin'ny lalan-tantara lehibe mandritra ny ora maro.")</f>
        <v>- Andiam-pikarohana sisiny izay mety hanelingelina anao amin'ny lalan-tantara lehibe mandritra ny ora maro.</v>
      </c>
      <c r="C1458" s="3" t="n">
        <v>1</v>
      </c>
    </row>
    <row r="1459" customFormat="false" ht="15.75" hidden="false" customHeight="true" outlineLevel="0" collapsed="false">
      <c r="A1459" s="3" t="s">
        <v>1459</v>
      </c>
      <c r="B1459" s="3" t="str">
        <f aca="false">IFERROR(__xludf.dummyfunction("GOOGLETRANSLATE(B1459, ""en"", ""mg"")"),"Manao Tsotra &amp; Madio izy ireo amin'ny farany!")</f>
        <v>Manao Tsotra &amp; Madio izy ireo amin'ny farany!</v>
      </c>
      <c r="C1459" s="3" t="n">
        <v>1</v>
      </c>
    </row>
    <row r="1460" customFormat="false" ht="15.75" hidden="false" customHeight="true" outlineLevel="0" collapsed="false">
      <c r="A1460" s="3" t="s">
        <v>1460</v>
      </c>
      <c r="B1460" s="3" t="str">
        <f aca="false">IFERROR(__xludf.dummyfunction("GOOGLETRANSLATE(B1460, ""en"", ""mg"")"),"Mbola nafana ihany anefa izy.")</f>
        <v>Mbola nafana ihany anefa izy.</v>
      </c>
      <c r="C1460" s="3" t="n">
        <v>1</v>
      </c>
    </row>
    <row r="1461" customFormat="false" ht="15.75" hidden="false" customHeight="true" outlineLevel="0" collapsed="false">
      <c r="A1461" s="3" t="s">
        <v>1461</v>
      </c>
      <c r="B1461" s="3" t="str">
        <f aca="false">IFERROR(__xludf.dummyfunction("GOOGLETRANSLATE(B1461, ""en"", ""mg"")"),"Saingy avy eo ianao manana ""Lola"" izay toa lehilahy ary ny fitiavana eo amin'i Darius Stone sy Lola dia tena tsy mampino.")</f>
        <v>Saingy avy eo ianao manana "Lola" izay toa lehilahy ary ny fitiavana eo amin'i Darius Stone sy Lola dia tena tsy mampino.</v>
      </c>
      <c r="C1461" s="3" t="n">
        <v>-1</v>
      </c>
    </row>
    <row r="1462" customFormat="false" ht="15.75" hidden="false" customHeight="true" outlineLevel="0" collapsed="false">
      <c r="A1462" s="3" t="s">
        <v>1462</v>
      </c>
      <c r="B1462" s="3" t="str">
        <f aca="false">IFERROR(__xludf.dummyfunction("GOOGLETRANSLATE(B1462, ""en"", ""mg"")"),"Efa nahafehy ny lalao miady ianao izao.")</f>
        <v>Efa nahafehy ny lalao miady ianao izao.</v>
      </c>
      <c r="C1462" s="3" t="n">
        <v>-1</v>
      </c>
    </row>
    <row r="1463" customFormat="false" ht="15.75" hidden="false" customHeight="true" outlineLevel="0" collapsed="false">
      <c r="A1463" s="3" t="s">
        <v>1463</v>
      </c>
      <c r="B1463" s="3" t="str">
        <f aca="false">IFERROR(__xludf.dummyfunction("GOOGLETRANSLATE(B1463, ""en"", ""mg"")"),"Ny hany olana amin'ny FFL2 dia ny hoe tsy mahazo ""ambaratonga"" mihitsy ianao dia mahazo statistika kisendrasendra, izay mahasosotra, satria tsy maintsy mandany fotoana bebe kokoa amin'ny trano '' niveau' ianao, noho ny RPG hafa nilalao.")</f>
        <v>Ny hany olana amin'ny FFL2 dia ny hoe tsy mahazo "ambaratonga" mihitsy ianao dia mahazo statistika kisendrasendra, izay mahasosotra, satria tsy maintsy mandany fotoana bebe kokoa amin'ny trano '' niveau' ianao, noho ny RPG hafa nilalao.</v>
      </c>
      <c r="C1463" s="3" t="n">
        <v>-1</v>
      </c>
    </row>
    <row r="1464" customFormat="false" ht="15.75" hidden="false" customHeight="true" outlineLevel="0" collapsed="false">
      <c r="A1464" s="3" t="s">
        <v>1464</v>
      </c>
      <c r="B1464" s="3" t="str">
        <f aca="false">IFERROR(__xludf.dummyfunction("GOOGLETRANSLATE(B1464, ""en"", ""mg"")"),"Azoko ampifanarahana tsara ny fakan-tsary raha tsy misy azy io.")</f>
        <v>Azoko ampifanarahana tsara ny fakan-tsary raha tsy misy azy io.</v>
      </c>
      <c r="C1464" s="3" t="n">
        <v>1</v>
      </c>
    </row>
    <row r="1465" customFormat="false" ht="15.75" hidden="false" customHeight="true" outlineLevel="0" collapsed="false">
      <c r="A1465" s="3" t="s">
        <v>1465</v>
      </c>
      <c r="B1465" s="3" t="str">
        <f aca="false">IFERROR(__xludf.dummyfunction("GOOGLETRANSLATE(B1465, ""en"", ""mg"")"),"Ny Time Attack dia tsara ho an'ny fotoam-pilalaovana fohy 6 minitra.")</f>
        <v>Ny Time Attack dia tsara ho an'ny fotoam-pilalaovana fohy 6 minitra.</v>
      </c>
      <c r="C1465" s="3" t="n">
        <v>1</v>
      </c>
    </row>
    <row r="1466" customFormat="false" ht="15.75" hidden="false" customHeight="true" outlineLevel="0" collapsed="false">
      <c r="A1466" s="3" t="s">
        <v>1466</v>
      </c>
      <c r="B1466" s="3" t="str">
        <f aca="false">IFERROR(__xludf.dummyfunction("GOOGLETRANSLATE(B1466, ""en"", ""mg"")"),"Raha mila headset ho an'ny gym toa ahy ianao dia alaviro ireto - raha tsy manana loha mitovy habe amin'i Shrek ianao. Ny peratra manodidina ny lamosin'ny lohanao izay mampifandray ny sofina dia eo amin'ny 2 santimetatra feno miala amin'ny lohanao/tendanao"&amp;".")</f>
        <v>Raha mila headset ho an'ny gym toa ahy ianao dia alaviro ireto - raha tsy manana loha mitovy habe amin'i Shrek ianao. Ny peratra manodidina ny lamosin'ny lohanao izay mampifandray ny sofina dia eo amin'ny 2 santimetatra feno miala amin'ny lohanao/tendanao.</v>
      </c>
      <c r="C1466" s="3" t="n">
        <v>-1</v>
      </c>
    </row>
    <row r="1467" customFormat="false" ht="15.75" hidden="false" customHeight="true" outlineLevel="0" collapsed="false">
      <c r="A1467" s="3" t="s">
        <v>1467</v>
      </c>
      <c r="B1467" s="3" t="str">
        <f aca="false">IFERROR(__xludf.dummyfunction("GOOGLETRANSLATE(B1467, ""en"", ""mg"")"),"Tsy toy ny tarika toa an'i Radiohead, David Bowie, The cure sns izay niasa mafy tamin'ny fampandehanana ny feony ho any amin'ny faritany vaovao, nanao ezaka antsasa-$$ fotsiny i Ani ary mampiseho izany.")</f>
        <v>Tsy toy ny tarika toa an'i Radiohead, David Bowie, The cure sns izay niasa mafy tamin'ny fampandehanana ny feony ho any amin'ny faritany vaovao, nanao ezaka antsasa-$$ fotsiny i Ani ary mampiseho izany.</v>
      </c>
      <c r="C1467" s="3" t="n">
        <v>-1</v>
      </c>
    </row>
    <row r="1468" customFormat="false" ht="15.75" hidden="false" customHeight="true" outlineLevel="0" collapsed="false">
      <c r="A1468" s="3" t="s">
        <v>1468</v>
      </c>
      <c r="B1468" s="3" t="str">
        <f aca="false">IFERROR(__xludf.dummyfunction("GOOGLETRANSLATE(B1468, ""en"", ""mg"")"),"""Signs"", niara-nanoratra tamin'ny muse an'i Aaliyah Missy Elliot, dia korontana tsy misy dikany ... mitondra fiara momba ny Astrology amin'ny fomba tsy manintona na mamorona.")</f>
        <v>"Signs", niara-nanoratra tamin'ny muse an'i Aaliyah Missy Elliot, dia korontana tsy misy dikany ... mitondra fiara momba ny Astrology amin'ny fomba tsy manintona na mamorona.</v>
      </c>
      <c r="C1468" s="3" t="n">
        <v>-1</v>
      </c>
    </row>
    <row r="1469" customFormat="false" ht="15.75" hidden="false" customHeight="true" outlineLevel="0" collapsed="false">
      <c r="A1469" s="3" t="s">
        <v>1469</v>
      </c>
      <c r="B1469" s="3" t="str">
        <f aca="false">IFERROR(__xludf.dummyfunction("GOOGLETRANSLATE(B1469, ""en"", ""mg"")"),"Tsy misy garantie aseho.")</f>
        <v>Tsy misy garantie aseho.</v>
      </c>
      <c r="C1469" s="3" t="n">
        <v>-1</v>
      </c>
    </row>
    <row r="1470" customFormat="false" ht="15.75" hidden="false" customHeight="true" outlineLevel="0" collapsed="false">
      <c r="A1470" s="3" t="s">
        <v>1470</v>
      </c>
      <c r="B1470" s="3" t="str">
        <f aca="false">IFERROR(__xludf.dummyfunction("GOOGLETRANSLATE(B1470, ""en"", ""mg"")"),"Tena tsy tiako ny milaza an'io, satria heveriko fa mahafinaritra i Ani Difranco, fa ity rakikira ity dia tena ratsy.")</f>
        <v>Tena tsy tiako ny milaza an'io, satria heveriko fa mahafinaritra i Ani Difranco, fa ity rakikira ity dia tena ratsy.</v>
      </c>
      <c r="C1470" s="3" t="n">
        <v>-1</v>
      </c>
    </row>
    <row r="1471" customFormat="false" ht="15.75" hidden="false" customHeight="true" outlineLevel="0" collapsed="false">
      <c r="A1471" s="3" t="s">
        <v>1471</v>
      </c>
      <c r="B1471" s="3" t="str">
        <f aca="false">IFERROR(__xludf.dummyfunction("GOOGLETRANSLATE(B1471, ""en"", ""mg"")"),"Gaga aho fa tsara ny sary na dia miadana aza ny broadband.")</f>
        <v>Gaga aho fa tsara ny sary na dia miadana aza ny broadband.</v>
      </c>
      <c r="C1471" s="3" t="n">
        <v>1</v>
      </c>
    </row>
    <row r="1472" customFormat="false" ht="15.75" hidden="false" customHeight="true" outlineLevel="0" collapsed="false">
      <c r="A1472" s="3" t="s">
        <v>1472</v>
      </c>
      <c r="B1472" s="3" t="str">
        <f aca="false">IFERROR(__xludf.dummyfunction("GOOGLETRANSLATE(B1472, ""en"", ""mg"")"),"Tsy tiako ny hira rehetra.")</f>
        <v>Tsy tiako ny hira rehetra.</v>
      </c>
      <c r="C1472" s="3" t="n">
        <v>-1</v>
      </c>
    </row>
    <row r="1473" customFormat="false" ht="15.75" hidden="false" customHeight="true" outlineLevel="0" collapsed="false">
      <c r="A1473" s="3" t="s">
        <v>1473</v>
      </c>
      <c r="B1473" s="3" t="str">
        <f aca="false">IFERROR(__xludf.dummyfunction("GOOGLETRANSLATE(B1473, ""en"", ""mg"")"),"12X zoom, 8MP, sns.. tsy mila averina.")</f>
        <v>12X zoom, 8MP, sns.. tsy mila averina.</v>
      </c>
      <c r="C1473" s="3" t="n">
        <v>1</v>
      </c>
    </row>
    <row r="1474" customFormat="false" ht="15.75" hidden="false" customHeight="true" outlineLevel="0" collapsed="false">
      <c r="A1474" s="3" t="s">
        <v>1474</v>
      </c>
      <c r="B1474" s="3" t="str">
        <f aca="false">IFERROR(__xludf.dummyfunction("GOOGLETRANSLATE(B1474, ""en"", ""mg"")"),"Nalemy ny tantara ary maty voadaroka.")</f>
        <v>Nalemy ny tantara ary maty voadaroka.</v>
      </c>
      <c r="C1474" s="3" t="n">
        <v>-1</v>
      </c>
    </row>
    <row r="1475" customFormat="false" ht="15.75" hidden="false" customHeight="true" outlineLevel="0" collapsed="false">
      <c r="A1475" s="3" t="s">
        <v>1475</v>
      </c>
      <c r="B1475" s="3" t="str">
        <f aca="false">IFERROR(__xludf.dummyfunction("GOOGLETRANSLATE(B1475, ""en"", ""mg"")"),"Taorian'ny fiantombohan'ny herisetra, dia nivoatra haingana kokoa ny tantara, nanangana ny toetra sy ny zava-nitranga ho amin'ny fara tampony amin'ny fikatsahana tsinain'ny Hero ny Heroine sy ny zanany vavy, izay samy nalain'ilay mpanolana sadista sy mpam"&amp;"ono olona an-keriny. Ny tarehin-javatra sy ny teti-dratsin'i SHANGHAIED HEART dia manome ny mpamaky hijery akaiky an'io vanim-potoana eo amin'ny fiainana ambanivohitra io, ary koa mitondra mody ny atao hoe fiaretana fanavakavahana ara-poko.")</f>
        <v>Taorian'ny fiantombohan'ny herisetra, dia nivoatra haingana kokoa ny tantara, nanangana ny toetra sy ny zava-nitranga ho amin'ny fara tampony amin'ny fikatsahana tsinain'ny Hero ny Heroine sy ny zanany vavy, izay samy nalain'ilay mpanolana sadista sy mpamono olona an-keriny. Ny tarehin-javatra sy ny teti-dratsin'i SHANGHAIED HEART dia manome ny mpamaky hijery akaiky an'io vanim-potoana eo amin'ny fiainana ambanivohitra io, ary koa mitondra mody ny atao hoe fiaretana fanavakavahana ara-poko.</v>
      </c>
      <c r="C1475" s="3" t="n">
        <v>1</v>
      </c>
    </row>
    <row r="1476" customFormat="false" ht="15.75" hidden="false" customHeight="true" outlineLevel="0" collapsed="false">
      <c r="A1476" s="3" t="s">
        <v>1476</v>
      </c>
      <c r="B1476" s="3" t="str">
        <f aca="false">IFERROR(__xludf.dummyfunction("GOOGLETRANSLATE(B1476, ""en"", ""mg"")"),"Miady mafy ireo mpisehatra amin'ny fitadiavana ny seho ara-pihetseham-po mety ary mampisafotofoto ahy mihoatra ny indray mandeha, raha toa kosa ny script dia feno habibiana tsy misy dikany ""tsy ho aiza"".")</f>
        <v>Miady mafy ireo mpisehatra amin'ny fitadiavana ny seho ara-pihetseham-po mety ary mampisafotofoto ahy mihoatra ny indray mandeha, raha toa kosa ny script dia feno habibiana tsy misy dikany "tsy ho aiza".</v>
      </c>
      <c r="C1476" s="3" t="n">
        <v>-1</v>
      </c>
    </row>
    <row r="1477" customFormat="false" ht="15.75" hidden="false" customHeight="true" outlineLevel="0" collapsed="false">
      <c r="A1477" s="3" t="s">
        <v>1477</v>
      </c>
      <c r="B1477" s="3" t="str">
        <f aca="false">IFERROR(__xludf.dummyfunction("GOOGLETRANSLATE(B1477, ""en"", ""mg"")"),"Ny sanda dia toa lava be, fa ny campain dia mety mankaleo kely, ireo horonan-tsary ireo dia tena mahasosotra anao koa.")</f>
        <v>Ny sanda dia toa lava be, fa ny campain dia mety mankaleo kely, ireo horonan-tsary ireo dia tena mahasosotra anao koa.</v>
      </c>
      <c r="C1477" s="3" t="n">
        <v>-1</v>
      </c>
    </row>
    <row r="1478" customFormat="false" ht="15.75" hidden="false" customHeight="true" outlineLevel="0" collapsed="false">
      <c r="A1478" s="3" t="s">
        <v>1478</v>
      </c>
      <c r="B1478" s="3" t="str">
        <f aca="false">IFERROR(__xludf.dummyfunction("GOOGLETRANSLATE(B1478, ""en"", ""mg"")"),":D Na izany na tsy izany, amin'ny ankapobeny dia rakikira mahafinaritra ity ary manana feo tsara i Venus Malone.")</f>
        <v>:D Na izany na tsy izany, amin'ny ankapobeny dia rakikira mahafinaritra ity ary manana feo tsara i Venus Malone.</v>
      </c>
      <c r="C1478" s="3" t="n">
        <v>1</v>
      </c>
    </row>
    <row r="1479" customFormat="false" ht="15.75" hidden="false" customHeight="true" outlineLevel="0" collapsed="false">
      <c r="A1479" s="3" t="s">
        <v>1479</v>
      </c>
      <c r="B1479" s="3" t="str">
        <f aca="false">IFERROR(__xludf.dummyfunction("GOOGLETRANSLATE(B1479, ""en"", ""mg"")"),"Saingy ny telo eo am-pandriana dia manao ""mozika an-tanindrazana"", ary tsy misy tsirony toa an'i Bragg na Guthrie - angamba Wilco kokoa noho i Willie Nelson. Inona no tiako holazaina?")</f>
        <v>Saingy ny telo eo am-pandriana dia manao "mozika an-tanindrazana", ary tsy misy tsirony toa an'i Bragg na Guthrie - angamba Wilco kokoa noho i Willie Nelson. Inona no tiako holazaina?</v>
      </c>
      <c r="C1479" s="3" t="n">
        <v>-1</v>
      </c>
    </row>
    <row r="1480" customFormat="false" ht="15.75" hidden="false" customHeight="true" outlineLevel="0" collapsed="false">
      <c r="A1480" s="3" t="s">
        <v>1480</v>
      </c>
      <c r="B1480" s="3" t="str">
        <f aca="false">IFERROR(__xludf.dummyfunction("GOOGLETRANSLATE(B1480, ""en"", ""mg"")"),"Aza mandany vola amin'izany.")</f>
        <v>Aza mandany vola amin'izany.</v>
      </c>
      <c r="C1480" s="3" t="n">
        <v>-1</v>
      </c>
    </row>
    <row r="1481" customFormat="false" ht="15.75" hidden="false" customHeight="true" outlineLevel="0" collapsed="false">
      <c r="A1481" s="3" t="s">
        <v>1481</v>
      </c>
      <c r="B1481" s="3" t="str">
        <f aca="false">IFERROR(__xludf.dummyfunction("GOOGLETRANSLATE(B1481, ""en"", ""mg"")"),"Naoty: 8.5/10 Naoty ankapobeny: 9/10 Soso-kevitra farany - Tadiavo, tadiavo, vidio!!")</f>
        <v>Naoty: 8.5/10 Naoty ankapobeny: 9/10 Soso-kevitra farany - Tadiavo, tadiavo, vidio!!</v>
      </c>
      <c r="C1481" s="3" t="n">
        <v>1</v>
      </c>
    </row>
    <row r="1482" customFormat="false" ht="15.75" hidden="false" customHeight="true" outlineLevel="0" collapsed="false">
      <c r="A1482" s="3" t="s">
        <v>1482</v>
      </c>
      <c r="B1482" s="3" t="str">
        <f aca="false">IFERROR(__xludf.dummyfunction("GOOGLETRANSLATE(B1482, ""en"", ""mg"")"),"Fa ity lalao ity dia lava loatra sy miverimberina.")</f>
        <v>Fa ity lalao ity dia lava loatra sy miverimberina.</v>
      </c>
      <c r="C1482" s="3" t="n">
        <v>-1</v>
      </c>
    </row>
    <row r="1483" customFormat="false" ht="15.75" hidden="false" customHeight="true" outlineLevel="0" collapsed="false">
      <c r="A1483" s="3" t="s">
        <v>1483</v>
      </c>
      <c r="B1483" s="3" t="str">
        <f aca="false">IFERROR(__xludf.dummyfunction("GOOGLETRANSLATE(B1483, ""en"", ""mg"")"),"Amin'ireo novidiko rehetra, (izay ahitana lalao an-tsoratra ihany) dia ity no tena hanenenako.")</f>
        <v>Amin'ireo novidiko rehetra, (izay ahitana lalao an-tsoratra ihany) dia ity no tena hanenenako.</v>
      </c>
      <c r="C1483" s="3" t="n">
        <v>-1</v>
      </c>
    </row>
    <row r="1484" customFormat="false" ht="15.75" hidden="false" customHeight="true" outlineLevel="0" collapsed="false">
      <c r="A1484" s="3" t="s">
        <v>1484</v>
      </c>
      <c r="B1484" s="3" t="str">
        <f aca="false">IFERROR(__xludf.dummyfunction("GOOGLETRANSLATE(B1484, ""en"", ""mg"")"),"Tena mampiankin-doha!")</f>
        <v>Tena mampiankin-doha!</v>
      </c>
      <c r="C1484" s="3" t="n">
        <v>1</v>
      </c>
    </row>
    <row r="1485" customFormat="false" ht="15.75" hidden="false" customHeight="true" outlineLevel="0" collapsed="false">
      <c r="A1485" s="3" t="s">
        <v>1485</v>
      </c>
      <c r="B1485" s="3" t="str">
        <f aca="false">IFERROR(__xludf.dummyfunction("GOOGLETRANSLATE(B1485, ""en"", ""mg"")"),"Ny ambiny dia mandroso tsy misaina mitifitra ireo biby goavam-be maty atidoha izay mandihy mandroso sy miverina.")</f>
        <v>Ny ambiny dia mandroso tsy misaina mitifitra ireo biby goavam-be maty atidoha izay mandihy mandroso sy miverina.</v>
      </c>
      <c r="C1485" s="3" t="n">
        <v>-1</v>
      </c>
    </row>
    <row r="1486" customFormat="false" ht="15.75" hidden="false" customHeight="true" outlineLevel="0" collapsed="false">
      <c r="A1486" s="3" t="s">
        <v>1486</v>
      </c>
      <c r="B1486" s="3" t="str">
        <f aca="false">IFERROR(__xludf.dummyfunction("GOOGLETRANSLATE(B1486, ""en"", ""mg"")"),"Avia - tsy voatery ho manam-pahaizana ianao vao hanamarika fa handrovitra fefy hazo ny MG42, koa nahoana no hazo manify na vifotsy ny ankamaroan'ny fonony?")</f>
        <v>Avia - tsy voatery ho manam-pahaizana ianao vao hanamarika fa handrovitra fefy hazo ny MG42, koa nahoana no hazo manify na vifotsy ny ankamaroan'ny fonony?</v>
      </c>
      <c r="C1486" s="3" t="n">
        <v>-1</v>
      </c>
    </row>
    <row r="1487" customFormat="false" ht="15.75" hidden="false" customHeight="true" outlineLevel="0" collapsed="false">
      <c r="A1487" s="3" t="s">
        <v>1487</v>
      </c>
      <c r="B1487" s="3" t="str">
        <f aca="false">IFERROR(__xludf.dummyfunction("GOOGLETRANSLATE(B1487, ""en"", ""mg"")"),"Tena faly aho amin'ity cd ity ary heveriko fa ho tianao izany.")</f>
        <v>Tena faly aho amin'ity cd ity ary heveriko fa ho tianao izany.</v>
      </c>
      <c r="C1487" s="3" t="n">
        <v>1</v>
      </c>
    </row>
    <row r="1488" customFormat="false" ht="15.75" hidden="false" customHeight="true" outlineLevel="0" collapsed="false">
      <c r="A1488" s="3" t="s">
        <v>1488</v>
      </c>
      <c r="B1488" s="3" t="str">
        <f aca="false">IFERROR(__xludf.dummyfunction("GOOGLETRANSLATE(B1488, ""en"", ""mg"")"),"Ny sary mahazatra dia tsara ihany koa.")</f>
        <v>Ny sary mahazatra dia tsara ihany koa.</v>
      </c>
      <c r="C1488" s="3" t="n">
        <v>1</v>
      </c>
    </row>
    <row r="1489" customFormat="false" ht="15.75" hidden="false" customHeight="true" outlineLevel="0" collapsed="false">
      <c r="A1489" s="3" t="s">
        <v>1489</v>
      </c>
      <c r="B1489" s="3" t="str">
        <f aca="false">IFERROR(__xludf.dummyfunction("GOOGLETRANSLATE(B1489, ""en"", ""mg"")"),"Ny sary sy ny fifampitifirana dia toa mahafinaritra ihany koa, ny fipoahana grenady dia toy ny tokony ho izy ary ny flak izay nalefan'ny Alemà any an-danitra any amin'ny saha manodidina anao dia tena mampilentika azy.")</f>
        <v>Ny sary sy ny fifampitifirana dia toa mahafinaritra ihany koa, ny fipoahana grenady dia toy ny tokony ho izy ary ny flak izay nalefan'ny Alemà any an-danitra any amin'ny saha manodidina anao dia tena mampilentika azy.</v>
      </c>
      <c r="C1489" s="3" t="n">
        <v>1</v>
      </c>
    </row>
    <row r="1490" customFormat="false" ht="15.75" hidden="false" customHeight="true" outlineLevel="0" collapsed="false">
      <c r="A1490" s="3" t="s">
        <v>1490</v>
      </c>
      <c r="B1490" s="3" t="str">
        <f aca="false">IFERROR(__xludf.dummyfunction("GOOGLETRANSLATE(B1490, ""en"", ""mg"")"),"Nampahatsiahy ahy ny Poe amin'ny endrika Young Adult izany.")</f>
        <v>Nampahatsiahy ahy ny Poe amin'ny endrika Young Adult izany.</v>
      </c>
      <c r="C1490" s="3" t="n">
        <v>1</v>
      </c>
    </row>
    <row r="1491" customFormat="false" ht="15.75" hidden="false" customHeight="true" outlineLevel="0" collapsed="false">
      <c r="A1491" s="3" t="s">
        <v>1491</v>
      </c>
      <c r="B1491" s="3" t="str">
        <f aca="false">IFERROR(__xludf.dummyfunction("GOOGLETRANSLATE(B1491, ""en"", ""mg"")"),"Sarotra loatra ary tsy misy (sp?) ny dingana hahatongavana amin'ny famindrana rakitra.")</f>
        <v>Sarotra loatra ary tsy misy (sp?) ny dingana hahatongavana amin'ny famindrana rakitra.</v>
      </c>
      <c r="C1491" s="3" t="n">
        <v>-1</v>
      </c>
    </row>
    <row r="1492" customFormat="false" ht="15.75" hidden="false" customHeight="true" outlineLevel="0" collapsed="false">
      <c r="A1492" s="3" t="s">
        <v>1492</v>
      </c>
      <c r="B1492" s="3" t="str">
        <f aca="false">IFERROR(__xludf.dummyfunction("GOOGLETRANSLATE(B1492, ""en"", ""mg"")"),"Ny famokarana acoustic izay nampisongadina azy dia nosoloina milina amponga, multilayer ary auto-tuning.")</f>
        <v>Ny famokarana acoustic izay nampisongadina azy dia nosoloina milina amponga, multilayer ary auto-tuning.</v>
      </c>
      <c r="C1492" s="3" t="n">
        <v>-1</v>
      </c>
    </row>
    <row r="1493" customFormat="false" ht="15.75" hidden="false" customHeight="true" outlineLevel="0" collapsed="false">
      <c r="A1493" s="3" t="s">
        <v>1493</v>
      </c>
      <c r="B1493" s="3" t="str">
        <f aca="false">IFERROR(__xludf.dummyfunction("GOOGLETRANSLATE(B1493, ""en"", ""mg"")"),"Nitarika nandritra ny ora maro ny seho tena ""manaitra"" indrindra tamin'ilay sarimihetsika.")</f>
        <v>Nitarika nandritra ny ora maro ny seho tena "manaitra" indrindra tamin'ilay sarimihetsika.</v>
      </c>
      <c r="C1493" s="3" t="n">
        <v>-1</v>
      </c>
    </row>
    <row r="1494" customFormat="false" ht="15.75" hidden="false" customHeight="true" outlineLevel="0" collapsed="false">
      <c r="A1494" s="3" t="s">
        <v>1494</v>
      </c>
      <c r="B1494" s="3" t="str">
        <f aca="false">IFERROR(__xludf.dummyfunction("GOOGLETRANSLATE(B1494, ""en"", ""mg"")"),"Fa ankoatra izay dia nahatsiravina ilay sarimihetsika.")</f>
        <v>Fa ankoatra izay dia nahatsiravina ilay sarimihetsika.</v>
      </c>
      <c r="C1494" s="3" t="n">
        <v>-1</v>
      </c>
    </row>
    <row r="1495" customFormat="false" ht="15.75" hidden="false" customHeight="true" outlineLevel="0" collapsed="false">
      <c r="A1495" s="3" t="s">
        <v>1495</v>
      </c>
      <c r="B1495" s="3" t="str">
        <f aca="false">IFERROR(__xludf.dummyfunction("GOOGLETRANSLATE(B1495, ""en"", ""mg"")"),"Ny sary dia tsy manao an'io rariny io koa.")</f>
        <v>Ny sary dia tsy manao an'io rariny io koa.</v>
      </c>
      <c r="C1495" s="3" t="n">
        <v>-1</v>
      </c>
    </row>
    <row r="1496" customFormat="false" ht="15.75" hidden="false" customHeight="true" outlineLevel="0" collapsed="false">
      <c r="A1496" s="3" t="s">
        <v>1496</v>
      </c>
      <c r="B1496" s="3" t="str">
        <f aca="false">IFERROR(__xludf.dummyfunction("GOOGLETRANSLATE(B1496, ""en"", ""mg"")"),"Ny boky mahafinaritra an'i Anita Diamant dia maka ny tantara malaza momba an'i Jakoba sy ny zanany 12 lahy ary manome feo an'ireo vehivavy nangina ela be.")</f>
        <v>Ny boky mahafinaritra an'i Anita Diamant dia maka ny tantara malaza momba an'i Jakoba sy ny zanany 12 lahy ary manome feo an'ireo vehivavy nangina ela be.</v>
      </c>
      <c r="C1496" s="3" t="n">
        <v>1</v>
      </c>
    </row>
    <row r="1497" customFormat="false" ht="15.75" hidden="false" customHeight="true" outlineLevel="0" collapsed="false">
      <c r="A1497" s="3" t="s">
        <v>1497</v>
      </c>
      <c r="B1497" s="3" t="str">
        <f aca="false">IFERROR(__xludf.dummyfunction("GOOGLETRANSLATE(B1497, ""en"", ""mg"")"),"Ity no rakikira VH ratsy indrindra hatramin'izay.")</f>
        <v>Ity no rakikira VH ratsy indrindra hatramin'izay.</v>
      </c>
      <c r="C1497" s="3" t="n">
        <v>-1</v>
      </c>
    </row>
    <row r="1498" customFormat="false" ht="15.75" hidden="false" customHeight="true" outlineLevel="0" collapsed="false">
      <c r="A1498" s="3" t="s">
        <v>1498</v>
      </c>
      <c r="B1498" s="3" t="str">
        <f aca="false">IFERROR(__xludf.dummyfunction("GOOGLETRANSLATE(B1498, ""en"", ""mg"")"),"RE4 no RE voalohany ahy ary ny fiverenana amin'izany dia mahatsiravina.")</f>
        <v>RE4 no RE voalohany ahy ary ny fiverenana amin'izany dia mahatsiravina.</v>
      </c>
      <c r="C1498" s="3" t="n">
        <v>-1</v>
      </c>
    </row>
    <row r="1499" customFormat="false" ht="15.75" hidden="false" customHeight="true" outlineLevel="0" collapsed="false">
      <c r="A1499" s="3" t="s">
        <v>1499</v>
      </c>
      <c r="B1499" s="3" t="str">
        <f aca="false">IFERROR(__xludf.dummyfunction("GOOGLETRANSLATE(B1499, ""en"", ""mg"")"),"Ny torohevitro dia ny tsy hividy ity lalao ity ho an'ny zanakao.")</f>
        <v>Ny torohevitro dia ny tsy hividy ity lalao ity ho an'ny zanakao.</v>
      </c>
      <c r="C1499" s="3" t="n">
        <v>-1</v>
      </c>
    </row>
    <row r="1500" customFormat="false" ht="15.75" hidden="false" customHeight="true" outlineLevel="0" collapsed="false">
      <c r="A1500" s="3" t="s">
        <v>1500</v>
      </c>
      <c r="B1500" s="3" t="str">
        <f aca="false">IFERROR(__xludf.dummyfunction("GOOGLETRANSLATE(B1500, ""en"", ""mg"")"),"Azo lazaina fa ny tsara indrindra amin'ny sarimihetsika Batman ary tena mampiala voly; inona indray no angatahinao rehefa mahita Batman manidina manidina eny amin'ny lemaka feno fitaratra ao Gotham ianao!")</f>
        <v>Azo lazaina fa ny tsara indrindra amin'ny sarimihetsika Batman ary tena mampiala voly; inona indray no angatahinao rehefa mahita Batman manidina manidina eny amin'ny lemaka feno fitaratra ao Gotham ianao!</v>
      </c>
      <c r="C1500" s="3" t="n">
        <v>1</v>
      </c>
    </row>
    <row r="1501" customFormat="false" ht="15.75" hidden="false" customHeight="true" outlineLevel="0" collapsed="false">
      <c r="A1501" s="3" t="s">
        <v>1501</v>
      </c>
      <c r="B1501" s="3" t="str">
        <f aca="false">IFERROR(__xludf.dummyfunction("GOOGLETRANSLATE(B1501, ""en"", ""mg"")"),"TSY manoro an'ity na vokatra logitech hafa izao.")</f>
        <v>TSY manoro an'ity na vokatra logitech hafa izao.</v>
      </c>
      <c r="C1501" s="3" t="n">
        <v>-1</v>
      </c>
    </row>
    <row r="1502" customFormat="false" ht="15.75" hidden="false" customHeight="true" outlineLevel="0" collapsed="false">
      <c r="A1502" s="3" t="s">
        <v>1502</v>
      </c>
      <c r="B1502" s="3" t="str">
        <f aca="false">IFERROR(__xludf.dummyfunction("GOOGLETRANSLATE(B1502, ""en"", ""mg"")"),"Heveriko fa tsy mety amin'ny EA ny manantena ny olona handoa $10 bebe kokoa ho an'ny votoaty kely kokoa raha oharina amin'ireo dikan-teny console taloha.")</f>
        <v>Heveriko fa tsy mety amin'ny EA ny manantena ny olona handoa $10 bebe kokoa ho an'ny votoaty kely kokoa raha oharina amin'ireo dikan-teny console taloha.</v>
      </c>
      <c r="C1502" s="3" t="n">
        <v>-1</v>
      </c>
    </row>
    <row r="1503" customFormat="false" ht="15.75" hidden="false" customHeight="true" outlineLevel="0" collapsed="false">
      <c r="A1503" s="3" t="s">
        <v>1503</v>
      </c>
      <c r="B1503" s="3" t="str">
        <f aca="false">IFERROR(__xludf.dummyfunction("GOOGLETRANSLATE(B1503, ""en"", ""mg"")"),"Na dia mahatsiaro ho lany andro aza ny ankamaroan'ny sanganasany, ity Urban Fantasy tany am-boalohany ity (satria inona koa no azoko iantsoana azy?)")</f>
        <v>Na dia mahatsiaro ho lany andro aza ny ankamaroan'ny sanganasany, ity Urban Fantasy tany am-boalohany ity (satria inona koa no azoko iantsoana azy?)</v>
      </c>
      <c r="C1503" s="3" t="n">
        <v>1</v>
      </c>
    </row>
    <row r="1504" customFormat="false" ht="15.75" hidden="false" customHeight="true" outlineLevel="0" collapsed="false">
      <c r="A1504" s="3" t="s">
        <v>1504</v>
      </c>
      <c r="B1504" s="3" t="str">
        <f aca="false">IFERROR(__xludf.dummyfunction("GOOGLETRANSLATE(B1504, ""en"", ""mg"")"),"Avy eo izy dia mitondra izany amin'ny dingana manaraka amin'ny fanomezana hira ampiasaina amin'ny fisaintsainana.")</f>
        <v>Avy eo izy dia mitondra izany amin'ny dingana manaraka amin'ny fanomezana hira ampiasaina amin'ny fisaintsainana.</v>
      </c>
      <c r="C1504" s="3" t="n">
        <v>1</v>
      </c>
    </row>
    <row r="1505" customFormat="false" ht="15.75" hidden="false" customHeight="true" outlineLevel="0" collapsed="false">
      <c r="A1505" s="3" t="s">
        <v>1505</v>
      </c>
      <c r="B1505" s="3" t="str">
        <f aca="false">IFERROR(__xludf.dummyfunction("GOOGLETRANSLATE(B1505, ""en"", ""mg"")"),"mitovy amin'ny filazalazan'i South Park azy io.")</f>
        <v>mitovy amin'ny filazalazan'i South Park azy io.</v>
      </c>
      <c r="C1505" s="3" t="n">
        <v>-1</v>
      </c>
    </row>
    <row r="1506" customFormat="false" ht="15.75" hidden="false" customHeight="true" outlineLevel="0" collapsed="false">
      <c r="A1506" s="3" t="s">
        <v>1506</v>
      </c>
      <c r="B1506" s="3" t="str">
        <f aca="false">IFERROR(__xludf.dummyfunction("GOOGLETRANSLATE(B1506, ""en"", ""mg"")"),"Tery loatra izy io ary toa tsy voalamina tsara.")</f>
        <v>Tery loatra izy io ary toa tsy voalamina tsara.</v>
      </c>
      <c r="C1506" s="3" t="n">
        <v>-1</v>
      </c>
    </row>
    <row r="1507" customFormat="false" ht="15.75" hidden="false" customHeight="true" outlineLevel="0" collapsed="false">
      <c r="A1507" s="3" t="s">
        <v>1507</v>
      </c>
      <c r="B1507" s="3" t="str">
        <f aca="false">IFERROR(__xludf.dummyfunction("GOOGLETRANSLATE(B1507, ""en"", ""mg"")"),"Mamoy ny Baby-Nify farany ny olona isan'andro, saingy tsy hazavaina mihitsy ato amin'ity sarimihetsika ity ny antony tsy nahatongavan'ity Tooth-Fairy ity fitsidihana mahafaty ny hafa manerana izao tontolo izao.")</f>
        <v>Mamoy ny Baby-Nify farany ny olona isan'andro, saingy tsy hazavaina mihitsy ato amin'ity sarimihetsika ity ny antony tsy nahatongavan'ity Tooth-Fairy ity fitsidihana mahafaty ny hafa manerana izao tontolo izao.</v>
      </c>
      <c r="C1507" s="3" t="n">
        <v>-1</v>
      </c>
    </row>
    <row r="1508" customFormat="false" ht="15.75" hidden="false" customHeight="true" outlineLevel="0" collapsed="false">
      <c r="A1508" s="3" t="s">
        <v>1508</v>
      </c>
      <c r="B1508" s="3" t="str">
        <f aca="false">IFERROR(__xludf.dummyfunction("GOOGLETRANSLATE(B1508, ""en"", ""mg"")"),"Aza mandany ny volanao ary miezaha milalao ity lalao ity amin'ny PC. Hanakivy anao izany, hahatezitra anao, ary hahatonga anao haniry handroaka ny lalao ao anaty fako.")</f>
        <v>Aza mandany ny volanao ary miezaha milalao ity lalao ity amin'ny PC. Hanakivy anao izany, hahatezitra anao, ary hahatonga anao haniry handroaka ny lalao ao anaty fako.</v>
      </c>
      <c r="C1508" s="3" t="n">
        <v>-1</v>
      </c>
    </row>
    <row r="1509" customFormat="false" ht="15.75" hidden="false" customHeight="true" outlineLevel="0" collapsed="false">
      <c r="A1509" s="3" t="s">
        <v>1509</v>
      </c>
      <c r="B1509" s="3" t="str">
        <f aca="false">IFERROR(__xludf.dummyfunction("GOOGLETRANSLATE(B1509, ""en"", ""mg"")"),"Nentin'i Shaw tany amin'i LA sunny i Harry avy eo mba hihaona sy hiarahaba mba hamoronana resabe matotra ary hampianarina ilay mpangalatra tsy nampoizina ho mpitsikilo miaraka amin'i Shaw's hokaramaina gumshoe ""Gay"" Perry (Kilmer mitovy amin'ny baolina "&amp;"sy ny hatsikana voajanahary amin'ny lela-in-takolaka hatsikana), henjana kokoa noho ny Harry homosexualité ho an'ny lehilahy miray amin'ny lehilahy. ny 'toetra' azy.")</f>
        <v>Nentin'i Shaw tany amin'i LA sunny i Harry avy eo mba hihaona sy hiarahaba mba hamoronana resabe matotra ary hampianarina ilay mpangalatra tsy nampoizina ho mpitsikilo miaraka amin'i Shaw's hokaramaina gumshoe "Gay" Perry (Kilmer mitovy amin'ny baolina sy ny hatsikana voajanahary amin'ny lela-in-takolaka hatsikana), henjana kokoa noho ny Harry homosexualité ho an'ny lehilahy miray amin'ny lehilahy. ny 'toetra' azy.</v>
      </c>
      <c r="C1509" s="3" t="n">
        <v>1</v>
      </c>
    </row>
    <row r="1510" customFormat="false" ht="15.75" hidden="false" customHeight="true" outlineLevel="0" collapsed="false">
      <c r="A1510" s="3" t="s">
        <v>1510</v>
      </c>
      <c r="B1510" s="3" t="str">
        <f aca="false">IFERROR(__xludf.dummyfunction("GOOGLETRANSLATE(B1510, ""en"", ""mg"")"),"Azo antoka fa tsy io no toerana hanombohana raha vao miezaka ny hiditra ao amin'ny King's X ianao. Raha tena te hanohana ity tarika ity ianao dia vidio ny CD farany, Ogre Tones, izay rakikira tena tsara sy tsara.")</f>
        <v>Azo antoka fa tsy io no toerana hanombohana raha vao miezaka ny hiditra ao amin'ny King's X ianao. Raha tena te hanohana ity tarika ity ianao dia vidio ny CD farany, Ogre Tones, izay rakikira tena tsara sy tsara.</v>
      </c>
      <c r="C1510" s="3" t="n">
        <v>-1</v>
      </c>
    </row>
    <row r="1511" customFormat="false" ht="15.75" hidden="false" customHeight="true" outlineLevel="0" collapsed="false">
      <c r="A1511" s="3" t="s">
        <v>1511</v>
      </c>
      <c r="B1511" s="3" t="str">
        <f aca="false">IFERROR(__xludf.dummyfunction("GOOGLETRANSLATE(B1511, ""en"", ""mg"")"),"na dia eo aza izany dia mbola mahafinaritra ny rakikira ary misy ny tsiro NERD Original.")</f>
        <v>na dia eo aza izany dia mbola mahafinaritra ny rakikira ary misy ny tsiro NERD Original.</v>
      </c>
      <c r="C1511" s="3" t="n">
        <v>1</v>
      </c>
    </row>
    <row r="1512" customFormat="false" ht="15.75" hidden="false" customHeight="true" outlineLevel="0" collapsed="false">
      <c r="A1512" s="3" t="s">
        <v>1512</v>
      </c>
      <c r="B1512" s="3" t="str">
        <f aca="false">IFERROR(__xludf.dummyfunction("GOOGLETRANSLATE(B1512, ""en"", ""mg"")"),"Amin'ny ankapobeny dia mafy orina sy ara-bola ny filalaovana, miaraka amin'i Cheadle sy Ejiofor indray izay mampiseho fika an-tsehatra mahay miaraka amin'ny tantara an-tsehatra sy hatsikana.")</f>
        <v>Amin'ny ankapobeny dia mafy orina sy ara-bola ny filalaovana, miaraka amin'i Cheadle sy Ejiofor indray izay mampiseho fika an-tsehatra mahay miaraka amin'ny tantara an-tsehatra sy hatsikana.</v>
      </c>
      <c r="C1512" s="3" t="n">
        <v>1</v>
      </c>
    </row>
    <row r="1513" customFormat="false" ht="15.75" hidden="false" customHeight="true" outlineLevel="0" collapsed="false">
      <c r="A1513" s="3" t="s">
        <v>1513</v>
      </c>
      <c r="B1513" s="3" t="str">
        <f aca="false">IFERROR(__xludf.dummyfunction("GOOGLETRANSLATE(B1513, ""en"", ""mg"")"),"Izany no ampahadimin'ny lahatsoratra manontolo!")</f>
        <v>Izany no ampahadimin'ny lahatsoratra manontolo!</v>
      </c>
      <c r="C1513" s="3" t="n">
        <v>-1</v>
      </c>
    </row>
    <row r="1514" customFormat="false" ht="15.75" hidden="false" customHeight="true" outlineLevel="0" collapsed="false">
      <c r="A1514" s="3" t="s">
        <v>1514</v>
      </c>
      <c r="B1514" s="3" t="str">
        <f aca="false">IFERROR(__xludf.dummyfunction("GOOGLETRANSLATE(B1514, ""en"", ""mg"")"),"Ny lalao tsirairay dia toa manana écran ""intro"" 10 eo ho eo izay tsy maintsy lalovanao.")</f>
        <v>Ny lalao tsirairay dia toa manana écran "intro" 10 eo ho eo izay tsy maintsy lalovanao.</v>
      </c>
      <c r="C1514" s="3" t="n">
        <v>-1</v>
      </c>
    </row>
    <row r="1515" customFormat="false" ht="15.75" hidden="false" customHeight="true" outlineLevel="0" collapsed="false">
      <c r="A1515" s="3" t="s">
        <v>1515</v>
      </c>
      <c r="B1515" s="3" t="str">
        <f aca="false">IFERROR(__xludf.dummyfunction("GOOGLETRANSLATE(B1515, ""en"", ""mg"")"),"Graphics Tena mahagaga.")</f>
        <v>Graphics Tena mahagaga.</v>
      </c>
      <c r="C1515" s="3" t="n">
        <v>1</v>
      </c>
    </row>
    <row r="1516" customFormat="false" ht="15.75" hidden="false" customHeight="true" outlineLevel="0" collapsed="false">
      <c r="A1516" s="3" t="s">
        <v>1516</v>
      </c>
      <c r="B1516" s="3" t="str">
        <f aca="false">IFERROR(__xludf.dummyfunction("GOOGLETRANSLATE(B1516, ""en"", ""mg"")"),"Faharoa, avy amin'ny mpiasan'ny vozony fotsy hoditra izy ary lasa ""Jason Bourne."" Fahatelo, raha tsy ampy izany, dia notifirin’ireo olon-dratsy izy ary mazava ho azy fa hitan’ny olona rehetra ao amin’ny teatra fa manana elatra fotsiny izy ary “izy ireo”"&amp;" no nandao azy teo am-pivoahana ny trano niaraka tamin’ny polisy iray nary tazan-davitra raha nisy fiara mpanao fisafoana nipetraka teo anoloana niaraka tamin’ireo manamboninahitra roa maty niankina tamin’ny anjomara.")</f>
        <v>Faharoa, avy amin'ny mpiasan'ny vozony fotsy hoditra izy ary lasa "Jason Bourne." Fahatelo, raha tsy ampy izany, dia notifirin’ireo olon-dratsy izy ary mazava ho azy fa hitan’ny olona rehetra ao amin’ny teatra fa manana elatra fotsiny izy ary “izy ireo” no nandao azy teo am-pivoahana ny trano niaraka tamin’ny polisy iray nary tazan-davitra raha nisy fiara mpanao fisafoana nipetraka teo anoloana niaraka tamin’ireo manamboninahitra roa maty niankina tamin’ny anjomara.</v>
      </c>
      <c r="C1516" s="3" t="n">
        <v>-1</v>
      </c>
    </row>
    <row r="1517" customFormat="false" ht="15.75" hidden="false" customHeight="true" outlineLevel="0" collapsed="false">
      <c r="A1517" s="3" t="s">
        <v>1517</v>
      </c>
      <c r="B1517" s="3" t="str">
        <f aca="false">IFERROR(__xludf.dummyfunction("GOOGLETRANSLATE(B1517, ""en"", ""mg"")"),"(Tandremo tsara fa tsy feno entana).Ny kitapo dia tsy azo ampiasaina ary tsy misy dikany raha tsy misy azy ireo....")</f>
        <v>(Tandremo tsara fa tsy feno entana).Ny kitapo dia tsy azo ampiasaina ary tsy misy dikany raha tsy misy azy ireo....</v>
      </c>
      <c r="C1517" s="3" t="n">
        <v>-1</v>
      </c>
    </row>
    <row r="1518" customFormat="false" ht="15.75" hidden="false" customHeight="true" outlineLevel="0" collapsed="false">
      <c r="A1518" s="3" t="s">
        <v>1518</v>
      </c>
      <c r="B1518" s="3" t="str">
        <f aca="false">IFERROR(__xludf.dummyfunction("GOOGLETRANSLATE(B1518, ""en"", ""mg"")"),"Cons: Tsy misy hatramin'izao.")</f>
        <v>Cons: Tsy misy hatramin'izao.</v>
      </c>
      <c r="C1518" s="3" t="n">
        <v>1</v>
      </c>
    </row>
    <row r="1519" customFormat="false" ht="15.75" hidden="false" customHeight="true" outlineLevel="0" collapsed="false">
      <c r="A1519" s="3" t="s">
        <v>1519</v>
      </c>
      <c r="B1519" s="3" t="str">
        <f aca="false">IFERROR(__xludf.dummyfunction("GOOGLETRANSLATE(B1519, ""en"", ""mg"")"),"tena mahafinaritra.")</f>
        <v>tena mahafinaritra.</v>
      </c>
      <c r="C1519" s="3" t="n">
        <v>1</v>
      </c>
    </row>
    <row r="1520" customFormat="false" ht="15.75" hidden="false" customHeight="true" outlineLevel="0" collapsed="false">
      <c r="A1520" s="3" t="s">
        <v>1520</v>
      </c>
      <c r="B1520" s="3" t="str">
        <f aca="false">IFERROR(__xludf.dummyfunction("GOOGLETRANSLATE(B1520, ""en"", ""mg"")"),"Tena diso fanantenana aho.")</f>
        <v>Tena diso fanantenana aho.</v>
      </c>
      <c r="C1520" s="3" t="n">
        <v>-1</v>
      </c>
    </row>
    <row r="1521" customFormat="false" ht="15.75" hidden="false" customHeight="true" outlineLevel="0" collapsed="false">
      <c r="A1521" s="3" t="s">
        <v>1521</v>
      </c>
      <c r="B1521" s="3" t="str">
        <f aca="false">IFERROR(__xludf.dummyfunction("GOOGLETRANSLATE(B1521, ""en"", ""mg"")"),"Ho faty fotsiny izy io ary tsy hiverina intsony.")</f>
        <v>Ho faty fotsiny izy io ary tsy hiverina intsony.</v>
      </c>
      <c r="C1521" s="3" t="n">
        <v>-1</v>
      </c>
    </row>
    <row r="1522" customFormat="false" ht="15.75" hidden="false" customHeight="true" outlineLevel="0" collapsed="false">
      <c r="A1522" s="3" t="s">
        <v>1522</v>
      </c>
      <c r="B1522" s="3" t="str">
        <f aca="false">IFERROR(__xludf.dummyfunction("GOOGLETRANSLATE(B1522, ""en"", ""mg"")"),"Tombontsoa: Efa fantatrao ny endri-javatra lehibe.")</f>
        <v>Tombontsoa: Efa fantatrao ny endri-javatra lehibe.</v>
      </c>
      <c r="C1522" s="3" t="n">
        <v>1</v>
      </c>
    </row>
    <row r="1523" customFormat="false" ht="15.75" hidden="false" customHeight="true" outlineLevel="0" collapsed="false">
      <c r="A1523" s="3" t="s">
        <v>1523</v>
      </c>
      <c r="B1523" s="3" t="str">
        <f aca="false">IFERROR(__xludf.dummyfunction("GOOGLETRANSLATE(B1523, ""en"", ""mg"")"),"Mety hampianatra azy fitsipika sy fika sasany izany.")</f>
        <v>Mety hampianatra azy fitsipika sy fika sasany izany.</v>
      </c>
      <c r="C1523" s="3" t="n">
        <v>1</v>
      </c>
    </row>
    <row r="1524" customFormat="false" ht="15.75" hidden="false" customHeight="true" outlineLevel="0" collapsed="false">
      <c r="A1524" s="3" t="s">
        <v>1524</v>
      </c>
      <c r="B1524" s="3" t="str">
        <f aca="false">IFERROR(__xludf.dummyfunction("GOOGLETRANSLATE(B1524, ""en"", ""mg"")"),"Raha tianao dia mividiana fanontana taratasy -- fa tsy ity!")</f>
        <v>Raha tianao dia mividiana fanontana taratasy -- fa tsy ity!</v>
      </c>
      <c r="C1524" s="3" t="n">
        <v>-1</v>
      </c>
    </row>
    <row r="1525" customFormat="false" ht="15.75" hidden="false" customHeight="true" outlineLevel="0" collapsed="false">
      <c r="A1525" s="3" t="s">
        <v>1525</v>
      </c>
      <c r="B1525" s="3" t="str">
        <f aca="false">IFERROR(__xludf.dummyfunction("GOOGLETRANSLATE(B1525, ""en"", ""mg"")"),"Tezitra indray aho.")</f>
        <v>Tezitra indray aho.</v>
      </c>
      <c r="C1525" s="3" t="n">
        <v>-1</v>
      </c>
    </row>
    <row r="1526" customFormat="false" ht="15.75" hidden="false" customHeight="true" outlineLevel="0" collapsed="false">
      <c r="A1526" s="3" t="s">
        <v>1526</v>
      </c>
      <c r="B1526" s="3" t="str">
        <f aca="false">IFERROR(__xludf.dummyfunction("GOOGLETRANSLATE(B1526, ""en"", ""mg"")"),"mandra-pahavitany izany rehefa afaka 3 andro.")</f>
        <v>mandra-pahavitany izany rehefa afaka 3 andro.</v>
      </c>
      <c r="C1526" s="3" t="n">
        <v>-1</v>
      </c>
    </row>
    <row r="1527" customFormat="false" ht="15.75" hidden="false" customHeight="true" outlineLevel="0" collapsed="false">
      <c r="A1527" s="3" t="s">
        <v>1527</v>
      </c>
      <c r="B1527" s="3" t="str">
        <f aca="false">IFERROR(__xludf.dummyfunction("GOOGLETRANSLATE(B1527, ""en"", ""mg"")"),"Manome fitantarana tsara momba ny alikany tia (ary mazava ho azy fa tiany) Cookie, mpitarika ny ekipany.")</f>
        <v>Manome fitantarana tsara momba ny alikany tia (ary mazava ho azy fa tiany) Cookie, mpitarika ny ekipany.</v>
      </c>
      <c r="C1527" s="3" t="n">
        <v>1</v>
      </c>
    </row>
    <row r="1528" customFormat="false" ht="15.75" hidden="false" customHeight="true" outlineLevel="0" collapsed="false">
      <c r="A1528" s="3" t="s">
        <v>1528</v>
      </c>
      <c r="B1528" s="3" t="str">
        <f aca="false">IFERROR(__xludf.dummyfunction("GOOGLETRANSLATE(B1528, ""en"", ""mg"")"),"""Saika, fa tsy tena"" Ka ity ny famerenako momba ny Mercenaries 2 World in Flames famerenana ho an'ny Xbox 360. Nahafinaritra ahy ity lalao ity.")</f>
        <v>"Saika, fa tsy tena" Ka ity ny famerenako momba ny Mercenaries 2 World in Flames famerenana ho an'ny Xbox 360. Nahafinaritra ahy ity lalao ity.</v>
      </c>
      <c r="C1528" s="3" t="n">
        <v>1</v>
      </c>
    </row>
    <row r="1529" customFormat="false" ht="15.75" hidden="false" customHeight="true" outlineLevel="0" collapsed="false">
      <c r="A1529" s="3" t="s">
        <v>1529</v>
      </c>
      <c r="B1529" s="3" t="str">
        <f aca="false">IFERROR(__xludf.dummyfunction("GOOGLETRANSLATE(B1529, ""en"", ""mg"")"),"Mikasika ny feo, ny baotin'olona ary ny tehaka.")</f>
        <v>Mikasika ny feo, ny baotin'olona ary ny tehaka.</v>
      </c>
      <c r="C1529" s="3" t="n">
        <v>1</v>
      </c>
    </row>
    <row r="1530" customFormat="false" ht="15.75" hidden="false" customHeight="true" outlineLevel="0" collapsed="false">
      <c r="A1530" s="3" t="s">
        <v>1530</v>
      </c>
      <c r="B1530" s="3" t="str">
        <f aca="false">IFERROR(__xludf.dummyfunction("GOOGLETRANSLATE(B1530, ""en"", ""mg"")"),"Samy manana fampisehoana lehibe.")</f>
        <v>Samy manana fampisehoana lehibe.</v>
      </c>
      <c r="C1530" s="3" t="n">
        <v>1</v>
      </c>
    </row>
    <row r="1531" customFormat="false" ht="15.75" hidden="false" customHeight="true" outlineLevel="0" collapsed="false">
      <c r="A1531" s="3" t="s">
        <v>1531</v>
      </c>
      <c r="B1531" s="3" t="str">
        <f aca="false">IFERROR(__xludf.dummyfunction("GOOGLETRANSLATE(B1531, ""en"", ""mg"")"),"Tantara - 8.5/10 Toy ny teo aloha, tsy maintsy manafika fasana (noho izany ny anarana), mahazo ny artifact ao anatiny.")</f>
        <v>Tantara - 8.5/10 Toy ny teo aloha, tsy maintsy manafika fasana (noho izany ny anarana), mahazo ny artifact ao anatiny.</v>
      </c>
      <c r="C1531" s="3" t="n">
        <v>1</v>
      </c>
    </row>
    <row r="1532" customFormat="false" ht="15.75" hidden="false" customHeight="true" outlineLevel="0" collapsed="false">
      <c r="A1532" s="3" t="s">
        <v>1532</v>
      </c>
      <c r="B1532" s="3" t="str">
        <f aca="false">IFERROR(__xludf.dummyfunction("GOOGLETRANSLATE(B1532, ""en"", ""mg"")"),"Fa lavo ary tsy hamarinina amin'ny tohan-kevitra na tantara.")</f>
        <v>Fa lavo ary tsy hamarinina amin'ny tohan-kevitra na tantara.</v>
      </c>
      <c r="C1532" s="3" t="n">
        <v>-1</v>
      </c>
    </row>
    <row r="1533" customFormat="false" ht="15.75" hidden="false" customHeight="true" outlineLevel="0" collapsed="false">
      <c r="A1533" s="3" t="s">
        <v>1533</v>
      </c>
      <c r="B1533" s="3" t="str">
        <f aca="false">IFERROR(__xludf.dummyfunction("GOOGLETRANSLATE(B1533, ""en"", ""mg"")"),"Ny mpilalao haino aman-jery, ny fifandraisana Internet tsy misy tariby ary ny fakantsary dia tsara ihany koa.")</f>
        <v>Ny mpilalao haino aman-jery, ny fifandraisana Internet tsy misy tariby ary ny fakantsary dia tsara ihany koa.</v>
      </c>
      <c r="C1533" s="3" t="n">
        <v>1</v>
      </c>
    </row>
    <row r="1534" customFormat="false" ht="15.75" hidden="false" customHeight="true" outlineLevel="0" collapsed="false">
      <c r="A1534" s="3" t="s">
        <v>1534</v>
      </c>
      <c r="B1534" s="3" t="str">
        <f aca="false">IFERROR(__xludf.dummyfunction("GOOGLETRANSLATE(B1534, ""en"", ""mg"")"),"Miampy fanamboarana tanteraka ny toetranao.")</f>
        <v>Miampy fanamboarana tanteraka ny toetranao.</v>
      </c>
      <c r="C1534" s="3" t="n">
        <v>1</v>
      </c>
    </row>
    <row r="1535" customFormat="false" ht="15.75" hidden="false" customHeight="true" outlineLevel="0" collapsed="false">
      <c r="A1535" s="3" t="s">
        <v>1535</v>
      </c>
      <c r="B1535" s="3" t="str">
        <f aca="false">IFERROR(__xludf.dummyfunction("GOOGLETRANSLATE(B1535, ""en"", ""mg"")"),"11. Evolisiona - Kintana 5/5 Tiako ity hira ity!")</f>
        <v>11. Evolisiona - Kintana 5/5 Tiako ity hira ity!</v>
      </c>
      <c r="C1535" s="3" t="n">
        <v>1</v>
      </c>
    </row>
    <row r="1536" customFormat="false" ht="15.75" hidden="false" customHeight="true" outlineLevel="0" collapsed="false">
      <c r="A1536" s="3" t="s">
        <v>1536</v>
      </c>
      <c r="B1536" s="3" t="str">
        <f aca="false">IFERROR(__xludf.dummyfunction("GOOGLETRANSLATE(B1536, ""en"", ""mg"")"),"Halo dia manana tetika famoronana, andiana mahaliana sasany, fitaovam-piadiana mangatsiaka ary vahiny.")</f>
        <v>Halo dia manana tetika famoronana, andiana mahaliana sasany, fitaovam-piadiana mangatsiaka ary vahiny.</v>
      </c>
      <c r="C1536" s="3" t="n">
        <v>1</v>
      </c>
    </row>
    <row r="1537" customFormat="false" ht="15.75" hidden="false" customHeight="true" outlineLevel="0" collapsed="false">
      <c r="A1537" s="3" t="s">
        <v>1537</v>
      </c>
      <c r="B1537" s="3" t="str">
        <f aca="false">IFERROR(__xludf.dummyfunction("GOOGLETRANSLATE(B1537, ""en"", ""mg"")"),"King dia miteny amin'ny fomba ofisialy momba ny foto-keviny - tokony ho izy ihany koa, miaraka amin'ny habetsaky ny tantara foronina be mpividy indrindra ho azy.")</f>
        <v>King dia miteny amin'ny fomba ofisialy momba ny foto-keviny - tokony ho izy ihany koa, miaraka amin'ny habetsaky ny tantara foronina be mpividy indrindra ho azy.</v>
      </c>
      <c r="C1537" s="3" t="n">
        <v>1</v>
      </c>
    </row>
    <row r="1538" customFormat="false" ht="15.75" hidden="false" customHeight="true" outlineLevel="0" collapsed="false">
      <c r="A1538" s="3" t="s">
        <v>1538</v>
      </c>
      <c r="B1538" s="3" t="str">
        <f aca="false">IFERROR(__xludf.dummyfunction("GOOGLETRANSLATE(B1538, ""en"", ""mg"")"),"Santionany amin'ireo trangan-javatra maro ""tsy azo inoana"" izay nahasosotra ahy fotsiny.")</f>
        <v>Santionany amin'ireo trangan-javatra maro "tsy azo inoana" izay nahasosotra ahy fotsiny.</v>
      </c>
      <c r="C1538" s="3" t="n">
        <v>-1</v>
      </c>
    </row>
    <row r="1539" customFormat="false" ht="15.75" hidden="false" customHeight="true" outlineLevel="0" collapsed="false">
      <c r="A1539" s="3" t="s">
        <v>1539</v>
      </c>
      <c r="B1539" s="3" t="str">
        <f aca="false">IFERROR(__xludf.dummyfunction("GOOGLETRANSLATE(B1539, ""en"", ""mg"")"),"9. Latabatra ho an'ny kintana roa - 5/5Mahafinaritra ny mozika.")</f>
        <v>9. Latabatra ho an'ny kintana roa - 5/5Mahafinaritra ny mozika.</v>
      </c>
      <c r="C1539" s="3" t="n">
        <v>1</v>
      </c>
    </row>
    <row r="1540" customFormat="false" ht="15.75" hidden="false" customHeight="true" outlineLevel="0" collapsed="false">
      <c r="A1540" s="3" t="s">
        <v>1540</v>
      </c>
      <c r="B1540" s="3" t="str">
        <f aca="false">IFERROR(__xludf.dummyfunction("GOOGLETRANSLATE(B1540, ""en"", ""mg"")"),"fako tanteraka ny hira fanasitranana...")</f>
        <v>fako tanteraka ny hira fanasitranana...</v>
      </c>
      <c r="C1540" s="3" t="n">
        <v>-1</v>
      </c>
    </row>
    <row r="1541" customFormat="false" ht="15.75" hidden="false" customHeight="true" outlineLevel="0" collapsed="false">
      <c r="A1541" s="3" t="s">
        <v>1541</v>
      </c>
      <c r="B1541" s="3" t="str">
        <f aca="false">IFERROR(__xludf.dummyfunction("GOOGLETRANSLATE(B1541, ""en"", ""mg"")"),"Nosoloana sary nomerika medicore ny fitenenana endri-tsoratra tany am-boalohany.")</f>
        <v>Nosoloana sary nomerika medicore ny fitenenana endri-tsoratra tany am-boalohany.</v>
      </c>
      <c r="C1541" s="3" t="n">
        <v>-1</v>
      </c>
    </row>
    <row r="1542" customFormat="false" ht="15.75" hidden="false" customHeight="true" outlineLevel="0" collapsed="false">
      <c r="A1542" s="3" t="s">
        <v>1542</v>
      </c>
      <c r="B1542" s="3" t="str">
        <f aca="false">IFERROR(__xludf.dummyfunction("GOOGLETRANSLATE(B1542, ""en"", ""mg"")"),"TSY tohin'ny Starcraft izy io, ary TSY fanodikodinana AoE ihany koa.")</f>
        <v>TSY tohin'ny Starcraft izy io, ary TSY fanodikodinana AoE ihany koa.</v>
      </c>
      <c r="C1542" s="3" t="n">
        <v>1</v>
      </c>
    </row>
    <row r="1543" customFormat="false" ht="15.75" hidden="false" customHeight="true" outlineLevel="0" collapsed="false">
      <c r="A1543" s="3" t="s">
        <v>1543</v>
      </c>
      <c r="B1543" s="3" t="str">
        <f aca="false">IFERROR(__xludf.dummyfunction("GOOGLETRANSLATE(B1543, ""en"", ""mg"")"),"Farafaharatsiny, ny Final Fantasy VIII dia nanome antsika tarehin-tsoratra azontsika ifantohana.")</f>
        <v>Farafaharatsiny, ny Final Fantasy VIII dia nanome antsika tarehin-tsoratra azontsika ifantohana.</v>
      </c>
      <c r="C1543" s="3" t="n">
        <v>-1</v>
      </c>
    </row>
    <row r="1544" customFormat="false" ht="15.75" hidden="false" customHeight="true" outlineLevel="0" collapsed="false">
      <c r="A1544" s="3" t="s">
        <v>1544</v>
      </c>
      <c r="B1544" s="3" t="str">
        <f aca="false">IFERROR(__xludf.dummyfunction("GOOGLETRANSLATE(B1544, ""en"", ""mg"")"),"Tena tsara tokoa ny zoom 24X amin'ny fanoloana lenta lava lafo amin'ny kalitao tsara indrindra.")</f>
        <v>Tena tsara tokoa ny zoom 24X amin'ny fanoloana lenta lava lafo amin'ny kalitao tsara indrindra.</v>
      </c>
      <c r="C1544" s="3" t="n">
        <v>1</v>
      </c>
    </row>
    <row r="1545" customFormat="false" ht="15.75" hidden="false" customHeight="true" outlineLevel="0" collapsed="false">
      <c r="A1545" s="3" t="s">
        <v>1545</v>
      </c>
      <c r="B1545" s="3" t="str">
        <f aca="false">IFERROR(__xludf.dummyfunction("GOOGLETRANSLATE(B1545, ""en"", ""mg"")"),"Ny firaiketam-pony amin'ny olo-mason'ny maso tsy miankina ""Johnny Gossamer"" dia mampiseho fa tena tian'i Black ny fientanam-po amin'ny fihazana amin'ity flick popcorn ity miaraka amin'ny pyrotechniques be loatra ary ny fampiakarana mazava avy amin'i Ton"&amp;"y Scott.")</f>
        <v>Ny firaiketam-pony amin'ny olo-mason'ny maso tsy miankina "Johnny Gossamer" dia mampiseho fa tena tian'i Black ny fientanam-po amin'ny fihazana amin'ity flick popcorn ity miaraka amin'ny pyrotechniques be loatra ary ny fampiakarana mazava avy amin'i Tony Scott.</v>
      </c>
      <c r="C1545" s="3" t="n">
        <v>1</v>
      </c>
    </row>
    <row r="1546" customFormat="false" ht="15.75" hidden="false" customHeight="true" outlineLevel="0" collapsed="false">
      <c r="A1546" s="3" t="s">
        <v>1546</v>
      </c>
      <c r="B1546" s="3" t="str">
        <f aca="false">IFERROR(__xludf.dummyfunction("GOOGLETRANSLATE(B1546, ""en"", ""mg"")"),"Ny fahamendrehan'ny mpanoratra dia mifototra amin'ny faharetan'ny asany sy ny notary.")</f>
        <v>Ny fahamendrehan'ny mpanoratra dia mifototra amin'ny faharetan'ny asany sy ny notary.</v>
      </c>
      <c r="C1546" s="3" t="n">
        <v>1</v>
      </c>
    </row>
    <row r="1547" customFormat="false" ht="15.75" hidden="false" customHeight="true" outlineLevel="0" collapsed="false">
      <c r="A1547" s="3" t="s">
        <v>1547</v>
      </c>
      <c r="B1547" s="3" t="str">
        <f aca="false">IFERROR(__xludf.dummyfunction("GOOGLETRANSLATE(B1547, ""en"", ""mg"")"),"Rehefa avy nihaino azy ireo aho dia fantatro fa tsy maintsy nahazo ilay rakikira tena izy!")</f>
        <v>Rehefa avy nihaino azy ireo aho dia fantatro fa tsy maintsy nahazo ilay rakikira tena izy!</v>
      </c>
      <c r="C1547" s="3" t="n">
        <v>1</v>
      </c>
    </row>
    <row r="1548" customFormat="false" ht="15.75" hidden="false" customHeight="true" outlineLevel="0" collapsed="false">
      <c r="A1548" s="3" t="s">
        <v>1548</v>
      </c>
      <c r="B1548" s="3" t="str">
        <f aca="false">IFERROR(__xludf.dummyfunction("GOOGLETRANSLATE(B1548, ""en"", ""mg"")"),"Ireo andalan-tsoratra malefaka tena mangina sy mihozongozona mafy tsy misy kasety misisika, eto daholo izany.")</f>
        <v>Ireo andalan-tsoratra malefaka tena mangina sy mihozongozona mafy tsy misy kasety misisika, eto daholo izany.</v>
      </c>
      <c r="C1548" s="3" t="n">
        <v>1</v>
      </c>
    </row>
    <row r="1549" customFormat="false" ht="15.75" hidden="false" customHeight="true" outlineLevel="0" collapsed="false">
      <c r="A1549" s="3" t="s">
        <v>1549</v>
      </c>
      <c r="B1549" s="3" t="str">
        <f aca="false">IFERROR(__xludf.dummyfunction("GOOGLETRANSLATE(B1549, ""en"", ""mg"")"),"Izy io dia mahasarika, manetry tena ary avant-garde.")</f>
        <v>Izy io dia mahasarika, manetry tena ary avant-garde.</v>
      </c>
      <c r="C1549" s="3" t="n">
        <v>1</v>
      </c>
    </row>
    <row r="1550" customFormat="false" ht="15.75" hidden="false" customHeight="true" outlineLevel="0" collapsed="false">
      <c r="A1550" s="3" t="s">
        <v>1550</v>
      </c>
      <c r="B1550" s="3" t="str">
        <f aca="false">IFERROR(__xludf.dummyfunction("GOOGLETRANSLATE(B1550, ""en"", ""mg"")"),"I Chingy dia iray amin'ireo mpiangaly rap izay namoaka mozika wack fotsiny satria nahazo antoka fa handeha platnium izy na mihoatra aza.")</f>
        <v>I Chingy dia iray amin'ireo mpiangaly rap izay namoaka mozika wack fotsiny satria nahazo antoka fa handeha platnium izy na mihoatra aza.</v>
      </c>
      <c r="C1550" s="3" t="n">
        <v>-1</v>
      </c>
    </row>
    <row r="1551" customFormat="false" ht="15.75" hidden="false" customHeight="true" outlineLevel="0" collapsed="false">
      <c r="A1551" s="3" t="s">
        <v>1551</v>
      </c>
      <c r="B1551" s="3" t="str">
        <f aca="false">IFERROR(__xludf.dummyfunction("GOOGLETRANSLATE(B1551, ""en"", ""mg"")"),"Toa mamely an'i Beyonce amin'ity famerenana ity aho, saingy tsy manaratsy azy aho, fa mamely ny ezaka malemy ataony amin'ity famoahana rakikira ity.")</f>
        <v>Toa mamely an'i Beyonce amin'ity famerenana ity aho, saingy tsy manaratsy azy aho, fa mamely ny ezaka malemy ataony amin'ity famoahana rakikira ity.</v>
      </c>
      <c r="C1551" s="3" t="n">
        <v>-1</v>
      </c>
    </row>
    <row r="1552" customFormat="false" ht="15.75" hidden="false" customHeight="true" outlineLevel="0" collapsed="false">
      <c r="A1552" s="3" t="s">
        <v>1552</v>
      </c>
      <c r="B1552" s="3" t="str">
        <f aca="false">IFERROR(__xludf.dummyfunction("GOOGLETRANSLATE(B1552, ""en"", ""mg"")"),"Mbola misy ny singa sasany - ny ""Pole Apart"" sy ny ""Coming Back to Life"" dia ezaka mafy amin'ity rakikira ity.")</f>
        <v>Mbola misy ny singa sasany - ny "Pole Apart" sy ny "Coming Back to Life" dia ezaka mafy amin'ity rakikira ity.</v>
      </c>
      <c r="C1552" s="3" t="n">
        <v>1</v>
      </c>
    </row>
    <row r="1553" customFormat="false" ht="15.75" hidden="false" customHeight="true" outlineLevel="0" collapsed="false">
      <c r="A1553" s="3" t="s">
        <v>1553</v>
      </c>
      <c r="B1553" s="3" t="str">
        <f aca="false">IFERROR(__xludf.dummyfunction("GOOGLETRANSLATE(B1553, ""en"", ""mg"")"),"Na izany aza, ny fotoana farany amin'ny sarimihetsika dia toy ny polisy mivoaka ary tsy azo inoana tanteraka amin'ny ampahany mampatahotra sy ratsy amin'ny American Dream lasa American Nightmare.")</f>
        <v>Na izany aza, ny fotoana farany amin'ny sarimihetsika dia toy ny polisy mivoaka ary tsy azo inoana tanteraka amin'ny ampahany mampatahotra sy ratsy amin'ny American Dream lasa American Nightmare.</v>
      </c>
      <c r="C1553" s="3" t="n">
        <v>-1</v>
      </c>
    </row>
    <row r="1554" customFormat="false" ht="15.75" hidden="false" customHeight="true" outlineLevel="0" collapsed="false">
      <c r="A1554" s="3" t="s">
        <v>1554</v>
      </c>
      <c r="B1554" s="3" t="str">
        <f aca="false">IFERROR(__xludf.dummyfunction("GOOGLETRANSLATE(B1554, ""en"", ""mg"")"),"Mahazo ny fitaovana REHETRA avy amin'ny famoahana edisiona manokana 2 CD ianao, saingy ao anatin'ny fahatokiana ambony kokoa an'ny SACD izany ary ao anaty kapila iray avokoa.")</f>
        <v>Mahazo ny fitaovana REHETRA avy amin'ny famoahana edisiona manokana 2 CD ianao, saingy ao anatin'ny fahatokiana ambony kokoa an'ny SACD izany ary ao anaty kapila iray avokoa.</v>
      </c>
      <c r="C1554" s="3" t="n">
        <v>1</v>
      </c>
    </row>
    <row r="1555" customFormat="false" ht="15.75" hidden="false" customHeight="true" outlineLevel="0" collapsed="false">
      <c r="A1555" s="3" t="s">
        <v>1555</v>
      </c>
      <c r="B1555" s="3" t="str">
        <f aca="false">IFERROR(__xludf.dummyfunction("GOOGLETRANSLATE(B1555, ""en"", ""mg"")"),"Tsia...tsy izany mihitsy.")</f>
        <v>Tsia...tsy izany mihitsy.</v>
      </c>
      <c r="C1555" s="3" t="n">
        <v>-1</v>
      </c>
    </row>
    <row r="1556" customFormat="false" ht="15.75" hidden="false" customHeight="true" outlineLevel="0" collapsed="false">
      <c r="A1556" s="3" t="s">
        <v>1556</v>
      </c>
      <c r="B1556" s="3" t="str">
        <f aca="false">IFERROR(__xludf.dummyfunction("GOOGLETRANSLATE(B1556, ""en"", ""mg"")"),"Amin'ny lafiny tsara, manana fomba fitantarana malefaka i Tierney, ary mety hanao tantara mahafinaritra ilay boky.")</f>
        <v>Amin'ny lafiny tsara, manana fomba fitantarana malefaka i Tierney, ary mety hanao tantara mahafinaritra ilay boky.</v>
      </c>
      <c r="C1556" s="3" t="n">
        <v>1</v>
      </c>
    </row>
    <row r="1557" customFormat="false" ht="15.75" hidden="false" customHeight="true" outlineLevel="0" collapsed="false">
      <c r="A1557" s="3" t="s">
        <v>1557</v>
      </c>
      <c r="B1557" s="3" t="str">
        <f aca="false">IFERROR(__xludf.dummyfunction("GOOGLETRANSLATE(B1557, ""en"", ""mg"")"),"Ny zoro fakan-tsary Robert Rodriguez, ny karazana ""Matrix"" ary ny ""DeadAlive"" an'i Peter Jackson manonona anarana telo momba ny plagiarism) dia hybrida be loatra ary tena korontana amin'ny ankapobeny.")</f>
        <v>Ny zoro fakan-tsary Robert Rodriguez, ny karazana "Matrix" ary ny "DeadAlive" an'i Peter Jackson manonona anarana telo momba ny plagiarism) dia hybrida be loatra ary tena korontana amin'ny ankapobeny.</v>
      </c>
      <c r="C1557" s="3" t="n">
        <v>-1</v>
      </c>
    </row>
    <row r="1558" customFormat="false" ht="15.75" hidden="false" customHeight="true" outlineLevel="0" collapsed="false">
      <c r="A1558" s="3" t="s">
        <v>1558</v>
      </c>
      <c r="B1558" s="3" t="str">
        <f aca="false">IFERROR(__xludf.dummyfunction("GOOGLETRANSLATE(B1558, ""en"", ""mg"")"),"Tsy azo lalaovina amin'ny sary avo lenta izany na dia amin'ny PC avo lenta aza. Heveriko fa tsy afaka mametaka ny zavatra ho playability akory izy ireo noho ny olana ara-tsary izay mety tsy azo amboarina.")</f>
        <v>Tsy azo lalaovina amin'ny sary avo lenta izany na dia amin'ny PC avo lenta aza. Heveriko fa tsy afaka mametaka ny zavatra ho playability akory izy ireo noho ny olana ara-tsary izay mety tsy azo amboarina.</v>
      </c>
      <c r="C1558" s="3" t="n">
        <v>-1</v>
      </c>
    </row>
    <row r="1559" customFormat="false" ht="15.75" hidden="false" customHeight="true" outlineLevel="0" collapsed="false">
      <c r="A1559" s="3" t="s">
        <v>1559</v>
      </c>
      <c r="B1559" s="3" t="str">
        <f aca="false">IFERROR(__xludf.dummyfunction("GOOGLETRANSLATE(B1559, ""en"", ""mg"")"),"Midika izany fa ho vovoka ny fitaovanao na dia mihidy aza ny kitapo.")</f>
        <v>Midika izany fa ho vovoka ny fitaovanao na dia mihidy aza ny kitapo.</v>
      </c>
      <c r="C1559" s="3" t="n">
        <v>-1</v>
      </c>
    </row>
    <row r="1560" customFormat="false" ht="15.75" hidden="false" customHeight="true" outlineLevel="0" collapsed="false">
      <c r="A1560" s="3" t="s">
        <v>1560</v>
      </c>
      <c r="B1560" s="3" t="str">
        <f aca="false">IFERROR(__xludf.dummyfunction("GOOGLETRANSLATE(B1560, ""en"", ""mg"")"),"Raha te-haheno an'i Beyonce Knowles amin'ny tsara indrindra ianao dia mividy iray amin'ireo rakikira Destiny's Child telo, ary aza manelingelina ny rakikira toa ny hira 40 nisy lozam-piarakodia.")</f>
        <v>Raha te-haheno an'i Beyonce Knowles amin'ny tsara indrindra ianao dia mividy iray amin'ireo rakikira Destiny's Child telo, ary aza manelingelina ny rakikira toa ny hira 40 nisy lozam-piarakodia.</v>
      </c>
      <c r="C1560" s="3" t="n">
        <v>-1</v>
      </c>
    </row>
    <row r="1561" customFormat="false" ht="15.75" hidden="false" customHeight="true" outlineLevel="0" collapsed="false">
      <c r="A1561" s="3" t="s">
        <v>1561</v>
      </c>
      <c r="B1561" s="3" t="str">
        <f aca="false">IFERROR(__xludf.dummyfunction("GOOGLETRANSLATE(B1561, ""en"", ""mg"")"),"Mamelà ahy hanamarina ny filazako: 1. Tsy marina ara-tantara izany.")</f>
        <v>Mamelà ahy hanamarina ny filazako: 1. Tsy marina ara-tantara izany.</v>
      </c>
      <c r="C1561" s="3" t="n">
        <v>-1</v>
      </c>
    </row>
    <row r="1562" customFormat="false" ht="15.75" hidden="false" customHeight="true" outlineLevel="0" collapsed="false">
      <c r="A1562" s="3" t="s">
        <v>1562</v>
      </c>
      <c r="B1562" s="3" t="str">
        <f aca="false">IFERROR(__xludf.dummyfunction("GOOGLETRANSLATE(B1562, ""en"", ""mg"")"),"Ny CD vitsivitsy voalohany dia tena mampiala voly.")</f>
        <v>Ny CD vitsivitsy voalohany dia tena mampiala voly.</v>
      </c>
      <c r="C1562" s="3" t="n">
        <v>1</v>
      </c>
    </row>
    <row r="1563" customFormat="false" ht="15.75" hidden="false" customHeight="true" outlineLevel="0" collapsed="false">
      <c r="A1563" s="3" t="s">
        <v>1563</v>
      </c>
      <c r="B1563" s="3" t="str">
        <f aca="false">IFERROR(__xludf.dummyfunction("GOOGLETRANSLATE(B1563, ""en"", ""mg"")"),"Rehefa nividy ity aho dia nilaza ny specs fa misy mpilalao kasety ity.")</f>
        <v>Rehefa nividy ity aho dia nilaza ny specs fa misy mpilalao kasety ity.</v>
      </c>
      <c r="C1563" s="3" t="n">
        <v>-1</v>
      </c>
    </row>
    <row r="1564" customFormat="false" ht="15.75" hidden="false" customHeight="true" outlineLevel="0" collapsed="false">
      <c r="A1564" s="3" t="s">
        <v>1564</v>
      </c>
      <c r="B1564" s="3" t="str">
        <f aca="false">IFERROR(__xludf.dummyfunction("GOOGLETRANSLATE(B1564, ""en"", ""mg"")"),"Tena diso fanantenana aho tamin'ity lalao ity.")</f>
        <v>Tena diso fanantenana aho tamin'ity lalao ity.</v>
      </c>
      <c r="C1564" s="3" t="n">
        <v>-1</v>
      </c>
    </row>
    <row r="1565" customFormat="false" ht="15.75" hidden="false" customHeight="true" outlineLevel="0" collapsed="false">
      <c r="A1565" s="3" t="s">
        <v>1565</v>
      </c>
      <c r="B1565" s="3" t="str">
        <f aca="false">IFERROR(__xludf.dummyfunction("GOOGLETRANSLATE(B1565, ""en"", ""mg"")"),"Raha afaka mihaino rakikira ianao satria fantatrao fa talenta io, na raha tianao ny mozikan'ny firenena, dia tena hampifaly ity rakikira ity.")</f>
        <v>Raha afaka mihaino rakikira ianao satria fantatrao fa talenta io, na raha tianao ny mozikan'ny firenena, dia tena hampifaly ity rakikira ity.</v>
      </c>
      <c r="C1565" s="3" t="n">
        <v>1</v>
      </c>
    </row>
    <row r="1566" customFormat="false" ht="15.75" hidden="false" customHeight="true" outlineLevel="0" collapsed="false">
      <c r="A1566" s="3" t="s">
        <v>1566</v>
      </c>
      <c r="B1566" s="3" t="str">
        <f aca="false">IFERROR(__xludf.dummyfunction("GOOGLETRANSLATE(B1566, ""en"", ""mg"")"),"Raha toa ka hividy bebe kokoa amin'ireo toy ny nokasaiko aho, dia ho feno CD virtoaly tsy misy dikany ny biraoko. Mety tsy hanelingelina ny mpampiasa Windows ity fidiran'ny mpampiasa ity satria ny CD Virtual dia hanakorontana ny varavarankelin'ny ""My Com"&amp;"puter""; Saingy, amin'ny Mac dia tsy azo ekena ity karazana fidiran'ny tsy azo ovaina ity.")</f>
        <v>Raha toa ka hividy bebe kokoa amin'ireo toy ny nokasaiko aho, dia ho feno CD virtoaly tsy misy dikany ny biraoko. Mety tsy hanelingelina ny mpampiasa Windows ity fidiran'ny mpampiasa ity satria ny CD Virtual dia hanakorontana ny varavarankelin'ny "My Computer"; Saingy, amin'ny Mac dia tsy azo ekena ity karazana fidiran'ny tsy azo ovaina ity.</v>
      </c>
      <c r="C1566" s="3" t="n">
        <v>-1</v>
      </c>
    </row>
    <row r="1567" customFormat="false" ht="15.75" hidden="false" customHeight="true" outlineLevel="0" collapsed="false">
      <c r="A1567" s="3" t="s">
        <v>1567</v>
      </c>
      <c r="B1567" s="3" t="str">
        <f aca="false">IFERROR(__xludf.dummyfunction("GOOGLETRANSLATE(B1567, ""en"", ""mg"")"),"Ny ambaratonga (miverimberina foana) Ny minions (mitovitovy foana izy ireo, toy ny nanana hoditra hafa na zavatra hafa) Tsy manoro hevitra ny hividy an'io lalao io ho an'ny olona manana traikefa aho, fa raha vao nahazo gamecube ianao ary marina ny vidiny "&amp;"($ 5 na latsaka) dia mety diniho izany.")</f>
        <v>Ny ambaratonga (miverimberina foana) Ny minions (mitovitovy foana izy ireo, toy ny nanana hoditra hafa na zavatra hafa) Tsy manoro hevitra ny hividy an'io lalao io ho an'ny olona manana traikefa aho, fa raha vao nahazo gamecube ianao ary marina ny vidiny ($ 5 na latsaka) dia mety diniho izany.</v>
      </c>
      <c r="C1567" s="3" t="n">
        <v>-1</v>
      </c>
    </row>
    <row r="1568" customFormat="false" ht="15.75" hidden="false" customHeight="true" outlineLevel="0" collapsed="false">
      <c r="A1568" s="3" t="s">
        <v>1568</v>
      </c>
      <c r="B1568" s="3" t="str">
        <f aca="false">IFERROR(__xludf.dummyfunction("GOOGLETRANSLATE(B1568, ""en"", ""mg"")"),"Sheesh. Tokony ho nahafantatra tsara kokoa noho ny nanao sonia an'ity i Ansuya... satria tsy dia mihevitra azy loatra aho ankehitriny amin'ny fametrahana ny anarany amin'ity.")</f>
        <v>Sheesh. Tokony ho nahafantatra tsara kokoa noho ny nanao sonia an'ity i Ansuya... satria tsy dia mihevitra azy loatra aho ankehitriny amin'ny fametrahana ny anarany amin'ity.</v>
      </c>
      <c r="C1568" s="3" t="n">
        <v>-1</v>
      </c>
    </row>
    <row r="1569" customFormat="false" ht="15.75" hidden="false" customHeight="true" outlineLevel="0" collapsed="false">
      <c r="A1569" s="3" t="s">
        <v>1569</v>
      </c>
      <c r="B1569" s="3" t="str">
        <f aca="false">IFERROR(__xludf.dummyfunction("GOOGLETRANSLATE(B1569, ""en"", ""mg"")"),"Kilasy mahafinaritra sy miavaka.")</f>
        <v>Kilasy mahafinaritra sy miavaka.</v>
      </c>
      <c r="C1569" s="3" t="n">
        <v>1</v>
      </c>
    </row>
    <row r="1570" customFormat="false" ht="15.75" hidden="false" customHeight="true" outlineLevel="0" collapsed="false">
      <c r="A1570" s="3" t="s">
        <v>1570</v>
      </c>
      <c r="B1570" s="3" t="str">
        <f aca="false">IFERROR(__xludf.dummyfunction("GOOGLETRANSLATE(B1570, ""en"", ""mg"")"),"Avy eo, etsy ankilany, ny sary akaiky indrindra, ny tarehin'i Ralph Fiennes, dia nijanona ela be ary tsy nisy dikany.")</f>
        <v>Avy eo, etsy ankilany, ny sary akaiky indrindra, ny tarehin'i Ralph Fiennes, dia nijanona ela be ary tsy nisy dikany.</v>
      </c>
      <c r="C1570" s="3" t="n">
        <v>-1</v>
      </c>
    </row>
    <row r="1571" customFormat="false" ht="15.75" hidden="false" customHeight="true" outlineLevel="0" collapsed="false">
      <c r="A1571" s="3" t="s">
        <v>1571</v>
      </c>
      <c r="B1571" s="3" t="str">
        <f aca="false">IFERROR(__xludf.dummyfunction("GOOGLETRANSLATE(B1571, ""en"", ""mg"")"),"Ny afo haingana dia manao sary mahafinaritra momba ny vorona amin'ny sidina sy ny tifitra ara-panatanjahantena.")</f>
        <v>Ny afo haingana dia manao sary mahafinaritra momba ny vorona amin'ny sidina sy ny tifitra ara-panatanjahantena.</v>
      </c>
      <c r="C1571" s="3" t="n">
        <v>1</v>
      </c>
    </row>
    <row r="1572" customFormat="false" ht="15.75" hidden="false" customHeight="true" outlineLevel="0" collapsed="false">
      <c r="A1572" s="3" t="s">
        <v>1572</v>
      </c>
      <c r="B1572" s="3" t="str">
        <f aca="false">IFERROR(__xludf.dummyfunction("GOOGLETRANSLATE(B1572, ""en"", ""mg"")"),"* Ny toko tsirairay dia mijery ny fomba ahafahantsika mampifandray ireo boky OT amin’ny Testamenta Vaovao, indrindra amin’i Jesosy. * Tena mora vakina ilay boky.")</f>
        <v>* Ny toko tsirairay dia mijery ny fomba ahafahantsika mampifandray ireo boky OT amin’ny Testamenta Vaovao, indrindra amin’i Jesosy. * Tena mora vakina ilay boky.</v>
      </c>
      <c r="C1572" s="3" t="n">
        <v>1</v>
      </c>
    </row>
    <row r="1573" customFormat="false" ht="15.75" hidden="false" customHeight="true" outlineLevel="0" collapsed="false">
      <c r="A1573" s="3" t="s">
        <v>1573</v>
      </c>
      <c r="B1573" s="3" t="str">
        <f aca="false">IFERROR(__xludf.dummyfunction("GOOGLETRANSLATE(B1573, ""en"", ""mg"")"),"Ny piozila sasany dia azo voavaha amin'ny fomba maro, mamela fanamby isan-karazany arakaraka ny fomba filalaovanao.")</f>
        <v>Ny piozila sasany dia azo voavaha amin'ny fomba maro, mamela fanamby isan-karazany arakaraka ny fomba filalaovanao.</v>
      </c>
      <c r="C1573" s="3" t="n">
        <v>1</v>
      </c>
    </row>
    <row r="1574" customFormat="false" ht="15.75" hidden="false" customHeight="true" outlineLevel="0" collapsed="false">
      <c r="A1574" s="3" t="s">
        <v>1574</v>
      </c>
      <c r="B1574" s="3" t="str">
        <f aca="false">IFERROR(__xludf.dummyfunction("GOOGLETRANSLATE(B1574, ""en"", ""mg"")"),"Manoro hevitra aho hamaky ny Filazantsara amin'ny teny Syriac ho fanazaran-tena fanampiny.")</f>
        <v>Manoro hevitra aho hamaky ny Filazantsara amin'ny teny Syriac ho fanazaran-tena fanampiny.</v>
      </c>
      <c r="C1574" s="3" t="n">
        <v>-1</v>
      </c>
    </row>
    <row r="1575" customFormat="false" ht="15.75" hidden="false" customHeight="true" outlineLevel="0" collapsed="false">
      <c r="A1575" s="3" t="s">
        <v>1575</v>
      </c>
      <c r="B1575" s="3" t="str">
        <f aca="false">IFERROR(__xludf.dummyfunction("GOOGLETRANSLATE(B1575, ""en"", ""mg"")"),"Ity Final Fantasy ity dia tena nandiso fanantenana, indrindra satria nanana fanantenana lehibe aho.")</f>
        <v>Ity Final Fantasy ity dia tena nandiso fanantenana, indrindra satria nanana fanantenana lehibe aho.</v>
      </c>
      <c r="C1575" s="3" t="n">
        <v>-1</v>
      </c>
    </row>
    <row r="1576" customFormat="false" ht="15.75" hidden="false" customHeight="true" outlineLevel="0" collapsed="false">
      <c r="A1576" s="3" t="s">
        <v>1576</v>
      </c>
      <c r="B1576" s="3" t="str">
        <f aca="false">IFERROR(__xludf.dummyfunction("GOOGLETRANSLATE(B1576, ""en"", ""mg"")"),"Ny hafetsen'ny vehivavy bebe kokoa nasehony tamin'ity tantaram-pitiavana mahagaga ity miaraka amin'ny toetrany Gray Wheeler, tovovavy miatrika loza tampoka, maty tamin'ny lozam-panatanjahan-tena nahatsiravina ny fofombadiny izay nanorotoro tanteraka ny fa"&amp;"nambadiany ho avy.")</f>
        <v>Ny hafetsen'ny vehivavy bebe kokoa nasehony tamin'ity tantaram-pitiavana mahagaga ity miaraka amin'ny toetrany Gray Wheeler, tovovavy miatrika loza tampoka, maty tamin'ny lozam-panatanjahan-tena nahatsiravina ny fofombadiny izay nanorotoro tanteraka ny fanambadiany ho avy.</v>
      </c>
      <c r="C1576" s="3" t="n">
        <v>1</v>
      </c>
    </row>
    <row r="1577" customFormat="false" ht="15.75" hidden="false" customHeight="true" outlineLevel="0" collapsed="false">
      <c r="A1577" s="3" t="s">
        <v>1577</v>
      </c>
      <c r="B1577" s="3" t="str">
        <f aca="false">IFERROR(__xludf.dummyfunction("GOOGLETRANSLATE(B1577, ""en"", ""mg"")"),"Ny AI amin'ity lalao ity dia matanjaka sy be pitsiny lalina, ka mety hahatonga anao hahatsiaro tena ho adala, izay mety tsy tsara ho an'ny be mpitia.")</f>
        <v>Ny AI amin'ity lalao ity dia matanjaka sy be pitsiny lalina, ka mety hahatonga anao hahatsiaro tena ho adala, izay mety tsy tsara ho an'ny be mpitia.</v>
      </c>
      <c r="C1577" s="3" t="n">
        <v>1</v>
      </c>
    </row>
    <row r="1578" customFormat="false" ht="15.75" hidden="false" customHeight="true" outlineLevel="0" collapsed="false">
      <c r="A1578" s="3" t="s">
        <v>1578</v>
      </c>
      <c r="B1578" s="3" t="str">
        <f aca="false">IFERROR(__xludf.dummyfunction("GOOGLETRANSLATE(B1578, ""en"", ""mg"")"),"Mahafinaritra sy marina ny effet-feo, ka toy ny ao anaty sarimihetsika ianao (ny rip rip an'ny MG42 no tokony ho izy -- mampatahotra).")</f>
        <v>Mahafinaritra sy marina ny effet-feo, ka toy ny ao anaty sarimihetsika ianao (ny rip rip an'ny MG42 no tokony ho izy -- mampatahotra).</v>
      </c>
      <c r="C1578" s="3" t="n">
        <v>1</v>
      </c>
    </row>
    <row r="1579" customFormat="false" ht="15.75" hidden="false" customHeight="true" outlineLevel="0" collapsed="false">
      <c r="A1579" s="3" t="s">
        <v>1579</v>
      </c>
      <c r="B1579" s="3" t="str">
        <f aca="false">IFERROR(__xludf.dummyfunction("GOOGLETRANSLATE(B1579, ""en"", ""mg"")"),"Tsy dia tsara loatra ny fiforonany ho toy ny tarehin-tsoratra ka mahatsapa ho toy ny tarehin-tsoratra mipoitra ao ambadika, fa ny an'ny andiany iray manontolo dia mifototra amin'ny manodidina.")</f>
        <v>Tsy dia tsara loatra ny fiforonany ho toy ny tarehin-tsoratra ka mahatsapa ho toy ny tarehin-tsoratra mipoitra ao ambadika, fa ny an'ny andiany iray manontolo dia mifototra amin'ny manodidina.</v>
      </c>
      <c r="C1579" s="3" t="n">
        <v>-1</v>
      </c>
    </row>
    <row r="1580" customFormat="false" ht="15.75" hidden="false" customHeight="true" outlineLevel="0" collapsed="false">
      <c r="A1580" s="3" t="s">
        <v>1580</v>
      </c>
      <c r="B1580" s="3" t="str">
        <f aca="false">IFERROR(__xludf.dummyfunction("GOOGLETRANSLATE(B1580, ""en"", ""mg"")"),"Vitao ny lehibeny, mandroso amin'ny iraka manaraka.")</f>
        <v>Vitao ny lehibeny, mandroso amin'ny iraka manaraka.</v>
      </c>
      <c r="C1580" s="3" t="n">
        <v>-1</v>
      </c>
    </row>
    <row r="1581" customFormat="false" ht="15.75" hidden="false" customHeight="true" outlineLevel="0" collapsed="false">
      <c r="A1581" s="3" t="s">
        <v>1581</v>
      </c>
      <c r="B1581" s="3" t="str">
        <f aca="false">IFERROR(__xludf.dummyfunction("GOOGLETRANSLATE(B1581, ""en"", ""mg"")"),"Ny tiako holazaina dia izy ireo ihany ve no olona roa eto amin'izao tontolo izao izay very nify farany?")</f>
        <v>Ny tiako holazaina dia izy ireo ihany ve no olona roa eto amin'izao tontolo izao izay very nify farany?</v>
      </c>
      <c r="C1581" s="3" t="n">
        <v>-1</v>
      </c>
    </row>
    <row r="1582" customFormat="false" ht="15.75" hidden="false" customHeight="true" outlineLevel="0" collapsed="false">
      <c r="A1582" s="3" t="s">
        <v>1582</v>
      </c>
      <c r="B1582" s="3" t="str">
        <f aca="false">IFERROR(__xludf.dummyfunction("GOOGLETRANSLATE(B1582, ""en"", ""mg"")"),"Mba hahazoana ny tantara dia nirotsaka tamin'ny dia an'ny trozona sy ny fikarohana Arctic fikarohana miaraka amin'ny aplomb mitovy izy amin'ny alalan'ny chipping sy ho isan'ny ekipa.")</f>
        <v>Mba hahazoana ny tantara dia nirotsaka tamin'ny dia an'ny trozona sy ny fikarohana Arctic fikarohana miaraka amin'ny aplomb mitovy izy amin'ny alalan'ny chipping sy ho isan'ny ekipa.</v>
      </c>
      <c r="C1582" s="3" t="n">
        <v>1</v>
      </c>
    </row>
    <row r="1583" customFormat="false" ht="15.75" hidden="false" customHeight="true" outlineLevel="0" collapsed="false">
      <c r="A1583" s="3" t="s">
        <v>1583</v>
      </c>
      <c r="B1583" s="3" t="str">
        <f aca="false">IFERROR(__xludf.dummyfunction("GOOGLETRANSLATE(B1583, ""en"", ""mg"")"),"Ny hany ampahany tsara momba ny RE dia ny tantara, ny fahavalo ary ny habetsaky ny gore misy.")</f>
        <v>Ny hany ampahany tsara momba ny RE dia ny tantara, ny fahavalo ary ny habetsaky ny gore misy.</v>
      </c>
      <c r="C1583" s="3" t="n">
        <v>1</v>
      </c>
    </row>
    <row r="1584" customFormat="false" ht="15.75" hidden="false" customHeight="true" outlineLevel="0" collapsed="false">
      <c r="A1584" s="3" t="s">
        <v>1584</v>
      </c>
      <c r="B1584" s="3" t="str">
        <f aca="false">IFERROR(__xludf.dummyfunction("GOOGLETRANSLATE(B1584, ""en"", ""mg"")"),"Fampahalalana be dia be no aseho amin'ny tabilao izay mora ampiasaina.")</f>
        <v>Fampahalalana be dia be no aseho amin'ny tabilao izay mora ampiasaina.</v>
      </c>
      <c r="C1584" s="3" t="n">
        <v>1</v>
      </c>
    </row>
    <row r="1585" customFormat="false" ht="15.75" hidden="false" customHeight="true" outlineLevel="0" collapsed="false">
      <c r="A1585" s="3" t="s">
        <v>1585</v>
      </c>
      <c r="B1585" s="3" t="str">
        <f aca="false">IFERROR(__xludf.dummyfunction("GOOGLETRANSLATE(B1585, ""en"", ""mg"")"),"Fantatsika ny antony nanomezam-boninahitra an'ity boky ity tamin'ny loka Los Angeles Times Book 2005 ho an'ny fanoratana siansa/teknika.")</f>
        <v>Fantatsika ny antony nanomezam-boninahitra an'ity boky ity tamin'ny loka Los Angeles Times Book 2005 ho an'ny fanoratana siansa/teknika.</v>
      </c>
      <c r="C1585" s="3" t="n">
        <v>1</v>
      </c>
    </row>
    <row r="1586" customFormat="false" ht="15.75" hidden="false" customHeight="true" outlineLevel="0" collapsed="false">
      <c r="A1586" s="3" t="s">
        <v>1586</v>
      </c>
      <c r="B1586" s="3" t="str">
        <f aca="false">IFERROR(__xludf.dummyfunction("GOOGLETRANSLATE(B1586, ""en"", ""mg"")"),"Ny hany mpilalao mahay amin'ity sarimihetsika ity dia i Willem Dafoe sy Jackson.")</f>
        <v>Ny hany mpilalao mahay amin'ity sarimihetsika ity dia i Willem Dafoe sy Jackson.</v>
      </c>
      <c r="C1586" s="3" t="n">
        <v>1</v>
      </c>
    </row>
    <row r="1587" customFormat="false" ht="15.75" hidden="false" customHeight="true" outlineLevel="0" collapsed="false">
      <c r="A1587" s="3" t="s">
        <v>1587</v>
      </c>
      <c r="B1587" s="3" t="str">
        <f aca="false">IFERROR(__xludf.dummyfunction("GOOGLETRANSLATE(B1587, ""en"", ""mg"")"),"Efa nilaza ilay namako taloha fa nividy azy aho mba tsy ho azoko fa noheveriko fa tena mahafinaritra ilay izy ary tiako ilay izy ary tsy fantatro izay lazainy fa avy eo dia nanenina aho.")</f>
        <v>Efa nilaza ilay namako taloha fa nividy azy aho mba tsy ho azoko fa noheveriko fa tena mahafinaritra ilay izy ary tiako ilay izy ary tsy fantatro izay lazainy fa avy eo dia nanenina aho.</v>
      </c>
      <c r="C1587" s="3" t="n">
        <v>-1</v>
      </c>
    </row>
    <row r="1588" customFormat="false" ht="15.75" hidden="false" customHeight="true" outlineLevel="0" collapsed="false">
      <c r="A1588" s="3" t="s">
        <v>1588</v>
      </c>
      <c r="B1588" s="3" t="str">
        <f aca="false">IFERROR(__xludf.dummyfunction("GOOGLETRANSLATE(B1588, ""en"", ""mg"")"),"Heveriko fa ny DDO dia handeha amin'ny làlan'ny MMORG AC2 hafa rehetra an'ny turbine saingy mizara haingana kokoa noho ny nataon'ny AC2 satria nahafinaritra ny nilalao nandritra ny fotoana kelikely ny AC2.")</f>
        <v>Heveriko fa ny DDO dia handeha amin'ny làlan'ny MMORG AC2 hafa rehetra an'ny turbine saingy mizara haingana kokoa noho ny nataon'ny AC2 satria nahafinaritra ny nilalao nandritra ny fotoana kelikely ny AC2.</v>
      </c>
      <c r="C1588" s="3" t="n">
        <v>-1</v>
      </c>
    </row>
    <row r="1589" customFormat="false" ht="15.75" hidden="false" customHeight="true" outlineLevel="0" collapsed="false">
      <c r="A1589" s="3" t="s">
        <v>1589</v>
      </c>
      <c r="B1589" s="3" t="str">
        <f aca="false">IFERROR(__xludf.dummyfunction("GOOGLETRANSLATE(B1589, ""en"", ""mg"")"),"Fa ny ratsy kokoa noho izany dia ny programa TSY nesorina tanteraka.")</f>
        <v>Fa ny ratsy kokoa noho izany dia ny programa TSY nesorina tanteraka.</v>
      </c>
      <c r="C1589" s="3" t="n">
        <v>-1</v>
      </c>
    </row>
    <row r="1590" customFormat="false" ht="15.75" hidden="false" customHeight="true" outlineLevel="0" collapsed="false">
      <c r="A1590" s="3" t="s">
        <v>1590</v>
      </c>
      <c r="B1590" s="3" t="str">
        <f aca="false">IFERROR(__xludf.dummyfunction("GOOGLETRANSLATE(B1590, ""en"", ""mg"")"),"8.5/10 Saripika: Saika mitovy amin'ny fiainana ny sary.")</f>
        <v>8.5/10 Saripika: Saika mitovy amin'ny fiainana ny sary.</v>
      </c>
      <c r="C1590" s="3" t="n">
        <v>1</v>
      </c>
    </row>
    <row r="1591" customFormat="false" ht="15.75" hidden="false" customHeight="true" outlineLevel="0" collapsed="false">
      <c r="A1591" s="3" t="s">
        <v>1591</v>
      </c>
      <c r="B1591" s="3" t="str">
        <f aca="false">IFERROR(__xludf.dummyfunction("GOOGLETRANSLATE(B1591, ""en"", ""mg"")"),"Ny hoe: mpitan-tsoratry ny veterana Mike Klein (Duchovny manome fatin-dehilahy mahafaty, dia fianarana amin'ny lo mendri-kaja) dia miezaka mafy hahazo ny tetikasany ankehitriny ""The Wexler Chronicles"", dramedy mifototra amin'ny ampahany amin'ny famonoan"&amp;"-tenan'ny rahalahiny tena izy, nandalo ny dingana mpanamory ny Panda Network foronina (eritrereto ny CW lite) ary ny tena zava-dehibe indrindra, Lenny hurdle. (Weaver, rotaka maina), harpy amin'ny akanjo, izay tsy mpankafy indrindra an'i Mike fa manana ny"&amp;" zandriny zandriny Richard McAllister (Gruffudd amin'ny fihodinan'ny lehilahy mendrika amin'ny raharaham-barotra mamitaka), Britanika tara amin'ny BBC, izay tonga tany LA ho an'ny tambajotra mba hanome fomba fijery vaovao momba ny vokatra vaovao amin'ny f"&amp;"andaharana amin'ny vanim-potoana.")</f>
        <v>Ny hoe: mpitan-tsoratry ny veterana Mike Klein (Duchovny manome fatin-dehilahy mahafaty, dia fianarana amin'ny lo mendri-kaja) dia miezaka mafy hahazo ny tetikasany ankehitriny "The Wexler Chronicles", dramedy mifototra amin'ny ampahany amin'ny famonoan-tenan'ny rahalahiny tena izy, nandalo ny dingana mpanamory ny Panda Network foronina (eritrereto ny CW lite) ary ny tena zava-dehibe indrindra, Lenny hurdle. (Weaver, rotaka maina), harpy amin'ny akanjo, izay tsy mpankafy indrindra an'i Mike fa manana ny zandriny zandriny Richard McAllister (Gruffudd amin'ny fihodinan'ny lehilahy mendrika amin'ny raharaham-barotra mamitaka), Britanika tara amin'ny BBC, izay tonga tany LA ho an'ny tambajotra mba hanome fomba fijery vaovao momba ny vokatra vaovao amin'ny fandaharana amin'ny vanim-potoana.</v>
      </c>
      <c r="C1591" s="3" t="n">
        <v>1</v>
      </c>
    </row>
    <row r="1592" customFormat="false" ht="15.75" hidden="false" customHeight="true" outlineLevel="0" collapsed="false">
      <c r="A1592" s="3" t="s">
        <v>1592</v>
      </c>
      <c r="B1592" s="3" t="str">
        <f aca="false">IFERROR(__xludf.dummyfunction("GOOGLETRANSLATE(B1592, ""en"", ""mg"")"),"Toa toy ny poodle masiaka eny amin'ny diany fa tsy ny hellhound!!")</f>
        <v>Toa toy ny poodle masiaka eny amin'ny diany fa tsy ny hellhound!!</v>
      </c>
      <c r="C1592" s="3" t="n">
        <v>-1</v>
      </c>
    </row>
    <row r="1593" customFormat="false" ht="15.75" hidden="false" customHeight="true" outlineLevel="0" collapsed="false">
      <c r="A1593" s="3" t="s">
        <v>1593</v>
      </c>
      <c r="B1593" s="3" t="str">
        <f aca="false">IFERROR(__xludf.dummyfunction("GOOGLETRANSLATE(B1593, ""en"", ""mg"")"),"Fanitsiana tsara ho an'ireo mpankafy Covenant izay tsy hamela ny casios.")</f>
        <v>Fanitsiana tsara ho an'ireo mpankafy Covenant izay tsy hamela ny casios.</v>
      </c>
      <c r="C1593" s="3" t="n">
        <v>1</v>
      </c>
    </row>
    <row r="1594" customFormat="false" ht="15.75" hidden="false" customHeight="true" outlineLevel="0" collapsed="false">
      <c r="A1594" s="3" t="s">
        <v>1594</v>
      </c>
      <c r="B1594" s="3" t="str">
        <f aca="false">IFERROR(__xludf.dummyfunction("GOOGLETRANSLATE(B1594, ""en"", ""mg"")"),"Tombontsoa: Ny sary sy ny feo.")</f>
        <v>Tombontsoa: Ny sary sy ny feo.</v>
      </c>
      <c r="C1594" s="3" t="n">
        <v>1</v>
      </c>
    </row>
    <row r="1595" customFormat="false" ht="15.75" hidden="false" customHeight="true" outlineLevel="0" collapsed="false">
      <c r="A1595" s="3" t="s">
        <v>1595</v>
      </c>
      <c r="B1595" s="3" t="str">
        <f aca="false">IFERROR(__xludf.dummyfunction("GOOGLETRANSLATE(B1595, ""en"", ""mg"")"),"Malala-tanana ny manome kintana roa, ary tsy tao anatin'ny toe-po aho.")</f>
        <v>Malala-tanana ny manome kintana roa, ary tsy tao anatin'ny toe-po aho.</v>
      </c>
      <c r="C1595" s="3" t="n">
        <v>-1</v>
      </c>
    </row>
    <row r="1596" customFormat="false" ht="15.75" hidden="false" customHeight="true" outlineLevel="0" collapsed="false">
      <c r="A1596" s="3" t="s">
        <v>1596</v>
      </c>
      <c r="B1596" s="3" t="str">
        <f aca="false">IFERROR(__xludf.dummyfunction("GOOGLETRANSLATE(B1596, ""en"", ""mg"")"),"Farany, nahatsiaro voafitaka aho tamin'ny fiafaran'izay namela fanontaniana tsy voavaly.")</f>
        <v>Farany, nahatsiaro voafitaka aho tamin'ny fiafaran'izay namela fanontaniana tsy voavaly.</v>
      </c>
      <c r="C1596" s="3" t="n">
        <v>-1</v>
      </c>
    </row>
    <row r="1597" customFormat="false" ht="15.75" hidden="false" customHeight="true" outlineLevel="0" collapsed="false">
      <c r="A1597" s="3" t="s">
        <v>1597</v>
      </c>
      <c r="B1597" s="3" t="str">
        <f aca="false">IFERROR(__xludf.dummyfunction("GOOGLETRANSLATE(B1597, ""en"", ""mg"")"),"amin'ny maha mpandova an'arivony tapitrisa Bruce Wayne dia hell noho ny famaliana ny famonoana ny ray aman-dreniny izay nitarika azy tamin'ny dia fanavotana avy tao amin'ny tobin'ny fonja feno herisetra any Azia taorian'ny nandraisany ny fikasana midina m"&amp;"idina amin'ny heloka bevava izay nihaonany tamin'i Henri Ducard mifono mistery (Neeson mety) ary ny fiofanana ninja avy amin'ny gurun'ny vigilantism (ny lay imposing Al G Wahultana) nohararaotina ho mahery fo mba hanakanana ny faharatsiana ao Gotham. Ny f"&amp;"ijerena ireo sangan'asa piozila mifamatotra hatrany am-piandohan'ny fihevitry ny atidohan'i Wayne momba ny Batsuit ka hatrany amin'ny Humvian Batmobile dia fifalian'ny mpankafy ao anaty an'ny tanora laniny rehetra.")</f>
        <v>amin'ny maha mpandova an'arivony tapitrisa Bruce Wayne dia hell noho ny famaliana ny famonoana ny ray aman-dreniny izay nitarika azy tamin'ny dia fanavotana avy tao amin'ny tobin'ny fonja feno herisetra any Azia taorian'ny nandraisany ny fikasana midina midina amin'ny heloka bevava izay nihaonany tamin'i Henri Ducard mifono mistery (Neeson mety) ary ny fiofanana ninja avy amin'ny gurun'ny vigilantism (ny lay imposing Al G Wahultana) nohararaotina ho mahery fo mba hanakanana ny faharatsiana ao Gotham. Ny fijerena ireo sangan'asa piozila mifamatotra hatrany am-piandohan'ny fihevitry ny atidohan'i Wayne momba ny Batsuit ka hatrany amin'ny Humvian Batmobile dia fifalian'ny mpankafy ao anaty an'ny tanora laniny rehetra.</v>
      </c>
      <c r="C1597" s="3" t="n">
        <v>1</v>
      </c>
    </row>
    <row r="1598" customFormat="false" ht="15.75" hidden="false" customHeight="true" outlineLevel="0" collapsed="false">
      <c r="A1598" s="3" t="s">
        <v>1598</v>
      </c>
      <c r="B1598" s="3" t="str">
        <f aca="false">IFERROR(__xludf.dummyfunction("GOOGLETRANSLATE(B1598, ""en"", ""mg"")"),"THE ICE HARVEST (2005) *** John Cusack, Billy Bob Thornton, Connie Nielsen, Oliver Platt, Randy Quaid, Mike Starr. Mainty Comedy Ho An'ireo Tsy Ao Amin'ny Fanahin'ny Vakansy John Cusack dia iray amin'ireo mpilalao vitsivitsy izay mendrika ny Gold Standard"&amp;" raha ny fijerena sarimihetsika ho an'ny fialamboly madio ary izy dia miavaka amin'ny fomba amam-panao salantsalany tsara fanahy amin'ny hatsikana maizina miaraka amin'ny mpilalao iray hafa izay ao amin'ny ligy iray ihany koa, Billy Bob Thrornton (samy ni"&amp;"ara-nilalao tamin'ny sarimihetsika ""Tinning"" tamin'ny 19999. mpanara-maso eo amin'ny tendany) ary miaraka manao duo tantara an-tsary tsara.")</f>
        <v>THE ICE HARVEST (2005) *** John Cusack, Billy Bob Thornton, Connie Nielsen, Oliver Platt, Randy Quaid, Mike Starr. Mainty Comedy Ho An'ireo Tsy Ao Amin'ny Fanahin'ny Vakansy John Cusack dia iray amin'ireo mpilalao vitsivitsy izay mendrika ny Gold Standard raha ny fijerena sarimihetsika ho an'ny fialamboly madio ary izy dia miavaka amin'ny fomba amam-panao salantsalany tsara fanahy amin'ny hatsikana maizina miaraka amin'ny mpilalao iray hafa izay ao amin'ny ligy iray ihany koa, Billy Bob Thrornton (samy niara-nilalao tamin'ny sarimihetsika "Tinning" tamin'ny 19999. mpanara-maso eo amin'ny tendany) ary miaraka manao duo tantara an-tsary tsara.</v>
      </c>
      <c r="C1598" s="3" t="n">
        <v>1</v>
      </c>
    </row>
    <row r="1599" customFormat="false" ht="15.75" hidden="false" customHeight="true" outlineLevel="0" collapsed="false">
      <c r="A1599" s="3" t="s">
        <v>1599</v>
      </c>
      <c r="B1599" s="3" t="str">
        <f aca="false">IFERROR(__xludf.dummyfunction("GOOGLETRANSLATE(B1599, ""en"", ""mg"")"),"Tsy afaka mikaroka ny namanao ianao, mampifanaraka ny fifandraisanao amin'ny mailaka, mahazo fahadisoana ianao rehefa miditra amin'ny facebook sy twitter.")</f>
        <v>Tsy afaka mikaroka ny namanao ianao, mampifanaraka ny fifandraisanao amin'ny mailaka, mahazo fahadisoana ianao rehefa miditra amin'ny facebook sy twitter.</v>
      </c>
      <c r="C1599" s="3" t="n">
        <v>-1</v>
      </c>
    </row>
    <row r="1600" customFormat="false" ht="15.75" hidden="false" customHeight="true" outlineLevel="0" collapsed="false">
      <c r="A1600" s="3" t="s">
        <v>1600</v>
      </c>
      <c r="B1600" s="3" t="str">
        <f aca="false">IFERROR(__xludf.dummyfunction("GOOGLETRANSLATE(B1600, ""en"", ""mg"")"),"Ny feon'ny mpihira Nike Nile dia tsy manao izany amiko.")</f>
        <v>Ny feon'ny mpihira Nike Nile dia tsy manao izany amiko.</v>
      </c>
      <c r="C1600" s="3" t="n">
        <v>-1</v>
      </c>
    </row>
    <row r="1601" customFormat="false" ht="15.75" hidden="false" customHeight="true" outlineLevel="0" collapsed="false">
      <c r="A1601" s="3" t="s">
        <v>1601</v>
      </c>
      <c r="B1601" s="3" t="str">
        <f aca="false">IFERROR(__xludf.dummyfunction("GOOGLETRANSLATE(B1601, ""en"", ""mg"")"),"FEHINY: Mety ho fanomezana tsara ho an’ny zanakao (10 ka hatramin’ny 13 taona) ity boky ity, raha liana amin’ny famakiana izy.")</f>
        <v>FEHINY: Mety ho fanomezana tsara ho an’ny zanakao (10 ka hatramin’ny 13 taona) ity boky ity, raha liana amin’ny famakiana izy.</v>
      </c>
      <c r="C1601" s="3" t="n">
        <v>1</v>
      </c>
    </row>
    <row r="1602" customFormat="false" ht="15.75" hidden="false" customHeight="true" outlineLevel="0" collapsed="false">
      <c r="A1602" s="3" t="s">
        <v>1602</v>
      </c>
      <c r="B1602" s="3" t="str">
        <f aca="false">IFERROR(__xludf.dummyfunction("GOOGLETRANSLATE(B1602, ""en"", ""mg"")"),"Moa ve ny lehibeny dia fombam-pifaliana azo antoka ...")</f>
        <v>Moa ve ny lehibeny dia fombam-pifaliana azo antoka ...</v>
      </c>
      <c r="C1602" s="3" t="n">
        <v>-1</v>
      </c>
    </row>
    <row r="1603" customFormat="false" ht="15.75" hidden="false" customHeight="true" outlineLevel="0" collapsed="false">
      <c r="A1603" s="3" t="s">
        <v>1603</v>
      </c>
      <c r="B1603" s="3" t="str">
        <f aca="false">IFERROR(__xludf.dummyfunction("GOOGLETRANSLATE(B1603, ""en"", ""mg"")"),"Satria raha mbola nisy rakikira Beyonce hohadinoina ao anaty vovoka dia ity.")</f>
        <v>Satria raha mbola nisy rakikira Beyonce hohadinoina ao anaty vovoka dia ity.</v>
      </c>
      <c r="C1603" s="3" t="n">
        <v>-1</v>
      </c>
    </row>
    <row r="1604" customFormat="false" ht="15.75" hidden="false" customHeight="true" outlineLevel="0" collapsed="false">
      <c r="A1604" s="3" t="s">
        <v>1604</v>
      </c>
      <c r="B1604" s="3" t="str">
        <f aca="false">IFERROR(__xludf.dummyfunction("GOOGLETRANSLATE(B1604, ""en"", ""mg"")"),"Mivonona ny famaritana aho, fa tena sangan'asa mahery.")</f>
        <v>Mivonona ny famaritana aho, fa tena sangan'asa mahery.</v>
      </c>
      <c r="C1604" s="3" t="n">
        <v>1</v>
      </c>
    </row>
    <row r="1605" customFormat="false" ht="15.75" hidden="false" customHeight="true" outlineLevel="0" collapsed="false">
      <c r="A1605" s="3" t="s">
        <v>1605</v>
      </c>
      <c r="B1605" s="3" t="str">
        <f aca="false">IFERROR(__xludf.dummyfunction("GOOGLETRANSLATE(B1605, ""en"", ""mg"")"),"The Dark Storm no boky voalohany amin'ny andian-tantara fantasy an-tanàn-dehibe vaovao avy amin'ny mpanoratra Kris Greene ary na dia manana soratra mendrika aza izy io, dia mahagaga.")</f>
        <v>The Dark Storm no boky voalohany amin'ny andian-tantara fantasy an-tanàn-dehibe vaovao avy amin'ny mpanoratra Kris Greene ary na dia manana soratra mendrika aza izy io, dia mahagaga.</v>
      </c>
      <c r="C1605" s="3" t="n">
        <v>-1</v>
      </c>
    </row>
    <row r="1606" customFormat="false" ht="15.75" hidden="false" customHeight="true" outlineLevel="0" collapsed="false">
      <c r="A1606" s="3" t="s">
        <v>1606</v>
      </c>
      <c r="B1606" s="3" t="str">
        <f aca="false">IFERROR(__xludf.dummyfunction("GOOGLETRANSLATE(B1606, ""en"", ""mg"")"),"Mihainoa remix feonkira sarimihetsika!""")</f>
        <v>Mihainoa remix feonkira sarimihetsika!"</v>
      </c>
      <c r="C1606" s="3" t="n">
        <v>-1</v>
      </c>
    </row>
    <row r="1607" customFormat="false" ht="15.75" hidden="false" customHeight="true" outlineLevel="0" collapsed="false">
      <c r="A1607" s="3" t="s">
        <v>1607</v>
      </c>
      <c r="B1607" s="3" t="str">
        <f aca="false">IFERROR(__xludf.dummyfunction("GOOGLETRANSLATE(B1607, ""en"", ""mg"")"),"Manoro ity boky ity aho, ankoatra ny hafa, toy ny ""Collateral Damage"" nataon'i Chris Hodges ho an'ireo rehetra izay nentanin'ny fampielezan-kevitra momba ny fitiavan-tanindrazana mba hanatevin-daharana ny sampana fanamiana mitam-piadiana.")</f>
        <v>Manoro ity boky ity aho, ankoatra ny hafa, toy ny "Collateral Damage" nataon'i Chris Hodges ho an'ireo rehetra izay nentanin'ny fampielezan-kevitra momba ny fitiavan-tanindrazana mba hanatevin-daharana ny sampana fanamiana mitam-piadiana.</v>
      </c>
      <c r="C1607" s="3" t="n">
        <v>1</v>
      </c>
    </row>
    <row r="1608" customFormat="false" ht="15.75" hidden="false" customHeight="true" outlineLevel="0" collapsed="false">
      <c r="A1608" s="3" t="s">
        <v>1608</v>
      </c>
      <c r="B1608" s="3" t="str">
        <f aca="false">IFERROR(__xludf.dummyfunction("GOOGLETRANSLATE(B1608, ""en"", ""mg"")"),"Crap! Mazava ho azy fa ho hitantsika ny sarimihetsika manaraka amin'ny andiany.")</f>
        <v>Crap! Mazava ho azy fa ho hitantsika ny sarimihetsika manaraka amin'ny andiany.</v>
      </c>
      <c r="C1608" s="3" t="n">
        <v>-1</v>
      </c>
    </row>
    <row r="1609" customFormat="false" ht="15.75" hidden="false" customHeight="true" outlineLevel="0" collapsed="false">
      <c r="A1609" s="3" t="s">
        <v>1609</v>
      </c>
      <c r="B1609" s="3" t="str">
        <f aca="false">IFERROR(__xludf.dummyfunction("GOOGLETRANSLATE(B1609, ""en"", ""mg"")"),"Tsy manoro hevitra ny hividy azy aho raha tsy hoe iray amin'ireo izay maka zavatra ary afaka milalao 5 minitra ary tsy milalao izany mandritra ny fotoana maharitra.")</f>
        <v>Tsy manoro hevitra ny hividy azy aho raha tsy hoe iray amin'ireo izay maka zavatra ary afaka milalao 5 minitra ary tsy milalao izany mandritra ny fotoana maharitra.</v>
      </c>
      <c r="C1609" s="3" t="n">
        <v>-1</v>
      </c>
    </row>
    <row r="1610" customFormat="false" ht="15.75" hidden="false" customHeight="true" outlineLevel="0" collapsed="false">
      <c r="A1610" s="3" t="s">
        <v>1610</v>
      </c>
      <c r="B1610" s="3" t="str">
        <f aca="false">IFERROR(__xludf.dummyfunction("GOOGLETRANSLATE(B1610, ""en"", ""mg"")"),"Ao amin'ny kapila iray dia manana ny feon-kira mahafinaritra an'i Barbara Tucker miaraka amin'ny 'Beautiful People' ianao.")</f>
        <v>Ao amin'ny kapila iray dia manana ny feon-kira mahafinaritra an'i Barbara Tucker miaraka amin'ny 'Beautiful People' ianao.</v>
      </c>
      <c r="C1610" s="3" t="n">
        <v>1</v>
      </c>
    </row>
    <row r="1611" customFormat="false" ht="15.75" hidden="false" customHeight="true" outlineLevel="0" collapsed="false">
      <c r="A1611" s="3" t="s">
        <v>1611</v>
      </c>
      <c r="B1611" s="3" t="str">
        <f aca="false">IFERROR(__xludf.dummyfunction("GOOGLETRANSLATE(B1611, ""en"", ""mg"")"),"Mbola tiako ny ""Ary avy eo nisy fahanginana.""")</f>
        <v>Mbola tiako ny "Ary avy eo nisy fahanginana."</v>
      </c>
      <c r="C1611" s="3" t="n">
        <v>1</v>
      </c>
    </row>
    <row r="1612" customFormat="false" ht="15.75" hidden="false" customHeight="true" outlineLevel="0" collapsed="false">
      <c r="A1612" s="3" t="s">
        <v>1612</v>
      </c>
      <c r="B1612" s="3" t="str">
        <f aca="false">IFERROR(__xludf.dummyfunction("GOOGLETRANSLATE(B1612, ""en"", ""mg"")"),"Vita tsara ny feo!")</f>
        <v>Vita tsara ny feo!</v>
      </c>
      <c r="C1612" s="3" t="n">
        <v>1</v>
      </c>
    </row>
    <row r="1613" customFormat="false" ht="15.75" hidden="false" customHeight="true" outlineLevel="0" collapsed="false">
      <c r="A1613" s="3" t="s">
        <v>1613</v>
      </c>
      <c r="B1613" s="3" t="str">
        <f aca="false">IFERROR(__xludf.dummyfunction("GOOGLETRANSLATE(B1613, ""en"", ""mg"")"),"Raha ny marina, ity no hany famoahana an'i Neil Finn izay tsy tiako indrindra.")</f>
        <v>Raha ny marina, ity no hany famoahana an'i Neil Finn izay tsy tiako indrindra.</v>
      </c>
      <c r="C1613" s="3" t="n">
        <v>-1</v>
      </c>
    </row>
    <row r="1614" customFormat="false" ht="15.75" hidden="false" customHeight="true" outlineLevel="0" collapsed="false">
      <c r="A1614" s="3" t="s">
        <v>1614</v>
      </c>
      <c r="B1614" s="3" t="str">
        <f aca="false">IFERROR(__xludf.dummyfunction("GOOGLETRANSLATE(B1614, ""en"", ""mg"")"),"""Revolutionary"" Halo dia iray amin'ireo lalao tsy azonao ivelomana.")</f>
        <v>"Revolutionary" Halo dia iray amin'ireo lalao tsy azonao ivelomana.</v>
      </c>
      <c r="C1614" s="3" t="n">
        <v>1</v>
      </c>
    </row>
    <row r="1615" customFormat="false" ht="15.75" hidden="false" customHeight="true" outlineLevel="0" collapsed="false">
      <c r="A1615" s="3" t="s">
        <v>1615</v>
      </c>
      <c r="B1615" s="3" t="str">
        <f aca="false">IFERROR(__xludf.dummyfunction("GOOGLETRANSLATE(B1615, ""en"", ""mg"")"),"Nanenina aho tamin'ny nifaranan'ny tantara ary tsy andriko ny hivoahan'ny tohiny.")</f>
        <v>Nanenina aho tamin'ny nifaranan'ny tantara ary tsy andriko ny hivoahan'ny tohiny.</v>
      </c>
      <c r="C1615" s="3" t="n">
        <v>1</v>
      </c>
    </row>
    <row r="1616" customFormat="false" ht="15.75" hidden="false" customHeight="true" outlineLevel="0" collapsed="false">
      <c r="A1616" s="3" t="s">
        <v>1616</v>
      </c>
      <c r="B1616" s="3" t="str">
        <f aca="false">IFERROR(__xludf.dummyfunction("GOOGLETRANSLATE(B1616, ""en"", ""mg"")"),"Ny sasany amin'ireo zavatra apetrany ao amin'ny lalao ho marani-tsaina dia adala fotsiny.")</f>
        <v>Ny sasany amin'ireo zavatra apetrany ao amin'ny lalao ho marani-tsaina dia adala fotsiny.</v>
      </c>
      <c r="C1616" s="3" t="n">
        <v>-1</v>
      </c>
    </row>
    <row r="1617" customFormat="false" ht="15.75" hidden="false" customHeight="true" outlineLevel="0" collapsed="false">
      <c r="A1617" s="3" t="s">
        <v>1617</v>
      </c>
      <c r="B1617" s="3" t="str">
        <f aca="false">IFERROR(__xludf.dummyfunction("GOOGLETRANSLATE(B1617, ""en"", ""mg"")"),"Ny tena maharary indrindra dia ny fomba sariitatra asehon'ny miaramila amin'ity sarimihetsika ity.")</f>
        <v>Ny tena maharary indrindra dia ny fomba sariitatra asehon'ny miaramila amin'ity sarimihetsika ity.</v>
      </c>
      <c r="C1617" s="3" t="n">
        <v>-1</v>
      </c>
    </row>
    <row r="1618" customFormat="false" ht="15.75" hidden="false" customHeight="true" outlineLevel="0" collapsed="false">
      <c r="A1618" s="3" t="s">
        <v>1618</v>
      </c>
      <c r="B1618" s="3" t="str">
        <f aca="false">IFERROR(__xludf.dummyfunction("GOOGLETRANSLATE(B1618, ""en"", ""mg"")"),"Na izany aza, amin'ny fahatongavany ho nofo farany dia toa miverimberina ny valiny (izany hoe efa hitantsika teo aloha).")</f>
        <v>Na izany aza, amin'ny fahatongavany ho nofo farany dia toa miverimberina ny valiny (izany hoe efa hitantsika teo aloha).</v>
      </c>
      <c r="C1618" s="3" t="n">
        <v>-1</v>
      </c>
    </row>
    <row r="1619" customFormat="false" ht="15.75" hidden="false" customHeight="true" outlineLevel="0" collapsed="false">
      <c r="A1619" s="3" t="s">
        <v>1619</v>
      </c>
      <c r="B1619" s="3" t="str">
        <f aca="false">IFERROR(__xludf.dummyfunction("GOOGLETRANSLATE(B1619, ""en"", ""mg"")"),"Ny andiany faharoa amin'ny andiany Final Fantasy Legends, angamba no ratsy indrindra, ary taty aoriana dia lasa maharary ara-batana ny milalao.")</f>
        <v>Ny andiany faharoa amin'ny andiany Final Fantasy Legends, angamba no ratsy indrindra, ary taty aoriana dia lasa maharary ara-batana ny milalao.</v>
      </c>
      <c r="C1619" s="3" t="n">
        <v>-1</v>
      </c>
    </row>
    <row r="1620" customFormat="false" ht="15.75" hidden="false" customHeight="true" outlineLevel="0" collapsed="false">
      <c r="A1620" s="3" t="s">
        <v>1620</v>
      </c>
      <c r="B1620" s="3" t="str">
        <f aca="false">IFERROR(__xludf.dummyfunction("GOOGLETRANSLATE(B1620, ""en"", ""mg"")"),"Raha mitsidika ny tanànanao ny fitsangatsanganana dia aza adino izany.")</f>
        <v>Raha mitsidika ny tanànanao ny fitsangatsanganana dia aza adino izany.</v>
      </c>
      <c r="C1620" s="3" t="n">
        <v>1</v>
      </c>
    </row>
    <row r="1621" customFormat="false" ht="15.75" hidden="false" customHeight="true" outlineLevel="0" collapsed="false">
      <c r="A1621" s="3" t="s">
        <v>1621</v>
      </c>
      <c r="B1621" s="3" t="str">
        <f aca="false">IFERROR(__xludf.dummyfunction("GOOGLETRANSLATE(B1621, ""en"", ""mg"")"),"Tena tsy afaka mitaraina momba ny fanaraha-maso ianao, satria azonao atao ny manova azy ireo araka izay tianao.")</f>
        <v>Tena tsy afaka mitaraina momba ny fanaraha-maso ianao, satria azonao atao ny manova azy ireo araka izay tianao.</v>
      </c>
      <c r="C1621" s="3" t="n">
        <v>1</v>
      </c>
    </row>
    <row r="1622" customFormat="false" ht="15.75" hidden="false" customHeight="true" outlineLevel="0" collapsed="false">
      <c r="A1622" s="3" t="s">
        <v>1622</v>
      </c>
      <c r="B1622" s="3" t="str">
        <f aca="false">IFERROR(__xludf.dummyfunction("GOOGLETRANSLATE(B1622, ""en"", ""mg"")"),"Ny hira, ""To Zion,"" dia mendrika ny hanana ilay rakikira irery.")</f>
        <v>Ny hira, "To Zion," dia mendrika ny hanana ilay rakikira irery.</v>
      </c>
      <c r="C1622" s="3" t="n">
        <v>1</v>
      </c>
    </row>
    <row r="1623" customFormat="false" ht="15.75" hidden="false" customHeight="true" outlineLevel="0" collapsed="false">
      <c r="A1623" s="3" t="s">
        <v>1623</v>
      </c>
      <c r="B1623" s="3" t="str">
        <f aca="false">IFERROR(__xludf.dummyfunction("GOOGLETRANSLATE(B1623, ""en"", ""mg"")"),"Io dia tsy; mahafinaritra sy manentana ary mampientam-po kokoa noho ny mozikan'ireo vehivavy ireo.")</f>
        <v>Io dia tsy; mahafinaritra sy manentana ary mampientam-po kokoa noho ny mozikan'ireo vehivavy ireo.</v>
      </c>
      <c r="C1623" s="3" t="n">
        <v>1</v>
      </c>
    </row>
    <row r="1624" customFormat="false" ht="15.75" hidden="false" customHeight="true" outlineLevel="0" collapsed="false">
      <c r="A1624" s="3" t="s">
        <v>1624</v>
      </c>
      <c r="B1624" s="3" t="str">
        <f aca="false">IFERROR(__xludf.dummyfunction("GOOGLETRANSLATE(B1624, ""en"", ""mg"")"),"Mampalahelo, satria mahafinaritra ny afomanga hita maso.")</f>
        <v>Mampalahelo, satria mahafinaritra ny afomanga hita maso.</v>
      </c>
      <c r="C1624" s="3" t="n">
        <v>1</v>
      </c>
    </row>
    <row r="1625" customFormat="false" ht="15.75" hidden="false" customHeight="true" outlineLevel="0" collapsed="false">
      <c r="A1625" s="3" t="s">
        <v>1625</v>
      </c>
      <c r="B1625" s="3" t="str">
        <f aca="false">IFERROR(__xludf.dummyfunction("GOOGLETRANSLATE(B1625, ""en"", ""mg"")"),"Tsy loharanon’ny fahafaham-baraka ilay boky, fa manome hafatra manamafy ny dikan’ny hoe vehivavy sy mivavaka amin’ny fahafahana manome aina, izay nampitain’ny reny tamin’i Dina zanany vavy. Mahaliana toy ny fifandraisana misy eo amin'ireo mpilalao, ny bok"&amp;"y dia manolotra fomba amam-panao ara-pivavahana maro tamin'izany fotoana izany.")</f>
        <v>Tsy loharanon’ny fahafaham-baraka ilay boky, fa manome hafatra manamafy ny dikan’ny hoe vehivavy sy mivavaka amin’ny fahafahana manome aina, izay nampitain’ny reny tamin’i Dina zanany vavy. Mahaliana toy ny fifandraisana misy eo amin'ireo mpilalao, ny boky dia manolotra fomba amam-panao ara-pivavahana maro tamin'izany fotoana izany.</v>
      </c>
      <c r="C1625" s="3" t="n">
        <v>1</v>
      </c>
    </row>
    <row r="1626" customFormat="false" ht="15.75" hidden="false" customHeight="true" outlineLevel="0" collapsed="false">
      <c r="A1626" s="3" t="s">
        <v>1626</v>
      </c>
      <c r="B1626" s="3" t="str">
        <f aca="false">IFERROR(__xludf.dummyfunction("GOOGLETRANSLATE(B1626, ""en"", ""mg"")"),"Lalao Hafahafa ny lalao amin'ny ady!!")</f>
        <v>Lalao Hafahafa ny lalao amin'ny ady!!</v>
      </c>
      <c r="C1626" s="3" t="n">
        <v>-1</v>
      </c>
    </row>
    <row r="1627" customFormat="false" ht="15.75" hidden="false" customHeight="true" outlineLevel="0" collapsed="false">
      <c r="A1627" s="3" t="s">
        <v>1627</v>
      </c>
      <c r="B1627" s="3" t="str">
        <f aca="false">IFERROR(__xludf.dummyfunction("GOOGLETRANSLATE(B1627, ""en"", ""mg"")"),"Rehefa mandeha izy dia tsy mampino -- manindry ny bokotra eo amin'ny headset tariby ianao ary miteny ny baiko mety dia afaka milalao mozika ianao, miantsoa ny iray amin'ireo fifandraisanao, ary mino aho fa afaka manao zavatra hafa mbola tsy nanandrana aho"&amp;".")</f>
        <v>Rehefa mandeha izy dia tsy mampino -- manindry ny bokotra eo amin'ny headset tariby ianao ary miteny ny baiko mety dia afaka milalao mozika ianao, miantsoa ny iray amin'ireo fifandraisanao, ary mino aho fa afaka manao zavatra hafa mbola tsy nanandrana aho.</v>
      </c>
      <c r="C1627" s="3" t="n">
        <v>1</v>
      </c>
    </row>
    <row r="1628" customFormat="false" ht="15.75" hidden="false" customHeight="true" outlineLevel="0" collapsed="false">
      <c r="A1628" s="3" t="s">
        <v>1628</v>
      </c>
      <c r="B1628" s="3" t="str">
        <f aca="false">IFERROR(__xludf.dummyfunction("GOOGLETRANSLATE(B1628, ""en"", ""mg"")"),"Te ho mpanoratra: misoroka amin'ny loza.")</f>
        <v>Te ho mpanoratra: misoroka amin'ny loza.</v>
      </c>
      <c r="C1628" s="3" t="n">
        <v>1</v>
      </c>
    </row>
    <row r="1629" customFormat="false" ht="15.75" hidden="false" customHeight="true" outlineLevel="0" collapsed="false">
      <c r="A1629" s="3" t="s">
        <v>1629</v>
      </c>
      <c r="B1629" s="3" t="str">
        <f aca="false">IFERROR(__xludf.dummyfunction("GOOGLETRANSLATE(B1629, ""en"", ""mg"")"),"Raha mitady an'i *Summerteeth* Wilco na ""Sexuality"" Bragg ianao, tsy ity no rakikira hividianana.")</f>
        <v>Raha mitady an'i *Summerteeth* Wilco na "Sexuality" Bragg ianao, tsy ity no rakikira hividianana.</v>
      </c>
      <c r="C1629" s="3" t="n">
        <v>-1</v>
      </c>
    </row>
    <row r="1630" customFormat="false" ht="15.75" hidden="false" customHeight="true" outlineLevel="0" collapsed="false">
      <c r="A1630" s="3" t="s">
        <v>1630</v>
      </c>
      <c r="B1630" s="3" t="str">
        <f aca="false">IFERROR(__xludf.dummyfunction("GOOGLETRANSLATE(B1630, ""en"", ""mg"")"),"Tiako ny fanampiny amin'ny DVD, tsy ampy izany.")</f>
        <v>Tiako ny fanampiny amin'ny DVD, tsy ampy izany.</v>
      </c>
      <c r="C1630" s="3" t="n">
        <v>-1</v>
      </c>
    </row>
    <row r="1631" customFormat="false" ht="15.75" hidden="false" customHeight="true" outlineLevel="0" collapsed="false">
      <c r="A1631" s="3" t="s">
        <v>1631</v>
      </c>
      <c r="B1631" s="3" t="str">
        <f aca="false">IFERROR(__xludf.dummyfunction("GOOGLETRANSLATE(B1631, ""en"", ""mg"")"),"Tian'ny namako, tian'ny zandriko, tian'ny ray aman-dreniko - ho tianao koa!")</f>
        <v>Tian'ny namako, tian'ny zandriko, tian'ny ray aman-dreniko - ho tianao koa!</v>
      </c>
      <c r="C1631" s="3" t="n">
        <v>1</v>
      </c>
    </row>
    <row r="1632" customFormat="false" ht="15.75" hidden="false" customHeight="true" outlineLevel="0" collapsed="false">
      <c r="A1632" s="3" t="s">
        <v>1632</v>
      </c>
      <c r="B1632" s="3" t="str">
        <f aca="false">IFERROR(__xludf.dummyfunction("GOOGLETRANSLATE(B1632, ""en"", ""mg"")"),"Izany no antony tsy tokony hamerenana ity sarimihetsika ity.")</f>
        <v>Izany no antony tsy tokony hamerenana ity sarimihetsika ity.</v>
      </c>
      <c r="C1632" s="3" t="n">
        <v>-1</v>
      </c>
    </row>
    <row r="1633" customFormat="false" ht="15.75" hidden="false" customHeight="true" outlineLevel="0" collapsed="false">
      <c r="A1633" s="3" t="s">
        <v>1633</v>
      </c>
      <c r="B1633" s="3" t="str">
        <f aca="false">IFERROR(__xludf.dummyfunction("GOOGLETRANSLATE(B1633, ""en"", ""mg"")"),"Mieritreritra fa raha mandeha miady amin'ny lehibe ianao nefa tsy misy famonjena ...")</f>
        <v>Mieritreritra fa raha mandeha miady amin'ny lehibe ianao nefa tsy misy famonjena ...</v>
      </c>
      <c r="C1633" s="3" t="n">
        <v>-1</v>
      </c>
    </row>
    <row r="1634" customFormat="false" ht="15.75" hidden="false" customHeight="true" outlineLevel="0" collapsed="false">
      <c r="A1634" s="3" t="s">
        <v>1634</v>
      </c>
      <c r="B1634" s="3" t="str">
        <f aca="false">IFERROR(__xludf.dummyfunction("GOOGLETRANSLATE(B1634, ""en"", ""mg"")"),"Amin'ny ankapobeny, na tianao na tsy tianao, fa tsy ho fantatrao mihitsy raha tsy manandrana azy ... SO wot ru faingana ny maka ny kopiao dieny izao alohan'ny hamidy rehetra !!!!!!")</f>
        <v>Amin'ny ankapobeny, na tianao na tsy tianao, fa tsy ho fantatrao mihitsy raha tsy manandrana azy ... SO wot ru faingana ny maka ny kopiao dieny izao alohan'ny hamidy rehetra !!!!!!</v>
      </c>
      <c r="C1634" s="3" t="n">
        <v>1</v>
      </c>
    </row>
    <row r="1635" customFormat="false" ht="15.75" hidden="false" customHeight="true" outlineLevel="0" collapsed="false">
      <c r="A1635" s="3" t="s">
        <v>1635</v>
      </c>
      <c r="B1635" s="3" t="str">
        <f aca="false">IFERROR(__xludf.dummyfunction("GOOGLETRANSLATE(B1635, ""en"", ""mg"")"),"Na inona na inona vanim-potoana, ny foto-kevitra dia manan-danja (Corporate crime).")</f>
        <v>Na inona na inona vanim-potoana, ny foto-kevitra dia manan-danja (Corporate crime).</v>
      </c>
      <c r="C1635" s="3" t="n">
        <v>1</v>
      </c>
    </row>
    <row r="1636" customFormat="false" ht="15.75" hidden="false" customHeight="true" outlineLevel="0" collapsed="false">
      <c r="A1636" s="3" t="s">
        <v>1636</v>
      </c>
      <c r="B1636" s="3" t="str">
        <f aca="false">IFERROR(__xludf.dummyfunction("GOOGLETRANSLATE(B1636, ""en"", ""mg"")"),"Fa minoa ahy, mbola tsy soso-kevitra izany.")</f>
        <v>Fa minoa ahy, mbola tsy soso-kevitra izany.</v>
      </c>
      <c r="C1636" s="3" t="n">
        <v>-1</v>
      </c>
    </row>
    <row r="1637" customFormat="false" ht="15.75" hidden="false" customHeight="true" outlineLevel="0" collapsed="false">
      <c r="A1637" s="3" t="s">
        <v>1637</v>
      </c>
      <c r="B1637" s="3" t="str">
        <f aca="false">IFERROR(__xludf.dummyfunction("GOOGLETRANSLATE(B1637, ""en"", ""mg"")"),"Ny Square dia nanome anay ny ''Active Time Event'' (ATE) mahasosotra antsika amin'ity lalao ity mba hanomezana anay, ny mpilalao, ary ny fahafahana hahita ny toetra mifandray ivelan'ny fety.")</f>
        <v>Ny Square dia nanome anay ny ''Active Time Event'' (ATE) mahasosotra antsika amin'ity lalao ity mba hanomezana anay, ny mpilalao, ary ny fahafahana hahita ny toetra mifandray ivelan'ny fety.</v>
      </c>
      <c r="C1637" s="3" t="n">
        <v>-1</v>
      </c>
    </row>
    <row r="1638" customFormat="false" ht="15.75" hidden="false" customHeight="true" outlineLevel="0" collapsed="false">
      <c r="A1638" s="3" t="s">
        <v>1638</v>
      </c>
      <c r="B1638" s="3" t="str">
        <f aca="false">IFERROR(__xludf.dummyfunction("GOOGLETRANSLATE(B1638, ""en"", ""mg"")"),"manaporofo fa mariky ny mpamokatra sarimihetsika voalohany.")</f>
        <v>manaporofo fa mariky ny mpamokatra sarimihetsika voalohany.</v>
      </c>
      <c r="C1638" s="3" t="n">
        <v>1</v>
      </c>
    </row>
    <row r="1639" customFormat="false" ht="15.75" hidden="false" customHeight="true" outlineLevel="0" collapsed="false">
      <c r="A1639" s="3" t="s">
        <v>1639</v>
      </c>
      <c r="B1639" s="3" t="str">
        <f aca="false">IFERROR(__xludf.dummyfunction("GOOGLETRANSLATE(B1639, ""en"", ""mg"")"),"Ny lesoka iray hafa dia ny feo mahatsikaiky sy maharikoriko.")</f>
        <v>Ny lesoka iray hafa dia ny feo mahatsikaiky sy maharikoriko.</v>
      </c>
      <c r="C1639" s="3" t="n">
        <v>-1</v>
      </c>
    </row>
    <row r="1640" customFormat="false" ht="15.75" hidden="false" customHeight="true" outlineLevel="0" collapsed="false">
      <c r="A1640" s="3" t="s">
        <v>1640</v>
      </c>
      <c r="B1640" s="3" t="str">
        <f aca="false">IFERROR(__xludf.dummyfunction("GOOGLETRANSLATE(B1640, ""en"", ""mg"")"),"Mampalahelo ny milalao manerana.")</f>
        <v>Mampalahelo ny milalao manerana.</v>
      </c>
      <c r="C1640" s="3" t="n">
        <v>-1</v>
      </c>
    </row>
    <row r="1641" customFormat="false" ht="15.75" hidden="false" customHeight="true" outlineLevel="0" collapsed="false">
      <c r="A1641" s="3" t="s">
        <v>1641</v>
      </c>
      <c r="B1641" s="3" t="str">
        <f aca="false">IFERROR(__xludf.dummyfunction("GOOGLETRANSLATE(B1641, ""en"", ""mg"")"),"Tena fohy izy ireo ary ny sasany aza tsy misy ilana azy...")</f>
        <v>Tena fohy izy ireo ary ny sasany aza tsy misy ilana azy...</v>
      </c>
      <c r="C1641" s="3" t="n">
        <v>-1</v>
      </c>
    </row>
    <row r="1642" customFormat="false" ht="15.75" hidden="false" customHeight="true" outlineLevel="0" collapsed="false">
      <c r="A1642" s="3" t="s">
        <v>1642</v>
      </c>
      <c r="B1642" s="3" t="str">
        <f aca="false">IFERROR(__xludf.dummyfunction("GOOGLETRANSLATE(B1642, ""en"", ""mg"")"),"Ny fitohizana fotsiny dia ampy hahatonga ny mpijery ho adala.")</f>
        <v>Ny fitohizana fotsiny dia ampy hahatonga ny mpijery ho adala.</v>
      </c>
      <c r="C1642" s="3" t="n">
        <v>-1</v>
      </c>
    </row>
    <row r="1643" customFormat="false" ht="15.75" hidden="false" customHeight="true" outlineLevel="0" collapsed="false">
      <c r="A1643" s="3" t="s">
        <v>1643</v>
      </c>
      <c r="B1643" s="3" t="str">
        <f aca="false">IFERROR(__xludf.dummyfunction("GOOGLETRANSLATE(B1643, ""en"", ""mg"")"),"Mbola misy ny tanàna, mazava ho azy, fa afaka miantsena ihany ianao: ""sary"" fotsiny ny mpivarotra, fa tsy olona, ​​ary tsy afaka mivezivezy ao amin'ny fivarotana ianao.")</f>
        <v>Mbola misy ny tanàna, mazava ho azy, fa afaka miantsena ihany ianao: "sary" fotsiny ny mpivarotra, fa tsy olona, ​​ary tsy afaka mivezivezy ao amin'ny fivarotana ianao.</v>
      </c>
      <c r="C1643" s="3" t="n">
        <v>-1</v>
      </c>
    </row>
    <row r="1644" customFormat="false" ht="15.75" hidden="false" customHeight="true" outlineLevel="0" collapsed="false">
      <c r="A1644" s="3" t="s">
        <v>1644</v>
      </c>
      <c r="B1644" s="3" t="str">
        <f aca="false">IFERROR(__xludf.dummyfunction("GOOGLETRANSLATE(B1644, ""en"", ""mg"")"),"Matokia ahy ... mila olona manao izany ianao. Raha fintinina azy...Hitan'i Kathy ny lazan'ny horonan-tsary Veena/Neena sy Rania bellydance-ary nanapa-kevitra ny hitsambikina amin'ny sarety mba hahazoana vola vitsivitsy.")</f>
        <v>Matokia ahy ... mila olona manao izany ianao. Raha fintinina azy...Hitan'i Kathy ny lazan'ny horonan-tsary Veena/Neena sy Rania bellydance-ary nanapa-kevitra ny hitsambikina amin'ny sarety mba hahazoana vola vitsivitsy.</v>
      </c>
      <c r="C1644" s="3" t="n">
        <v>-1</v>
      </c>
    </row>
    <row r="1645" customFormat="false" ht="15.75" hidden="false" customHeight="true" outlineLevel="0" collapsed="false">
      <c r="A1645" s="3" t="s">
        <v>1645</v>
      </c>
      <c r="B1645" s="3" t="str">
        <f aca="false">IFERROR(__xludf.dummyfunction("GOOGLETRANSLATE(B1645, ""en"", ""mg"")"),"Afaka mamorona lisitry ny kilalao ao amin'ny Windows Media Player eo amin'ny biraoko aho ary rehefa mampifandray ny Treo amin'ny alàlan'ny tariby USB dia alefa ho azy amin'ny karatra fitahirizana ny lisitry ny kilalao.")</f>
        <v>Afaka mamorona lisitry ny kilalao ao amin'ny Windows Media Player eo amin'ny biraoko aho ary rehefa mampifandray ny Treo amin'ny alàlan'ny tariby USB dia alefa ho azy amin'ny karatra fitahirizana ny lisitry ny kilalao.</v>
      </c>
      <c r="C1645" s="3" t="n">
        <v>1</v>
      </c>
    </row>
    <row r="1646" customFormat="false" ht="15.75" hidden="false" customHeight="true" outlineLevel="0" collapsed="false">
      <c r="A1646" s="3" t="s">
        <v>1646</v>
      </c>
      <c r="B1646" s="3" t="str">
        <f aca="false">IFERROR(__xludf.dummyfunction("GOOGLETRANSLATE(B1646, ""en"", ""mg"")"),"Rano? Eny. Rano. Heveriko fa tsy nisy olona te hanao fikarohana sy hitady kapoaky ny tsy levona haingana sy tsy mahomby amin'ny rano.")</f>
        <v>Rano? Eny. Rano. Heveriko fa tsy nisy olona te hanao fikarohana sy hitady kapoaky ny tsy levona haingana sy tsy mahomby amin'ny rano.</v>
      </c>
      <c r="C1646" s="3" t="n">
        <v>-1</v>
      </c>
    </row>
    <row r="1647" customFormat="false" ht="15.75" hidden="false" customHeight="true" outlineLevel="0" collapsed="false">
      <c r="A1647" s="3" t="s">
        <v>1647</v>
      </c>
      <c r="B1647" s="3" t="str">
        <f aca="false">IFERROR(__xludf.dummyfunction("GOOGLETRANSLATE(B1647, ""en"", ""mg"")"),"Eny ary, mianatra fotsiny ny fomba hanitsiana safidy sakafo vitsivitsy ao amin'ny FZ30 sy ny fianarana ny fotoana sy ny fomba fampiasana ny kojakoja mety dia hahazo vokatra saika mitovy amin'ny fakan-tsary FZ30 amin'ny $500.00 toy ny amin'ny $5000. fakan-"&amp;"tsary.")</f>
        <v>Eny ary, mianatra fotsiny ny fomba hanitsiana safidy sakafo vitsivitsy ao amin'ny FZ30 sy ny fianarana ny fotoana sy ny fomba fampiasana ny kojakoja mety dia hahazo vokatra saika mitovy amin'ny fakan-tsary FZ30 amin'ny $500.00 toy ny amin'ny $5000. fakan-tsary.</v>
      </c>
      <c r="C1647" s="3" t="n">
        <v>1</v>
      </c>
    </row>
    <row r="1648" customFormat="false" ht="15.75" hidden="false" customHeight="true" outlineLevel="0" collapsed="false">
      <c r="A1648" s="3" t="s">
        <v>1648</v>
      </c>
      <c r="B1648" s="3" t="str">
        <f aca="false">IFERROR(__xludf.dummyfunction("GOOGLETRANSLATE(B1648, ""en"", ""mg"")"),"Ny tsipika ambany: Vidio ity fakantsary ity, ary raha mbola tsy naka sary mendrika ianao teo aloha dia ho toy ny pro ianao!")</f>
        <v>Ny tsipika ambany: Vidio ity fakantsary ity, ary raha mbola tsy naka sary mendrika ianao teo aloha dia ho toy ny pro ianao!</v>
      </c>
      <c r="C1648" s="3" t="n">
        <v>1</v>
      </c>
    </row>
    <row r="1649" customFormat="false" ht="15.75" hidden="false" customHeight="true" outlineLevel="0" collapsed="false">
      <c r="A1649" s="3" t="s">
        <v>1649</v>
      </c>
      <c r="B1649" s="3" t="str">
        <f aca="false">IFERROR(__xludf.dummyfunction("GOOGLETRANSLATE(B1649, ""en"", ""mg"")"),"Tokony ho navoakan'izy ireo fotsiny ny tany am-boalohany.")</f>
        <v>Tokony ho navoakan'izy ireo fotsiny ny tany am-boalohany.</v>
      </c>
      <c r="C1649" s="3" t="n">
        <v>-1</v>
      </c>
    </row>
    <row r="1650" customFormat="false" ht="15.75" hidden="false" customHeight="true" outlineLevel="0" collapsed="false">
      <c r="A1650" s="3" t="s">
        <v>1650</v>
      </c>
      <c r="B1650" s="3" t="str">
        <f aca="false">IFERROR(__xludf.dummyfunction("GOOGLETRANSLATE(B1650, ""en"", ""mg"")"),"Ny lalao dia tena tsara.")</f>
        <v>Ny lalao dia tena tsara.</v>
      </c>
      <c r="C1650" s="3" t="n">
        <v>1</v>
      </c>
    </row>
    <row r="1651" customFormat="false" ht="15.75" hidden="false" customHeight="true" outlineLevel="0" collapsed="false">
      <c r="A1651" s="3" t="s">
        <v>1651</v>
      </c>
      <c r="B1651" s="3" t="str">
        <f aca="false">IFERROR(__xludf.dummyfunction("GOOGLETRANSLATE(B1651, ""en"", ""mg"")"),"GC dia lalao sarotra mahagaga!")</f>
        <v>GC dia lalao sarotra mahagaga!</v>
      </c>
      <c r="C1651" s="3" t="n">
        <v>1</v>
      </c>
    </row>
    <row r="1652" customFormat="false" ht="15.75" hidden="false" customHeight="true" outlineLevel="0" collapsed="false">
      <c r="A1652" s="3" t="s">
        <v>1652</v>
      </c>
      <c r="B1652" s="3" t="str">
        <f aca="false">IFERROR(__xludf.dummyfunction("GOOGLETRANSLATE(B1652, ""en"", ""mg"")"),"Fa ity CD ity dia MAZAVA!!!")</f>
        <v>Fa ity CD ity dia MAZAVA!!!</v>
      </c>
      <c r="C1652" s="3" t="n">
        <v>1</v>
      </c>
    </row>
    <row r="1653" customFormat="false" ht="15.75" hidden="false" customHeight="true" outlineLevel="0" collapsed="false">
      <c r="A1653" s="3" t="s">
        <v>1653</v>
      </c>
      <c r="B1653" s="3" t="str">
        <f aca="false">IFERROR(__xludf.dummyfunction("GOOGLETRANSLATE(B1653, ""en"", ""mg"")"),"Nolazainy tamin’ireo mpitondra fivavahana telo (katolika, silamo, hindoa) hoe: “Tiako fotsiny ny ho tia an’Andriamanitra” rehefa nanontany azy ny antony nanaovany an’ireo fivavahana telo ireo izy.")</f>
        <v>Nolazainy tamin’ireo mpitondra fivavahana telo (katolika, silamo, hindoa) hoe: “Tiako fotsiny ny ho tia an’Andriamanitra” rehefa nanontany azy ny antony nanaovany an’ireo fivavahana telo ireo izy.</v>
      </c>
      <c r="C1653" s="3" t="n">
        <v>1</v>
      </c>
    </row>
    <row r="1654" customFormat="false" ht="15.75" hidden="false" customHeight="true" outlineLevel="0" collapsed="false">
      <c r="A1654" s="3" t="s">
        <v>1654</v>
      </c>
      <c r="B1654" s="3" t="str">
        <f aca="false">IFERROR(__xludf.dummyfunction("GOOGLETRANSLATE(B1654, ""en"", ""mg"")"),"Saingy ny AI izay mifehy ny miaramilanao amin'ny ady, mamaly ny baiko, sns. angamba no tsara indrindra hitako hatramin'izay.")</f>
        <v>Saingy ny AI izay mifehy ny miaramilanao amin'ny ady, mamaly ny baiko, sns. angamba no tsara indrindra hitako hatramin'izay.</v>
      </c>
      <c r="C1654" s="3" t="n">
        <v>1</v>
      </c>
    </row>
    <row r="1655" customFormat="false" ht="15.75" hidden="false" customHeight="true" outlineLevel="0" collapsed="false">
      <c r="A1655" s="3" t="s">
        <v>1655</v>
      </c>
      <c r="B1655" s="3" t="str">
        <f aca="false">IFERROR(__xludf.dummyfunction("GOOGLETRANSLATE(B1655, ""en"", ""mg"")"),"Manodidina ny fanefatra aho nahita an'io lamina io dia naharikoriko ahy.")</f>
        <v>Manodidina ny fanefatra aho nahita an'io lamina io dia naharikoriko ahy.</v>
      </c>
      <c r="C1655" s="3" t="n">
        <v>-1</v>
      </c>
    </row>
    <row r="1656" customFormat="false" ht="15.75" hidden="false" customHeight="true" outlineLevel="0" collapsed="false">
      <c r="A1656" s="3" t="s">
        <v>1656</v>
      </c>
      <c r="B1656" s="3" t="str">
        <f aca="false">IFERROR(__xludf.dummyfunction("GOOGLETRANSLATE(B1656, ""en"", ""mg"")"),"UNDEAD (2005) 0 * Azo inoana fa iray amin'ireo sarimihetsika ratsy indrindra hitako hatramin'izay – hodgepodge tsy misy dikany momba ny ranonorana meteorita izay nahatonga ny tanànan'ny mpanjono Aostraliana ho lasa zombie miaraka amin'ny fieboeboana tena "&amp;"azo antoka (ok --- Mangalatra!")</f>
        <v>UNDEAD (2005) 0 * Azo inoana fa iray amin'ireo sarimihetsika ratsy indrindra hitako hatramin'izay – hodgepodge tsy misy dikany momba ny ranonorana meteorita izay nahatonga ny tanànan'ny mpanjono Aostraliana ho lasa zombie miaraka amin'ny fieboeboana tena azo antoka (ok --- Mangalatra!</v>
      </c>
      <c r="C1656" s="3" t="n">
        <v>-1</v>
      </c>
    </row>
    <row r="1657" customFormat="false" ht="15.75" hidden="false" customHeight="true" outlineLevel="0" collapsed="false">
      <c r="A1657" s="3" t="s">
        <v>1657</v>
      </c>
      <c r="B1657" s="3" t="str">
        <f aca="false">IFERROR(__xludf.dummyfunction("GOOGLETRANSLATE(B1657, ""en"", ""mg"")"),"Nahatsikaritra ihany koa aho fa mihena ny milina miaraka amin'ny fanaraha-maso rindrambaiko backup mavitrika ao ambadika.")</f>
        <v>Nahatsikaritra ihany koa aho fa mihena ny milina miaraka amin'ny fanaraha-maso rindrambaiko backup mavitrika ao ambadika.</v>
      </c>
      <c r="C1657" s="3" t="n">
        <v>-1</v>
      </c>
    </row>
    <row r="1658" customFormat="false" ht="15.75" hidden="false" customHeight="true" outlineLevel="0" collapsed="false">
      <c r="A1658" s="3" t="s">
        <v>1658</v>
      </c>
      <c r="B1658" s="3" t="str">
        <f aca="false">IFERROR(__xludf.dummyfunction("GOOGLETRANSLATE(B1658, ""en"", ""mg"")"),"Raha tia Tranceport ianao dia aza mandany ny volanao amin'ity CD ity. Raha tia an'i Bunkka ianao dia aza mandany ny volanao.")</f>
        <v>Raha tia Tranceport ianao dia aza mandany ny volanao amin'ity CD ity. Raha tia an'i Bunkka ianao dia aza mandany ny volanao.</v>
      </c>
      <c r="C1658" s="3" t="n">
        <v>-1</v>
      </c>
    </row>
    <row r="1659" customFormat="false" ht="15.75" hidden="false" customHeight="true" outlineLevel="0" collapsed="false">
      <c r="A1659" s="3" t="s">
        <v>1659</v>
      </c>
      <c r="B1659" s="3" t="str">
        <f aca="false">IFERROR(__xludf.dummyfunction("GOOGLETRANSLATE(B1659, ""en"", ""mg"")"),"Ny hany olana dia ny fomba nidiran'ireo sombintsombiny tamin'ny toerany tsy dia nisy ezaka firy na fahasorenana raha jerena ny fomba namonoana ny fofombadiny sy ny rehetra ary ny fomba nanekeny ilay 'vehivavy hafa' tsy misy volom-borona.")</f>
        <v>Ny hany olana dia ny fomba nidiran'ireo sombintsombiny tamin'ny toerany tsy dia nisy ezaka firy na fahasorenana raha jerena ny fomba namonoana ny fofombadiny sy ny rehetra ary ny fomba nanekeny ilay 'vehivavy hafa' tsy misy volom-borona.</v>
      </c>
      <c r="C1659" s="3" t="n">
        <v>-1</v>
      </c>
    </row>
    <row r="1660" customFormat="false" ht="15.75" hidden="false" customHeight="true" outlineLevel="0" collapsed="false">
      <c r="A1660" s="3" t="s">
        <v>1660</v>
      </c>
      <c r="B1660" s="3" t="str">
        <f aca="false">IFERROR(__xludf.dummyfunction("GOOGLETRANSLATE(B1660, ""en"", ""mg"")"),"Naoty: 9.5/10 Time Play/Replayability - Ny tsara amin'izany dia ny manana tarehin-tsoratra efatra hamitana ny lalao: tsy maintsy mandeha amin'ny lalana hafa ny tsirairay mba hamitana ny asany, ka haharitra ela ny lalao na dia mpilalao mahay aza.")</f>
        <v>Naoty: 9.5/10 Time Play/Replayability - Ny tsara amin'izany dia ny manana tarehin-tsoratra efatra hamitana ny lalao: tsy maintsy mandeha amin'ny lalana hafa ny tsirairay mba hamitana ny asany, ka haharitra ela ny lalao na dia mpilalao mahay aza.</v>
      </c>
      <c r="C1660" s="3" t="n">
        <v>1</v>
      </c>
    </row>
    <row r="1661" customFormat="false" ht="15.75" hidden="false" customHeight="true" outlineLevel="0" collapsed="false">
      <c r="A1661" s="3" t="s">
        <v>1661</v>
      </c>
      <c r="B1661" s="3" t="str">
        <f aca="false">IFERROR(__xludf.dummyfunction("GOOGLETRANSLATE(B1661, ""en"", ""mg"")"),"Angamba amin'ny taona ho avy na ny dikan-teny ho an'ny PS3 no nandrasan'ny mpilalao Live avy amin'ny anaram-boninahitra manaraka.")</f>
        <v>Angamba amin'ny taona ho avy na ny dikan-teny ho an'ny PS3 no nandrasan'ny mpilalao Live avy amin'ny anaram-boninahitra manaraka.</v>
      </c>
      <c r="C1661" s="3" t="n">
        <v>-1</v>
      </c>
    </row>
    <row r="1662" customFormat="false" ht="15.75" hidden="false" customHeight="true" outlineLevel="0" collapsed="false">
      <c r="A1662" s="3" t="s">
        <v>1662</v>
      </c>
      <c r="B1662" s="3" t="str">
        <f aca="false">IFERROR(__xludf.dummyfunction("GOOGLETRANSLATE(B1662, ""en"", ""mg"")"),"Score: 5.5/10 Graphics- Tsy ratsy, raha ny marina, lazaiko fa tsara izy ireo.")</f>
        <v>Score: 5.5/10 Graphics- Tsy ratsy, raha ny marina, lazaiko fa tsara izy ireo.</v>
      </c>
      <c r="C1662" s="3" t="n">
        <v>1</v>
      </c>
    </row>
    <row r="1663" customFormat="false" ht="15.75" hidden="false" customHeight="true" outlineLevel="0" collapsed="false">
      <c r="A1663" s="3" t="s">
        <v>1663</v>
      </c>
      <c r="B1663" s="3" t="str">
        <f aca="false">IFERROR(__xludf.dummyfunction("GOOGLETRANSLATE(B1663, ""en"", ""mg"")"),"... Cons: Mafana be.")</f>
        <v>... Cons: Mafana be.</v>
      </c>
      <c r="C1663" s="3" t="n">
        <v>-1</v>
      </c>
    </row>
    <row r="1664" customFormat="false" ht="15.75" hidden="false" customHeight="true" outlineLevel="0" collapsed="false">
      <c r="A1664" s="3" t="s">
        <v>1664</v>
      </c>
      <c r="B1664" s="3" t="str">
        <f aca="false">IFERROR(__xludf.dummyfunction("GOOGLETRANSLATE(B1664, ""en"", ""mg"")"),"tena marina!")</f>
        <v>tena marina!</v>
      </c>
      <c r="C1664" s="3" t="n">
        <v>-1</v>
      </c>
    </row>
    <row r="1665" customFormat="false" ht="15.75" hidden="false" customHeight="true" outlineLevel="0" collapsed="false">
      <c r="A1665" s="3" t="s">
        <v>1665</v>
      </c>
      <c r="B1665" s="3" t="str">
        <f aca="false">IFERROR(__xludf.dummyfunction("GOOGLETRANSLATE(B1665, ""en"", ""mg"")"),"Saika toy ny ahoana raha maka zavatra be dia be avy amin'ny boky hafa ianao - tontolon'ny demony, mpiasan'ny hazavana, vampira, goblins, knights, werewolves ary fitaovam-piadiana mystika, nampifangaro azy rehetra ary nanenona ny tantara manodidina ny môde"&amp;"ly amin'ny ""fomba"" manoratra tantara an-tanàn-dehibe-fantasy.")</f>
        <v>Saika toy ny ahoana raha maka zavatra be dia be avy amin'ny boky hafa ianao - tontolon'ny demony, mpiasan'ny hazavana, vampira, goblins, knights, werewolves ary fitaovam-piadiana mystika, nampifangaro azy rehetra ary nanenona ny tantara manodidina ny môdely amin'ny "fomba" manoratra tantara an-tanàn-dehibe-fantasy.</v>
      </c>
      <c r="C1665" s="3" t="n">
        <v>-1</v>
      </c>
    </row>
    <row r="1666" customFormat="false" ht="15.75" hidden="false" customHeight="true" outlineLevel="0" collapsed="false">
      <c r="A1666" s="3" t="s">
        <v>1666</v>
      </c>
      <c r="B1666" s="3" t="str">
        <f aca="false">IFERROR(__xludf.dummyfunction("GOOGLETRANSLATE(B1666, ""en"", ""mg"")"),"Ny mampiavaka an'ity lalao ity amin'ireo andiany teo aloha dia ny fomba famatorany ny lasan'i Lara ho ao anatin'ilay fifangaroana, ka ahafahana mipoitra tsikelikely ny teti-dratsy.")</f>
        <v>Ny mampiavaka an'ity lalao ity amin'ireo andiany teo aloha dia ny fomba famatorany ny lasan'i Lara ho ao anatin'ilay fifangaroana, ka ahafahana mipoitra tsikelikely ny teti-dratsy.</v>
      </c>
      <c r="C1666" s="3" t="n">
        <v>1</v>
      </c>
    </row>
    <row r="1667" customFormat="false" ht="15.75" hidden="false" customHeight="true" outlineLevel="0" collapsed="false">
      <c r="A1667" s="3" t="s">
        <v>1667</v>
      </c>
      <c r="B1667" s="3" t="str">
        <f aca="false">IFERROR(__xludf.dummyfunction("GOOGLETRANSLATE(B1667, ""en"", ""mg"")"),"Raha tianao ny dnb militarista ary tsy mahazatra ny sanganasa hafa rehetra nataon'i Dieselboy, dia ho tianao ity rakikira ity.")</f>
        <v>Raha tianao ny dnb militarista ary tsy mahazatra ny sanganasa hafa rehetra nataon'i Dieselboy, dia ho tianao ity rakikira ity.</v>
      </c>
      <c r="C1667" s="3" t="n">
        <v>1</v>
      </c>
    </row>
    <row r="1668" customFormat="false" ht="15.75" hidden="false" customHeight="true" outlineLevel="0" collapsed="false">
      <c r="A1668" s="3" t="s">
        <v>1668</v>
      </c>
      <c r="B1668" s="3" t="str">
        <f aca="false">IFERROR(__xludf.dummyfunction("GOOGLETRANSLATE(B1668, ""en"", ""mg"")"),"Na ny Van Halen 3 aza dia tsara noho izany.")</f>
        <v>Na ny Van Halen 3 aza dia tsara noho izany.</v>
      </c>
      <c r="C1668" s="3" t="n">
        <v>-1</v>
      </c>
    </row>
    <row r="1669" customFormat="false" ht="15.75" hidden="false" customHeight="true" outlineLevel="0" collapsed="false">
      <c r="A1669" s="3" t="s">
        <v>1669</v>
      </c>
      <c r="B1669" s="3" t="str">
        <f aca="false">IFERROR(__xludf.dummyfunction("GOOGLETRANSLATE(B1669, ""en"", ""mg"")"),"AZOKO!")</f>
        <v>AZOKO!</v>
      </c>
      <c r="C1669" s="3" t="n">
        <v>1</v>
      </c>
    </row>
    <row r="1670" customFormat="false" ht="15.75" hidden="false" customHeight="true" outlineLevel="0" collapsed="false">
      <c r="A1670" s="3" t="s">
        <v>1670</v>
      </c>
      <c r="B1670" s="3" t="str">
        <f aca="false">IFERROR(__xludf.dummyfunction("GOOGLETRANSLATE(B1670, ""en"", ""mg"")"),"Tsy omeko tsiny ny fomba fanoratrany satria mora novakiana sy azo idirana.")</f>
        <v>Tsy omeko tsiny ny fomba fanoratrany satria mora novakiana sy azo idirana.</v>
      </c>
      <c r="C1670" s="3" t="n">
        <v>1</v>
      </c>
    </row>
    <row r="1671" customFormat="false" ht="15.75" hidden="false" customHeight="true" outlineLevel="0" collapsed="false">
      <c r="A1671" s="3" t="s">
        <v>1671</v>
      </c>
      <c r="B1671" s="3" t="str">
        <f aca="false">IFERROR(__xludf.dummyfunction("GOOGLETRANSLATE(B1671, ""en"", ""mg"")"),"Ny loza dia ny olona tsy mahalala dia hamaky sy hamerina ny fahadisoan'i Frymire, ary vokatr'izany dia hampisafotofoto ny faritra manontolo.")</f>
        <v>Ny loza dia ny olona tsy mahalala dia hamaky sy hamerina ny fahadisoan'i Frymire, ary vokatr'izany dia hampisafotofoto ny faritra manontolo.</v>
      </c>
      <c r="C1671" s="3" t="n">
        <v>-1</v>
      </c>
    </row>
    <row r="1672" customFormat="false" ht="15.75" hidden="false" customHeight="true" outlineLevel="0" collapsed="false">
      <c r="A1672" s="3" t="s">
        <v>1672</v>
      </c>
      <c r="B1672" s="3" t="str">
        <f aca="false">IFERROR(__xludf.dummyfunction("GOOGLETRANSLATE(B1672, ""en"", ""mg"")"),"9/10. Asa lehibe!")</f>
        <v>9/10. Asa lehibe!</v>
      </c>
      <c r="C1672" s="3" t="n">
        <v>1</v>
      </c>
    </row>
    <row r="1673" customFormat="false" ht="15.75" hidden="false" customHeight="true" outlineLevel="0" collapsed="false">
      <c r="A1673" s="3" t="s">
        <v>1673</v>
      </c>
      <c r="B1673" s="3" t="str">
        <f aca="false">IFERROR(__xludf.dummyfunction("GOOGLETRANSLATE(B1673, ""en"", ""mg"")"),"Raha ampitahaina amin'ny lalao hafa nolalaoviko, dia mety hikorontana izany.")</f>
        <v>Raha ampitahaina amin'ny lalao hafa nolalaoviko, dia mety hikorontana izany.</v>
      </c>
      <c r="C1673" s="3" t="n">
        <v>1</v>
      </c>
    </row>
    <row r="1674" customFormat="false" ht="15.75" hidden="false" customHeight="true" outlineLevel="0" collapsed="false">
      <c r="A1674" s="3" t="s">
        <v>1674</v>
      </c>
      <c r="B1674" s="3" t="str">
        <f aca="false">IFERROR(__xludf.dummyfunction("GOOGLETRANSLATE(B1674, ""en"", ""mg"")"),"Ny zavatra voalohany tsikaritro dia ny hoe i Kathy dia tsy afaka mitazona gadona ary tsy afaka manao araka ny tokony ho izy ny ankamaroan'ny hetsika ianao - noho izany dia hevitra ratsy ny nanasa azy hitarika ity horonantsary ity.")</f>
        <v>Ny zavatra voalohany tsikaritro dia ny hoe i Kathy dia tsy afaka mitazona gadona ary tsy afaka manao araka ny tokony ho izy ny ankamaroan'ny hetsika ianao - noho izany dia hevitra ratsy ny nanasa azy hitarika ity horonantsary ity.</v>
      </c>
      <c r="C1674" s="3" t="n">
        <v>-1</v>
      </c>
    </row>
    <row r="1675" customFormat="false" ht="15.75" hidden="false" customHeight="true" outlineLevel="0" collapsed="false">
      <c r="A1675" s="3" t="s">
        <v>1675</v>
      </c>
      <c r="B1675" s="3" t="str">
        <f aca="false">IFERROR(__xludf.dummyfunction("GOOGLETRANSLATE(B1675, ""en"", ""mg"")"),"mozika mahafinaritra, beats background...")</f>
        <v>mozika mahafinaritra, beats background...</v>
      </c>
      <c r="C1675" s="3" t="n">
        <v>1</v>
      </c>
    </row>
    <row r="1676" customFormat="false" ht="15.75" hidden="false" customHeight="true" outlineLevel="0" collapsed="false">
      <c r="A1676" s="3" t="s">
        <v>1676</v>
      </c>
      <c r="B1676" s="3" t="str">
        <f aca="false">IFERROR(__xludf.dummyfunction("GOOGLETRANSLATE(B1676, ""en"", ""mg"")"),"Raha misy na inona na inona dia dikan-teny ratsy amin'ny Halo 3 ity izay miaraka amin'ny kapila Multiplayer Halo 3 ...")</f>
        <v>Raha misy na inona na inona dia dikan-teny ratsy amin'ny Halo 3 ity izay miaraka amin'ny kapila Multiplayer Halo 3 ...</v>
      </c>
      <c r="C1676" s="3" t="n">
        <v>-1</v>
      </c>
    </row>
    <row r="1677" customFormat="false" ht="15.75" hidden="false" customHeight="true" outlineLevel="0" collapsed="false">
      <c r="A1677" s="3" t="s">
        <v>1677</v>
      </c>
      <c r="B1677" s="3" t="str">
        <f aca="false">IFERROR(__xludf.dummyfunction("GOOGLETRANSLATE(B1677, ""en"", ""mg"")"),"Tena tsara ihany koa ny kalitaon'ny sary ary ny tena antony nividianako azy dia ny fampiakarana mifanaraka amin'ny fahitako azy - tena mahavariana.")</f>
        <v>Tena tsara ihany koa ny kalitaon'ny sary ary ny tena antony nividianako azy dia ny fampiakarana mifanaraka amin'ny fahitako azy - tena mahavariana.</v>
      </c>
      <c r="C1677" s="3" t="n">
        <v>1</v>
      </c>
    </row>
    <row r="1678" customFormat="false" ht="15.75" hidden="false" customHeight="true" outlineLevel="0" collapsed="false">
      <c r="A1678" s="3" t="s">
        <v>1678</v>
      </c>
      <c r="B1678" s="3" t="str">
        <f aca="false">IFERROR(__xludf.dummyfunction("GOOGLETRANSLATE(B1678, ""en"", ""mg"")"),"Farany, avereno indray ny tantara manankarena manodidina an'i WrestleMania ary mifaninana amin'ny voninahitry ny tompondaka amin'ny alàlan'ny karazana lalao isan-karazany ao anatin'izany ny lalao TLC manohitra ny fahafatesana na ny lalaon'ny Helo ao anaty"&amp;" Cell.")</f>
        <v>Farany, avereno indray ny tantara manankarena manodidina an'i WrestleMania ary mifaninana amin'ny voninahitry ny tompondaka amin'ny alàlan'ny karazana lalao isan-karazany ao anatin'izany ny lalao TLC manohitra ny fahafatesana na ny lalaon'ny Helo ao anaty Cell.</v>
      </c>
      <c r="C1678" s="3" t="n">
        <v>1</v>
      </c>
    </row>
    <row r="1679" customFormat="false" ht="15.75" hidden="false" customHeight="true" outlineLevel="0" collapsed="false">
      <c r="A1679" s="3" t="s">
        <v>1679</v>
      </c>
      <c r="B1679" s="3" t="str">
        <f aca="false">IFERROR(__xludf.dummyfunction("GOOGLETRANSLATE(B1679, ""en"", ""mg"")"),"Tena nanatsara ny feo tamin'ity lalao ity izy ireo raha oharina amin'ny banjo kazooie Value- worth every cent!!!")</f>
        <v>Tena nanatsara ny feo tamin'ity lalao ity izy ireo raha oharina amin'ny banjo kazooie Value- worth every cent!!!</v>
      </c>
      <c r="C1679" s="3" t="n">
        <v>1</v>
      </c>
    </row>
    <row r="1680" customFormat="false" ht="15.75" hidden="false" customHeight="true" outlineLevel="0" collapsed="false">
      <c r="A1680" s="3" t="s">
        <v>1680</v>
      </c>
      <c r="B1680" s="3" t="str">
        <f aca="false">IFERROR(__xludf.dummyfunction("GOOGLETRANSLATE(B1680, ""en"", ""mg"")"),"Ny famakiana ireo teny fampidirana ireo zana-tsoratra maro izay tsy misy ifandraisany amin'ilay tantara (raha misy izany) dia mankaleo ary nandray ampahany tsara tamin'ilay boky.")</f>
        <v>Ny famakiana ireo teny fampidirana ireo zana-tsoratra maro izay tsy misy ifandraisany amin'ilay tantara (raha misy izany) dia mankaleo ary nandray ampahany tsara tamin'ilay boky.</v>
      </c>
      <c r="C1680" s="3" t="n">
        <v>-1</v>
      </c>
    </row>
    <row r="1681" customFormat="false" ht="15.75" hidden="false" customHeight="true" outlineLevel="0" collapsed="false">
      <c r="A1681" s="3" t="s">
        <v>1681</v>
      </c>
      <c r="B1681" s="3" t="str">
        <f aca="false">IFERROR(__xludf.dummyfunction("GOOGLETRANSLATE(B1681, ""en"", ""mg"")"),"Tsy misy zavatra toy izany ao amin'ny WarCraft 3. Marina fa samy manana ny fitovizan'ny antoko tsirairay.")</f>
        <v>Tsy misy zavatra toy izany ao amin'ny WarCraft 3. Marina fa samy manana ny fitovizan'ny antoko tsirairay.</v>
      </c>
      <c r="C1681" s="3" t="n">
        <v>1</v>
      </c>
    </row>
    <row r="1682" customFormat="false" ht="15.75" hidden="false" customHeight="true" outlineLevel="0" collapsed="false">
      <c r="A1682" s="3" t="s">
        <v>1682</v>
      </c>
      <c r="B1682" s="3" t="str">
        <f aca="false">IFERROR(__xludf.dummyfunction("GOOGLETRANSLATE(B1682, ""en"", ""mg"")"),"Ny tanjona dia ny hampianatra ny mpamaky, fa tsy hampiaiky volana azy ireo na hampahory azy ireo.")</f>
        <v>Ny tanjona dia ny hampianatra ny mpamaky, fa tsy hampiaiky volana azy ireo na hampahory azy ireo.</v>
      </c>
      <c r="C1682" s="3" t="n">
        <v>1</v>
      </c>
    </row>
    <row r="1683" customFormat="false" ht="15.75" hidden="false" customHeight="true" outlineLevel="0" collapsed="false">
      <c r="A1683" s="3" t="s">
        <v>1683</v>
      </c>
      <c r="B1683" s="3" t="str">
        <f aca="false">IFERROR(__xludf.dummyfunction("GOOGLETRANSLATE(B1683, ""en"", ""mg"")"),"SWIMMING UPSTREAM (2005) *** Geoffrey Rush, Judy Davis, Jesse Spencer, Tim Draxl, David Hoflin, Craig Horner, Brittany Byrnes, Deborah Kennedy, Mark Hembrow, Mitchell Dellevergin, Thomas Davidson, Kain O'Keefe, Robert Quinn, Keeara Byrnes. (Dir: Russell M"&amp;"ulcahy) Rush sy Davis dia nanao fampisehoana feno fahasahiana tamin'ity tantara tena niainan'i Tony Fingleton, tompondaka lomano Aussie ity.")</f>
        <v>SWIMMING UPSTREAM (2005) *** Geoffrey Rush, Judy Davis, Jesse Spencer, Tim Draxl, David Hoflin, Craig Horner, Brittany Byrnes, Deborah Kennedy, Mark Hembrow, Mitchell Dellevergin, Thomas Davidson, Kain O'Keefe, Robert Quinn, Keeara Byrnes. (Dir: Russell Mulcahy) Rush sy Davis dia nanao fampisehoana feno fahasahiana tamin'ity tantara tena niainan'i Tony Fingleton, tompondaka lomano Aussie ity.</v>
      </c>
      <c r="C1683" s="3" t="n">
        <v>1</v>
      </c>
    </row>
    <row r="1684" customFormat="false" ht="15.75" hidden="false" customHeight="true" outlineLevel="0" collapsed="false">
      <c r="A1684" s="3" t="s">
        <v>1684</v>
      </c>
      <c r="B1684" s="3" t="str">
        <f aca="false">IFERROR(__xludf.dummyfunction("GOOGLETRANSLATE(B1684, ""en"", ""mg"")"),"Tena mahasosotra ny mora vidy ity ary ny toerana sasany dia maka vintana madiodio.")</f>
        <v>Tena mahasosotra ny mora vidy ity ary ny toerana sasany dia maka vintana madiodio.</v>
      </c>
      <c r="C1684" s="3" t="n">
        <v>-1</v>
      </c>
    </row>
    <row r="1685" customFormat="false" ht="15.75" hidden="false" customHeight="true" outlineLevel="0" collapsed="false">
      <c r="A1685" s="3" t="s">
        <v>1685</v>
      </c>
      <c r="B1685" s="3" t="str">
        <f aca="false">IFERROR(__xludf.dummyfunction("GOOGLETRANSLATE(B1685, ""en"", ""mg"")"),"Raha ny talen'ny Louis Leterrier dia nanandrana nanome ny sarimihetsika taloha tao amin'ny CGI tamin'ny taonjato faha-21 (ary ny odes ho an'ny zavaboary tany am-boalohany nataon'i Ray Harryhausen dia nasongadina manokana ny gi-normous battle royale) ny sc"&amp;"ript nataon'i Travis Beacham, Phil Hay &amp; Matt Manredi dia miorim-paka amin'ny hetsika hazo eo am-pelatanana.")</f>
        <v>Raha ny talen'ny Louis Leterrier dia nanandrana nanome ny sarimihetsika taloha tao amin'ny CGI tamin'ny taonjato faha-21 (ary ny odes ho an'ny zavaboary tany am-boalohany nataon'i Ray Harryhausen dia nasongadina manokana ny gi-normous battle royale) ny script nataon'i Travis Beacham, Phil Hay &amp; Matt Manredi dia miorim-paka amin'ny hetsika hazo eo am-pelatanana.</v>
      </c>
      <c r="C1685" s="3" t="n">
        <v>-1</v>
      </c>
    </row>
    <row r="1686" customFormat="false" ht="15.75" hidden="false" customHeight="true" outlineLevel="0" collapsed="false">
      <c r="A1686" s="3" t="s">
        <v>1686</v>
      </c>
      <c r="B1686" s="3" t="str">
        <f aca="false">IFERROR(__xludf.dummyfunction("GOOGLETRANSLATE(B1686, ""en"", ""mg"")"),"Ny Deucalion ihany, ny famoronana voalohany nataon'i Victor avy amin'ny tantara Mary Shelly izay nahatonga ny aingam-panahy ho an'ity fanavaozana ity, dia mbola nilalao mahitsy.")</f>
        <v>Ny Deucalion ihany, ny famoronana voalohany nataon'i Victor avy amin'ny tantara Mary Shelly izay nahatonga ny aingam-panahy ho an'ity fanavaozana ity, dia mbola nilalao mahitsy.</v>
      </c>
      <c r="C1686" s="3" t="n">
        <v>1</v>
      </c>
    </row>
    <row r="1687" customFormat="false" ht="15.75" hidden="false" customHeight="true" outlineLevel="0" collapsed="false">
      <c r="A1687" s="3" t="s">
        <v>1687</v>
      </c>
      <c r="B1687" s="3" t="str">
        <f aca="false">IFERROR(__xludf.dummyfunction("GOOGLETRANSLATE(B1687, ""en"", ""mg"")"),"Ny fianakaviana tsirairay dia tokony hanana dika mitovy amin'ity CD lehibe ity!")</f>
        <v>Ny fianakaviana tsirairay dia tokony hanana dika mitovy amin'ity CD lehibe ity!</v>
      </c>
      <c r="C1687" s="3" t="n">
        <v>1</v>
      </c>
    </row>
    <row r="1688" customFormat="false" ht="15.75" hidden="false" customHeight="true" outlineLevel="0" collapsed="false">
      <c r="A1688" s="3" t="s">
        <v>1688</v>
      </c>
      <c r="B1688" s="3" t="str">
        <f aca="false">IFERROR(__xludf.dummyfunction("GOOGLETRANSLATE(B1688, ""en"", ""mg"")"),"Tena talanjona aho tamin'ny kalitaon'ny playback.")</f>
        <v>Tena talanjona aho tamin'ny kalitaon'ny playback.</v>
      </c>
      <c r="C1688" s="3" t="n">
        <v>1</v>
      </c>
    </row>
    <row r="1689" customFormat="false" ht="15.75" hidden="false" customHeight="true" outlineLevel="0" collapsed="false">
      <c r="A1689" s="3" t="s">
        <v>1689</v>
      </c>
      <c r="B1689" s="3" t="str">
        <f aca="false">IFERROR(__xludf.dummyfunction("GOOGLETRANSLATE(B1689, ""en"", ""mg"")"),"Ny fihetsiky ny endri-tsoratra rehetra dia malama sy voafaritra.")</f>
        <v>Ny fihetsiky ny endri-tsoratra rehetra dia malama sy voafaritra.</v>
      </c>
      <c r="C1689" s="3" t="n">
        <v>1</v>
      </c>
    </row>
    <row r="1690" customFormat="false" ht="15.75" hidden="false" customHeight="true" outlineLevel="0" collapsed="false">
      <c r="A1690" s="3" t="s">
        <v>1690</v>
      </c>
      <c r="B1690" s="3" t="str">
        <f aca="false">IFERROR(__xludf.dummyfunction("GOOGLETRANSLATE(B1690, ""en"", ""mg"")"),"Voalaza fa tena mahantra ity rakikira ity.")</f>
        <v>Voalaza fa tena mahantra ity rakikira ity.</v>
      </c>
      <c r="C1690" s="3" t="n">
        <v>-1</v>
      </c>
    </row>
    <row r="1691" customFormat="false" ht="15.75" hidden="false" customHeight="true" outlineLevel="0" collapsed="false">
      <c r="A1691" s="3" t="s">
        <v>1691</v>
      </c>
      <c r="B1691" s="3" t="str">
        <f aca="false">IFERROR(__xludf.dummyfunction("GOOGLETRANSLATE(B1691, ""en"", ""mg"")"),"Izy io koa dia nampiasa ny efijery manga mahafinaritra, izay misy ny lamosina ...")</f>
        <v>Izy io koa dia nampiasa ny efijery manga mahafinaritra, izay misy ny lamosina ...</v>
      </c>
      <c r="C1691" s="3" t="n">
        <v>-1</v>
      </c>
    </row>
    <row r="1692" customFormat="false" ht="15.75" hidden="false" customHeight="true" outlineLevel="0" collapsed="false">
      <c r="A1692" s="3" t="s">
        <v>1692</v>
      </c>
      <c r="B1692" s="3" t="str">
        <f aca="false">IFERROR(__xludf.dummyfunction("GOOGLETRANSLATE(B1692, ""en"", ""mg"")"),"Tsy maintsy niditra tao anatin'ny 10 metatra amin'ny antena mahazo 14db mba hanana famantarana azo ampiasaina tsy tapaka.")</f>
        <v>Tsy maintsy niditra tao anatin'ny 10 metatra amin'ny antena mahazo 14db mba hanana famantarana azo ampiasaina tsy tapaka.</v>
      </c>
      <c r="C1692" s="3" t="n">
        <v>-1</v>
      </c>
    </row>
    <row r="1693" customFormat="false" ht="15.75" hidden="false" customHeight="true" outlineLevel="0" collapsed="false">
      <c r="A1693" s="3" t="s">
        <v>1693</v>
      </c>
      <c r="B1693" s="3" t="str">
        <f aca="false">IFERROR(__xludf.dummyfunction("GOOGLETRANSLATE(B1693, ""en"", ""mg"")"),"Ny fizika vava amin'ny alika dia miasa tsara, ny sarin'ny vatan'ny alika dia mahatsapa ho tonga lafatra.")</f>
        <v>Ny fizika vava amin'ny alika dia miasa tsara, ny sarin'ny vatan'ny alika dia mahatsapa ho tonga lafatra.</v>
      </c>
      <c r="C1693" s="3" t="n">
        <v>1</v>
      </c>
    </row>
    <row r="1694" customFormat="false" ht="15.75" hidden="false" customHeight="true" outlineLevel="0" collapsed="false">
      <c r="A1694" s="3" t="s">
        <v>1694</v>
      </c>
      <c r="B1694" s="3" t="str">
        <f aca="false">IFERROR(__xludf.dummyfunction("GOOGLETRANSLATE(B1694, ""en"", ""mg"")"),"Ny hany toerana hitako tsy ampy ity boky ity dia tao amin'ny sampana ""votoaty ara-panahy"".")</f>
        <v>Ny hany toerana hitako tsy ampy ity boky ity dia tao amin'ny sampana "votoaty ara-panahy".</v>
      </c>
      <c r="C1694" s="3" t="n">
        <v>-1</v>
      </c>
    </row>
    <row r="1695" customFormat="false" ht="15.75" hidden="false" customHeight="true" outlineLevel="0" collapsed="false">
      <c r="A1695" s="3" t="s">
        <v>1695</v>
      </c>
      <c r="B1695" s="3" t="str">
        <f aca="false">IFERROR(__xludf.dummyfunction("GOOGLETRANSLATE(B1695, ""en"", ""mg"")"),"Miaraka amin'ny rakibolana sahaza toy ny Diksionera Syriac Compendious an'i Payne Smith dia tsy misy zavatra hafa ilainao amin'ny Syriac klasika. Manomboka amin'ny soratra sy ny fanononana dia mandroso amin'ny alalan'ny mpisolo anarana, ny anarana ary ny "&amp;"matoanteny amin'ny fomba tena milamina.")</f>
        <v>Miaraka amin'ny rakibolana sahaza toy ny Diksionera Syriac Compendious an'i Payne Smith dia tsy misy zavatra hafa ilainao amin'ny Syriac klasika. Manomboka amin'ny soratra sy ny fanononana dia mandroso amin'ny alalan'ny mpisolo anarana, ny anarana ary ny matoanteny amin'ny fomba tena milamina.</v>
      </c>
      <c r="C1695" s="3" t="n">
        <v>1</v>
      </c>
    </row>
    <row r="1696" customFormat="false" ht="15.75" hidden="false" customHeight="true" outlineLevel="0" collapsed="false">
      <c r="A1696" s="3" t="s">
        <v>1696</v>
      </c>
      <c r="B1696" s="3" t="str">
        <f aca="false">IFERROR(__xludf.dummyfunction("GOOGLETRANSLATE(B1696, ""en"", ""mg"")"),"Sarimihetsika mahagaga nosoratan'i Steven Katz (SHADOW OF A VAMPIRE) sy Joe Gangemi vao haingana, ny fifanakalozan-kevitra dia marina momba ny supernatural formulaic nefa manolotra lohahevitra mahaliana mampifanditra ny eritreritra Nietzchian (fiverenan'n"&amp;"y mandrakizay) - mpianatra tao amin'ny kilasy filozofia izy roa - ary ny fotoana mahafinaritra ho an'ny paranoia tsy nampoizina ho an'ny mahery fo. ary na dia somary maimaika kely aza ny fizarana 'tantara matoatoa' dia miasa miaraka amin'ny tontolon'ny ta"&amp;"fio-drivotra ririnina.")</f>
        <v>Sarimihetsika mahagaga nosoratan'i Steven Katz (SHADOW OF A VAMPIRE) sy Joe Gangemi vao haingana, ny fifanakalozan-kevitra dia marina momba ny supernatural formulaic nefa manolotra lohahevitra mahaliana mampifanditra ny eritreritra Nietzchian (fiverenan'ny mandrakizay) - mpianatra tao amin'ny kilasy filozofia izy roa - ary ny fotoana mahafinaritra ho an'ny paranoia tsy nampoizina ho an'ny mahery fo. ary na dia somary maimaika kely aza ny fizarana 'tantara matoatoa' dia miasa miaraka amin'ny tontolon'ny tafio-drivotra ririnina.</v>
      </c>
      <c r="C1696" s="3" t="n">
        <v>1</v>
      </c>
    </row>
    <row r="1697" customFormat="false" ht="15.75" hidden="false" customHeight="true" outlineLevel="0" collapsed="false">
      <c r="A1697" s="3" t="s">
        <v>1697</v>
      </c>
      <c r="B1697" s="3" t="str">
        <f aca="false">IFERROR(__xludf.dummyfunction("GOOGLETRANSLATE(B1697, ""en"", ""mg"")"),"Tsy afaka miditra amin'ny menus ianao amin'ny alàlan'ny fampiasana ny totozy, izay mifanohitra amin'ny intuitive ka tsy mahomby ny kiakiaka.")</f>
        <v>Tsy afaka miditra amin'ny menus ianao amin'ny alàlan'ny fampiasana ny totozy, izay mifanohitra amin'ny intuitive ka tsy mahomby ny kiakiaka.</v>
      </c>
      <c r="C1697" s="3" t="n">
        <v>-1</v>
      </c>
    </row>
    <row r="1698" customFormat="false" ht="15.75" hidden="false" customHeight="true" outlineLevel="0" collapsed="false">
      <c r="A1698" s="3" t="s">
        <v>1698</v>
      </c>
      <c r="B1698" s="3" t="str">
        <f aca="false">IFERROR(__xludf.dummyfunction("GOOGLETRANSLATE(B1698, ""en"", ""mg"")"),"Ankoatra izany, i Ridley (izay anarana rehetra azonay avy aminy) dia tsy mahafantatra ny maha ""fanomezana"" azy, ary voafantina avy amin'ny manga mba hamonjy izao rehetra izao.")</f>
        <v>Ankoatra izany, i Ridley (izay anarana rehetra azonay avy aminy) dia tsy mahafantatra ny maha "fanomezana" azy, ary voafantina avy amin'ny manga mba hamonjy izao rehetra izao.</v>
      </c>
      <c r="C1698" s="3" t="n">
        <v>-1</v>
      </c>
    </row>
    <row r="1699" customFormat="false" ht="15.75" hidden="false" customHeight="true" outlineLevel="0" collapsed="false">
      <c r="A1699" s="3" t="s">
        <v>1699</v>
      </c>
      <c r="B1699" s="3" t="str">
        <f aca="false">IFERROR(__xludf.dummyfunction("GOOGLETRANSLATE(B1699, ""en"", ""mg"")"),"Ilay hoe ""ny kristaly dia miverina indray"" dia tsara feo ... afa-tsy hoe tsy manelingelina ny kristaly ianao raha tsy amin'ny disc 3! Ny endri-tsoratra dia mihoatra noho ny cliche, mihoatra ny trite, fisaka izy ireo, toy ny baoritra tapaka, na sarimihet"&amp;"sika fanampiny.")</f>
        <v>Ilay hoe "ny kristaly dia miverina indray" dia tsara feo ... afa-tsy hoe tsy manelingelina ny kristaly ianao raha tsy amin'ny disc 3! Ny endri-tsoratra dia mihoatra noho ny cliche, mihoatra ny trite, fisaka izy ireo, toy ny baoritra tapaka, na sarimihetsika fanampiny.</v>
      </c>
      <c r="C1699" s="3" t="n">
        <v>-1</v>
      </c>
    </row>
    <row r="1700" customFormat="false" ht="15.75" hidden="false" customHeight="true" outlineLevel="0" collapsed="false">
      <c r="A1700" s="3" t="s">
        <v>1700</v>
      </c>
      <c r="B1700" s="3" t="str">
        <f aca="false">IFERROR(__xludf.dummyfunction("GOOGLETRANSLATE(B1700, ""en"", ""mg"")"),"Lafo be raha oharina amin'ny hafa.")</f>
        <v>Lafo be raha oharina amin'ny hafa.</v>
      </c>
      <c r="C1700" s="3" t="n">
        <v>-1</v>
      </c>
    </row>
    <row r="1701" customFormat="false" ht="15.75" hidden="false" customHeight="true" outlineLevel="0" collapsed="false">
      <c r="A1701" s="3" t="s">
        <v>1701</v>
      </c>
      <c r="B1701" s="3" t="str">
        <f aca="false">IFERROR(__xludf.dummyfunction("GOOGLETRANSLATE(B1701, ""en"", ""mg"")"),"Ankehitriny, na izany aza, fakantsary tsara ity.")</f>
        <v>Ankehitriny, na izany aza, fakantsary tsara ity.</v>
      </c>
      <c r="C1701" s="3" t="n">
        <v>1</v>
      </c>
    </row>
    <row r="1702" customFormat="false" ht="15.75" hidden="false" customHeight="true" outlineLevel="0" collapsed="false">
      <c r="A1702" s="3" t="s">
        <v>1702</v>
      </c>
      <c r="B1702" s="3" t="str">
        <f aca="false">IFERROR(__xludf.dummyfunction("GOOGLETRANSLATE(B1702, ""en"", ""mg"")"),"Na izany na tsy izany dia manoro hevitra anao aho mba tsy hividy ity lalao ity raha tsy te hanao fampiasam-bola ratsy ianao.")</f>
        <v>Na izany na tsy izany dia manoro hevitra anao aho mba tsy hividy ity lalao ity raha tsy te hanao fampiasam-bola ratsy ianao.</v>
      </c>
      <c r="C1702" s="3" t="n">
        <v>-1</v>
      </c>
    </row>
    <row r="1703" customFormat="false" ht="15.75" hidden="false" customHeight="true" outlineLevel="0" collapsed="false">
      <c r="A1703" s="3" t="s">
        <v>1703</v>
      </c>
      <c r="B1703" s="3" t="str">
        <f aca="false">IFERROR(__xludf.dummyfunction("GOOGLETRANSLATE(B1703, ""en"", ""mg"")"),"fa tsy mba nahavariana ahy mihitsy ny DM, na kely aza...")</f>
        <v>fa tsy mba nahavariana ahy mihitsy ny DM, na kely aza...</v>
      </c>
      <c r="C1703" s="3" t="n">
        <v>-1</v>
      </c>
    </row>
    <row r="1704" customFormat="false" ht="15.75" hidden="false" customHeight="true" outlineLevel="0" collapsed="false">
      <c r="A1704" s="3" t="s">
        <v>1704</v>
      </c>
      <c r="B1704" s="3" t="str">
        <f aca="false">IFERROR(__xludf.dummyfunction("GOOGLETRANSLATE(B1704, ""en"", ""mg"")"),"Mampalahelo ny toerana misy ny tselatra satria mipoitra eny ankaviako izy rehefa manandrana mitifitra aho ... ny hany tànana hafa dia toa mametaka ny vatana avy any ambany, na mitifitra tanana iray.")</f>
        <v>Mampalahelo ny toerana misy ny tselatra satria mipoitra eny ankaviako izy rehefa manandrana mitifitra aho ... ny hany tànana hafa dia toa mametaka ny vatana avy any ambany, na mitifitra tanana iray.</v>
      </c>
      <c r="C1704" s="3" t="n">
        <v>-1</v>
      </c>
    </row>
    <row r="1705" customFormat="false" ht="15.75" hidden="false" customHeight="true" outlineLevel="0" collapsed="false">
      <c r="A1705" s="3" t="s">
        <v>1705</v>
      </c>
      <c r="B1705" s="3" t="str">
        <f aca="false">IFERROR(__xludf.dummyfunction("GOOGLETRANSLATE(B1705, ""en"", ""mg"")"),"Raha ny marina dia tsy tiako ny manambany an'i Homer. Eny ary, manantena aho fa misy olona afaka hamoaka an'i Hollywood amin'ity valan-javaboahary manjavozavo, maty, tsy nahomby ary mikorontana ity, inona no nantsoiko?")</f>
        <v>Raha ny marina dia tsy tiako ny manambany an'i Homer. Eny ary, manantena aho fa misy olona afaka hamoaka an'i Hollywood amin'ity valan-javaboahary manjavozavo, maty, tsy nahomby ary mikorontana ity, inona no nantsoiko?</v>
      </c>
      <c r="C1705" s="3" t="n">
        <v>-1</v>
      </c>
    </row>
    <row r="1706" customFormat="false" ht="15.75" hidden="false" customHeight="true" outlineLevel="0" collapsed="false">
      <c r="A1706" s="3" t="s">
        <v>1706</v>
      </c>
      <c r="B1706" s="3" t="str">
        <f aca="false">IFERROR(__xludf.dummyfunction("GOOGLETRANSLATE(B1706, ""en"", ""mg"")"),"Maka sary mihoatra ny 100 (mihoatra) aho raha tsy misy recharge tanteraka amin'ny fampiasana ny ecran lcd.")</f>
        <v>Maka sary mihoatra ny 100 (mihoatra) aho raha tsy misy recharge tanteraka amin'ny fampiasana ny ecran lcd.</v>
      </c>
      <c r="C1706" s="3" t="n">
        <v>1</v>
      </c>
    </row>
    <row r="1707" customFormat="false" ht="15.75" hidden="false" customHeight="true" outlineLevel="0" collapsed="false">
      <c r="A1707" s="3" t="s">
        <v>1707</v>
      </c>
      <c r="B1707" s="3" t="str">
        <f aca="false">IFERROR(__xludf.dummyfunction("GOOGLETRANSLATE(B1707, ""en"", ""mg"")"),"Ny boky dia mifantoka amin'ny tambajotra tokana sy multilayer feedforward.")</f>
        <v>Ny boky dia mifantoka amin'ny tambajotra tokana sy multilayer feedforward.</v>
      </c>
      <c r="C1707" s="3" t="n">
        <v>-1</v>
      </c>
    </row>
    <row r="1708" customFormat="false" ht="15.75" hidden="false" customHeight="true" outlineLevel="0" collapsed="false">
      <c r="A1708" s="3" t="s">
        <v>1708</v>
      </c>
      <c r="B1708" s="3" t="str">
        <f aca="false">IFERROR(__xludf.dummyfunction("GOOGLETRANSLATE(B1708, ""en"", ""mg"")"),"Ny olana iray hafa dia ny fahaverezan'ny sary famolavolana tany am-boalohany.")</f>
        <v>Ny olana iray hafa dia ny fahaverezan'ny sary famolavolana tany am-boalohany.</v>
      </c>
      <c r="C1708" s="3" t="n">
        <v>-1</v>
      </c>
    </row>
    <row r="1709" customFormat="false" ht="15.75" hidden="false" customHeight="true" outlineLevel="0" collapsed="false">
      <c r="A1709" s="3" t="s">
        <v>1709</v>
      </c>
      <c r="B1709" s="3" t="str">
        <f aca="false">IFERROR(__xludf.dummyfunction("GOOGLETRANSLATE(B1709, ""en"", ""mg"")"),"Tena manoro hevitra an'io ho an'izay mitady LCD lehibe amin'ny vidiny mora.")</f>
        <v>Tena manoro hevitra an'io ho an'izay mitady LCD lehibe amin'ny vidiny mora.</v>
      </c>
      <c r="C1709" s="3" t="n">
        <v>1</v>
      </c>
    </row>
    <row r="1710" customFormat="false" ht="15.75" hidden="false" customHeight="true" outlineLevel="0" collapsed="false">
      <c r="A1710" s="3" t="s">
        <v>1710</v>
      </c>
      <c r="B1710" s="3" t="str">
        <f aca="false">IFERROR(__xludf.dummyfunction("GOOGLETRANSLATE(B1710, ""en"", ""mg"")"),"Satria mpangalatra izy, maninona raha ataony mamitaka kokoa.")</f>
        <v>Satria mpangalatra izy, maninona raha ataony mamitaka kokoa.</v>
      </c>
      <c r="C1710" s="3" t="n">
        <v>-1</v>
      </c>
    </row>
    <row r="1711" customFormat="false" ht="15.75" hidden="false" customHeight="true" outlineLevel="0" collapsed="false">
      <c r="A1711" s="3" t="s">
        <v>1711</v>
      </c>
      <c r="B1711" s="3" t="str">
        <f aca="false">IFERROR(__xludf.dummyfunction("GOOGLETRANSLATE(B1711, ""en"", ""mg"")"),"Ity no sarimihetsika ratsy indrindra sy tsy misy dikany indrindra nandehanako tany amin'ny teatra.")</f>
        <v>Ity no sarimihetsika ratsy indrindra sy tsy misy dikany indrindra nandehanako tany amin'ny teatra.</v>
      </c>
      <c r="C1711" s="3" t="n">
        <v>-1</v>
      </c>
    </row>
    <row r="1712" customFormat="false" ht="15.75" hidden="false" customHeight="true" outlineLevel="0" collapsed="false">
      <c r="A1712" s="3" t="s">
        <v>1712</v>
      </c>
      <c r="B1712" s="3" t="str">
        <f aca="false">IFERROR(__xludf.dummyfunction("GOOGLETRANSLATE(B1712, ""en"", ""mg"")"),"Sahala amin'ny fihainoana an'i Santana misehatra sy ny filalaovana ny bassist eo amin'ny 20 metatra eo aorian'izy ireo miaraka amin'ny ampli-ny midina ambany dia ambany.")</f>
        <v>Sahala amin'ny fihainoana an'i Santana misehatra sy ny filalaovana ny bassist eo amin'ny 20 metatra eo aorian'izy ireo miaraka amin'ny ampli-ny midina ambany dia ambany.</v>
      </c>
      <c r="C1712" s="3" t="n">
        <v>-1</v>
      </c>
    </row>
    <row r="1713" customFormat="false" ht="15.75" hidden="false" customHeight="true" outlineLevel="0" collapsed="false">
      <c r="A1713" s="3" t="s">
        <v>1713</v>
      </c>
      <c r="B1713" s="3" t="str">
        <f aca="false">IFERROR(__xludf.dummyfunction("GOOGLETRANSLATE(B1713, ""en"", ""mg"")"),"Koontz dia mahita ny diany ao amin'ny toko farany, fifandonana Lovecraftian teo amin'i Frankenstein sy ny zavaboariny artifisialy tao anatin'ny tonelina maromaro tao ambanin'ny fanariam-pako.")</f>
        <v>Koontz dia mahita ny diany ao amin'ny toko farany, fifandonana Lovecraftian teo amin'i Frankenstein sy ny zavaboariny artifisialy tao anatin'ny tonelina maromaro tao ambanin'ny fanariam-pako.</v>
      </c>
      <c r="C1713" s="3" t="n">
        <v>1</v>
      </c>
    </row>
    <row r="1714" customFormat="false" ht="15.75" hidden="false" customHeight="true" outlineLevel="0" collapsed="false">
      <c r="A1714" s="3" t="s">
        <v>1714</v>
      </c>
      <c r="B1714" s="3" t="str">
        <f aca="false">IFERROR(__xludf.dummyfunction("GOOGLETRANSLATE(B1714, ""en"", ""mg"")"),"Rehefa namaky ny hevitra hafa tao amin'ity tranokala ity aho, dia tsy nino fa ireo toetra marivo sy fifandraisana ao amin'ilay boky dia nahafa-po ny fitiavan'ny olona ny literatiora ary nampientanentana ny fihetseham-pony.")</f>
        <v>Rehefa namaky ny hevitra hafa tao amin'ity tranokala ity aho, dia tsy nino fa ireo toetra marivo sy fifandraisana ao amin'ilay boky dia nahafa-po ny fitiavan'ny olona ny literatiora ary nampientanentana ny fihetseham-pony.</v>
      </c>
      <c r="C1714" s="3" t="n">
        <v>-1</v>
      </c>
    </row>
    <row r="1715" customFormat="false" ht="15.75" hidden="false" customHeight="true" outlineLevel="0" collapsed="false">
      <c r="A1715" s="3" t="s">
        <v>1715</v>
      </c>
      <c r="B1715" s="3" t="str">
        <f aca="false">IFERROR(__xludf.dummyfunction("GOOGLETRANSLATE(B1715, ""en"", ""mg"")"),"Ny saron-tava sy ny boiler siut rehetra dia mahatonga ahy tsy ho tapitra ny fialamboly, indrindra rehefa milaza izy ireo fa mahatonga azy io bebe kokoa momba ny mozika, fa tsy momba ny maha-izy azy.")</f>
        <v>Ny saron-tava sy ny boiler siut rehetra dia mahatonga ahy tsy ho tapitra ny fialamboly, indrindra rehefa milaza izy ireo fa mahatonga azy io bebe kokoa momba ny mozika, fa tsy momba ny maha-izy azy.</v>
      </c>
      <c r="C1715" s="3" t="n">
        <v>-1</v>
      </c>
    </row>
    <row r="1716" customFormat="false" ht="15.75" hidden="false" customHeight="true" outlineLevel="0" collapsed="false">
      <c r="A1716" s="3" t="s">
        <v>1716</v>
      </c>
      <c r="B1716" s="3" t="str">
        <f aca="false">IFERROR(__xludf.dummyfunction("GOOGLETRANSLATE(B1716, ""en"", ""mg"")"),"Raha ny Final Fantasy VII no heverina ho tampon'ny RPG console, dia ny vavahadin'i Baldur no tena heverina ho tampon'ny RPG solosaina. Ity dia iray amin'ireo andian-lalao tsara indrindra natao hatramin'izay, ary izay mpankafy RPG dia tsy afaka ny tsy hila"&amp;"lao izany (ary satria ny andiany iray manontolo dia azo alaina amin'ny tenner, tsy manana fialan-tsiny ianao tsy hanao izany!)")</f>
        <v>Raha ny Final Fantasy VII no heverina ho tampon'ny RPG console, dia ny vavahadin'i Baldur no tena heverina ho tampon'ny RPG solosaina. Ity dia iray amin'ireo andian-lalao tsara indrindra natao hatramin'izay, ary izay mpankafy RPG dia tsy afaka ny tsy hilalao izany (ary satria ny andiany iray manontolo dia azo alaina amin'ny tenner, tsy manana fialan-tsiny ianao tsy hanao izany!)</v>
      </c>
      <c r="C1716" s="3" t="n">
        <v>1</v>
      </c>
    </row>
    <row r="1717" customFormat="false" ht="15.75" hidden="false" customHeight="true" outlineLevel="0" collapsed="false">
      <c r="A1717" s="3" t="s">
        <v>1717</v>
      </c>
      <c r="B1717" s="3" t="str">
        <f aca="false">IFERROR(__xludf.dummyfunction("GOOGLETRANSLATE(B1717, ""en"", ""mg"")"),"Izy io aza dia mipetaka.")</f>
        <v>Izy io aza dia mipetaka.</v>
      </c>
      <c r="C1717" s="3" t="n">
        <v>1</v>
      </c>
    </row>
    <row r="1718" customFormat="false" ht="15.75" hidden="false" customHeight="true" outlineLevel="0" collapsed="false">
      <c r="A1718" s="3" t="s">
        <v>1718</v>
      </c>
      <c r="B1718" s="3" t="str">
        <f aca="false">IFERROR(__xludf.dummyfunction("GOOGLETRANSLATE(B1718, ""en"", ""mg"")"),"Ary ny fiafaran'ny fiaran-dalamby tamiko dia nieritreritra aho hoe ""tsy hitranga mihitsy izany"".")</f>
        <v>Ary ny fiafaran'ny fiaran-dalamby tamiko dia nieritreritra aho hoe "tsy hitranga mihitsy izany".</v>
      </c>
      <c r="C1718" s="3" t="n">
        <v>-1</v>
      </c>
    </row>
    <row r="1719" customFormat="false" ht="15.75" hidden="false" customHeight="true" outlineLevel="0" collapsed="false">
      <c r="A1719" s="3" t="s">
        <v>1719</v>
      </c>
      <c r="B1719" s="3" t="str">
        <f aca="false">IFERROR(__xludf.dummyfunction("GOOGLETRANSLATE(B1719, ""en"", ""mg"")"),"inona ny helo!!! Noho izany dia nandany fotoana...")</f>
        <v>inona ny helo!!! Noho izany dia nandany fotoana...</v>
      </c>
      <c r="C1719" s="3" t="n">
        <v>-1</v>
      </c>
    </row>
    <row r="1720" customFormat="false" ht="15.75" hidden="false" customHeight="true" outlineLevel="0" collapsed="false">
      <c r="A1720" s="3" t="s">
        <v>1720</v>
      </c>
      <c r="B1720" s="3" t="str">
        <f aca="false">IFERROR(__xludf.dummyfunction("GOOGLETRANSLATE(B1720, ""en"", ""mg"")"),"Tsy andrintsika ny Beethoven's Wig 3!")</f>
        <v>Tsy andrintsika ny Beethoven's Wig 3!</v>
      </c>
      <c r="C1720" s="3" t="n">
        <v>1</v>
      </c>
    </row>
    <row r="1721" customFormat="false" ht="15.75" hidden="false" customHeight="true" outlineLevel="0" collapsed="false">
      <c r="A1721" s="3" t="s">
        <v>1721</v>
      </c>
      <c r="B1721" s="3" t="str">
        <f aca="false">IFERROR(__xludf.dummyfunction("GOOGLETRANSLATE(B1721, ""en"", ""mg"")"),"Fa raha mila tantara matoatoa mendrika amin'ny takariva mitokana ianao dia jereo ity.")</f>
        <v>Fa raha mila tantara matoatoa mendrika amin'ny takariva mitokana ianao dia jereo ity.</v>
      </c>
      <c r="C1721" s="3" t="n">
        <v>1</v>
      </c>
    </row>
    <row r="1722" customFormat="false" ht="15.75" hidden="false" customHeight="true" outlineLevel="0" collapsed="false">
      <c r="A1722" s="3" t="s">
        <v>1722</v>
      </c>
      <c r="B1722" s="3" t="str">
        <f aca="false">IFERROR(__xludf.dummyfunction("GOOGLETRANSLATE(B1722, ""en"", ""mg"")"),"Misy fomba fotsiny ho an'ny tarehin-tsoratra maro mifamatotra amin'ity asa manify ity (miova tsy tapaka amin'ny POV maro ny tantara), izay nahatsapako fa tsy ampy ny antsasaky ny tantara, toy ny tsy feno.")</f>
        <v>Misy fomba fotsiny ho an'ny tarehin-tsoratra maro mifamatotra amin'ity asa manify ity (miova tsy tapaka amin'ny POV maro ny tantara), izay nahatsapako fa tsy ampy ny antsasaky ny tantara, toy ny tsy feno.</v>
      </c>
      <c r="C1722" s="3" t="n">
        <v>-1</v>
      </c>
    </row>
    <row r="1723" customFormat="false" ht="15.75" hidden="false" customHeight="true" outlineLevel="0" collapsed="false">
      <c r="A1723" s="3" t="s">
        <v>1723</v>
      </c>
      <c r="B1723" s="3" t="str">
        <f aca="false">IFERROR(__xludf.dummyfunction("GOOGLETRANSLATE(B1723, ""en"", ""mg"")"),"Heveriko fa tsy izany!""")</f>
        <v>Heveriko fa tsy izany!"</v>
      </c>
      <c r="C1723" s="3" t="n">
        <v>-1</v>
      </c>
    </row>
    <row r="1724" customFormat="false" ht="15.75" hidden="false" customHeight="true" outlineLevel="0" collapsed="false">
      <c r="A1724" s="3" t="s">
        <v>1724</v>
      </c>
      <c r="B1724" s="3" t="str">
        <f aca="false">IFERROR(__xludf.dummyfunction("GOOGLETRANSLATE(B1724, ""en"", ""mg"")"),"Ny Princess Garnet (aka Dagger), amin'ny fomban-drazana Square, dia ny majika mampiasa akoho izay teraka avy amin'ny hazakazaka manokana antsoina hoe yatta yatta.")</f>
        <v>Ny Princess Garnet (aka Dagger), amin'ny fomban-drazana Square, dia ny majika mampiasa akoho izay teraka avy amin'ny hazakazaka manokana antsoina hoe yatta yatta.</v>
      </c>
      <c r="C1724" s="3" t="n">
        <v>-1</v>
      </c>
    </row>
    <row r="1725" customFormat="false" ht="15.75" hidden="false" customHeight="true" outlineLevel="0" collapsed="false">
      <c r="A1725" s="3" t="s">
        <v>1725</v>
      </c>
      <c r="B1725" s="3" t="str">
        <f aca="false">IFERROR(__xludf.dummyfunction("GOOGLETRANSLATE(B1725, ""en"", ""mg"")"),"Amin'ity indray mitoraka ity dia ketraka fotsiny izy ireo.")</f>
        <v>Amin'ity indray mitoraka ity dia ketraka fotsiny izy ireo.</v>
      </c>
      <c r="C1725" s="3" t="n">
        <v>-1</v>
      </c>
    </row>
    <row r="1726" customFormat="false" ht="15.75" hidden="false" customHeight="true" outlineLevel="0" collapsed="false">
      <c r="A1726" s="3" t="s">
        <v>1726</v>
      </c>
      <c r="B1726" s="3" t="str">
        <f aca="false">IFERROR(__xludf.dummyfunction("GOOGLETRANSLATE(B1726, ""en"", ""mg"")"),"Toa milalao karazana bball kokoa ny lalao, saingy tsy manaraka ny isa amin'ny faran'ny lalao.")</f>
        <v>Toa milalao karazana bball kokoa ny lalao, saingy tsy manaraka ny isa amin'ny faran'ny lalao.</v>
      </c>
      <c r="C1726" s="3" t="n">
        <v>-1</v>
      </c>
    </row>
    <row r="1727" customFormat="false" ht="15.75" hidden="false" customHeight="true" outlineLevel="0" collapsed="false">
      <c r="A1727" s="3" t="s">
        <v>1727</v>
      </c>
      <c r="B1727" s="3" t="str">
        <f aca="false">IFERROR(__xludf.dummyfunction("GOOGLETRANSLATE(B1727, ""en"", ""mg"")"),"Ny zava-dehibe faharoa dia ny hoe saika misy cappella avokoa.")</f>
        <v>Ny zava-dehibe faharoa dia ny hoe saika misy cappella avokoa.</v>
      </c>
      <c r="C1727" s="3" t="n">
        <v>1</v>
      </c>
    </row>
    <row r="1728" customFormat="false" ht="15.75" hidden="false" customHeight="true" outlineLevel="0" collapsed="false">
      <c r="A1728" s="3" t="s">
        <v>1728</v>
      </c>
      <c r="B1728" s="3" t="str">
        <f aca="false">IFERROR(__xludf.dummyfunction("GOOGLETRANSLATE(B1728, ""en"", ""mg"")"),"Indray andro i Keane dia nahita reny sy zanaka tokan-tena (Ryan sy Breslin, samy tena tsara) nifamaly tamin'ny mpiasan'ny birao momba ny vola ary nanelingelina ny tenany izy tamin'ny fanolorana vola zato ho azy (tamin'ny voalohany dia naseho tamin'ny fila"&amp;"harana mitovy aminy izy) ary i Lynn sy Kira dia nanasa azy ny alin'iny mba hisakafo hariva.")</f>
        <v>Indray andro i Keane dia nahita reny sy zanaka tokan-tena (Ryan sy Breslin, samy tena tsara) nifamaly tamin'ny mpiasan'ny birao momba ny vola ary nanelingelina ny tenany izy tamin'ny fanolorana vola zato ho azy (tamin'ny voalohany dia naseho tamin'ny filaharana mitovy aminy izy) ary i Lynn sy Kira dia nanasa azy ny alin'iny mba hisakafo hariva.</v>
      </c>
      <c r="C1728" s="3" t="n">
        <v>1</v>
      </c>
    </row>
    <row r="1729" customFormat="false" ht="15.75" hidden="false" customHeight="true" outlineLevel="0" collapsed="false">
      <c r="A1729" s="3" t="s">
        <v>1729</v>
      </c>
      <c r="B1729" s="3" t="str">
        <f aca="false">IFERROR(__xludf.dummyfunction("GOOGLETRANSLATE(B1729, ""en"", ""mg"")"),"Rehefa tonga amin'ny zavatra mahaliana manjavozavo ihany ilay mpilalao fototra, ny fahitana lalantsara vahiny, dia naka aina izy tamin'ny famoahana izany mba handehanana any amin'ny tranombakoka zavakanto sy hiantsena miaraka amin'ny sipany.")</f>
        <v>Rehefa tonga amin'ny zavatra mahaliana manjavozavo ihany ilay mpilalao fototra, ny fahitana lalantsara vahiny, dia naka aina izy tamin'ny famoahana izany mba handehanana any amin'ny tranombakoka zavakanto sy hiantsena miaraka amin'ny sipany.</v>
      </c>
      <c r="C1729" s="3" t="n">
        <v>-1</v>
      </c>
    </row>
    <row r="1730" customFormat="false" ht="15.75" hidden="false" customHeight="true" outlineLevel="0" collapsed="false">
      <c r="A1730" s="3" t="s">
        <v>1730</v>
      </c>
      <c r="B1730" s="3" t="str">
        <f aca="false">IFERROR(__xludf.dummyfunction("GOOGLETRANSLATE(B1730, ""en"", ""mg"")"),"Efa nilalao nandritra ny 4 ora teo aho ary 4 IHANY ny SAVE POINT azoko ampiasaina.... Satria raha tsy misy ny save pt dia tsy afaka mitahiry mihitsy ianao...")</f>
        <v>Efa nilalao nandritra ny 4 ora teo aho ary 4 IHANY ny SAVE POINT azoko ampiasaina.... Satria raha tsy misy ny save pt dia tsy afaka mitahiry mihitsy ianao...</v>
      </c>
      <c r="C1730" s="3" t="n">
        <v>-1</v>
      </c>
    </row>
    <row r="1731" customFormat="false" ht="15.75" hidden="false" customHeight="true" outlineLevel="0" collapsed="false">
      <c r="A1731" s="3" t="s">
        <v>1731</v>
      </c>
      <c r="B1731" s="3" t="str">
        <f aca="false">IFERROR(__xludf.dummyfunction("GOOGLETRANSLATE(B1731, ""en"", ""mg"")"),"Zavatra tsy tiako - ny fiafarany dia mahafatifaty ho an'ny tsiroko.")</f>
        <v>Zavatra tsy tiako - ny fiafarany dia mahafatifaty ho an'ny tsiroko.</v>
      </c>
      <c r="C1731" s="3" t="n">
        <v>-1</v>
      </c>
    </row>
    <row r="1732" customFormat="false" ht="15.75" hidden="false" customHeight="true" outlineLevel="0" collapsed="false">
      <c r="A1732" s="3" t="s">
        <v>1732</v>
      </c>
      <c r="B1732" s="3" t="str">
        <f aca="false">IFERROR(__xludf.dummyfunction("GOOGLETRANSLATE(B1732, ""en"", ""mg"")"),"Tombontsoa: Tena nanampy sy mora nampiasaina ny toromarika.")</f>
        <v>Tombontsoa: Tena nanampy sy mora nampiasaina ny toromarika.</v>
      </c>
      <c r="C1732" s="3" t="n">
        <v>1</v>
      </c>
    </row>
    <row r="1733" customFormat="false" ht="15.75" hidden="false" customHeight="true" outlineLevel="0" collapsed="false">
      <c r="A1733" s="3" t="s">
        <v>1733</v>
      </c>
      <c r="B1733" s="3" t="str">
        <f aca="false">IFERROR(__xludf.dummyfunction("GOOGLETRANSLATE(B1733, ""en"", ""mg"")"),"Ny hafa tsy manampy dia ny hafainganan'ny lalao...tena miadana be!")</f>
        <v>Ny hafa tsy manampy dia ny hafainganan'ny lalao...tena miadana be!</v>
      </c>
      <c r="C1733" s="3" t="n">
        <v>-1</v>
      </c>
    </row>
    <row r="1734" customFormat="false" ht="15.75" hidden="false" customHeight="true" outlineLevel="0" collapsed="false">
      <c r="A1734" s="3" t="s">
        <v>1734</v>
      </c>
      <c r="B1734" s="3" t="str">
        <f aca="false">IFERROR(__xludf.dummyfunction("GOOGLETRANSLATE(B1734, ""en"", ""mg"")"),"Noho izany, nampianatra ""boribory tratra"" izy fa tsy nanao izany.")</f>
        <v>Noho izany, nampianatra "boribory tratra" izy fa tsy nanao izany.</v>
      </c>
      <c r="C1734" s="3" t="n">
        <v>-1</v>
      </c>
    </row>
    <row r="1735" customFormat="false" ht="15.75" hidden="false" customHeight="true" outlineLevel="0" collapsed="false">
      <c r="A1735" s="3" t="s">
        <v>1735</v>
      </c>
      <c r="B1735" s="3" t="str">
        <f aca="false">IFERROR(__xludf.dummyfunction("GOOGLETRANSLATE(B1735, ""en"", ""mg"")"),"Azonao lazaina ve fa tezitra aho?!?")</f>
        <v>Azonao lazaina ve fa tezitra aho?!?</v>
      </c>
      <c r="C1735" s="3" t="n">
        <v>-1</v>
      </c>
    </row>
    <row r="1736" customFormat="false" ht="15.75" hidden="false" customHeight="true" outlineLevel="0" collapsed="false">
      <c r="A1736" s="3" t="s">
        <v>1736</v>
      </c>
      <c r="B1736" s="3" t="str">
        <f aca="false">IFERROR(__xludf.dummyfunction("GOOGLETRANSLATE(B1736, ""en"", ""mg"")"),"jereo fa nividy ity lalao ity aho indray andro ary tao anatin'ny 2 andro dia nandresy azy in-3 aho tamin'ny fahasarotana mafy indrindra.")</f>
        <v>jereo fa nividy ity lalao ity aho indray andro ary tao anatin'ny 2 andro dia nandresy azy in-3 aho tamin'ny fahasarotana mafy indrindra.</v>
      </c>
      <c r="C1736" s="3" t="n">
        <v>-1</v>
      </c>
    </row>
    <row r="1737" customFormat="false" ht="15.75" hidden="false" customHeight="true" outlineLevel="0" collapsed="false">
      <c r="A1737" s="3" t="s">
        <v>1737</v>
      </c>
      <c r="B1737" s="3" t="str">
        <f aca="false">IFERROR(__xludf.dummyfunction("GOOGLETRANSLATE(B1737, ""en"", ""mg"")"),"Mila an'i Diego bebe kokoa aho!""")</f>
        <v>Mila an'i Diego bebe kokoa aho!"</v>
      </c>
      <c r="C1737" s="3" t="n">
        <v>-1</v>
      </c>
    </row>
    <row r="1738" customFormat="false" ht="15.75" hidden="false" customHeight="true" outlineLevel="0" collapsed="false">
      <c r="A1738" s="3" t="s">
        <v>1738</v>
      </c>
      <c r="B1738" s="3" t="str">
        <f aca="false">IFERROR(__xludf.dummyfunction("GOOGLETRANSLATE(B1738, ""en"", ""mg"")"),"Raha ny momba an'i Jeremy Irons... tsy te-ho any aho.")</f>
        <v>Raha ny momba an'i Jeremy Irons... tsy te-ho any aho.</v>
      </c>
      <c r="C1738" s="3" t="n">
        <v>-1</v>
      </c>
    </row>
    <row r="1739" customFormat="false" ht="15.75" hidden="false" customHeight="true" outlineLevel="0" collapsed="false">
      <c r="A1739" s="3" t="s">
        <v>1739</v>
      </c>
      <c r="B1739" s="3" t="str">
        <f aca="false">IFERROR(__xludf.dummyfunction("GOOGLETRANSLATE(B1739, ""en"", ""mg"")"),"Ny fanaraha-maso dia diso ary sarotra ny ho marina.")</f>
        <v>Ny fanaraha-maso dia diso ary sarotra ny ho marina.</v>
      </c>
      <c r="C1739" s="3" t="n">
        <v>-1</v>
      </c>
    </row>
    <row r="1740" customFormat="false" ht="15.75" hidden="false" customHeight="true" outlineLevel="0" collapsed="false">
      <c r="A1740" s="3" t="s">
        <v>1740</v>
      </c>
      <c r="B1740" s="3" t="str">
        <f aca="false">IFERROR(__xludf.dummyfunction("GOOGLETRANSLATE(B1740, ""en"", ""mg"")"),"Ny fandraisam-peo dia tena madio sy feno miaraka amin'ny fanehoan-kevitra mazava.")</f>
        <v>Ny fandraisam-peo dia tena madio sy feno miaraka amin'ny fanehoan-kevitra mazava.</v>
      </c>
      <c r="C1740" s="3" t="n">
        <v>1</v>
      </c>
    </row>
    <row r="1741" customFormat="false" ht="15.75" hidden="false" customHeight="true" outlineLevel="0" collapsed="false">
      <c r="A1741" s="3" t="s">
        <v>1741</v>
      </c>
      <c r="B1741" s="3" t="str">
        <f aca="false">IFERROR(__xludf.dummyfunction("GOOGLETRANSLATE(B1741, ""en"", ""mg"")"),"Ny mozika hitako amin'ny taona - mampitolagaga!")</f>
        <v>Ny mozika hitako amin'ny taona - mampitolagaga!</v>
      </c>
      <c r="C1741" s="3" t="n">
        <v>1</v>
      </c>
    </row>
    <row r="1742" customFormat="false" ht="15.75" hidden="false" customHeight="true" outlineLevel="0" collapsed="false">
      <c r="A1742" s="3" t="s">
        <v>1742</v>
      </c>
      <c r="B1742" s="3" t="str">
        <f aca="false">IFERROR(__xludf.dummyfunction("GOOGLETRANSLATE(B1742, ""en"", ""mg"")"),"Tsy manampy na dia kely aza ny sarintany satria ny hany ataony dia ny manasongadina ny lalantsara fa mena ianao ary tsy maintsy mamaritra izay varavarana mankany amin'ny toerana misy anao.")</f>
        <v>Tsy manampy na dia kely aza ny sarintany satria ny hany ataony dia ny manasongadina ny lalantsara fa mena ianao ary tsy maintsy mamaritra izay varavarana mankany amin'ny toerana misy anao.</v>
      </c>
      <c r="C1742" s="3" t="n">
        <v>-1</v>
      </c>
    </row>
    <row r="1743" customFormat="false" ht="15.75" hidden="false" customHeight="true" outlineLevel="0" collapsed="false">
      <c r="A1743" s="3" t="s">
        <v>1743</v>
      </c>
      <c r="B1743" s="3" t="str">
        <f aca="false">IFERROR(__xludf.dummyfunction("GOOGLETRANSLATE(B1743, ""en"", ""mg"")"),"Tsy hividy amin'ny 3ware intsony aho.")</f>
        <v>Tsy hividy amin'ny 3ware intsony aho.</v>
      </c>
      <c r="C1743" s="3" t="n">
        <v>-1</v>
      </c>
    </row>
    <row r="1744" customFormat="false" ht="15.75" hidden="false" customHeight="true" outlineLevel="0" collapsed="false">
      <c r="A1744" s="3" t="s">
        <v>1744</v>
      </c>
      <c r="B1744" s="3" t="str">
        <f aca="false">IFERROR(__xludf.dummyfunction("GOOGLETRANSLATE(B1744, ""en"", ""mg"")"),"Nandeha tany amin'ny Radio Shack aloha aho, tsy nanana ny kitapo izy ireo, ary tsy nanana adaptatera mety hifanaraka amin'ny fakantsary.")</f>
        <v>Nandeha tany amin'ny Radio Shack aloha aho, tsy nanana ny kitapo izy ireo, ary tsy nanana adaptatera mety hifanaraka amin'ny fakantsary.</v>
      </c>
      <c r="C1744" s="3" t="n">
        <v>-1</v>
      </c>
    </row>
    <row r="1745" customFormat="false" ht="15.75" hidden="false" customHeight="true" outlineLevel="0" collapsed="false">
      <c r="A1745" s="3" t="s">
        <v>1745</v>
      </c>
      <c r="B1745" s="3" t="str">
        <f aca="false">IFERROR(__xludf.dummyfunction("GOOGLETRANSLATE(B1745, ""en"", ""mg"")"),"Ity lalao ity dia dikan-teny tsy misy dikany amin'io lalao io (izay manasongadina an'i Naruto ihany koa ho toy ny toetra azo lalaovina) ianao dia manafika amin'ny bokotra IRAY ka mahatonga azy io ho lalao mora.")</f>
        <v>Ity lalao ity dia dikan-teny tsy misy dikany amin'io lalao io (izay manasongadina an'i Naruto ihany koa ho toy ny toetra azo lalaovina) ianao dia manafika amin'ny bokotra IRAY ka mahatonga azy io ho lalao mora.</v>
      </c>
      <c r="C1745" s="3" t="n">
        <v>-1</v>
      </c>
    </row>
    <row r="1746" customFormat="false" ht="15.75" hidden="false" customHeight="true" outlineLevel="0" collapsed="false">
      <c r="A1746" s="3" t="s">
        <v>1746</v>
      </c>
      <c r="B1746" s="3" t="str">
        <f aca="false">IFERROR(__xludf.dummyfunction("GOOGLETRANSLATE(B1746, ""en"", ""mg"")"),"Nahita trano tao anaty poketrako izy io.")</f>
        <v>Nahita trano tao anaty poketrako izy io.</v>
      </c>
      <c r="C1746" s="3" t="n">
        <v>1</v>
      </c>
    </row>
    <row r="1747" customFormat="false" ht="15.75" hidden="false" customHeight="true" outlineLevel="0" collapsed="false">
      <c r="A1747" s="3" t="s">
        <v>1747</v>
      </c>
      <c r="B1747" s="3" t="str">
        <f aca="false">IFERROR(__xludf.dummyfunction("GOOGLETRANSLATE(B1747, ""en"", ""mg"")"),"sary grainy, mihetsika miadana.")</f>
        <v>sary grainy, mihetsika miadana.</v>
      </c>
      <c r="C1747" s="3" t="n">
        <v>-1</v>
      </c>
    </row>
    <row r="1748" customFormat="false" ht="15.75" hidden="false" customHeight="true" outlineLevel="0" collapsed="false">
      <c r="A1748" s="3" t="s">
        <v>1748</v>
      </c>
      <c r="B1748" s="3" t="str">
        <f aca="false">IFERROR(__xludf.dummyfunction("GOOGLETRANSLATE(B1748, ""en"", ""mg"")"),"Misalasala aho fa efa nandalo izany ny mpamokatra.")</f>
        <v>Misalasala aho fa efa nandalo izany ny mpamokatra.</v>
      </c>
      <c r="C1748" s="3" t="n">
        <v>-1</v>
      </c>
    </row>
    <row r="1749" customFormat="false" ht="15.75" hidden="false" customHeight="true" outlineLevel="0" collapsed="false">
      <c r="A1749" s="3" t="s">
        <v>1749</v>
      </c>
      <c r="B1749" s="3" t="str">
        <f aca="false">IFERROR(__xludf.dummyfunction("GOOGLETRANSLATE(B1749, ""en"", ""mg"")"),"-Ny tena antony hanesorana an'ity finday ity dia noho ny charging/charger/batterie.")</f>
        <v>-Ny tena antony hanesorana an'ity finday ity dia noho ny charging/charger/batterie.</v>
      </c>
      <c r="C1749" s="3" t="n">
        <v>-1</v>
      </c>
    </row>
    <row r="1750" customFormat="false" ht="15.75" hidden="false" customHeight="true" outlineLevel="0" collapsed="false">
      <c r="A1750" s="3" t="s">
        <v>1750</v>
      </c>
      <c r="B1750" s="3" t="str">
        <f aca="false">IFERROR(__xludf.dummyfunction("GOOGLETRANSLATE(B1750, ""en"", ""mg"")"),"Ary koa, naheno olona antsoina hoe Orik na Hothgar ve ianao tao amin'ilay sarimihetsika?")</f>
        <v>Ary koa, naheno olona antsoina hoe Orik na Hothgar ve ianao tao amin'ilay sarimihetsika?</v>
      </c>
      <c r="C1750" s="3" t="n">
        <v>-1</v>
      </c>
    </row>
    <row r="1751" customFormat="false" ht="15.75" hidden="false" customHeight="true" outlineLevel="0" collapsed="false">
      <c r="A1751" s="3" t="s">
        <v>1751</v>
      </c>
      <c r="B1751" s="3" t="str">
        <f aca="false">IFERROR(__xludf.dummyfunction("GOOGLETRANSLATE(B1751, ""en"", ""mg"")"),"Inona no mora azo ho toy ny ranon-drano THE GREAT SANTINI ny sarimihetsika dia nahatratra ny tsy nampoizina: fiaraha-miory ho an'ny resy sy ny fanajana vaovao ho an'ny mpandresy.")</f>
        <v>Inona no mora azo ho toy ny ranon-drano THE GREAT SANTINI ny sarimihetsika dia nahatratra ny tsy nampoizina: fiaraha-miory ho an'ny resy sy ny fanajana vaovao ho an'ny mpandresy.</v>
      </c>
      <c r="C1751" s="3" t="n">
        <v>1</v>
      </c>
    </row>
    <row r="1752" customFormat="false" ht="15.75" hidden="false" customHeight="true" outlineLevel="0" collapsed="false">
      <c r="A1752" s="3" t="s">
        <v>1752</v>
      </c>
      <c r="B1752" s="3" t="str">
        <f aca="false">IFERROR(__xludf.dummyfunction("GOOGLETRANSLATE(B1752, ""en"", ""mg"")"),"Rehefa avy namaky ny The Profit Retailer, ary nihaino ny heviny, dia mety ho vonona ny hiatrika ny tontolon'ny varotra izy.")</f>
        <v>Rehefa avy namaky ny The Profit Retailer, ary nihaino ny heviny, dia mety ho vonona ny hiatrika ny tontolon'ny varotra izy.</v>
      </c>
      <c r="C1752" s="3" t="n">
        <v>1</v>
      </c>
    </row>
    <row r="1753" customFormat="false" ht="15.75" hidden="false" customHeight="true" outlineLevel="0" collapsed="false">
      <c r="A1753" s="3" t="s">
        <v>1753</v>
      </c>
      <c r="B1753" s="3" t="str">
        <f aca="false">IFERROR(__xludf.dummyfunction("GOOGLETRANSLATE(B1753, ""en"", ""mg"")"),"Maps ho lehibe.")</f>
        <v>Maps ho lehibe.</v>
      </c>
      <c r="C1753" s="3" t="n">
        <v>-1</v>
      </c>
    </row>
    <row r="1754" customFormat="false" ht="15.75" hidden="false" customHeight="true" outlineLevel="0" collapsed="false">
      <c r="A1754" s="3" t="s">
        <v>1754</v>
      </c>
      <c r="B1754" s="3" t="str">
        <f aca="false">IFERROR(__xludf.dummyfunction("GOOGLETRANSLATE(B1754, ""en"", ""mg"")"),"Ny sarimihetsika tsara kokoa noho ny salan'isa dia tohanan'ny fihetsika tsara nataon'ireo kintanany, miaraka amin'i Brit Blunt mampiasa lantom-peo amerikana tsy misy kilema ary mahatonga azy ho 'zazavavy' bitch (araka ny ilazana azy amin'ny faran'ny crédi"&amp;"t fotsiny) ho azo avotana ary ny 'lehilahy' Holmes dia nivezivezy avy tao amin'ny mensch ho fandrahonana.")</f>
        <v>Ny sarimihetsika tsara kokoa noho ny salan'isa dia tohanan'ny fihetsika tsara nataon'ireo kintanany, miaraka amin'i Brit Blunt mampiasa lantom-peo amerikana tsy misy kilema ary mahatonga azy ho 'zazavavy' bitch (araka ny ilazana azy amin'ny faran'ny crédit fotsiny) ho azo avotana ary ny 'lehilahy' Holmes dia nivezivezy avy tao amin'ny mensch ho fandrahonana.</v>
      </c>
      <c r="C1754" s="3" t="n">
        <v>1</v>
      </c>
    </row>
    <row r="1755" customFormat="false" ht="15.75" hidden="false" customHeight="true" outlineLevel="0" collapsed="false">
      <c r="A1755" s="3" t="s">
        <v>1755</v>
      </c>
      <c r="B1755" s="3" t="str">
        <f aca="false">IFERROR(__xludf.dummyfunction("GOOGLETRANSLATE(B1755, ""en"", ""mg"")"),"Gaga aho hoe 'Iza no Manova ny Sainao?'")</f>
        <v>Gaga aho hoe 'Iza no Manova ny Sainao?'</v>
      </c>
      <c r="C1755" s="3" t="n">
        <v>-1</v>
      </c>
    </row>
    <row r="1756" customFormat="false" ht="15.75" hidden="false" customHeight="true" outlineLevel="0" collapsed="false">
      <c r="A1756" s="3" t="s">
        <v>1756</v>
      </c>
      <c r="B1756" s="3" t="str">
        <f aca="false">IFERROR(__xludf.dummyfunction("GOOGLETRANSLATE(B1756, ""en"", ""mg"")"),"Ity dia CD tena ilaina ho an'izay maniry hampivelatra ny fiainany misaintsaina ara-panahy.")</f>
        <v>Ity dia CD tena ilaina ho an'izay maniry hampivelatra ny fiainany misaintsaina ara-panahy.</v>
      </c>
      <c r="C1756" s="3" t="n">
        <v>1</v>
      </c>
    </row>
    <row r="1757" customFormat="false" ht="15.75" hidden="false" customHeight="true" outlineLevel="0" collapsed="false">
      <c r="A1757" s="3" t="s">
        <v>1757</v>
      </c>
      <c r="B1757" s="3" t="str">
        <f aca="false">IFERROR(__xludf.dummyfunction("GOOGLETRANSLATE(B1757, ""en"", ""mg"")"),"Ny ratsy - amin'ny milina Windows XP-ko, izay tsy dia misy rindrambaiko napetraka ary voakarakara tsara amin'ny ankapobeny, ny rindrambaiko dia tsy nahavita nametraka ny mpamily araka ny tokony ho izy.")</f>
        <v>Ny ratsy - amin'ny milina Windows XP-ko, izay tsy dia misy rindrambaiko napetraka ary voakarakara tsara amin'ny ankapobeny, ny rindrambaiko dia tsy nahavita nametraka ny mpamily araka ny tokony ho izy.</v>
      </c>
      <c r="C1757" s="3" t="n">
        <v>-1</v>
      </c>
    </row>
    <row r="1758" customFormat="false" ht="15.75" hidden="false" customHeight="true" outlineLevel="0" collapsed="false">
      <c r="A1758" s="3" t="s">
        <v>1758</v>
      </c>
      <c r="B1758" s="3" t="str">
        <f aca="false">IFERROR(__xludf.dummyfunction("GOOGLETRANSLATE(B1758, ""en"", ""mg"")"),"Azo antoka fa hitady fanamby bebe kokoa ianao, raha nilalao hatramin'ny taona fahefatra (tsy nanao izany aho) dia tokony ho leo ianao izao.")</f>
        <v>Azo antoka fa hitady fanamby bebe kokoa ianao, raha nilalao hatramin'ny taona fahefatra (tsy nanao izany aho) dia tokony ho leo ianao izao.</v>
      </c>
      <c r="C1758" s="3" t="n">
        <v>-1</v>
      </c>
    </row>
    <row r="1759" customFormat="false" ht="15.75" hidden="false" customHeight="true" outlineLevel="0" collapsed="false">
      <c r="A1759" s="3" t="s">
        <v>1759</v>
      </c>
      <c r="B1759" s="3" t="str">
        <f aca="false">IFERROR(__xludf.dummyfunction("GOOGLETRANSLATE(B1759, ""en"", ""mg"")"),"Mahatsiravina ny kalitaon'ity DVD ity ary toa nafindra avy amin'ny loharano VHS taloha.")</f>
        <v>Mahatsiravina ny kalitaon'ity DVD ity ary toa nafindra avy amin'ny loharano VHS taloha.</v>
      </c>
      <c r="C1759" s="3" t="n">
        <v>-1</v>
      </c>
    </row>
    <row r="1760" customFormat="false" ht="15.75" hidden="false" customHeight="true" outlineLevel="0" collapsed="false">
      <c r="A1760" s="3" t="s">
        <v>1760</v>
      </c>
      <c r="B1760" s="3" t="str">
        <f aca="false">IFERROR(__xludf.dummyfunction("GOOGLETRANSLATE(B1760, ""en"", ""mg"")"),"Mangatsiaka ny mitsoka lavaka lehibe amin'ny sisin'ny tranobe.")</f>
        <v>Mangatsiaka ny mitsoka lavaka lehibe amin'ny sisin'ny tranobe.</v>
      </c>
      <c r="C1760" s="3" t="n">
        <v>1</v>
      </c>
    </row>
    <row r="1761" customFormat="false" ht="15.75" hidden="false" customHeight="true" outlineLevel="0" collapsed="false">
      <c r="A1761" s="3" t="s">
        <v>1761</v>
      </c>
      <c r="B1761" s="3" t="str">
        <f aca="false">IFERROR(__xludf.dummyfunction("GOOGLETRANSLATE(B1761, ""en"", ""mg"")"),"Mifaninana amin'ny toerana enina samihafa ao anatin'izany ny SmackDown!, Raw ary ny extravaganza farany, WrestleMania.")</f>
        <v>Mifaninana amin'ny toerana enina samihafa ao anatin'izany ny SmackDown!, Raw ary ny extravaganza farany, WrestleMania.</v>
      </c>
      <c r="C1761" s="3" t="n">
        <v>1</v>
      </c>
    </row>
    <row r="1762" customFormat="false" ht="15.75" hidden="false" customHeight="true" outlineLevel="0" collapsed="false">
      <c r="A1762" s="3" t="s">
        <v>1762</v>
      </c>
      <c r="B1762" s="3" t="str">
        <f aca="false">IFERROR(__xludf.dummyfunction("GOOGLETRANSLATE(B1762, ""en"", ""mg"")"),"MIALA AZA Tontolo Roa...AZA MITOVY NY HETSIKA!!!")</f>
        <v>MIALA AZA Tontolo Roa...AZA MITOVY NY HETSIKA!!!</v>
      </c>
      <c r="C1762" s="3" t="n">
        <v>-1</v>
      </c>
    </row>
    <row r="1763" customFormat="false" ht="15.75" hidden="false" customHeight="true" outlineLevel="0" collapsed="false">
      <c r="A1763" s="3" t="s">
        <v>1763</v>
      </c>
      <c r="B1763" s="3" t="str">
        <f aca="false">IFERROR(__xludf.dummyfunction("GOOGLETRANSLATE(B1763, ""en"", ""mg"")"),"Hevitra tsara natao araka ny fenitra amin'ny fahitalavitra, ary mendrika hojerena maimaimpoana.")</f>
        <v>Hevitra tsara natao araka ny fenitra amin'ny fahitalavitra, ary mendrika hojerena maimaimpoana.</v>
      </c>
      <c r="C1763" s="3" t="n">
        <v>1</v>
      </c>
    </row>
    <row r="1764" customFormat="false" ht="15.75" hidden="false" customHeight="true" outlineLevel="0" collapsed="false">
      <c r="A1764" s="3" t="s">
        <v>1764</v>
      </c>
      <c r="B1764" s="3" t="str">
        <f aca="false">IFERROR(__xludf.dummyfunction("GOOGLETRANSLATE(B1764, ""en"", ""mg"")"),"Fa maninona no saro-piaro amin'ny lasibatra mora toy ny vegan starlet?")</f>
        <v>Fa maninona no saro-piaro amin'ny lasibatra mora toy ny vegan starlet?</v>
      </c>
      <c r="C1764" s="3" t="n">
        <v>-1</v>
      </c>
    </row>
    <row r="1765" customFormat="false" ht="15.75" hidden="false" customHeight="true" outlineLevel="0" collapsed="false">
      <c r="A1765" s="3" t="s">
        <v>1765</v>
      </c>
      <c r="B1765" s="3" t="str">
        <f aca="false">IFERROR(__xludf.dummyfunction("GOOGLETRANSLATE(B1765, ""en"", ""mg"")"),"Nostalgic Cut: White Bird (yup.")</f>
        <v>Nostalgic Cut: White Bird (yup.</v>
      </c>
      <c r="C1765" s="3" t="n">
        <v>1</v>
      </c>
    </row>
    <row r="1766" customFormat="false" ht="15.75" hidden="false" customHeight="true" outlineLevel="0" collapsed="false">
      <c r="A1766" s="3" t="s">
        <v>1766</v>
      </c>
      <c r="B1766" s="3" t="str">
        <f aca="false">IFERROR(__xludf.dummyfunction("GOOGLETRANSLATE(B1766, ""en"", ""mg"")"),"Nahoana aho no nividy an'ity?")</f>
        <v>Nahoana aho no nividy an'ity?</v>
      </c>
      <c r="C1766" s="3" t="n">
        <v>-1</v>
      </c>
    </row>
    <row r="1767" customFormat="false" ht="15.75" hidden="false" customHeight="true" outlineLevel="0" collapsed="false">
      <c r="A1767" s="3" t="s">
        <v>1767</v>
      </c>
      <c r="B1767" s="3" t="str">
        <f aca="false">IFERROR(__xludf.dummyfunction("GOOGLETRANSLATE(B1767, ""en"", ""mg"")"),"Ohatra, lehilahy 30 miaraka amin'ny RPG no hitifitra anao indray mandeha.")</f>
        <v>Ohatra, lehilahy 30 miaraka amin'ny RPG no hitifitra anao indray mandeha.</v>
      </c>
      <c r="C1767" s="3" t="n">
        <v>-1</v>
      </c>
    </row>
    <row r="1768" customFormat="false" ht="15.75" hidden="false" customHeight="true" outlineLevel="0" collapsed="false">
      <c r="A1768" s="3" t="s">
        <v>1768</v>
      </c>
      <c r="B1768" s="3" t="str">
        <f aca="false">IFERROR(__xludf.dummyfunction("GOOGLETRANSLATE(B1768, ""en"", ""mg"")"),"Spencer dia manome fampisehoana mahomby amin'ny maha-Tony nampijaliana (toa an'i Dellevergin amin'ny dikan-teny zandriny) manandrana manala ny onjan'ny fanararaotana sy ny fankahalana avy amin'ilay hany olona tena tiany hireharehana ary tohanan'ny fihodin"&amp;"ana sarotra kokoa nataon'i Draxl (sy ny zandriny lahy Davidson) ho John. Ireo rahalahy tanora roa dia mifanakaiky sy manify rehefa misavoritaka ny zava-drehetra, saingy amin'ny farany dia misy tsipìka eo anelanelan'izy roa amin'ny Harold mpikomy izay tsy "&amp;"hijanona na inona na inona hahita ny 'nofiny' araka ny tokony ho izy.")</f>
        <v>Spencer dia manome fampisehoana mahomby amin'ny maha-Tony nampijaliana (toa an'i Dellevergin amin'ny dikan-teny zandriny) manandrana manala ny onjan'ny fanararaotana sy ny fankahalana avy amin'ilay hany olona tena tiany hireharehana ary tohanan'ny fihodinana sarotra kokoa nataon'i Draxl (sy ny zandriny lahy Davidson) ho John. Ireo rahalahy tanora roa dia mifanakaiky sy manify rehefa misavoritaka ny zava-drehetra, saingy amin'ny farany dia misy tsipìka eo anelanelan'izy roa amin'ny Harold mpikomy izay tsy hijanona na inona na inona hahita ny 'nofiny' araka ny tokony ho izy.</v>
      </c>
      <c r="C1768" s="3" t="n">
        <v>1</v>
      </c>
    </row>
    <row r="1769" customFormat="false" ht="15.75" hidden="false" customHeight="true" outlineLevel="0" collapsed="false">
      <c r="A1769" s="3" t="s">
        <v>1769</v>
      </c>
      <c r="B1769" s="3" t="str">
        <f aca="false">IFERROR(__xludf.dummyfunction("GOOGLETRANSLATE(B1769, ""en"", ""mg"")"),"Ary inona no nanjo an'ilay raim-pianakaviana niantso ny zanany vavy hoe 'squirt'?")</f>
        <v>Ary inona no nanjo an'ilay raim-pianakaviana niantso ny zanany vavy hoe 'squirt'?</v>
      </c>
      <c r="C1769" s="3" t="n">
        <v>-1</v>
      </c>
    </row>
    <row r="1770" customFormat="false" ht="15.75" hidden="false" customHeight="true" outlineLevel="0" collapsed="false">
      <c r="A1770" s="3" t="s">
        <v>1770</v>
      </c>
      <c r="B1770" s="3" t="str">
        <f aca="false">IFERROR(__xludf.dummyfunction("GOOGLETRANSLATE(B1770, ""en"", ""mg"")"),"Tahaka ny, tiavo na mankahala ny tantara noforoniny, dia hahita torohevitra matanjaka be dia be ianao ao amin'ity boky kely ity.")</f>
        <v>Tahaka ny, tiavo na mankahala ny tantara noforoniny, dia hahita torohevitra matanjaka be dia be ianao ao amin'ity boky kely ity.</v>
      </c>
      <c r="C1770" s="3" t="n">
        <v>1</v>
      </c>
    </row>
    <row r="1771" customFormat="false" ht="15.75" hidden="false" customHeight="true" outlineLevel="0" collapsed="false">
      <c r="A1771" s="3" t="s">
        <v>1771</v>
      </c>
      <c r="B1771" s="3" t="str">
        <f aca="false">IFERROR(__xludf.dummyfunction("GOOGLETRANSLATE(B1771, ""en"", ""mg"")"),"Saingy noho ny antony iray dia toa mivadika gitara izy.")</f>
        <v>Saingy noho ny antony iray dia toa mivadika gitara izy.</v>
      </c>
      <c r="C1771" s="3" t="n">
        <v>-1</v>
      </c>
    </row>
    <row r="1772" customFormat="false" ht="15.75" hidden="false" customHeight="true" outlineLevel="0" collapsed="false">
      <c r="A1772" s="3" t="s">
        <v>1772</v>
      </c>
      <c r="B1772" s="3" t="str">
        <f aca="false">IFERROR(__xludf.dummyfunction("GOOGLETRANSLATE(B1772, ""en"", ""mg"")"),"Misy fiantraikany manokana izy io, saingy tsy handao ny teatra miaraka amin'ny fahatsapana tsara ianao, fa maniry ny hamerenana ny volanao!")</f>
        <v>Misy fiantraikany manokana izy io, saingy tsy handao ny teatra miaraka amin'ny fahatsapana tsara ianao, fa maniry ny hamerenana ny volanao!</v>
      </c>
      <c r="C1772" s="3" t="n">
        <v>-1</v>
      </c>
    </row>
    <row r="1773" customFormat="false" ht="15.75" hidden="false" customHeight="true" outlineLevel="0" collapsed="false">
      <c r="A1773" s="3" t="s">
        <v>1773</v>
      </c>
      <c r="B1773" s="3" t="str">
        <f aca="false">IFERROR(__xludf.dummyfunction("GOOGLETRANSLATE(B1773, ""en"", ""mg"")"),"Toa tsara.")</f>
        <v>Toa tsara.</v>
      </c>
      <c r="C1773" s="3" t="n">
        <v>1</v>
      </c>
    </row>
    <row r="1774" customFormat="false" ht="15.75" hidden="false" customHeight="true" outlineLevel="0" collapsed="false">
      <c r="A1774" s="3" t="s">
        <v>1774</v>
      </c>
      <c r="B1774" s="3" t="str">
        <f aca="false">IFERROR(__xludf.dummyfunction("GOOGLETRANSLATE(B1774, ""en"", ""mg"")"),"Ny fomba fihetsiky ny miaramila dia tena zava-misy ka tsy manam-paharoa.")</f>
        <v>Ny fomba fihetsiky ny miaramila dia tena zava-misy ka tsy manam-paharoa.</v>
      </c>
      <c r="C1774" s="3" t="n">
        <v>1</v>
      </c>
    </row>
    <row r="1775" customFormat="false" ht="15.75" hidden="false" customHeight="true" outlineLevel="0" collapsed="false">
      <c r="A1775" s="3" t="s">
        <v>1775</v>
      </c>
      <c r="B1775" s="3" t="str">
        <f aca="false">IFERROR(__xludf.dummyfunction("GOOGLETRANSLATE(B1775, ""en"", ""mg"")"),"Azonao atao ny manamboatra volo, akanjo snowboard, kiraro, lobaka ary maro hafa.")</f>
        <v>Azonao atao ny manamboatra volo, akanjo snowboard, kiraro, lobaka ary maro hafa.</v>
      </c>
      <c r="C1775" s="3" t="n">
        <v>1</v>
      </c>
    </row>
    <row r="1776" customFormat="false" ht="15.75" hidden="false" customHeight="true" outlineLevel="0" collapsed="false">
      <c r="A1776" s="3" t="s">
        <v>1776</v>
      </c>
      <c r="B1776" s="3" t="str">
        <f aca="false">IFERROR(__xludf.dummyfunction("GOOGLETRANSLATE(B1776, ""en"", ""mg"")"),"Misaotra ny sarimihetsika manjavozavo nefa mazava maso nataon'i John Christian Rosenlund, ny endrika famokarana sepias an'i Eve Cauley ary ny famolavolana akanjo amin'ny vanim-potoana ara-bola nataon'i Tere Duncan izay manome azy io amin'ny faran'ny taona"&amp;" 50 - fiandohan'ny taona 60.")</f>
        <v>Misaotra ny sarimihetsika manjavozavo nefa mazava maso nataon'i John Christian Rosenlund, ny endrika famokarana sepias an'i Eve Cauley ary ny famolavolana akanjo amin'ny vanim-potoana ara-bola nataon'i Tere Duncan izay manome azy io amin'ny faran'ny taona 50 - fiandohan'ny taona 60.</v>
      </c>
      <c r="C1776" s="3" t="n">
        <v>1</v>
      </c>
    </row>
    <row r="1777" customFormat="false" ht="15.75" hidden="false" customHeight="true" outlineLevel="0" collapsed="false">
      <c r="A1777" s="3" t="s">
        <v>1777</v>
      </c>
      <c r="B1777" s="3" t="str">
        <f aca="false">IFERROR(__xludf.dummyfunction("GOOGLETRANSLATE(B1777, ""en"", ""mg"")"),"Ary ny feon'i Brian Leary no miaraka tonga lafatra amin'izany rehetra izany, mampiray azy rehetra tahaka ny nataon'i Rain Parade tamin'ny fotoana tsara indrindra.")</f>
        <v>Ary ny feon'i Brian Leary no miaraka tonga lafatra amin'izany rehetra izany, mampiray azy rehetra tahaka ny nataon'i Rain Parade tamin'ny fotoana tsara indrindra.</v>
      </c>
      <c r="C1777" s="3" t="n">
        <v>1</v>
      </c>
    </row>
    <row r="1778" customFormat="false" ht="15.75" hidden="false" customHeight="true" outlineLevel="0" collapsed="false">
      <c r="A1778" s="3" t="s">
        <v>1778</v>
      </c>
      <c r="B1778" s="3" t="str">
        <f aca="false">IFERROR(__xludf.dummyfunction("GOOGLETRANSLATE(B1778, ""en"", ""mg"")"),"Saika ny lalao rehetra dia mahatalanjona ary ny karazana izay tian'ny tsirairay dia nandeha nandritra ny dimy minitra hafa.")</f>
        <v>Saika ny lalao rehetra dia mahatalanjona ary ny karazana izay tian'ny tsirairay dia nandeha nandritra ny dimy minitra hafa.</v>
      </c>
      <c r="C1778" s="3" t="n">
        <v>1</v>
      </c>
    </row>
    <row r="1779" customFormat="false" ht="15.75" hidden="false" customHeight="true" outlineLevel="0" collapsed="false">
      <c r="A1779" s="3" t="s">
        <v>1779</v>
      </c>
      <c r="B1779" s="3" t="str">
        <f aca="false">IFERROR(__xludf.dummyfunction("GOOGLETRANSLATE(B1779, ""en"", ""mg"")"),"Omeko kintana 4 amin'ny kintana dimy ity boky ity.")</f>
        <v>Omeko kintana 4 amin'ny kintana dimy ity boky ity.</v>
      </c>
      <c r="C1779" s="3" t="n">
        <v>1</v>
      </c>
    </row>
    <row r="1780" customFormat="false" ht="15.75" hidden="false" customHeight="true" outlineLevel="0" collapsed="false">
      <c r="A1780" s="3" t="s">
        <v>1780</v>
      </c>
      <c r="B1780" s="3" t="str">
        <f aca="false">IFERROR(__xludf.dummyfunction("GOOGLETRANSLATE(B1780, ""en"", ""mg"")"),"Heveriko fa tsy afaka nanao asa ratsy kokoa ny mpamorona ary manantena aho fa tsy hahazo safidy hanao lalao hafa i SouthPeak.")</f>
        <v>Heveriko fa tsy afaka nanao asa ratsy kokoa ny mpamorona ary manantena aho fa tsy hahazo safidy hanao lalao hafa i SouthPeak.</v>
      </c>
      <c r="C1780" s="3" t="n">
        <v>-1</v>
      </c>
    </row>
    <row r="1781" customFormat="false" ht="15.75" hidden="false" customHeight="true" outlineLevel="0" collapsed="false">
      <c r="A1781" s="3" t="s">
        <v>1781</v>
      </c>
      <c r="B1781" s="3" t="str">
        <f aca="false">IFERROR(__xludf.dummyfunction("GOOGLETRANSLATE(B1781, ""en"", ""mg"")"),"Na dia lava aza ireo fitsapana ireo, dia tsotra ny fanontaniana ary tsy mitovy amin'ny fanontaniana AP tena izy.")</f>
        <v>Na dia lava aza ireo fitsapana ireo, dia tsotra ny fanontaniana ary tsy mitovy amin'ny fanontaniana AP tena izy.</v>
      </c>
      <c r="C1781" s="3" t="n">
        <v>-1</v>
      </c>
    </row>
    <row r="1782" customFormat="false" ht="15.75" hidden="false" customHeight="true" outlineLevel="0" collapsed="false">
      <c r="A1782" s="3" t="s">
        <v>1782</v>
      </c>
      <c r="B1782" s="3" t="str">
        <f aca="false">IFERROR(__xludf.dummyfunction("GOOGLETRANSLATE(B1782, ""en"", ""mg"")"),"Riiight.")</f>
        <v>Riiight.</v>
      </c>
      <c r="C1782" s="3" t="n">
        <v>-1</v>
      </c>
    </row>
    <row r="1783" customFormat="false" ht="15.75" hidden="false" customHeight="true" outlineLevel="0" collapsed="false">
      <c r="A1783" s="3" t="s">
        <v>1783</v>
      </c>
      <c r="B1783" s="3" t="str">
        <f aca="false">IFERROR(__xludf.dummyfunction("GOOGLETRANSLATE(B1783, ""en"", ""mg"")"),"Ny fampifanarahana tsy misy tariby ho an'ny mailaka / kalandrie / fifandraisana / naoty miaraka amin'ny birao dia miasa tsara.")</f>
        <v>Ny fampifanarahana tsy misy tariby ho an'ny mailaka / kalandrie / fifandraisana / naoty miaraka amin'ny birao dia miasa tsara.</v>
      </c>
      <c r="C1783" s="3" t="n">
        <v>1</v>
      </c>
    </row>
    <row r="1784" customFormat="false" ht="15.75" hidden="false" customHeight="true" outlineLevel="0" collapsed="false">
      <c r="A1784" s="3" t="s">
        <v>1784</v>
      </c>
      <c r="B1784" s="3" t="str">
        <f aca="false">IFERROR(__xludf.dummyfunction("GOOGLETRANSLATE(B1784, ""en"", ""mg"")"),"Tsy hiteny mihitsy aho fa fitaovana ilaina amin'ny prog ity, fa hey, ho an'ny vola vitsivitsy azonao atao ny mividy an'ity na mividy ny sasany amin'ireo drivel mozika androany, handeha aho amin'ity Misaotra.")</f>
        <v>Tsy hiteny mihitsy aho fa fitaovana ilaina amin'ny prog ity, fa hey, ho an'ny vola vitsivitsy azonao atao ny mividy an'ity na mividy ny sasany amin'ireo drivel mozika androany, handeha aho amin'ity Misaotra.</v>
      </c>
      <c r="C1784" s="3" t="n">
        <v>1</v>
      </c>
    </row>
    <row r="1785" customFormat="false" ht="15.75" hidden="false" customHeight="true" outlineLevel="0" collapsed="false">
      <c r="A1785" s="3" t="s">
        <v>1785</v>
      </c>
      <c r="B1785" s="3" t="str">
        <f aca="false">IFERROR(__xludf.dummyfunction("GOOGLETRANSLATE(B1785, ""en"", ""mg"")"),"Sambany aho no nandre izany rehefa nametraka ilay kapila tao amin'ny mpilalao fiara aho ary voadona mafy aho.")</f>
        <v>Sambany aho no nandre izany rehefa nametraka ilay kapila tao amin'ny mpilalao fiara aho ary voadona mafy aho.</v>
      </c>
      <c r="C1785" s="3" t="n">
        <v>1</v>
      </c>
    </row>
    <row r="1786" customFormat="false" ht="15.75" hidden="false" customHeight="true" outlineLevel="0" collapsed="false">
      <c r="A1786" s="3" t="s">
        <v>1786</v>
      </c>
      <c r="B1786" s="3" t="str">
        <f aca="false">IFERROR(__xludf.dummyfunction("GOOGLETRANSLATE(B1786, ""en"", ""mg"")"),"Ny Jeneraly Brigadier an-dranomasina no miaramila amerikanina manana voninahitra indrindra, nahazo medaly 2 amin'ny voninahitra ary 1 Medaly Brevet (Tsy navoaka intsony, mitovy amin'ny Medaly of Honor).")</f>
        <v>Ny Jeneraly Brigadier an-dranomasina no miaramila amerikanina manana voninahitra indrindra, nahazo medaly 2 amin'ny voninahitra ary 1 Medaly Brevet (Tsy navoaka intsony, mitovy amin'ny Medaly of Honor).</v>
      </c>
      <c r="C1786" s="3" t="n">
        <v>1</v>
      </c>
    </row>
    <row r="1787" customFormat="false" ht="15.75" hidden="false" customHeight="true" outlineLevel="0" collapsed="false">
      <c r="A1787" s="3" t="s">
        <v>1787</v>
      </c>
      <c r="B1787" s="3" t="str">
        <f aca="false">IFERROR(__xludf.dummyfunction("GOOGLETRANSLATE(B1787, ""en"", ""mg"")"),"Ny SSX 3 dia manome fahalalahana be dia be ho anao, satria afaka mikaroka ny tendrombohitra irery ianao ary tsy misy zotra andalana tsy maintsy aleha.")</f>
        <v>Ny SSX 3 dia manome fahalalahana be dia be ho anao, satria afaka mikaroka ny tendrombohitra irery ianao ary tsy misy zotra andalana tsy maintsy aleha.</v>
      </c>
      <c r="C1787" s="3" t="n">
        <v>1</v>
      </c>
    </row>
    <row r="1788" customFormat="false" ht="15.75" hidden="false" customHeight="true" outlineLevel="0" collapsed="false">
      <c r="A1788" s="3" t="s">
        <v>1788</v>
      </c>
      <c r="B1788" s="3" t="str">
        <f aca="false">IFERROR(__xludf.dummyfunction("GOOGLETRANSLATE(B1788, ""en"", ""mg"")"),"Raha mila fiara tsara ianao, mandehana any amin'ny Universal Studios, aza mividy an'ity, fa tsy manapaka azy fotsiny.")</f>
        <v>Raha mila fiara tsara ianao, mandehana any amin'ny Universal Studios, aza mividy an'ity, fa tsy manapaka azy fotsiny.</v>
      </c>
      <c r="C1788" s="3" t="n">
        <v>-1</v>
      </c>
    </row>
    <row r="1789" customFormat="false" ht="15.75" hidden="false" customHeight="true" outlineLevel="0" collapsed="false">
      <c r="A1789" s="3" t="s">
        <v>1789</v>
      </c>
      <c r="B1789" s="3" t="str">
        <f aca="false">IFERROR(__xludf.dummyfunction("GOOGLETRANSLATE(B1789, ""en"", ""mg"")"),"Tsy azoko hoe nahoana izy ireo no toa tapa-kevitra ny hampihena ny lanjan'ny fihinanana zava-maniry - tsara kokoa ny manantitrantitra fa ity dia fomba tsara iray hafa hampihenana ny fiantraikany ratsy amin'ny tany.")</f>
        <v>Tsy azoko hoe nahoana izy ireo no toa tapa-kevitra ny hampihena ny lanjan'ny fihinanana zava-maniry - tsara kokoa ny manantitrantitra fa ity dia fomba tsara iray hafa hampihenana ny fiantraikany ratsy amin'ny tany.</v>
      </c>
      <c r="C1789" s="3" t="n">
        <v>-1</v>
      </c>
    </row>
    <row r="1790" customFormat="false" ht="15.75" hidden="false" customHeight="true" outlineLevel="0" collapsed="false">
      <c r="A1790" s="3" t="s">
        <v>1790</v>
      </c>
      <c r="B1790" s="3" t="str">
        <f aca="false">IFERROR(__xludf.dummyfunction("GOOGLETRANSLATE(B1790, ""en"", ""mg"")"),"Mety ho sarotra amin'ny sasany ny mividy an'io hevitra io, indrindra raha tsy manana kiraro izy ireo.")</f>
        <v>Mety ho sarotra amin'ny sasany ny mividy an'io hevitra io, indrindra raha tsy manana kiraro izy ireo.</v>
      </c>
      <c r="C1790" s="3" t="n">
        <v>-1</v>
      </c>
    </row>
    <row r="1791" customFormat="false" ht="15.75" hidden="false" customHeight="true" outlineLevel="0" collapsed="false">
      <c r="A1791" s="3" t="s">
        <v>1791</v>
      </c>
      <c r="B1791" s="3" t="str">
        <f aca="false">IFERROR(__xludf.dummyfunction("GOOGLETRANSLATE(B1791, ""en"", ""mg"")"),"Heveriko fa amin'ny Multiplayer dia tokony ho afaka manidina pelican ianao handatsaka ammo sy fiara ho an'ny mpiara-dia aminao fa raha tifitra azy ny ekipa hafa dia tsy hivoaka izany raha tsy amin'ny lalao manaraka.")</f>
        <v>Heveriko fa amin'ny Multiplayer dia tokony ho afaka manidina pelican ianao handatsaka ammo sy fiara ho an'ny mpiara-dia aminao fa raha tifitra azy ny ekipa hafa dia tsy hivoaka izany raha tsy amin'ny lalao manaraka.</v>
      </c>
      <c r="C1791" s="3" t="n">
        <v>-1</v>
      </c>
    </row>
    <row r="1792" customFormat="false" ht="15.75" hidden="false" customHeight="true" outlineLevel="0" collapsed="false">
      <c r="A1792" s="3" t="s">
        <v>1792</v>
      </c>
      <c r="B1792" s="3" t="str">
        <f aca="false">IFERROR(__xludf.dummyfunction("GOOGLETRANSLATE(B1792, ""en"", ""mg"")"),"Tsy mitovy ny fomba fijerin'i Ismaela momba ny tantaran'ny olombelona.")</f>
        <v>Tsy mitovy ny fomba fijerin'i Ismaela momba ny tantaran'ny olombelona.</v>
      </c>
      <c r="C1792" s="3" t="n">
        <v>1</v>
      </c>
    </row>
    <row r="1793" customFormat="false" ht="15.75" hidden="false" customHeight="true" outlineLevel="0" collapsed="false">
      <c r="A1793" s="3" t="s">
        <v>1793</v>
      </c>
      <c r="B1793" s="3" t="str">
        <f aca="false">IFERROR(__xludf.dummyfunction("GOOGLETRANSLATE(B1793, ""en"", ""mg"")"),"Fampifangaroana iconoclastic amin'ny sci-fi sy film noir miaraka amin'ny endrika manjelanjelatra.")</f>
        <v>Fampifangaroana iconoclastic amin'ny sci-fi sy film noir miaraka amin'ny endrika manjelanjelatra.</v>
      </c>
      <c r="C1793" s="3" t="n">
        <v>1</v>
      </c>
    </row>
    <row r="1794" customFormat="false" ht="15.75" hidden="false" customHeight="true" outlineLevel="0" collapsed="false">
      <c r="A1794" s="3" t="s">
        <v>1794</v>
      </c>
      <c r="B1794" s="3" t="str">
        <f aca="false">IFERROR(__xludf.dummyfunction("GOOGLETRANSLATE(B1794, ""en"", ""mg"")"),"Tsy afaka mandihy kibo ianao amin'ny toetranao ""mpampianatra aerobika mihetsiketsika"".")</f>
        <v>Tsy afaka mandihy kibo ianao amin'ny toetranao "mpampianatra aerobika mihetsiketsika".</v>
      </c>
      <c r="C1794" s="3" t="n">
        <v>-1</v>
      </c>
    </row>
    <row r="1795" customFormat="false" ht="15.75" hidden="false" customHeight="true" outlineLevel="0" collapsed="false">
      <c r="A1795" s="3" t="s">
        <v>1795</v>
      </c>
      <c r="B1795" s="3" t="str">
        <f aca="false">IFERROR(__xludf.dummyfunction("GOOGLETRANSLATE(B1795, ""en"", ""mg"")"),"Andramo ny hamafin'ny tolona matihanina sy ny fientanam-po rehefa miakatra eo amin'ny tsihy ianao hiady amin'ny tarika brawlers mahery setra indrindra.")</f>
        <v>Andramo ny hamafin'ny tolona matihanina sy ny fientanam-po rehefa miakatra eo amin'ny tsihy ianao hiady amin'ny tarika brawlers mahery setra indrindra.</v>
      </c>
      <c r="C1795" s="3" t="n">
        <v>1</v>
      </c>
    </row>
    <row r="1796" customFormat="false" ht="15.75" hidden="false" customHeight="true" outlineLevel="0" collapsed="false">
      <c r="A1796" s="3" t="s">
        <v>1796</v>
      </c>
      <c r="B1796" s="3" t="str">
        <f aca="false">IFERROR(__xludf.dummyfunction("GOOGLETRANSLATE(B1796, ""en"", ""mg"")"),"Tsy diso fanantenana ny NG2!")</f>
        <v>Tsy diso fanantenana ny NG2!</v>
      </c>
      <c r="C1796" s="3" t="n">
        <v>1</v>
      </c>
    </row>
    <row r="1797" customFormat="false" ht="15.75" hidden="false" customHeight="true" outlineLevel="0" collapsed="false">
      <c r="A1797" s="3" t="s">
        <v>1797</v>
      </c>
      <c r="B1797" s="3" t="str">
        <f aca="false">IFERROR(__xludf.dummyfunction("GOOGLETRANSLATE(B1797, ""en"", ""mg"")"),"Raha tianao ny emmersion, ary amin'ny ankapobeny ny haavon'ny zava-misy azonao, vidio ny kapila Falcon4.0 tany am-boalohany ary mandehana misintona na FreeFalcon4 avy amin'ny www.freefalcon.com/forums OR Openfalcon 4.5 avy amin'ny: www.f4forums.com/forum "&amp;"Ny zavatra tsara indrindra amin'ireo sims 2 ireo dia 1 - maimaim-poana izy ireo 2 - fa tsy Failcon 4 junk.")</f>
        <v>Raha tianao ny emmersion, ary amin'ny ankapobeny ny haavon'ny zava-misy azonao, vidio ny kapila Falcon4.0 tany am-boalohany ary mandehana misintona na FreeFalcon4 avy amin'ny www.freefalcon.com/forums OR Openfalcon 4.5 avy amin'ny: www.f4forums.com/forum Ny zavatra tsara indrindra amin'ireo sims 2 ireo dia 1 - maimaim-poana izy ireo 2 - fa tsy Failcon 4 junk.</v>
      </c>
      <c r="C1797" s="3" t="n">
        <v>-1</v>
      </c>
    </row>
    <row r="1798" customFormat="false" ht="15.75" hidden="false" customHeight="true" outlineLevel="0" collapsed="false">
      <c r="A1798" s="3" t="s">
        <v>1798</v>
      </c>
      <c r="B1798" s="3" t="str">
        <f aca="false">IFERROR(__xludf.dummyfunction("GOOGLETRANSLATE(B1798, ""en"", ""mg"")"),"Ny fifaninanana 8 lehilahy azo atao dia manome antoka ity fividianana ity.")</f>
        <v>Ny fifaninanana 8 lehilahy azo atao dia manome antoka ity fividianana ity.</v>
      </c>
      <c r="C1798" s="3" t="n">
        <v>1</v>
      </c>
    </row>
    <row r="1799" customFormat="false" ht="15.75" hidden="false" customHeight="true" outlineLevel="0" collapsed="false">
      <c r="A1799" s="3" t="s">
        <v>1799</v>
      </c>
      <c r="B1799" s="3" t="str">
        <f aca="false">IFERROR(__xludf.dummyfunction("GOOGLETRANSLATE(B1799, ""en"", ""mg"")"),"Amiko manokana dia tsy heveriko fa tokony hanao sarimihetsika mampihoron-koditra izay misy naoty PG na PG-13 ry zareo. Karazan'ny mpihaino inona no ezahin'izy ireo hisarika ny sain'izy ireo rehefa mampamirapiratra ny tsipika tsy misy gore?")</f>
        <v>Amiko manokana dia tsy heveriko fa tokony hanao sarimihetsika mampihoron-koditra izay misy naoty PG na PG-13 ry zareo. Karazan'ny mpihaino inona no ezahin'izy ireo hisarika ny sain'izy ireo rehefa mampamirapiratra ny tsipika tsy misy gore?</v>
      </c>
      <c r="C1799" s="3" t="n">
        <v>-1</v>
      </c>
    </row>
    <row r="1800" customFormat="false" ht="15.75" hidden="false" customHeight="true" outlineLevel="0" collapsed="false">
      <c r="A1800" s="3" t="s">
        <v>1800</v>
      </c>
      <c r="B1800" s="3" t="str">
        <f aca="false">IFERROR(__xludf.dummyfunction("GOOGLETRANSLATE(B1800, ""en"", ""mg"")"),"Izany hoe ny fanapahan-kevitra hanome tantara ambadika an'i Billy.")</f>
        <v>Izany hoe ny fanapahan-kevitra hanome tantara ambadika an'i Billy.</v>
      </c>
      <c r="C1800" s="3" t="n">
        <v>-1</v>
      </c>
    </row>
    <row r="1801" customFormat="false" ht="15.75" hidden="false" customHeight="true" outlineLevel="0" collapsed="false">
      <c r="A1801" s="3" t="s">
        <v>1801</v>
      </c>
      <c r="B1801" s="3" t="str">
        <f aca="false">IFERROR(__xludf.dummyfunction("GOOGLETRANSLATE(B1801, ""en"", ""mg"")"),"Fa tena fampirantiana an'i Garner tokoa ny mampiseho ny maha-vehivavy eo anilany fa tsy mitovy amin'i Julia Roberts malalan'i Amerika: tovovavy iray izay tsy azo ampiasaina ny maha-vehivavy sy ny maha-lahy na maha-vavy azy na dia iray amin'ireo lehilahy a"&amp;"za.")</f>
        <v>Fa tena fampirantiana an'i Garner tokoa ny mampiseho ny maha-vehivavy eo anilany fa tsy mitovy amin'i Julia Roberts malalan'i Amerika: tovovavy iray izay tsy azo ampiasaina ny maha-vehivavy sy ny maha-lahy na maha-vavy azy na dia iray amin'ireo lehilahy aza.</v>
      </c>
      <c r="C1801" s="3" t="n">
        <v>1</v>
      </c>
    </row>
    <row r="1802" customFormat="false" ht="15.75" hidden="false" customHeight="true" outlineLevel="0" collapsed="false">
      <c r="A1802" s="3" t="s">
        <v>1802</v>
      </c>
      <c r="B1802" s="3" t="str">
        <f aca="false">IFERROR(__xludf.dummyfunction("GOOGLETRANSLATE(B1802, ""en"", ""mg"")"),"Mahamenatra ny mpitory!")</f>
        <v>Mahamenatra ny mpitory!</v>
      </c>
      <c r="C1802" s="3" t="n">
        <v>-1</v>
      </c>
    </row>
    <row r="1803" customFormat="false" ht="15.75" hidden="false" customHeight="true" outlineLevel="0" collapsed="false">
      <c r="A1803" s="3" t="s">
        <v>1803</v>
      </c>
      <c r="B1803" s="3" t="str">
        <f aca="false">IFERROR(__xludf.dummyfunction("GOOGLETRANSLATE(B1803, ""en"", ""mg"")"),"Izany ihany koa ny sandan'ny rehetra, ary amin'io famerenana io ihany koa dia azo inoana kokoa noho ny fividianana ny mety hisian'ny fifaninanana.")</f>
        <v>Izany ihany koa ny sandan'ny rehetra, ary amin'io famerenana io ihany koa dia azo inoana kokoa noho ny fividianana ny mety hisian'ny fifaninanana.</v>
      </c>
      <c r="C1803" s="3" t="n">
        <v>-1</v>
      </c>
    </row>
    <row r="1804" customFormat="false" ht="15.75" hidden="false" customHeight="true" outlineLevel="0" collapsed="false">
      <c r="A1804" s="3" t="s">
        <v>1804</v>
      </c>
      <c r="B1804" s="3" t="str">
        <f aca="false">IFERROR(__xludf.dummyfunction("GOOGLETRANSLATE(B1804, ""en"", ""mg"")"),"Ho an'ity famelabelarana ny LP manatsara ny asa ity dia hita fa nanao asa tsara i Warner sy Ezrin tamin'ireo singa tany am-boalohany.")</f>
        <v>Ho an'ity famelabelarana ny LP manatsara ny asa ity dia hita fa nanao asa tsara i Warner sy Ezrin tamin'ireo singa tany am-boalohany.</v>
      </c>
      <c r="C1804" s="3" t="n">
        <v>1</v>
      </c>
    </row>
    <row r="1805" customFormat="false" ht="15.75" hidden="false" customHeight="true" outlineLevel="0" collapsed="false">
      <c r="A1805" s="3" t="s">
        <v>1805</v>
      </c>
      <c r="B1805" s="3" t="str">
        <f aca="false">IFERROR(__xludf.dummyfunction("GOOGLETRANSLATE(B1805, ""en"", ""mg"")"),"ary manjavozavo, saina manambany tena izay miasa ho toy ny ampinga amin'ny demonia ao anatiny izay matetika ezahin'ny toetrany tsy ho azon'izy ireo.")</f>
        <v>ary manjavozavo, saina manambany tena izay miasa ho toy ny ampinga amin'ny demonia ao anatiny izay matetika ezahin'ny toetrany tsy ho azon'izy ireo.</v>
      </c>
      <c r="C1805" s="3" t="n">
        <v>1</v>
      </c>
    </row>
    <row r="1806" customFormat="false" ht="15.75" hidden="false" customHeight="true" outlineLevel="0" collapsed="false">
      <c r="A1806" s="3" t="s">
        <v>1806</v>
      </c>
      <c r="B1806" s="3" t="str">
        <f aca="false">IFERROR(__xludf.dummyfunction("GOOGLETRANSLATE(B1806, ""en"", ""mg"")"),"Voatifitra tsara amin'ny toerana misy an'i Manhattan ny tanàna dia miasa toy ny toetrany toy ny mahazatra dia manome sehatra ampy ho an'ny fizotrany eo am-pelatanany.")</f>
        <v>Voatifitra tsara amin'ny toerana misy an'i Manhattan ny tanàna dia miasa toy ny toetrany toy ny mahazatra dia manome sehatra ampy ho an'ny fizotrany eo am-pelatanany.</v>
      </c>
      <c r="C1806" s="3" t="n">
        <v>1</v>
      </c>
    </row>
    <row r="1807" customFormat="false" ht="15.75" hidden="false" customHeight="true" outlineLevel="0" collapsed="false">
      <c r="A1807" s="3" t="s">
        <v>1807</v>
      </c>
      <c r="B1807" s="3" t="str">
        <f aca="false">IFERROR(__xludf.dummyfunction("GOOGLETRANSLATE(B1807, ""en"", ""mg"")"),"Ity vokatra ity dia miasa tsara, fa ny mety mpividy dia tokony hahafantatra ireto olana ireto: 1. Toa tsy mandeha mihitsy ny endri-javatra orientation mandeha ho azy, na dia nanamarina aza aho fa afaka ary mamerina imbetsaka ny fanovana.")</f>
        <v>Ity vokatra ity dia miasa tsara, fa ny mety mpividy dia tokony hahafantatra ireto olana ireto: 1. Toa tsy mandeha mihitsy ny endri-javatra orientation mandeha ho azy, na dia nanamarina aza aho fa afaka ary mamerina imbetsaka ny fanovana.</v>
      </c>
      <c r="C1807" s="3" t="n">
        <v>-1</v>
      </c>
    </row>
    <row r="1808" customFormat="false" ht="15.75" hidden="false" customHeight="true" outlineLevel="0" collapsed="false">
      <c r="A1808" s="3" t="s">
        <v>1808</v>
      </c>
      <c r="B1808" s="3" t="str">
        <f aca="false">IFERROR(__xludf.dummyfunction("GOOGLETRANSLATE(B1808, ""en"", ""mg"")"),"Ny mozika dia mirakitra tononkira frantsay feno fihatsarambelatsihy ary fisaka ny gadona.")</f>
        <v>Ny mozika dia mirakitra tononkira frantsay feno fihatsarambelatsihy ary fisaka ny gadona.</v>
      </c>
      <c r="C1808" s="3" t="n">
        <v>-1</v>
      </c>
    </row>
    <row r="1809" customFormat="false" ht="15.75" hidden="false" customHeight="true" outlineLevel="0" collapsed="false">
      <c r="A1809" s="3" t="s">
        <v>1809</v>
      </c>
      <c r="B1809" s="3" t="str">
        <f aca="false">IFERROR(__xludf.dummyfunction("GOOGLETRANSLATE(B1809, ""en"", ""mg"")"),"Tsy famantarana tsara velively izany ary misy iray hafa mangalatra amin'ny tena mahazatra.")</f>
        <v>Tsy famantarana tsara velively izany ary misy iray hafa mangalatra amin'ny tena mahazatra.</v>
      </c>
      <c r="C1809" s="3" t="n">
        <v>-1</v>
      </c>
    </row>
    <row r="1810" customFormat="false" ht="15.75" hidden="false" customHeight="true" outlineLevel="0" collapsed="false">
      <c r="A1810" s="3" t="s">
        <v>1810</v>
      </c>
      <c r="B1810" s="3" t="str">
        <f aca="false">IFERROR(__xludf.dummyfunction("GOOGLETRANSLATE(B1810, ""en"", ""mg"")"),"Na izany aza, ny horonan-tsarimihetsika nataon'i Anthony Fingleton - mifototra amin'ny tantaram-piainany miaraka amin'i Diane zandriny vavy - dia mitazona ny tantara ao anatin'ny habibiana sy ny henatra.")</f>
        <v>Na izany aza, ny horonan-tsarimihetsika nataon'i Anthony Fingleton - mifototra amin'ny tantaram-piainany miaraka amin'i Diane zandriny vavy - dia mitazona ny tantara ao anatin'ny habibiana sy ny henatra.</v>
      </c>
      <c r="C1810" s="3" t="n">
        <v>1</v>
      </c>
    </row>
    <row r="1811" customFormat="false" ht="15.75" hidden="false" customHeight="true" outlineLevel="0" collapsed="false">
      <c r="A1811" s="3" t="s">
        <v>1811</v>
      </c>
      <c r="B1811" s="3" t="str">
        <f aca="false">IFERROR(__xludf.dummyfunction("GOOGLETRANSLATE(B1811, ""en"", ""mg"")"),"Mandreraka tokoa ny filalaovana aventure hanokatra zavatra, satria LONG. Toy izany koa ny fomba hetsika.")</f>
        <v>Mandreraka tokoa ny filalaovana aventure hanokatra zavatra, satria LONG. Toy izany koa ny fomba hetsika.</v>
      </c>
      <c r="C1811" s="3" t="n">
        <v>-1</v>
      </c>
    </row>
    <row r="1812" customFormat="false" ht="15.75" hidden="false" customHeight="true" outlineLevel="0" collapsed="false">
      <c r="A1812" s="3" t="s">
        <v>1812</v>
      </c>
      <c r="B1812" s="3" t="str">
        <f aca="false">IFERROR(__xludf.dummyfunction("GOOGLETRANSLATE(B1812, ""en"", ""mg"")"),"anywayz, Gud ny hira tsirairay ao amin'ny ceedee.")</f>
        <v>anywayz, Gud ny hira tsirairay ao amin'ny ceedee.</v>
      </c>
      <c r="C1812" s="3" t="n">
        <v>1</v>
      </c>
    </row>
    <row r="1813" customFormat="false" ht="15.75" hidden="false" customHeight="true" outlineLevel="0" collapsed="false">
      <c r="A1813" s="3" t="s">
        <v>1813</v>
      </c>
      <c r="B1813" s="3" t="str">
        <f aca="false">IFERROR(__xludf.dummyfunction("GOOGLETRANSLATE(B1813, ""en"", ""mg"")"),"Miankina amin'ny fomba itiavanao ny lalao izany, fa elaela aho vao leo kely.")</f>
        <v>Miankina amin'ny fomba itiavanao ny lalao izany, fa elaela aho vao leo kely.</v>
      </c>
      <c r="C1813" s="3" t="n">
        <v>1</v>
      </c>
    </row>
    <row r="1814" customFormat="false" ht="15.75" hidden="false" customHeight="true" outlineLevel="0" collapsed="false">
      <c r="A1814" s="3" t="s">
        <v>1814</v>
      </c>
      <c r="B1814" s="3" t="str">
        <f aca="false">IFERROR(__xludf.dummyfunction("GOOGLETRANSLATE(B1814, ""en"", ""mg"")"),"Na izany aza, na dia tsara aza izy ireo, ny omby dia tena ratsy amin'ity lalao ity.")</f>
        <v>Na izany aza, na dia tsara aza izy ireo, ny omby dia tena ratsy amin'ity lalao ity.</v>
      </c>
      <c r="C1814" s="3" t="n">
        <v>-1</v>
      </c>
    </row>
    <row r="1815" customFormat="false" ht="15.75" hidden="false" customHeight="true" outlineLevel="0" collapsed="false">
      <c r="A1815" s="3" t="s">
        <v>1815</v>
      </c>
      <c r="B1815" s="3" t="str">
        <f aca="false">IFERROR(__xludf.dummyfunction("GOOGLETRANSLATE(B1815, ""en"", ""mg"")"),"Ary tsy maintsy miantso anao lavitra aho, ary avy eo miandry mandrakizay any amin'ny muzak ary manantena fa mety hanome alalana hisolo anao, hoy aho nanontany.")</f>
        <v>Ary tsy maintsy miantso anao lavitra aho, ary avy eo miandry mandrakizay any amin'ny muzak ary manantena fa mety hanome alalana hisolo anao, hoy aho nanontany.</v>
      </c>
      <c r="C1815" s="3" t="n">
        <v>-1</v>
      </c>
    </row>
    <row r="1816" customFormat="false" ht="15.75" hidden="false" customHeight="true" outlineLevel="0" collapsed="false">
      <c r="A1816" s="3" t="s">
        <v>1816</v>
      </c>
      <c r="B1816" s="3" t="str">
        <f aca="false">IFERROR(__xludf.dummyfunction("GOOGLETRANSLATE(B1816, ""en"", ""mg"")"),"Raha mitahiry karatra Fire 3 ianao dia mamoaka an'i Firaga. Graphics dia tena tsara.")</f>
        <v>Raha mitahiry karatra Fire 3 ianao dia mamoaka an'i Firaga. Graphics dia tena tsara.</v>
      </c>
      <c r="C1816" s="3" t="n">
        <v>1</v>
      </c>
    </row>
    <row r="1817" customFormat="false" ht="15.75" hidden="false" customHeight="true" outlineLevel="0" collapsed="false">
      <c r="A1817" s="3" t="s">
        <v>1817</v>
      </c>
      <c r="B1817" s="3" t="str">
        <f aca="false">IFERROR(__xludf.dummyfunction("GOOGLETRANSLATE(B1817, ""en"", ""mg"")"),"Manamora ny fitondrana ny headset miaraka amin'ny finday, tsy manipy azy ao amin'ny poketrako ary tsy nahy nanokatra azy ary niantso indray ny laharana farany.")</f>
        <v>Manamora ny fitondrana ny headset miaraka amin'ny finday, tsy manipy azy ao amin'ny poketrako ary tsy nahy nanokatra azy ary niantso indray ny laharana farany.</v>
      </c>
      <c r="C1817" s="3" t="n">
        <v>1</v>
      </c>
    </row>
    <row r="1818" customFormat="false" ht="15.75" hidden="false" customHeight="true" outlineLevel="0" collapsed="false">
      <c r="A1818" s="3" t="s">
        <v>1818</v>
      </c>
      <c r="B1818" s="3" t="str">
        <f aca="false">IFERROR(__xludf.dummyfunction("GOOGLETRANSLATE(B1818, ""en"", ""mg"")"),"Mandeha izy io, saingy manamaivana ny sary mandritra ny 3-4 segondra eo ho eo alohan'ny hanombohany izay, indray mandeha, ny mpilalao DVD an'ny solosainako dia mandeha tsara.")</f>
        <v>Mandeha izy io, saingy manamaivana ny sary mandritra ny 3-4 segondra eo ho eo alohan'ny hanombohany izay, indray mandeha, ny mpilalao DVD an'ny solosainako dia mandeha tsara.</v>
      </c>
      <c r="C1818" s="3" t="n">
        <v>-1</v>
      </c>
    </row>
    <row r="1819" customFormat="false" ht="15.75" hidden="false" customHeight="true" outlineLevel="0" collapsed="false">
      <c r="A1819" s="3" t="s">
        <v>1819</v>
      </c>
      <c r="B1819" s="3" t="str">
        <f aca="false">IFERROR(__xludf.dummyfunction("GOOGLETRANSLATE(B1819, ""en"", ""mg"")"),"Nahoana izy io no labiera tsara indrindra eran-tany!")</f>
        <v>Nahoana izy io no labiera tsara indrindra eran-tany!</v>
      </c>
      <c r="C1819" s="3" t="n">
        <v>1</v>
      </c>
    </row>
    <row r="1820" customFormat="false" ht="15.75" hidden="false" customHeight="true" outlineLevel="0" collapsed="false">
      <c r="A1820" s="3" t="s">
        <v>1820</v>
      </c>
      <c r="B1820" s="3" t="str">
        <f aca="false">IFERROR(__xludf.dummyfunction("GOOGLETRANSLATE(B1820, ""en"", ""mg"")"),"Toa fifangaroan'ny Urban sy Black, miaraka amin'ny riffs reraka taloha.")</f>
        <v>Toa fifangaroan'ny Urban sy Black, miaraka amin'ny riffs reraka taloha.</v>
      </c>
      <c r="C1820" s="3" t="n">
        <v>-1</v>
      </c>
    </row>
    <row r="1821" customFormat="false" ht="15.75" hidden="false" customHeight="true" outlineLevel="0" collapsed="false">
      <c r="A1821" s="3" t="s">
        <v>1821</v>
      </c>
      <c r="B1821" s="3" t="str">
        <f aca="false">IFERROR(__xludf.dummyfunction("GOOGLETRANSLATE(B1821, ""en"", ""mg"")"),"Raha manolotra vibration, uncensorship, ary lalao lalao vitsivitsy ny DC dia tsy mendrika izany.")</f>
        <v>Raha manolotra vibration, uncensorship, ary lalao lalao vitsivitsy ny DC dia tsy mendrika izany.</v>
      </c>
      <c r="C1821" s="3" t="n">
        <v>-1</v>
      </c>
    </row>
    <row r="1822" customFormat="false" ht="15.75" hidden="false" customHeight="true" outlineLevel="0" collapsed="false">
      <c r="A1822" s="3" t="s">
        <v>1822</v>
      </c>
      <c r="B1822" s="3" t="str">
        <f aca="false">IFERROR(__xludf.dummyfunction("GOOGLETRANSLATE(B1822, ""en"", ""mg"")"),"Na dia amin'ny andro mazava aza, eo ambanin'ny aloky ny hazo kesika, dia nirehitra ny jiro jitter satria nisafidy fotoana mahatsiravina!")</f>
        <v>Na dia amin'ny andro mazava aza, eo ambanin'ny aloky ny hazo kesika, dia nirehitra ny jiro jitter satria nisafidy fotoana mahatsiravina!</v>
      </c>
      <c r="C1822" s="3" t="n">
        <v>-1</v>
      </c>
    </row>
    <row r="1823" customFormat="false" ht="15.75" hidden="false" customHeight="true" outlineLevel="0" collapsed="false">
      <c r="A1823" s="3" t="s">
        <v>1823</v>
      </c>
      <c r="B1823" s="3" t="str">
        <f aca="false">IFERROR(__xludf.dummyfunction("GOOGLETRANSLATE(B1823, ""en"", ""mg"")"),"Ny Multiplayer koa manonofy, manapoaka vata volamena....")</f>
        <v>Ny Multiplayer koa manonofy, manapoaka vata volamena....</v>
      </c>
      <c r="C1823" s="3" t="n">
        <v>-1</v>
      </c>
    </row>
    <row r="1824" customFormat="false" ht="15.75" hidden="false" customHeight="true" outlineLevel="0" collapsed="false">
      <c r="A1824" s="3" t="s">
        <v>1824</v>
      </c>
      <c r="B1824" s="3" t="str">
        <f aca="false">IFERROR(__xludf.dummyfunction("GOOGLETRANSLATE(B1824, ""en"", ""mg"")"),"Ireo mpanoratra tantara foronina sy mpanoratra tantara foronina, dia niteny ny King of Pop Fiction!")</f>
        <v>Ireo mpanoratra tantara foronina sy mpanoratra tantara foronina, dia niteny ny King of Pop Fiction!</v>
      </c>
      <c r="C1824" s="3" t="n">
        <v>1</v>
      </c>
    </row>
    <row r="1825" customFormat="false" ht="15.75" hidden="false" customHeight="true" outlineLevel="0" collapsed="false">
      <c r="A1825" s="3" t="s">
        <v>1825</v>
      </c>
      <c r="B1825" s="3" t="str">
        <f aca="false">IFERROR(__xludf.dummyfunction("GOOGLETRANSLATE(B1825, ""en"", ""mg"")"),"Tantara -- 4 Ity no singa malemy indrindra amin'ny lalao.")</f>
        <v>Tantara -- 4 Ity no singa malemy indrindra amin'ny lalao.</v>
      </c>
      <c r="C1825" s="3" t="n">
        <v>-1</v>
      </c>
    </row>
    <row r="1826" customFormat="false" ht="15.75" hidden="false" customHeight="true" outlineLevel="0" collapsed="false">
      <c r="A1826" s="3" t="s">
        <v>1826</v>
      </c>
      <c r="B1826" s="3" t="str">
        <f aca="false">IFERROR(__xludf.dummyfunction("GOOGLETRANSLATE(B1826, ""en"", ""mg"")"),"Heveriko fa very ny ankamaroan'ny vokatra tamin'ny fanaovana ity sarimihetsika miloko ity.")</f>
        <v>Heveriko fa very ny ankamaroan'ny vokatra tamin'ny fanaovana ity sarimihetsika miloko ity.</v>
      </c>
      <c r="C1826" s="3" t="n">
        <v>-1</v>
      </c>
    </row>
    <row r="1827" customFormat="false" ht="15.75" hidden="false" customHeight="true" outlineLevel="0" collapsed="false">
      <c r="A1827" s="3" t="s">
        <v>1827</v>
      </c>
      <c r="B1827" s="3" t="str">
        <f aca="false">IFERROR(__xludf.dummyfunction("GOOGLETRANSLATE(B1827, ""en"", ""mg"")"),"Nifandray tamin'ny PC sy Mac aho ary nifandray tamin'ny Treo-ko mihitsy aza (izay tena tsara kalitao).")</f>
        <v>Nifandray tamin'ny PC sy Mac aho ary nifandray tamin'ny Treo-ko mihitsy aza (izay tena tsara kalitao).</v>
      </c>
      <c r="C1827" s="3" t="n">
        <v>1</v>
      </c>
    </row>
    <row r="1828" customFormat="false" ht="15.75" hidden="false" customHeight="true" outlineLevel="0" collapsed="false">
      <c r="A1828" s="3" t="s">
        <v>1828</v>
      </c>
      <c r="B1828" s="3" t="str">
        <f aca="false">IFERROR(__xludf.dummyfunction("GOOGLETRANSLATE(B1828, ""en"", ""mg"")"),"Azafady, Valve: Atsaharo ny fitadiavam-bola fotsiny....manomboka manao lalao lehibe/fanitarana indray.")</f>
        <v>Azafady, Valve: Atsaharo ny fitadiavam-bola fotsiny....manomboka manao lalao lehibe/fanitarana indray.</v>
      </c>
      <c r="C1828" s="3" t="n">
        <v>-1</v>
      </c>
    </row>
    <row r="1829" customFormat="false" ht="15.75" hidden="false" customHeight="true" outlineLevel="0" collapsed="false">
      <c r="A1829" s="3" t="s">
        <v>1829</v>
      </c>
      <c r="B1829" s="3" t="str">
        <f aca="false">IFERROR(__xludf.dummyfunction("GOOGLETRANSLATE(B1829, ""en"", ""mg"")"),"Navela tsy voahodina ny vato rehetra.")</f>
        <v>Navela tsy voahodina ny vato rehetra.</v>
      </c>
      <c r="C1829" s="3" t="n">
        <v>-1</v>
      </c>
    </row>
    <row r="1830" customFormat="false" ht="15.75" hidden="false" customHeight="true" outlineLevel="0" collapsed="false">
      <c r="A1830" s="3" t="s">
        <v>1830</v>
      </c>
      <c r="B1830" s="3" t="str">
        <f aca="false">IFERROR(__xludf.dummyfunction("GOOGLETRANSLATE(B1830, ""en"", ""mg"")"),"Ny adihevitra momba ny famolavolana dia manomboka hatrany amin'ny tampony (rafitra sarotra), izay manadino tanteraka ny teboka.")</f>
        <v>Ny adihevitra momba ny famolavolana dia manomboka hatrany amin'ny tampony (rafitra sarotra), izay manadino tanteraka ny teboka.</v>
      </c>
      <c r="C1830" s="3" t="n">
        <v>-1</v>
      </c>
    </row>
    <row r="1831" customFormat="false" ht="15.75" hidden="false" customHeight="true" outlineLevel="0" collapsed="false">
      <c r="A1831" s="3" t="s">
        <v>1831</v>
      </c>
      <c r="B1831" s="3" t="str">
        <f aca="false">IFERROR(__xludf.dummyfunction("GOOGLETRANSLATE(B1831, ""en"", ""mg"")"),"Ny tsipika ambany: Raha liana amin'ny fividianana mpilalao combo DVD/VCR ianao dia manoro hevitra marika hafa aho noho ny politikan'ny fifanakalozana sy serivisy mahatsiravina an'i Sony.")</f>
        <v>Ny tsipika ambany: Raha liana amin'ny fividianana mpilalao combo DVD/VCR ianao dia manoro hevitra marika hafa aho noho ny politikan'ny fifanakalozana sy serivisy mahatsiravina an'i Sony.</v>
      </c>
      <c r="C1831" s="3" t="n">
        <v>-1</v>
      </c>
    </row>
    <row r="1832" customFormat="false" ht="15.75" hidden="false" customHeight="true" outlineLevel="0" collapsed="false">
      <c r="A1832" s="3" t="s">
        <v>1832</v>
      </c>
      <c r="B1832" s="3" t="str">
        <f aca="false">IFERROR(__xludf.dummyfunction("GOOGLETRANSLATE(B1832, ""en"", ""mg"")"),"Others Escape"" nataon'i Underoath, satria manomboka miadana ny hira, dia toa hira fototra iray hafa tahaka ny roa farany, fa amin'ny farany dia nampian'i Josh ny kiakiaka ary tena nahatonga ny fiafaran'ny rakikira.")</f>
        <v>Others Escape" nataon'i Underoath, satria manomboka miadana ny hira, dia toa hira fototra iray hafa tahaka ny roa farany, fa amin'ny farany dia nampian'i Josh ny kiakiaka ary tena nahatonga ny fiafaran'ny rakikira.</v>
      </c>
      <c r="C1832" s="3" t="n">
        <v>1</v>
      </c>
    </row>
    <row r="1833" customFormat="false" ht="15.75" hidden="false" customHeight="true" outlineLevel="0" collapsed="false">
      <c r="A1833" s="3" t="s">
        <v>1833</v>
      </c>
      <c r="B1833" s="3" t="str">
        <f aca="false">IFERROR(__xludf.dummyfunction("GOOGLETRANSLATE(B1833, ""en"", ""mg"")"),"Mahafinaritra koa ny seho ataon'izy ireo!")</f>
        <v>Mahafinaritra koa ny seho ataon'izy ireo!</v>
      </c>
      <c r="C1833" s="3" t="n">
        <v>1</v>
      </c>
    </row>
    <row r="1834" customFormat="false" ht="15.75" hidden="false" customHeight="true" outlineLevel="0" collapsed="false">
      <c r="A1834" s="3" t="s">
        <v>1834</v>
      </c>
      <c r="B1834" s="3" t="str">
        <f aca="false">IFERROR(__xludf.dummyfunction("GOOGLETRANSLATE(B1834, ""en"", ""mg"")"),"Tena mino aho fa akaiky ny farany ho an'i Patricia.")</f>
        <v>Tena mino aho fa akaiky ny farany ho an'i Patricia.</v>
      </c>
      <c r="C1834" s="3" t="n">
        <v>-1</v>
      </c>
    </row>
    <row r="1835" customFormat="false" ht="15.75" hidden="false" customHeight="true" outlineLevel="0" collapsed="false">
      <c r="A1835" s="3" t="s">
        <v>1835</v>
      </c>
      <c r="B1835" s="3" t="str">
        <f aca="false">IFERROR(__xludf.dummyfunction("GOOGLETRANSLATE(B1835, ""en"", ""mg"")"),"Nanandrana ny lahatsariny dihy latinina aho taona vitsivitsy lasa izay ary nahatsiravina izany...ary izao.")</f>
        <v>Nanandrana ny lahatsariny dihy latinina aho taona vitsivitsy lasa izay ary nahatsiravina izany...ary izao.</v>
      </c>
      <c r="C1835" s="3" t="n">
        <v>-1</v>
      </c>
    </row>
    <row r="1836" customFormat="false" ht="15.75" hidden="false" customHeight="true" outlineLevel="0" collapsed="false">
      <c r="A1836" s="3" t="s">
        <v>1836</v>
      </c>
      <c r="B1836" s="3" t="str">
        <f aca="false">IFERROR(__xludf.dummyfunction("GOOGLETRANSLATE(B1836, ""en"", ""mg"")"),"Ary tokony hankafy izany koa ianao.")</f>
        <v>Ary tokony hankafy izany koa ianao.</v>
      </c>
      <c r="C1836" s="3" t="n">
        <v>1</v>
      </c>
    </row>
    <row r="1837" customFormat="false" ht="15.75" hidden="false" customHeight="true" outlineLevel="0" collapsed="false">
      <c r="A1837" s="3" t="s">
        <v>1837</v>
      </c>
      <c r="B1837" s="3" t="str">
        <f aca="false">IFERROR(__xludf.dummyfunction("GOOGLETRANSLATE(B1837, ""en"", ""mg"")"),"Nanao asa tsara izy sy i Susan Isaacs.")</f>
        <v>Nanao asa tsara izy sy i Susan Isaacs.</v>
      </c>
      <c r="C1837" s="3" t="n">
        <v>1</v>
      </c>
    </row>
    <row r="1838" customFormat="false" ht="15.75" hidden="false" customHeight="true" outlineLevel="0" collapsed="false">
      <c r="A1838" s="3" t="s">
        <v>1838</v>
      </c>
      <c r="B1838" s="3" t="str">
        <f aca="false">IFERROR(__xludf.dummyfunction("GOOGLETRANSLATE(B1838, ""en"", ""mg"")"),"Nanao izany indray i Richard Perlmutter - manjelanjelatra ity cd ity ary lasa cd malala ho an'ny fianakavianay manontolo.")</f>
        <v>Nanao izany indray i Richard Perlmutter - manjelanjelatra ity cd ity ary lasa cd malala ho an'ny fianakavianay manontolo.</v>
      </c>
      <c r="C1838" s="3" t="n">
        <v>1</v>
      </c>
    </row>
    <row r="1839" customFormat="false" ht="15.75" hidden="false" customHeight="true" outlineLevel="0" collapsed="false">
      <c r="A1839" s="3" t="s">
        <v>1839</v>
      </c>
      <c r="B1839" s="3" t="str">
        <f aca="false">IFERROR(__xludf.dummyfunction("GOOGLETRANSLATE(B1839, ""en"", ""mg"")"),"Tena tsy velona mihitsy ny hira.")</f>
        <v>Tena tsy velona mihitsy ny hira.</v>
      </c>
      <c r="C1839" s="3" t="n">
        <v>-1</v>
      </c>
    </row>
    <row r="1840" customFormat="false" ht="15.75" hidden="false" customHeight="true" outlineLevel="0" collapsed="false">
      <c r="A1840" s="3" t="s">
        <v>1840</v>
      </c>
      <c r="B1840" s="3" t="str">
        <f aca="false">IFERROR(__xludf.dummyfunction("GOOGLETRANSLATE(B1840, ""en"", ""mg"")"),"Nalain'i Kerrigan ilay mpilalao sarimihetsika sahiran-tsaina amin'ny halaviran-dàlan'ny fampiononana izay ahafahan'ny fakan-tsary tànana manome ny loha-hevitra sy ny horonan-tsarimihetsika mahatahotra; te-hanongotra an'i Keane ianao fa tsy hanakaiky ny ko"&amp;"rontana ao anatiny.")</f>
        <v>Nalain'i Kerrigan ilay mpilalao sarimihetsika sahiran-tsaina amin'ny halaviran-dàlan'ny fampiononana izay ahafahan'ny fakan-tsary tànana manome ny loha-hevitra sy ny horonan-tsarimihetsika mahatahotra; te-hanongotra an'i Keane ianao fa tsy hanakaiky ny korontana ao anatiny.</v>
      </c>
      <c r="C1840" s="3" t="n">
        <v>1</v>
      </c>
    </row>
    <row r="1841" customFormat="false" ht="15.75" hidden="false" customHeight="true" outlineLevel="0" collapsed="false">
      <c r="A1841" s="3" t="s">
        <v>1841</v>
      </c>
      <c r="B1841" s="3" t="str">
        <f aca="false">IFERROR(__xludf.dummyfunction("GOOGLETRANSLATE(B1841, ""en"", ""mg"")"),"Tsy tiako ny mahita ezaka mampalahelo toy izany mahazo fanohanana tsy nahy izay avelan'izy ireo, mainka fa ny fandraisana BH hanoratra boky fahatelo.")</f>
        <v>Tsy tiako ny mahita ezaka mampalahelo toy izany mahazo fanohanana tsy nahy izay avelan'izy ireo, mainka fa ny fandraisana BH hanoratra boky fahatelo.</v>
      </c>
      <c r="C1841" s="3" t="n">
        <v>-1</v>
      </c>
    </row>
    <row r="1842" customFormat="false" ht="15.75" hidden="false" customHeight="true" outlineLevel="0" collapsed="false">
      <c r="A1842" s="3" t="s">
        <v>1842</v>
      </c>
      <c r="B1842" s="3" t="str">
        <f aca="false">IFERROR(__xludf.dummyfunction("GOOGLETRANSLATE(B1842, ""en"", ""mg"")"),"Ho fanampin'izany, TERRIBLE ny tetika, ary mampiahiahy.")</f>
        <v>Ho fanampin'izany, TERRIBLE ny tetika, ary mampiahiahy.</v>
      </c>
      <c r="C1842" s="3" t="n">
        <v>-1</v>
      </c>
    </row>
    <row r="1843" customFormat="false" ht="15.75" hidden="false" customHeight="true" outlineLevel="0" collapsed="false">
      <c r="A1843" s="3" t="s">
        <v>1843</v>
      </c>
      <c r="B1843" s="3" t="str">
        <f aca="false">IFERROR(__xludf.dummyfunction("GOOGLETRANSLATE(B1843, ""en"", ""mg"")"),"Tsy misy tantara.")</f>
        <v>Tsy misy tantara.</v>
      </c>
      <c r="C1843" s="3" t="n">
        <v>-1</v>
      </c>
    </row>
    <row r="1844" customFormat="false" ht="15.75" hidden="false" customHeight="true" outlineLevel="0" collapsed="false">
      <c r="A1844" s="3" t="s">
        <v>1844</v>
      </c>
      <c r="B1844" s="3" t="str">
        <f aca="false">IFERROR(__xludf.dummyfunction("GOOGLETRANSLATE(B1844, ""en"", ""mg"")"),"Rowling dia manenona tantara mahavariana izay hitako fa nahoana ny ankizy sy zatovo tsy tambo isaina no miaina sy tia ny andian-tantara Harry Potter, ka mahatonga azy ireo ho mantra ho an'ny taranaka.")</f>
        <v>Rowling dia manenona tantara mahavariana izay hitako fa nahoana ny ankizy sy zatovo tsy tambo isaina no miaina sy tia ny andian-tantara Harry Potter, ka mahatonga azy ireo ho mantra ho an'ny taranaka.</v>
      </c>
      <c r="C1844" s="3" t="n">
        <v>1</v>
      </c>
    </row>
    <row r="1845" customFormat="false" ht="15.75" hidden="false" customHeight="true" outlineLevel="0" collapsed="false">
      <c r="A1845" s="3" t="s">
        <v>1845</v>
      </c>
      <c r="B1845" s="3" t="str">
        <f aca="false">IFERROR(__xludf.dummyfunction("GOOGLETRANSLATE(B1845, ""en"", ""mg"")"),"Izy io dia fitambarana mozika pop-faly, filler, ary hira tsy misy dikany izay tsy manintona ahy mihitsy.")</f>
        <v>Izy io dia fitambarana mozika pop-faly, filler, ary hira tsy misy dikany izay tsy manintona ahy mihitsy.</v>
      </c>
      <c r="C1845" s="3" t="n">
        <v>-1</v>
      </c>
    </row>
    <row r="1846" customFormat="false" ht="15.75" hidden="false" customHeight="true" outlineLevel="0" collapsed="false">
      <c r="A1846" s="3" t="s">
        <v>1846</v>
      </c>
      <c r="B1846" s="3" t="str">
        <f aca="false">IFERROR(__xludf.dummyfunction("GOOGLETRANSLATE(B1846, ""en"", ""mg"")"),"Araho tsara ity mpilalao sarimihetsika tanora manana talenta voajanahary ity.")</f>
        <v>Araho tsara ity mpilalao sarimihetsika tanora manana talenta voajanahary ity.</v>
      </c>
      <c r="C1846" s="3" t="n">
        <v>1</v>
      </c>
    </row>
    <row r="1847" customFormat="false" ht="15.75" hidden="false" customHeight="true" outlineLevel="0" collapsed="false">
      <c r="A1847" s="3" t="s">
        <v>1847</v>
      </c>
      <c r="B1847" s="3" t="str">
        <f aca="false">IFERROR(__xludf.dummyfunction("GOOGLETRANSLATE(B1847, ""en"", ""mg"")"),"Heveriko fa niezaka mafy ny dj mba ho eo amin'ny sehatra ary tsy misy olona manaitra azy amin'ny farany.")</f>
        <v>Heveriko fa niezaka mafy ny dj mba ho eo amin'ny sehatra ary tsy misy olona manaitra azy amin'ny farany.</v>
      </c>
      <c r="C1847" s="3" t="n">
        <v>-1</v>
      </c>
    </row>
    <row r="1848" customFormat="false" ht="15.75" hidden="false" customHeight="true" outlineLevel="0" collapsed="false">
      <c r="A1848" s="3" t="s">
        <v>1848</v>
      </c>
      <c r="B1848" s="3" t="str">
        <f aca="false">IFERROR(__xludf.dummyfunction("GOOGLETRANSLATE(B1848, ""en"", ""mg"")"),"Nanofa ity sarimihetsika ity tamin'ny fanantenana lehibe aho, ary diso fanantenana tanteraka.")</f>
        <v>Nanofa ity sarimihetsika ity tamin'ny fanantenana lehibe aho, ary diso fanantenana tanteraka.</v>
      </c>
      <c r="C1848" s="3" t="n">
        <v>-1</v>
      </c>
    </row>
    <row r="1849" customFormat="false" ht="15.75" hidden="false" customHeight="true" outlineLevel="0" collapsed="false">
      <c r="A1849" s="3" t="s">
        <v>1849</v>
      </c>
      <c r="B1849" s="3" t="str">
        <f aca="false">IFERROR(__xludf.dummyfunction("GOOGLETRANSLATE(B1849, ""en"", ""mg"")"),"Saingy tsia, tsy miditra amin'ny sehatra ny zavamaneno.")</f>
        <v>Saingy tsia, tsy miditra amin'ny sehatra ny zavamaneno.</v>
      </c>
      <c r="C1849" s="3" t="n">
        <v>1</v>
      </c>
    </row>
    <row r="1850" customFormat="false" ht="15.75" hidden="false" customHeight="true" outlineLevel="0" collapsed="false">
      <c r="A1850" s="3" t="s">
        <v>1850</v>
      </c>
      <c r="B1850" s="3" t="str">
        <f aca="false">IFERROR(__xludf.dummyfunction("GOOGLETRANSLATE(B1850, ""en"", ""mg"")"),"Tsy maintsy ho iray amin'ireo endrika anti-hozongozona tsara indrindra natao.")</f>
        <v>Tsy maintsy ho iray amin'ireo endrika anti-hozongozona tsara indrindra natao.</v>
      </c>
      <c r="C1850" s="3" t="n">
        <v>1</v>
      </c>
    </row>
    <row r="1851" customFormat="false" ht="15.75" hidden="false" customHeight="true" outlineLevel="0" collapsed="false">
      <c r="A1851" s="3" t="s">
        <v>1851</v>
      </c>
      <c r="B1851" s="3" t="str">
        <f aca="false">IFERROR(__xludf.dummyfunction("GOOGLETRANSLATE(B1851, ""en"", ""mg"")"),"Indrindra fa ny mpivarotra, tena tsara ny famolavolana azy ireo rehefa hitanao eny an-tsena.")</f>
        <v>Indrindra fa ny mpivarotra, tena tsara ny famolavolana azy ireo rehefa hitanao eny an-tsena.</v>
      </c>
      <c r="C1851" s="3" t="n">
        <v>1</v>
      </c>
    </row>
    <row r="1852" customFormat="false" ht="15.75" hidden="false" customHeight="true" outlineLevel="0" collapsed="false">
      <c r="A1852" s="3" t="s">
        <v>1852</v>
      </c>
      <c r="B1852" s="3" t="str">
        <f aca="false">IFERROR(__xludf.dummyfunction("GOOGLETRANSLATE(B1852, ""en"", ""mg"")"),"Eny, hojerentsika...Ho fanombohana dia tena tsy mirindra ny fandehan’ny lalao.")</f>
        <v>Eny, hojerentsika...Ho fanombohana dia tena tsy mirindra ny fandehan’ny lalao.</v>
      </c>
      <c r="C1852" s="3" t="n">
        <v>-1</v>
      </c>
    </row>
    <row r="1853" customFormat="false" ht="15.75" hidden="false" customHeight="true" outlineLevel="0" collapsed="false">
      <c r="A1853" s="3" t="s">
        <v>1853</v>
      </c>
      <c r="B1853" s="3" t="str">
        <f aca="false">IFERROR(__xludf.dummyfunction("GOOGLETRANSLATE(B1853, ""en"", ""mg"")"),"Toa efa tany Vietnam izy izay tena tsara, fa ny maha miaramila anao dia tsy mahatonga anao ho poeta.")</f>
        <v>Toa efa tany Vietnam izy izay tena tsara, fa ny maha miaramila anao dia tsy mahatonga anao ho poeta.</v>
      </c>
      <c r="C1853" s="3" t="n">
        <v>-1</v>
      </c>
    </row>
    <row r="1854" customFormat="false" ht="15.75" hidden="false" customHeight="true" outlineLevel="0" collapsed="false">
      <c r="A1854" s="3" t="s">
        <v>1854</v>
      </c>
      <c r="B1854" s="3" t="str">
        <f aca="false">IFERROR(__xludf.dummyfunction("GOOGLETRANSLATE(B1854, ""en"", ""mg"")"),"Tena tsara ilay rakikira ka nahatonga ahy handeha hitady ny fitaovana Polyphemus rehetra hitako.")</f>
        <v>Tena tsara ilay rakikira ka nahatonga ahy handeha hitady ny fitaovana Polyphemus rehetra hitako.</v>
      </c>
      <c r="C1854" s="3" t="n">
        <v>1</v>
      </c>
    </row>
    <row r="1855" customFormat="false" ht="15.75" hidden="false" customHeight="true" outlineLevel="0" collapsed="false">
      <c r="A1855" s="3" t="s">
        <v>1855</v>
      </c>
      <c r="B1855" s="3" t="str">
        <f aca="false">IFERROR(__xludf.dummyfunction("GOOGLETRANSLATE(B1855, ""en"", ""mg"")"),"Ary taorian'ireo taona maro izay dia mbola mahazo ""Mexican Shuffle"" amin'ny MONO isika!")</f>
        <v>Ary taorian'ireo taona maro izay dia mbola mahazo "Mexican Shuffle" amin'ny MONO isika!</v>
      </c>
      <c r="C1855" s="3" t="n">
        <v>-1</v>
      </c>
    </row>
    <row r="1856" customFormat="false" ht="15.75" hidden="false" customHeight="true" outlineLevel="0" collapsed="false">
      <c r="A1856" s="3" t="s">
        <v>1856</v>
      </c>
      <c r="B1856" s="3" t="str">
        <f aca="false">IFERROR(__xludf.dummyfunction("GOOGLETRANSLATE(B1856, ""en"", ""mg"")"),"Noho izany antony izany dia atsahatro ny fametrahana ny fanitarana mandra-pahatonganao amin'ny fotoana ahafahanao mampiasa ny atiny fanitarana (amin'ny ankapobeny amin'ny lalao farany na rehefa tonga amin'ny traikefa-cap ianao).")</f>
        <v>Noho izany antony izany dia atsahatro ny fametrahana ny fanitarana mandra-pahatonganao amin'ny fotoana ahafahanao mampiasa ny atiny fanitarana (amin'ny ankapobeny amin'ny lalao farany na rehefa tonga amin'ny traikefa-cap ianao).</v>
      </c>
      <c r="C1856" s="3" t="n">
        <v>-1</v>
      </c>
    </row>
    <row r="1857" customFormat="false" ht="15.75" hidden="false" customHeight="true" outlineLevel="0" collapsed="false">
      <c r="A1857" s="3" t="s">
        <v>1857</v>
      </c>
      <c r="B1857" s="3" t="str">
        <f aca="false">IFERROR(__xludf.dummyfunction("GOOGLETRANSLATE(B1857, ""en"", ""mg"")"),"Amin'ny ankapobeny, mpandahateny tena manaitra.")</f>
        <v>Amin'ny ankapobeny, mpandahateny tena manaitra.</v>
      </c>
      <c r="C1857" s="3" t="n">
        <v>1</v>
      </c>
    </row>
    <row r="1858" customFormat="false" ht="15.75" hidden="false" customHeight="true" outlineLevel="0" collapsed="false">
      <c r="A1858" s="3" t="s">
        <v>1858</v>
      </c>
      <c r="B1858" s="3" t="str">
        <f aca="false">IFERROR(__xludf.dummyfunction("GOOGLETRANSLATE(B1858, ""en"", ""mg"")"),"Mazava ho azy fa natao ho an'ny ankizy, mba hahafahan'izy ireo manafintohina an'i Neny sy Dada, hitako fa tena mampalahelo fa ny bandy 9 dia nanapa-kevitra ny haka ity sary ity mba hivarotra rakitsoratra.")</f>
        <v>Mazava ho azy fa natao ho an'ny ankizy, mba hahafahan'izy ireo manafintohina an'i Neny sy Dada, hitako fa tena mampalahelo fa ny bandy 9 dia nanapa-kevitra ny haka ity sary ity mba hivarotra rakitsoratra.</v>
      </c>
      <c r="C1858" s="3" t="n">
        <v>-1</v>
      </c>
    </row>
    <row r="1859" customFormat="false" ht="15.75" hidden="false" customHeight="true" outlineLevel="0" collapsed="false">
      <c r="A1859" s="3" t="s">
        <v>1859</v>
      </c>
      <c r="B1859" s="3" t="str">
        <f aca="false">IFERROR(__xludf.dummyfunction("GOOGLETRANSLATE(B1859, ""en"", ""mg"")"),"Tsy maintsy nanamboatra ny zava-drehetra aho mba hahazoana ny iBook hahita ny router, avy eo alao amin'ny 'Net, mampiasa tariby sy tsy misy tariby.")</f>
        <v>Tsy maintsy nanamboatra ny zava-drehetra aho mba hahazoana ny iBook hahita ny router, avy eo alao amin'ny 'Net, mampiasa tariby sy tsy misy tariby.</v>
      </c>
      <c r="C1859" s="3" t="n">
        <v>-1</v>
      </c>
    </row>
    <row r="1860" customFormat="false" ht="15.75" hidden="false" customHeight="true" outlineLevel="0" collapsed="false">
      <c r="A1860" s="3" t="s">
        <v>1860</v>
      </c>
      <c r="B1860" s="3" t="str">
        <f aca="false">IFERROR(__xludf.dummyfunction("GOOGLETRANSLATE(B1860, ""en"", ""mg"")"),"Na izany aza, ny ankamaroan'ny lahatsary fanazaran-tena amin'ny dihy kibo (toy ny avy any Suhaila, Rania, Veena &amp; Neena, sns) dia avy amin'ny vehivavy manana traikefa be dia be amin'ny dihy Afovoany Atsinanana-fa tsy avy amin'ny olona iray izay nanapa-kev"&amp;"itra ny hanao ""video"" momba izany, fa tsy manana traikefa mihitsy.")</f>
        <v>Na izany aza, ny ankamaroan'ny lahatsary fanazaran-tena amin'ny dihy kibo (toy ny avy any Suhaila, Rania, Veena &amp; Neena, sns) dia avy amin'ny vehivavy manana traikefa be dia be amin'ny dihy Afovoany Atsinanana-fa tsy avy amin'ny olona iray izay nanapa-kevitra ny hanao "video" momba izany, fa tsy manana traikefa mihitsy.</v>
      </c>
      <c r="C1860" s="3" t="n">
        <v>-1</v>
      </c>
    </row>
    <row r="1861" customFormat="false" ht="15.75" hidden="false" customHeight="true" outlineLevel="0" collapsed="false">
      <c r="A1861" s="3" t="s">
        <v>1861</v>
      </c>
      <c r="B1861" s="3" t="str">
        <f aca="false">IFERROR(__xludf.dummyfunction("GOOGLETRANSLATE(B1861, ""en"", ""mg"")"),"Nosoloana ny Samsung Black/Red mba hifanaraka amin'ny fahitako azy. Namidy tamin'ny 249.00. Mahazo izay aloanao ianao.")</f>
        <v>Nosoloana ny Samsung Black/Red mba hifanaraka amin'ny fahitako azy. Namidy tamin'ny 249.00. Mahazo izay aloanao ianao.</v>
      </c>
      <c r="C1861" s="3" t="n">
        <v>1</v>
      </c>
    </row>
    <row r="1862" customFormat="false" ht="15.75" hidden="false" customHeight="true" outlineLevel="0" collapsed="false">
      <c r="A1862" s="3" t="s">
        <v>1862</v>
      </c>
      <c r="B1862" s="3" t="str">
        <f aca="false">IFERROR(__xludf.dummyfunction("GOOGLETRANSLATE(B1862, ""en"", ""mg"")"),"Ny fidirany fotsiny dia mendrika ny vidin'ny fidirana amin'ny akanjo seersucker ( pataloha novaina ho short ho an'ny toetr'andro mando) sy satroka panama.")</f>
        <v>Ny fidirany fotsiny dia mendrika ny vidin'ny fidirana amin'ny akanjo seersucker ( pataloha novaina ho short ho an'ny toetr'andro mando) sy satroka panama.</v>
      </c>
      <c r="C1862" s="3" t="n">
        <v>1</v>
      </c>
    </row>
    <row r="1863" customFormat="false" ht="15.75" hidden="false" customHeight="true" outlineLevel="0" collapsed="false">
      <c r="A1863" s="3" t="s">
        <v>1863</v>
      </c>
      <c r="B1863" s="3" t="str">
        <f aca="false">IFERROR(__xludf.dummyfunction("GOOGLETRANSLATE(B1863, ""en"", ""mg"")"),"Tiako ny famakafakana kely nataony momba ny fivoaran'ny ady maoderina.")</f>
        <v>Tiako ny famakafakana kely nataony momba ny fivoaran'ny ady maoderina.</v>
      </c>
      <c r="C1863" s="3" t="n">
        <v>1</v>
      </c>
    </row>
    <row r="1864" customFormat="false" ht="15.75" hidden="false" customHeight="true" outlineLevel="0" collapsed="false">
      <c r="A1864" s="3" t="s">
        <v>1864</v>
      </c>
      <c r="B1864" s="3" t="str">
        <f aca="false">IFERROR(__xludf.dummyfunction("GOOGLETRANSLATE(B1864, ""en"", ""mg"")"),"Holazaiko aminao izao ny zavatra rehetra tokony ho fantatrao mba ho tafavoaka velona amin'ny ady rehetra atrehanao, tazony ny RT, kapohy X raha vao manafika ny fahavalonao, ary manohitra ianao, izany ihany no tokony hataonao.")</f>
        <v>Holazaiko aminao izao ny zavatra rehetra tokony ho fantatrao mba ho tafavoaka velona amin'ny ady rehetra atrehanao, tazony ny RT, kapohy X raha vao manafika ny fahavalonao, ary manohitra ianao, izany ihany no tokony hataonao.</v>
      </c>
      <c r="C1864" s="3" t="n">
        <v>-1</v>
      </c>
    </row>
    <row r="1865" customFormat="false" ht="15.75" hidden="false" customHeight="true" outlineLevel="0" collapsed="false">
      <c r="A1865" s="3" t="s">
        <v>1865</v>
      </c>
      <c r="B1865" s="3" t="str">
        <f aca="false">IFERROR(__xludf.dummyfunction("GOOGLETRANSLATE(B1865, ""en"", ""mg"")"),"Nahatsiravina ity cd ity.")</f>
        <v>Nahatsiravina ity cd ity.</v>
      </c>
      <c r="C1865" s="3" t="n">
        <v>-1</v>
      </c>
    </row>
    <row r="1866" customFormat="false" ht="15.75" hidden="false" customHeight="true" outlineLevel="0" collapsed="false">
      <c r="A1866" s="3" t="s">
        <v>1866</v>
      </c>
      <c r="B1866" s="3" t="str">
        <f aca="false">IFERROR(__xludf.dummyfunction("GOOGLETRANSLATE(B1866, ""en"", ""mg"")"),"Tena tsy manoro izany.")</f>
        <v>Tena tsy manoro izany.</v>
      </c>
      <c r="C1866" s="3" t="n">
        <v>-1</v>
      </c>
    </row>
    <row r="1867" customFormat="false" ht="15.75" hidden="false" customHeight="true" outlineLevel="0" collapsed="false">
      <c r="A1867" s="3" t="s">
        <v>1867</v>
      </c>
      <c r="B1867" s="3" t="str">
        <f aca="false">IFERROR(__xludf.dummyfunction("GOOGLETRANSLATE(B1867, ""en"", ""mg"")"),"Ny valiny dia tsy voatery ho hita ao anatin'ity sarimihetsika ara-sosialy mampihoron-koditra mampihoron-koditra ity izay mifantoka amin'ny zanakavavin'ny mpivady NYC Yuppie izay naverina tany amin'ny manodidina ny Central Park West ary ny zanany lahy kely"&amp;", Joshua (Kogan vao tonga, tena nahita).")</f>
        <v>Ny valiny dia tsy voatery ho hita ao anatin'ity sarimihetsika ara-sosialy mampihoron-koditra mampihoron-koditra ity izay mifantoka amin'ny zanakavavin'ny mpivady NYC Yuppie izay naverina tany amin'ny manodidina ny Central Park West ary ny zanany lahy kely, Joshua (Kogan vao tonga, tena nahita).</v>
      </c>
      <c r="C1867" s="3" t="n">
        <v>1</v>
      </c>
    </row>
    <row r="1868" customFormat="false" ht="15.75" hidden="false" customHeight="true" outlineLevel="0" collapsed="false">
      <c r="A1868" s="3" t="s">
        <v>1868</v>
      </c>
      <c r="B1868" s="3" t="str">
        <f aca="false">IFERROR(__xludf.dummyfunction("GOOGLETRANSLATE(B1868, ""en"", ""mg"")"),"NY DETAIL FARANY (1973) **** Jack Nicholson, Randy Quaid, Otis Young, Carol Kane, Michael Moriarty, Clifton James, Nancy Allen, Gilda Radner. Nicholson dia tsy misy afa-tsy ny famirapiratana ao amin'ny sarimihetsika Hal Ashby momba ny mpiasan'ny tafika an"&amp;"-dranomasina roa voatendry hanara-maso an'i Quaid voafonja ho any amin'ny boriborintany noho ny fiampangana sandoka, miaraka amin'ny sasany amin'ireo fitsangatsanganana an-dalamby mba hanao izay tsara indrindra amin'ny toe-javatra.")</f>
        <v>NY DETAIL FARANY (1973) **** Jack Nicholson, Randy Quaid, Otis Young, Carol Kane, Michael Moriarty, Clifton James, Nancy Allen, Gilda Radner. Nicholson dia tsy misy afa-tsy ny famirapiratana ao amin'ny sarimihetsika Hal Ashby momba ny mpiasan'ny tafika an-dranomasina roa voatendry hanara-maso an'i Quaid voafonja ho any amin'ny boriborintany noho ny fiampangana sandoka, miaraka amin'ny sasany amin'ireo fitsangatsanganana an-dalamby mba hanao izay tsara indrindra amin'ny toe-javatra.</v>
      </c>
      <c r="C1868" s="3" t="n">
        <v>1</v>
      </c>
    </row>
    <row r="1869" customFormat="false" ht="15.75" hidden="false" customHeight="true" outlineLevel="0" collapsed="false">
      <c r="A1869" s="3" t="s">
        <v>1869</v>
      </c>
      <c r="B1869" s="3" t="str">
        <f aca="false">IFERROR(__xludf.dummyfunction("GOOGLETRANSLATE(B1869, ""en"", ""mg"")"),"Aza mividy an'ity tantara ity, azafady fa tsy ho ela dia hanana kopia am-polony ny fivarotam-boky ampiasaina rehetra ary zara raha mamadika pejy.")</f>
        <v>Aza mividy an'ity tantara ity, azafady fa tsy ho ela dia hanana kopia am-polony ny fivarotam-boky ampiasaina rehetra ary zara raha mamadika pejy.</v>
      </c>
      <c r="C1869" s="3" t="n">
        <v>-1</v>
      </c>
    </row>
    <row r="1870" customFormat="false" ht="15.75" hidden="false" customHeight="true" outlineLevel="0" collapsed="false">
      <c r="A1870" s="3" t="s">
        <v>1870</v>
      </c>
      <c r="B1870" s="3" t="str">
        <f aca="false">IFERROR(__xludf.dummyfunction("GOOGLETRANSLATE(B1870, ""en"", ""mg"")"),"Support has head up rectum - rehefa avy nampandre azy ireo aho dia nesoriko ilay programa saingy tsy nesorina tanteraka ilay programa, dia nampahafantarina ahy fa tsy maintsy nanao zavatra tsy nety aho.")</f>
        <v>Support has head up rectum - rehefa avy nampandre azy ireo aho dia nesoriko ilay programa saingy tsy nesorina tanteraka ilay programa, dia nampahafantarina ahy fa tsy maintsy nanao zavatra tsy nety aho.</v>
      </c>
      <c r="C1870" s="3" t="n">
        <v>-1</v>
      </c>
    </row>
    <row r="1871" customFormat="false" ht="15.75" hidden="false" customHeight="true" outlineLevel="0" collapsed="false">
      <c r="A1871" s="3" t="s">
        <v>1871</v>
      </c>
      <c r="B1871" s="3" t="str">
        <f aca="false">IFERROR(__xludf.dummyfunction("GOOGLETRANSLATE(B1871, ""en"", ""mg"")"),"Heveriko fa i Patricia dia manao ronono fotsiny amin'ny rafitra amin'ny lalana mankany amin'ny fisotroan-dronono.")</f>
        <v>Heveriko fa i Patricia dia manao ronono fotsiny amin'ny rafitra amin'ny lalana mankany amin'ny fisotroan-dronono.</v>
      </c>
      <c r="C1871" s="3" t="n">
        <v>-1</v>
      </c>
    </row>
    <row r="1872" customFormat="false" ht="15.75" hidden="false" customHeight="true" outlineLevel="0" collapsed="false">
      <c r="A1872" s="3" t="s">
        <v>1872</v>
      </c>
      <c r="B1872" s="3" t="str">
        <f aca="false">IFERROR(__xludf.dummyfunction("GOOGLETRANSLATE(B1872, ""en"", ""mg"")"),"Na izany aza, araka ny hevitro, ny lanjan'ny boky dia tsy amin'ny famerenana fotsiny izay efa voasoratra, fa amin'ny fandraisana anjara amin'ny famoronana sy ny fandikana ny efa misy.")</f>
        <v>Na izany aza, araka ny hevitro, ny lanjan'ny boky dia tsy amin'ny famerenana fotsiny izay efa voasoratra, fa amin'ny fandraisana anjara amin'ny famoronana sy ny fandikana ny efa misy.</v>
      </c>
      <c r="C1872" s="3" t="n">
        <v>-1</v>
      </c>
    </row>
    <row r="1873" customFormat="false" ht="15.75" hidden="false" customHeight="true" outlineLevel="0" collapsed="false">
      <c r="A1873" s="3" t="s">
        <v>1873</v>
      </c>
      <c r="B1873" s="3" t="str">
        <f aca="false">IFERROR(__xludf.dummyfunction("GOOGLETRANSLATE(B1873, ""en"", ""mg"")"),"Ity boky slim ity dia vakiana haingana mahaliana.")</f>
        <v>Ity boky slim ity dia vakiana haingana mahaliana.</v>
      </c>
      <c r="C1873" s="3" t="n">
        <v>1</v>
      </c>
    </row>
    <row r="1874" customFormat="false" ht="15.75" hidden="false" customHeight="true" outlineLevel="0" collapsed="false">
      <c r="A1874" s="3" t="s">
        <v>1874</v>
      </c>
      <c r="B1874" s="3" t="str">
        <f aca="false">IFERROR(__xludf.dummyfunction("GOOGLETRANSLATE(B1874, ""en"", ""mg"")"),"Ny fananganana lava natao tamin'ny tifitra nandrasan'izy ireo niaraka tamin'i Victor Frankenstein dia maty.")</f>
        <v>Ny fananganana lava natao tamin'ny tifitra nandrasan'izy ireo niaraka tamin'i Victor Frankenstein dia maty.</v>
      </c>
      <c r="C1874" s="3" t="n">
        <v>-1</v>
      </c>
    </row>
    <row r="1875" customFormat="false" ht="15.75" hidden="false" customHeight="true" outlineLevel="0" collapsed="false">
      <c r="A1875" s="3" t="s">
        <v>1875</v>
      </c>
      <c r="B1875" s="3" t="str">
        <f aca="false">IFERROR(__xludf.dummyfunction("GOOGLETRANSLATE(B1875, ""en"", ""mg"")"),"Malahelo aho fa toa misy fampitahana amin'ny Jerry Lewis mahazatra fa ny sasany dia manitsaka ao amin'io faritany io.")</f>
        <v>Malahelo aho fa toa misy fampitahana amin'ny Jerry Lewis mahazatra fa ny sasany dia manitsaka ao amin'io faritany io.</v>
      </c>
      <c r="C1875" s="3" t="n">
        <v>-1</v>
      </c>
    </row>
    <row r="1876" customFormat="false" ht="15.75" hidden="false" customHeight="true" outlineLevel="0" collapsed="false">
      <c r="A1876" s="3" t="s">
        <v>1876</v>
      </c>
      <c r="B1876" s="3" t="str">
        <f aca="false">IFERROR(__xludf.dummyfunction("GOOGLETRANSLATE(B1876, ""en"", ""mg"")"),"Miaraka amin'izany rehetra izany dia tsy misy sarimihetsika mifanaraka amin'ny boky fa ny dikan-teny Kubrick dia miala amin'ny zavatra hafa satria tsy miezaka ny tsy hivadika amin'ilay tantara izy, izay sangan'asa.")</f>
        <v>Miaraka amin'izany rehetra izany dia tsy misy sarimihetsika mifanaraka amin'ny boky fa ny dikan-teny Kubrick dia miala amin'ny zavatra hafa satria tsy miezaka ny tsy hivadika amin'ilay tantara izy, izay sangan'asa.</v>
      </c>
      <c r="C1876" s="3" t="n">
        <v>-1</v>
      </c>
    </row>
    <row r="1877" customFormat="false" ht="15.75" hidden="false" customHeight="true" outlineLevel="0" collapsed="false">
      <c r="A1877" s="3" t="s">
        <v>1877</v>
      </c>
      <c r="B1877" s="3" t="str">
        <f aca="false">IFERROR(__xludf.dummyfunction("GOOGLETRANSLATE(B1877, ""en"", ""mg"")"),"Ahoana no tsy anandramanao akory ny hampiasàna azy amin'ny masiniko ankehitriny rehefa avy nandany fotoana betsaka hamoahana ny vaovao rehetra avy amiko, hoy aho nanontany?")</f>
        <v>Ahoana no tsy anandramanao akory ny hampiasàna azy amin'ny masiniko ankehitriny rehefa avy nandany fotoana betsaka hamoahana ny vaovao rehetra avy amiko, hoy aho nanontany?</v>
      </c>
      <c r="C1877" s="3" t="n">
        <v>-1</v>
      </c>
    </row>
    <row r="1878" customFormat="false" ht="15.75" hidden="false" customHeight="true" outlineLevel="0" collapsed="false">
      <c r="A1878" s="3" t="s">
        <v>1878</v>
      </c>
      <c r="B1878" s="3" t="str">
        <f aca="false">IFERROR(__xludf.dummyfunction("GOOGLETRANSLATE(B1878, ""en"", ""mg"")"),"Saingy noho ny vola naloako dia niasa tsara ny fakan-tsary.")</f>
        <v>Saingy noho ny vola naloako dia niasa tsara ny fakan-tsary.</v>
      </c>
      <c r="C1878" s="3" t="n">
        <v>1</v>
      </c>
    </row>
    <row r="1879" customFormat="false" ht="15.75" hidden="false" customHeight="true" outlineLevel="0" collapsed="false">
      <c r="A1879" s="3" t="s">
        <v>1879</v>
      </c>
      <c r="B1879" s="3" t="str">
        <f aca="false">IFERROR(__xludf.dummyfunction("GOOGLETRANSLATE(B1879, ""en"", ""mg"")"),"Tsy isalasalana fa ny lalao tsara indrindra nataoko mbola nilalao.")</f>
        <v>Tsy isalasalana fa ny lalao tsara indrindra nataoko mbola nilalao.</v>
      </c>
      <c r="C1879" s="3" t="n">
        <v>1</v>
      </c>
    </row>
    <row r="1880" customFormat="false" ht="15.75" hidden="false" customHeight="true" outlineLevel="0" collapsed="false">
      <c r="A1880" s="3" t="s">
        <v>1880</v>
      </c>
      <c r="B1880" s="3" t="str">
        <f aca="false">IFERROR(__xludf.dummyfunction("GOOGLETRANSLATE(B1880, ""en"", ""mg"")"),"Ny tena izy dia nanao ""fisondrotan'ny tratra, fikosehana ny tratra, fitetezana ny tratra, fikosehana ny tratra"" satria nazerany ho afovoany ny tratrany ary tsy nanatanteraka ny hetsika araka ny tokony ho izy.")</f>
        <v>Ny tena izy dia nanao "fisondrotan'ny tratra, fikosehana ny tratra, fitetezana ny tratra, fikosehana ny tratra" satria nazerany ho afovoany ny tratrany ary tsy nanatanteraka ny hetsika araka ny tokony ho izy.</v>
      </c>
      <c r="C1880" s="3" t="n">
        <v>-1</v>
      </c>
    </row>
    <row r="1881" customFormat="false" ht="15.75" hidden="false" customHeight="true" outlineLevel="0" collapsed="false">
      <c r="A1881" s="3" t="s">
        <v>1881</v>
      </c>
      <c r="B1881" s="3" t="str">
        <f aca="false">IFERROR(__xludf.dummyfunction("GOOGLETRANSLATE(B1881, ""en"", ""mg"")"),"Eny ary, niditra voalohany tamin'ity lalao ity aho tamin'ny demo-disk magazine PC Gamer....Nihevitra aho fa nahafinaritra izany, ary namoaka ny $20 dolara tamin'izany...Tiako isaky ny minitra ny lalao!")</f>
        <v>Eny ary, niditra voalohany tamin'ity lalao ity aho tamin'ny demo-disk magazine PC Gamer....Nihevitra aho fa nahafinaritra izany, ary namoaka ny $20 dolara tamin'izany...Tiako isaky ny minitra ny lalao!</v>
      </c>
      <c r="C1881" s="3" t="n">
        <v>1</v>
      </c>
    </row>
    <row r="1882" customFormat="false" ht="15.75" hidden="false" customHeight="true" outlineLevel="0" collapsed="false">
      <c r="A1882" s="3" t="s">
        <v>1882</v>
      </c>
      <c r="B1882" s="3" t="str">
        <f aca="false">IFERROR(__xludf.dummyfunction("GOOGLETRANSLATE(B1882, ""en"", ""mg"")"),"-Tsy maty ny feon'ny fanakatonana fakan-tsary, ka na mangina aza ny findainao, raha voatsindry ny bokotra fakan-tsary dia mitabataba ny findainao.")</f>
        <v>-Tsy maty ny feon'ny fanakatonana fakan-tsary, ka na mangina aza ny findainao, raha voatsindry ny bokotra fakan-tsary dia mitabataba ny findainao.</v>
      </c>
      <c r="C1882" s="3" t="n">
        <v>-1</v>
      </c>
    </row>
    <row r="1883" customFormat="false" ht="15.75" hidden="false" customHeight="true" outlineLevel="0" collapsed="false">
      <c r="A1883" s="3" t="s">
        <v>1883</v>
      </c>
      <c r="B1883" s="3" t="str">
        <f aca="false">IFERROR(__xludf.dummyfunction("GOOGLETRANSLATE(B1883, ""en"", ""mg"")"),"Ataony daholo izay angatahinao sy ny maro hafa.")</f>
        <v>Ataony daholo izay angatahinao sy ny maro hafa.</v>
      </c>
      <c r="C1883" s="3" t="n">
        <v>1</v>
      </c>
    </row>
    <row r="1884" customFormat="false" ht="15.75" hidden="false" customHeight="true" outlineLevel="0" collapsed="false">
      <c r="A1884" s="3" t="s">
        <v>1884</v>
      </c>
      <c r="B1884" s="3" t="str">
        <f aca="false">IFERROR(__xludf.dummyfunction("GOOGLETRANSLATE(B1884, ""en"", ""mg"")"),"Ny ankamaroan'ny seho nataon'i Rachel Wiess dia notifirina avy lavitra ka sarotra ny miditra amin'ny toetrany.")</f>
        <v>Ny ankamaroan'ny seho nataon'i Rachel Wiess dia notifirina avy lavitra ka sarotra ny miditra amin'ny toetrany.</v>
      </c>
      <c r="C1884" s="3" t="n">
        <v>-1</v>
      </c>
    </row>
    <row r="1885" customFormat="false" ht="15.75" hidden="false" customHeight="true" outlineLevel="0" collapsed="false">
      <c r="A1885" s="3" t="s">
        <v>1885</v>
      </c>
      <c r="B1885" s="3" t="str">
        <f aca="false">IFERROR(__xludf.dummyfunction("GOOGLETRANSLATE(B1885, ""en"", ""mg"")"),"Manoro izany aho araka ny traikefako.")</f>
        <v>Manoro izany aho araka ny traikefako.</v>
      </c>
      <c r="C1885" s="3" t="n">
        <v>1</v>
      </c>
    </row>
    <row r="1886" customFormat="false" ht="15.75" hidden="false" customHeight="true" outlineLevel="0" collapsed="false">
      <c r="A1886" s="3" t="s">
        <v>1886</v>
      </c>
      <c r="B1886" s="3" t="str">
        <f aca="false">IFERROR(__xludf.dummyfunction("GOOGLETRANSLATE(B1886, ""en"", ""mg"")"),"Ny lehiben'ny totohondry dia Anubus ary ny iray hafa dia medusa, noho izany dia nanipy andriamanitra grika sasany niaraka tamin'ny Ejiptiana ny mpamorona!")</f>
        <v>Ny lehiben'ny totohondry dia Anubus ary ny iray hafa dia medusa, noho izany dia nanipy andriamanitra grika sasany niaraka tamin'ny Ejiptiana ny mpamorona!</v>
      </c>
      <c r="C1886" s="3" t="n">
        <v>-1</v>
      </c>
    </row>
    <row r="1887" customFormat="false" ht="15.75" hidden="false" customHeight="true" outlineLevel="0" collapsed="false">
      <c r="A1887" s="3" t="s">
        <v>1887</v>
      </c>
      <c r="B1887" s="3" t="str">
        <f aca="false">IFERROR(__xludf.dummyfunction("GOOGLETRANSLATE(B1887, ""en"", ""mg"")"),"Ny mpanoratra dia tsy nanahirana akory ny fametrahana lisitra diso.")</f>
        <v>Ny mpanoratra dia tsy nanahirana akory ny fametrahana lisitra diso.</v>
      </c>
      <c r="C1887" s="3" t="n">
        <v>-1</v>
      </c>
    </row>
    <row r="1888" customFormat="false" ht="15.75" hidden="false" customHeight="true" outlineLevel="0" collapsed="false">
      <c r="A1888" s="3" t="s">
        <v>1888</v>
      </c>
      <c r="B1888" s="3" t="str">
        <f aca="false">IFERROR(__xludf.dummyfunction("GOOGLETRANSLATE(B1888, ""en"", ""mg"")"),"Nieritreritra ny tenako teo anivon'ireo piramida sy Sphynx aho teo amin'ny lalana 'Sphynx Lightening'.")</f>
        <v>Nieritreritra ny tenako teo anivon'ireo piramida sy Sphynx aho teo amin'ny lalana 'Sphynx Lightening'.</v>
      </c>
      <c r="C1888" s="3" t="n">
        <v>1</v>
      </c>
    </row>
    <row r="1889" customFormat="false" ht="15.75" hidden="false" customHeight="true" outlineLevel="0" collapsed="false">
      <c r="A1889" s="3" t="s">
        <v>1889</v>
      </c>
      <c r="B1889" s="3" t="str">
        <f aca="false">IFERROR(__xludf.dummyfunction("GOOGLETRANSLATE(B1889, ""en"", ""mg"")"),"Teo anelanelan'ny taona 2005 ka hatramin'izao, nanapa-kevitra i Koontz fa tsy handray ny zava-drehetra ho zava-dehibe loatra: Ilay nanomboka tamin'ny tantara mampihoron-koditra / fitsangatsanganana miaraka amin'ny feo mahatsikaiky dia nivadika ho saro-ken"&amp;"atra feno, feno troll miboridana, mandihy miaraka amin'ny tsiron'ny savony fandroana ary sehatra tsy manam-petra feno patters mampihomehy izay ho tonga kokoa ao an-trano amin'ny tantaram-pitiavana.")</f>
        <v>Teo anelanelan'ny taona 2005 ka hatramin'izao, nanapa-kevitra i Koontz fa tsy handray ny zava-drehetra ho zava-dehibe loatra: Ilay nanomboka tamin'ny tantara mampihoron-koditra / fitsangatsanganana miaraka amin'ny feo mahatsikaiky dia nivadika ho saro-kenatra feno, feno troll miboridana, mandihy miaraka amin'ny tsiron'ny savony fandroana ary sehatra tsy manam-petra feno patters mampihomehy izay ho tonga kokoa ao an-trano amin'ny tantaram-pitiavana.</v>
      </c>
      <c r="C1889" s="3" t="n">
        <v>-1</v>
      </c>
    </row>
    <row r="1890" customFormat="false" ht="15.75" hidden="false" customHeight="true" outlineLevel="0" collapsed="false">
      <c r="A1890" s="3" t="s">
        <v>1890</v>
      </c>
      <c r="B1890" s="3" t="str">
        <f aca="false">IFERROR(__xludf.dummyfunction("GOOGLETRANSLATE(B1890, ""en"", ""mg"")"),"Raha ny marina, ity rakikira ity dia tokony hohalavirina na iza na iza afa-tsy ny mpanangom-bokatra.")</f>
        <v>Raha ny marina, ity rakikira ity dia tokony hohalavirina na iza na iza afa-tsy ny mpanangom-bokatra.</v>
      </c>
      <c r="C1890" s="3" t="n">
        <v>-1</v>
      </c>
    </row>
    <row r="1891" customFormat="false" ht="15.75" hidden="false" customHeight="true" outlineLevel="0" collapsed="false">
      <c r="A1891" s="3" t="s">
        <v>1891</v>
      </c>
      <c r="B1891" s="3" t="str">
        <f aca="false">IFERROR(__xludf.dummyfunction("GOOGLETRANSLATE(B1891, ""en"", ""mg"")"),"Eny ary, ny ""Hyperborea"" no cd surreal tena manjavozavo indrindra ao amin'ny bokiko.")</f>
        <v>Eny ary, ny "Hyperborea" no cd surreal tena manjavozavo indrindra ao amin'ny bokiko.</v>
      </c>
      <c r="C1891" s="3" t="n">
        <v>1</v>
      </c>
    </row>
    <row r="1892" customFormat="false" ht="15.75" hidden="false" customHeight="true" outlineLevel="0" collapsed="false">
      <c r="A1892" s="3" t="s">
        <v>1892</v>
      </c>
      <c r="B1892" s="3" t="str">
        <f aca="false">IFERROR(__xludf.dummyfunction("GOOGLETRANSLATE(B1892, ""en"", ""mg"")"),"Toy ny hoe nihazakazaka 400 kilaometatra teo aloha izy.")</f>
        <v>Toy ny hoe nihazakazaka 400 kilaometatra teo aloha izy.</v>
      </c>
      <c r="C1892" s="3" t="n">
        <v>-1</v>
      </c>
    </row>
    <row r="1893" customFormat="false" ht="15.75" hidden="false" customHeight="true" outlineLevel="0" collapsed="false">
      <c r="A1893" s="3" t="s">
        <v>1893</v>
      </c>
      <c r="B1893" s="3" t="str">
        <f aca="false">IFERROR(__xludf.dummyfunction("GOOGLETRANSLATE(B1893, ""en"", ""mg"")"),"Izany dia mampifandray ara-bakiteny ny rakitsoratra manontolo ary mahatonga anao hihaino azy ho toy ny suite: tsy hoe tsy mijanona irery ireo hira, fa ity naoty maharitra ity dia mitazona anao hatrany amin'ny manaraka.")</f>
        <v>Izany dia mampifandray ara-bakiteny ny rakitsoratra manontolo ary mahatonga anao hihaino azy ho toy ny suite: tsy hoe tsy mijanona irery ireo hira, fa ity naoty maharitra ity dia mitazona anao hatrany amin'ny manaraka.</v>
      </c>
      <c r="C1893" s="3" t="n">
        <v>1</v>
      </c>
    </row>
    <row r="1894" customFormat="false" ht="15.75" hidden="false" customHeight="true" outlineLevel="0" collapsed="false">
      <c r="A1894" s="3" t="s">
        <v>1894</v>
      </c>
      <c r="B1894" s="3" t="str">
        <f aca="false">IFERROR(__xludf.dummyfunction("GOOGLETRANSLATE(B1894, ""en"", ""mg"")"),"Tsy hahita mpandihy na mpandihy paompy mikiakiaka toy izany eo afovoan'ny isa ianao, ary tsapako fa mendrika ny fanajana mitovy amin'izany ny dihy Afovoany Atsinanana.")</f>
        <v>Tsy hahita mpandihy na mpandihy paompy mikiakiaka toy izany eo afovoan'ny isa ianao, ary tsapako fa mendrika ny fanajana mitovy amin'izany ny dihy Afovoany Atsinanana.</v>
      </c>
      <c r="C1894" s="3" t="n">
        <v>-1</v>
      </c>
    </row>
    <row r="1895" customFormat="false" ht="15.75" hidden="false" customHeight="true" outlineLevel="0" collapsed="false">
      <c r="A1895" s="3" t="s">
        <v>1895</v>
      </c>
      <c r="B1895" s="3" t="str">
        <f aca="false">IFERROR(__xludf.dummyfunction("GOOGLETRANSLATE(B1895, ""en"", ""mg"")"),"Azonao atao ny manokatra ny fifaninanana rehetra misy ary mbola tsy vita ianao.")</f>
        <v>Azonao atao ny manokatra ny fifaninanana rehetra misy ary mbola tsy vita ianao.</v>
      </c>
      <c r="C1895" s="3" t="n">
        <v>1</v>
      </c>
    </row>
    <row r="1896" customFormat="false" ht="15.75" hidden="false" customHeight="true" outlineLevel="0" collapsed="false">
      <c r="A1896" s="3" t="s">
        <v>1896</v>
      </c>
      <c r="B1896" s="3" t="str">
        <f aca="false">IFERROR(__xludf.dummyfunction("GOOGLETRANSLATE(B1896, ""en"", ""mg"")"),"Fikasihana mahafinaritra.")</f>
        <v>Fikasihana mahafinaritra.</v>
      </c>
      <c r="C1896" s="3" t="n">
        <v>1</v>
      </c>
    </row>
    <row r="1897" customFormat="false" ht="15.75" hidden="false" customHeight="true" outlineLevel="0" collapsed="false">
      <c r="A1897" s="3" t="s">
        <v>1897</v>
      </c>
      <c r="B1897" s="3" t="str">
        <f aca="false">IFERROR(__xludf.dummyfunction("GOOGLETRANSLATE(B1897, ""en"", ""mg"")"),"Be vazivazy sy fikatsahana mahaliana raha maka fotoana hamakiana azy ireo ianao.")</f>
        <v>Be vazivazy sy fikatsahana mahaliana raha maka fotoana hamakiana azy ireo ianao.</v>
      </c>
      <c r="C1897" s="3" t="n">
        <v>1</v>
      </c>
    </row>
    <row r="1898" customFormat="false" ht="15.75" hidden="false" customHeight="true" outlineLevel="0" collapsed="false">
      <c r="A1898" s="3" t="s">
        <v>1898</v>
      </c>
      <c r="B1898" s="3" t="str">
        <f aca="false">IFERROR(__xludf.dummyfunction("GOOGLETRANSLATE(B1898, ""en"", ""mg"")"),"Fanamarihana ho an'ny mpanoratra: Ny famakiana dia tsy voatery ho maharary toy ny fanendrena mpitsabo nify.")</f>
        <v>Fanamarihana ho an'ny mpanoratra: Ny famakiana dia tsy voatery ho maharary toy ny fanendrena mpitsabo nify.</v>
      </c>
      <c r="C1898" s="3" t="n">
        <v>-1</v>
      </c>
    </row>
    <row r="1899" customFormat="false" ht="15.75" hidden="false" customHeight="true" outlineLevel="0" collapsed="false">
      <c r="A1899" s="3" t="s">
        <v>1899</v>
      </c>
      <c r="B1899" s="3" t="str">
        <f aca="false">IFERROR(__xludf.dummyfunction("GOOGLETRANSLATE(B1899, ""en"", ""mg"")"),"Amin'ny ankapobeny, ny valisoa amin'ny filalaovana tsara dia ambony noho ny fanaovana safidy ratsy (ary indraindray tsy misy safidy ratsy mazava tsara azo atao).")</f>
        <v>Amin'ny ankapobeny, ny valisoa amin'ny filalaovana tsara dia ambony noho ny fanaovana safidy ratsy (ary indraindray tsy misy safidy ratsy mazava tsara azo atao).</v>
      </c>
      <c r="C1899" s="3" t="n">
        <v>-1</v>
      </c>
    </row>
    <row r="1900" customFormat="false" ht="15.75" hidden="false" customHeight="true" outlineLevel="0" collapsed="false">
      <c r="A1900" s="3" t="s">
        <v>1900</v>
      </c>
      <c r="B1900" s="3" t="str">
        <f aca="false">IFERROR(__xludf.dummyfunction("GOOGLETRANSLATE(B1900, ""en"", ""mg"")"),"Azo antoka fa iray amin'ireo hira tsara indrindra amin'ny rakikira.")</f>
        <v>Azo antoka fa iray amin'ireo hira tsara indrindra amin'ny rakikira.</v>
      </c>
      <c r="C1900" s="3" t="n">
        <v>1</v>
      </c>
    </row>
    <row r="1901" customFormat="false" ht="15.75" hidden="false" customHeight="true" outlineLevel="0" collapsed="false">
      <c r="A1901" s="3" t="s">
        <v>1901</v>
      </c>
      <c r="B1901" s="3" t="str">
        <f aca="false">IFERROR(__xludf.dummyfunction("GOOGLETRANSLATE(B1901, ""en"", ""mg"")"),"avy amin'i Geroge Tomasini, ny naotin'i Bernard Herrmann mikiakiaka amin'ny lokanga ary ny famaranana ny ookie rehetra dia klasika amerikana amin'ny heviny rehetra.")</f>
        <v>avy amin'i Geroge Tomasini, ny naotin'i Bernard Herrmann mikiakiaka amin'ny lokanga ary ny famaranana ny ookie rehetra dia klasika amerikana amin'ny heviny rehetra.</v>
      </c>
      <c r="C1901" s="3" t="n">
        <v>1</v>
      </c>
    </row>
    <row r="1902" customFormat="false" ht="15.75" hidden="false" customHeight="true" outlineLevel="0" collapsed="false">
      <c r="A1902" s="3" t="s">
        <v>1902</v>
      </c>
      <c r="B1902" s="3" t="str">
        <f aca="false">IFERROR(__xludf.dummyfunction("GOOGLETRANSLATE(B1902, ""en"", ""mg"")"),"Soa ihany fa sendra fitaovam-piadiana “super” vitsivitsy ianao izay tsy manana “points” fa tena vitsy izy ireo, ary amin'ny fotoana ahitanao azy dia mety efa narary tamin'ity lalao ity ianao, ary nanipy izany tamin'ny rindrina.")</f>
        <v>Soa ihany fa sendra fitaovam-piadiana “super” vitsivitsy ianao izay tsy manana “points” fa tena vitsy izy ireo, ary amin'ny fotoana ahitanao azy dia mety efa narary tamin'ity lalao ity ianao, ary nanipy izany tamin'ny rindrina.</v>
      </c>
      <c r="C1902" s="3" t="n">
        <v>-1</v>
      </c>
    </row>
    <row r="1903" customFormat="false" ht="15.75" hidden="false" customHeight="true" outlineLevel="0" collapsed="false">
      <c r="A1903" s="3" t="s">
        <v>1903</v>
      </c>
      <c r="B1903" s="3" t="str">
        <f aca="false">IFERROR(__xludf.dummyfunction("GOOGLETRANSLATE(B1903, ""en"", ""mg"")"),"Ity CD virtoaly ity dia tsy azo esorina, esorina, esorina, esorina, na zaraina - REHETRA!!!!!")</f>
        <v>Ity CD virtoaly ity dia tsy azo esorina, esorina, esorina, esorina, na zaraina - REHETRA!!!!!</v>
      </c>
      <c r="C1903" s="3" t="n">
        <v>-1</v>
      </c>
    </row>
    <row r="1904" customFormat="false" ht="15.75" hidden="false" customHeight="true" outlineLevel="0" collapsed="false">
      <c r="A1904" s="3" t="s">
        <v>1904</v>
      </c>
      <c r="B1904" s="3" t="str">
        <f aca="false">IFERROR(__xludf.dummyfunction("GOOGLETRANSLATE(B1904, ""en"", ""mg"")"),"Ary koa, miadana be ny fihetsiny sy ny fihetsiny ary toa mitsambikina izy rehefa mitsambikina.")</f>
        <v>Ary koa, miadana be ny fihetsiny sy ny fihetsiny ary toa mitsambikina izy rehefa mitsambikina.</v>
      </c>
      <c r="C1904" s="3" t="n">
        <v>-1</v>
      </c>
    </row>
    <row r="1905" customFormat="false" ht="15.75" hidden="false" customHeight="true" outlineLevel="0" collapsed="false">
      <c r="A1905" s="3" t="s">
        <v>1905</v>
      </c>
      <c r="B1905" s="3" t="str">
        <f aca="false">IFERROR(__xludf.dummyfunction("GOOGLETRANSLATE(B1905, ""en"", ""mg"")"),"Ny fitaovana mihitsy dia tsotra sy voalamina tsara.")</f>
        <v>Ny fitaovana mihitsy dia tsotra sy voalamina tsara.</v>
      </c>
      <c r="C1905" s="3" t="n">
        <v>1</v>
      </c>
    </row>
    <row r="1906" customFormat="false" ht="15.75" hidden="false" customHeight="true" outlineLevel="0" collapsed="false">
      <c r="A1906" s="3" t="s">
        <v>1906</v>
      </c>
      <c r="B1906" s="3" t="str">
        <f aca="false">IFERROR(__xludf.dummyfunction("GOOGLETRANSLATE(B1906, ""en"", ""mg"")"),"Ny tsy tiako tamin'ity lalao ity dia ny ambaratonga farany dia mitovy amin'ny voalohany.")</f>
        <v>Ny tsy tiako tamin'ity lalao ity dia ny ambaratonga farany dia mitovy amin'ny voalohany.</v>
      </c>
      <c r="C1906" s="3" t="n">
        <v>-1</v>
      </c>
    </row>
    <row r="1907" customFormat="false" ht="15.75" hidden="false" customHeight="true" outlineLevel="0" collapsed="false">
      <c r="A1907" s="3" t="s">
        <v>1907</v>
      </c>
      <c r="B1907" s="3" t="str">
        <f aca="false">IFERROR(__xludf.dummyfunction("GOOGLETRANSLATE(B1907, ""en"", ""mg"")"),"Mifanohitra amin'ireo boky hafa momba ny fifandraisan'ny masinina olombelona, ​​​​ny hevitra ao amin'ilay boky dia mirindra, mitombina ary mamelombelona vakiana.")</f>
        <v>Mifanohitra amin'ireo boky hafa momba ny fifandraisan'ny masinina olombelona, ​​​​ny hevitra ao amin'ilay boky dia mirindra, mitombina ary mamelombelona vakiana.</v>
      </c>
      <c r="C1907" s="3" t="n">
        <v>1</v>
      </c>
    </row>
    <row r="1908" customFormat="false" ht="15.75" hidden="false" customHeight="true" outlineLevel="0" collapsed="false">
      <c r="A1908" s="3" t="s">
        <v>1908</v>
      </c>
      <c r="B1908" s="3" t="str">
        <f aca="false">IFERROR(__xludf.dummyfunction("GOOGLETRANSLATE(B1908, ""en"", ""mg"")"),"-Tsy toy ny navoaka tany am-boalohany, ny ampahany rehetra amin'ny andian-dahatsoratra dia DVD 1 fotsiny, izay miteraka fahasahiranana be.")</f>
        <v>-Tsy toy ny navoaka tany am-boalohany, ny ampahany rehetra amin'ny andian-dahatsoratra dia DVD 1 fotsiny, izay miteraka fahasahiranana be.</v>
      </c>
      <c r="C1908" s="3" t="n">
        <v>1</v>
      </c>
    </row>
    <row r="1909" customFormat="false" ht="15.75" hidden="false" customHeight="true" outlineLevel="0" collapsed="false">
      <c r="A1909" s="3" t="s">
        <v>1909</v>
      </c>
      <c r="B1909" s="3" t="str">
        <f aca="false">IFERROR(__xludf.dummyfunction("GOOGLETRANSLATE(B1909, ""en"", ""mg"")"),"Mora mahazo sary 40-50 isan-tsegondra aho amin'ny avo indrindra amin'ny Crysis, ary ny Saints Row dia misintona 20-27 mahatsiravina na dia manana sary ambany aza.")</f>
        <v>Mora mahazo sary 40-50 isan-tsegondra aho amin'ny avo indrindra amin'ny Crysis, ary ny Saints Row dia misintona 20-27 mahatsiravina na dia manana sary ambany aza.</v>
      </c>
      <c r="C1909" s="3" t="n">
        <v>-1</v>
      </c>
    </row>
    <row r="1910" customFormat="false" ht="15.75" hidden="false" customHeight="true" outlineLevel="0" collapsed="false">
      <c r="A1910" s="3" t="s">
        <v>1910</v>
      </c>
      <c r="B1910" s="3" t="str">
        <f aca="false">IFERROR(__xludf.dummyfunction("GOOGLETRANSLATE(B1910, ""en"", ""mg"")"),"Tsy isalasalana fa mpanoratra mahay i Barbara Hambly, saingy heveriko fa ho tsara kokoa izy raha manoratra tantaram-pitiavana.")</f>
        <v>Tsy isalasalana fa mpanoratra mahay i Barbara Hambly, saingy heveriko fa ho tsara kokoa izy raha manoratra tantaram-pitiavana.</v>
      </c>
      <c r="C1910" s="3" t="n">
        <v>-1</v>
      </c>
    </row>
    <row r="1911" customFormat="false" ht="15.75" hidden="false" customHeight="true" outlineLevel="0" collapsed="false">
      <c r="A1911" s="3" t="s">
        <v>1911</v>
      </c>
      <c r="B1911" s="3" t="str">
        <f aca="false">IFERROR(__xludf.dummyfunction("GOOGLETRANSLATE(B1911, ""en"", ""mg"")"),"Zavatra nahasosotra ahy tao amin'ny horonan-tsarimihetsika ara-batana nataon'i Kathy Smith nandritra ny taona maro izany, fa farafaharatsiny tsy maninona ho an'ny mpampianatra fanatanjahan-tena iray ny mahasosotra.")</f>
        <v>Zavatra nahasosotra ahy tao amin'ny horonan-tsarimihetsika ara-batana nataon'i Kathy Smith nandritra ny taona maro izany, fa farafaharatsiny tsy maninona ho an'ny mpampianatra fanatanjahan-tena iray ny mahasosotra.</v>
      </c>
      <c r="C1911" s="3" t="n">
        <v>-1</v>
      </c>
    </row>
    <row r="1912" customFormat="false" ht="15.75" hidden="false" customHeight="true" outlineLevel="0" collapsed="false">
      <c r="A1912" s="3" t="s">
        <v>1912</v>
      </c>
      <c r="B1912" s="3" t="str">
        <f aca="false">IFERROR(__xludf.dummyfunction("GOOGLETRANSLATE(B1912, ""en"", ""mg"")"),"1.5/5 kintana.")</f>
        <v>1.5/5 kintana.</v>
      </c>
      <c r="C1912" s="3" t="n">
        <v>-1</v>
      </c>
    </row>
    <row r="1913" customFormat="false" ht="15.75" hidden="false" customHeight="true" outlineLevel="0" collapsed="false">
      <c r="A1913" s="3" t="s">
        <v>1913</v>
      </c>
      <c r="B1913" s="3" t="str">
        <f aca="false">IFERROR(__xludf.dummyfunction("GOOGLETRANSLATE(B1913, ""en"", ""mg"")"),"Raha toa azy daholo ny mpitsikilo rehetra ary mihetsika toa azy, dia hisy korontana eto amin'izao tontolo izao.")</f>
        <v>Raha toa azy daholo ny mpitsikilo rehetra ary mihetsika toa azy, dia hisy korontana eto amin'izao tontolo izao.</v>
      </c>
      <c r="C1913" s="3" t="n">
        <v>1</v>
      </c>
    </row>
    <row r="1914" customFormat="false" ht="15.75" hidden="false" customHeight="true" outlineLevel="0" collapsed="false">
      <c r="A1914" s="3" t="s">
        <v>1914</v>
      </c>
      <c r="B1914" s="3" t="str">
        <f aca="false">IFERROR(__xludf.dummyfunction("GOOGLETRANSLATE(B1914, ""en"", ""mg"")"),"Tsy inona izany fa fihetsika pu$$y nataon'izy ireo...")</f>
        <v>Tsy inona izany fa fihetsika pu$$y nataon'izy ireo...</v>
      </c>
      <c r="C1914" s="3" t="n">
        <v>-1</v>
      </c>
    </row>
    <row r="1915" customFormat="false" ht="15.75" hidden="false" customHeight="true" outlineLevel="0" collapsed="false">
      <c r="A1915" s="3" t="s">
        <v>1915</v>
      </c>
      <c r="B1915" s="3" t="str">
        <f aca="false">IFERROR(__xludf.dummyfunction("GOOGLETRANSLATE(B1915, ""en"", ""mg"")"),"Izy io dia dikan-teny matavy sy haingana kokoa amin'ny mahazatra-zombie avy amin'ny HL2. Tena mamelombelona.")</f>
        <v>Izy io dia dikan-teny matavy sy haingana kokoa amin'ny mahazatra-zombie avy amin'ny HL2. Tena mamelombelona.</v>
      </c>
      <c r="C1915" s="3" t="n">
        <v>-1</v>
      </c>
    </row>
    <row r="1916" customFormat="false" ht="15.75" hidden="false" customHeight="true" outlineLevel="0" collapsed="false">
      <c r="A1916" s="3" t="s">
        <v>1916</v>
      </c>
      <c r="B1916" s="3" t="str">
        <f aca="false">IFERROR(__xludf.dummyfunction("GOOGLETRANSLATE(B1916, ""en"", ""mg"")"),"Ny mpitendry beso aloha...paosy matavy dia tsy maintsy manao pataloha raver be io bandy io fa manana paosy matavy be.")</f>
        <v>Ny mpitendry beso aloha...paosy matavy dia tsy maintsy manao pataloha raver be io bandy io fa manana paosy matavy be.</v>
      </c>
      <c r="C1916" s="3" t="n">
        <v>-1</v>
      </c>
    </row>
    <row r="1917" customFormat="false" ht="15.75" hidden="false" customHeight="true" outlineLevel="0" collapsed="false">
      <c r="A1917" s="3" t="s">
        <v>1917</v>
      </c>
      <c r="B1917" s="3" t="str">
        <f aca="false">IFERROR(__xludf.dummyfunction("GOOGLETRANSLATE(B1917, ""en"", ""mg"")"),"Nanao asa remaster tsara i Shel Talmy... tena miahy an'ireny rakitsary ireny izy na inona na inona olana atrehany amin'ny Who. TSY MAINTSY MIHITSY IZANY!!")</f>
        <v>Nanao asa remaster tsara i Shel Talmy... tena miahy an'ireny rakitsary ireny izy na inona na inona olana atrehany amin'ny Who. TSY MAINTSY MIHITSY IZANY!!</v>
      </c>
      <c r="C1917" s="3" t="n">
        <v>1</v>
      </c>
    </row>
    <row r="1918" customFormat="false" ht="15.75" hidden="false" customHeight="true" outlineLevel="0" collapsed="false">
      <c r="A1918" s="3" t="s">
        <v>1918</v>
      </c>
      <c r="B1918" s="3" t="str">
        <f aca="false">IFERROR(__xludf.dummyfunction("GOOGLETRANSLATE(B1918, ""en"", ""mg"")"),"Maniry aho fa handany fotoana bebe kokoa amin'ny fampivoarana ny toetrany i Paolini tahaka ny nataony tamin'ny ady tsy misy farany (vakio ny rà sy ny tsinay).")</f>
        <v>Maniry aho fa handany fotoana bebe kokoa amin'ny fampivoarana ny toetrany i Paolini tahaka ny nataony tamin'ny ady tsy misy farany (vakio ny rà sy ny tsinay).</v>
      </c>
      <c r="C1918" s="3" t="n">
        <v>-1</v>
      </c>
    </row>
    <row r="1919" customFormat="false" ht="15.75" hidden="false" customHeight="true" outlineLevel="0" collapsed="false">
      <c r="A1919" s="3" t="s">
        <v>1919</v>
      </c>
      <c r="B1919" s="3" t="str">
        <f aca="false">IFERROR(__xludf.dummyfunction("GOOGLETRANSLATE(B1919, ""en"", ""mg"")"),"Mety ho marina izany ho an'ny fakan-tsary hafa, fa amin'ny fakan-tsary Gateway dia manahirana indrindra satria toa tsy misy fahatsapana ny bokotra shutter.")</f>
        <v>Mety ho marina izany ho an'ny fakan-tsary hafa, fa amin'ny fakan-tsary Gateway dia manahirana indrindra satria toa tsy misy fahatsapana ny bokotra shutter.</v>
      </c>
      <c r="C1919" s="3" t="n">
        <v>-1</v>
      </c>
    </row>
    <row r="1920" customFormat="false" ht="15.75" hidden="false" customHeight="true" outlineLevel="0" collapsed="false">
      <c r="A1920" s="3" t="s">
        <v>1920</v>
      </c>
      <c r="B1920" s="3" t="str">
        <f aca="false">IFERROR(__xludf.dummyfunction("GOOGLETRANSLATE(B1920, ""en"", ""mg"")"),"Ny tsipika ambany dia mahazo ny fitiavana Star Wars.")</f>
        <v>Ny tsipika ambany dia mahazo ny fitiavana Star Wars.</v>
      </c>
      <c r="C1920" s="3" t="n">
        <v>1</v>
      </c>
    </row>
    <row r="1921" customFormat="false" ht="15.75" hidden="false" customHeight="true" outlineLevel="0" collapsed="false">
      <c r="A1921" s="3" t="s">
        <v>1921</v>
      </c>
      <c r="B1921" s="3" t="str">
        <f aca="false">IFERROR(__xludf.dummyfunction("GOOGLETRANSLATE(B1921, ""en"", ""mg"")"),"Nojereko tao amin'ny trano famakiam-boky izany ary nihevitra aho fa manana fampahalalana tsara momba ny fomba hampihenana ny fandanianao ary ny mpanoratra dia nandresy lahatra ahy handoa ny trosako aloha fa tsy hametraka ny volako fanampiny amin'ny tsenam"&amp;"-bola.")</f>
        <v>Nojereko tao amin'ny trano famakiam-boky izany ary nihevitra aho fa manana fampahalalana tsara momba ny fomba hampihenana ny fandanianao ary ny mpanoratra dia nandresy lahatra ahy handoa ny trosako aloha fa tsy hametraka ny volako fanampiny amin'ny tsenam-bola.</v>
      </c>
      <c r="C1921" s="3" t="n">
        <v>1</v>
      </c>
    </row>
    <row r="1922" customFormat="false" ht="15.75" hidden="false" customHeight="true" outlineLevel="0" collapsed="false">
      <c r="A1922" s="3" t="s">
        <v>1922</v>
      </c>
      <c r="B1922" s="3" t="str">
        <f aca="false">IFERROR(__xludf.dummyfunction("GOOGLETRANSLATE(B1922, ""en"", ""mg"")"),"Eny, marina.")</f>
        <v>Eny, marina.</v>
      </c>
      <c r="C1922" s="3" t="n">
        <v>-1</v>
      </c>
    </row>
    <row r="1923" customFormat="false" ht="15.75" hidden="false" customHeight="true" outlineLevel="0" collapsed="false">
      <c r="A1923" s="3" t="s">
        <v>1923</v>
      </c>
      <c r="B1923" s="3" t="str">
        <f aca="false">IFERROR(__xludf.dummyfunction("GOOGLETRANSLATE(B1923, ""en"", ""mg"")"),"Sarimihetsika mihetsika be dia be no tsy mampino, fa ho ahy, tena nieritreritra aho hoe manao ahoana ity sarimihetsika ity.")</f>
        <v>Sarimihetsika mihetsika be dia be no tsy mampino, fa ho ahy, tena nieritreritra aho hoe manao ahoana ity sarimihetsika ity.</v>
      </c>
      <c r="C1923" s="3" t="n">
        <v>-1</v>
      </c>
    </row>
    <row r="1924" customFormat="false" ht="15.75" hidden="false" customHeight="true" outlineLevel="0" collapsed="false">
      <c r="A1924" s="3" t="s">
        <v>1924</v>
      </c>
      <c r="B1924" s="3" t="str">
        <f aca="false">IFERROR(__xludf.dummyfunction("GOOGLETRANSLATE(B1924, ""en"", ""mg"")"),"Nohajambain'ny tahotra. Eo ambanin'ny lanitra Azure. Mendrika ny hotononina amin'ny fofonaina mitovy amin'ireo klasika ireo.")</f>
        <v>Nohajambain'ny tahotra. Eo ambanin'ny lanitra Azure. Mendrika ny hotononina amin'ny fofonaina mitovy amin'ireo klasika ireo.</v>
      </c>
      <c r="C1924" s="3" t="n">
        <v>1</v>
      </c>
    </row>
    <row r="1925" customFormat="false" ht="15.75" hidden="false" customHeight="true" outlineLevel="0" collapsed="false">
      <c r="A1925" s="3" t="s">
        <v>1925</v>
      </c>
      <c r="B1925" s="3" t="str">
        <f aca="false">IFERROR(__xludf.dummyfunction("GOOGLETRANSLATE(B1925, ""en"", ""mg"")"),"Fox...nazeranao ilay baolina mampalahelo hoy aho.")</f>
        <v>Fox...nazeranao ilay baolina mampalahelo hoy aho.</v>
      </c>
      <c r="C1925" s="3" t="n">
        <v>-1</v>
      </c>
    </row>
    <row r="1926" customFormat="false" ht="15.75" hidden="false" customHeight="true" outlineLevel="0" collapsed="false">
      <c r="A1926" s="3" t="s">
        <v>1926</v>
      </c>
      <c r="B1926" s="3" t="str">
        <f aca="false">IFERROR(__xludf.dummyfunction("GOOGLETRANSLATE(B1926, ""en"", ""mg"")"),"Farany, ho an'ny vao manomboka dia tsy ampy ny fikaonan-kevitra momba ny tena zava-mitranga ary sarotra ny mamorona modely ara-tsaina amin'ny dingana fototra.")</f>
        <v>Farany, ho an'ny vao manomboka dia tsy ampy ny fikaonan-kevitra momba ny tena zava-mitranga ary sarotra ny mamorona modely ara-tsaina amin'ny dingana fototra.</v>
      </c>
      <c r="C1926" s="3" t="n">
        <v>-1</v>
      </c>
    </row>
    <row r="1927" customFormat="false" ht="15.75" hidden="false" customHeight="true" outlineLevel="0" collapsed="false">
      <c r="A1927" s="3" t="s">
        <v>1927</v>
      </c>
      <c r="B1927" s="3" t="str">
        <f aca="false">IFERROR(__xludf.dummyfunction("GOOGLETRANSLATE(B1927, ""en"", ""mg"")"),"Ny re-mastering dia tsara, toy ny hoe nodiovina tamin'ny fisarahana mazava kokoa ny kasety.")</f>
        <v>Ny re-mastering dia tsara, toy ny hoe nodiovina tamin'ny fisarahana mazava kokoa ny kasety.</v>
      </c>
      <c r="C1927" s="3" t="n">
        <v>1</v>
      </c>
    </row>
    <row r="1928" customFormat="false" ht="15.75" hidden="false" customHeight="true" outlineLevel="0" collapsed="false">
      <c r="A1928" s="3" t="s">
        <v>1928</v>
      </c>
      <c r="B1928" s="3" t="str">
        <f aca="false">IFERROR(__xludf.dummyfunction("GOOGLETRANSLATE(B1928, ""en"", ""mg"")"),"ary tononkira cheesy avy amin'i Sammy. Tsy mahagaga raha ao anatin’ny tarika izao i Cherone.")</f>
        <v>ary tononkira cheesy avy amin'i Sammy. Tsy mahagaga raha ao anatin’ny tarika izao i Cherone.</v>
      </c>
      <c r="C1928" s="3" t="n">
        <v>-1</v>
      </c>
    </row>
    <row r="1929" customFormat="false" ht="15.75" hidden="false" customHeight="true" outlineLevel="0" collapsed="false">
      <c r="A1929" s="3" t="s">
        <v>1929</v>
      </c>
      <c r="B1929" s="3" t="str">
        <f aca="false">IFERROR(__xludf.dummyfunction("GOOGLETRANSLATE(B1929, ""en"", ""mg"")"),"Teo am-panoratana ity rewiew ity aho, talanjona tamin'ny famporisihan'ny lahatsoratra tsotra sy fohy toy izany mba hieritreretana sy ny fahombiazan'ny teny vitsivitsy amin'ny fanolorana hevitra lalina sy maharesy lahatra toy izany ho an'ny fiadanana sy ny"&amp;" fanambinana.")</f>
        <v>Teo am-panoratana ity rewiew ity aho, talanjona tamin'ny famporisihan'ny lahatsoratra tsotra sy fohy toy izany mba hieritreretana sy ny fahombiazan'ny teny vitsivitsy amin'ny fanolorana hevitra lalina sy maharesy lahatra toy izany ho an'ny fiadanana sy ny fanambinana.</v>
      </c>
      <c r="C1929" s="3" t="n">
        <v>1</v>
      </c>
    </row>
    <row r="1930" customFormat="false" ht="15.75" hidden="false" customHeight="true" outlineLevel="0" collapsed="false">
      <c r="A1930" s="3" t="s">
        <v>1930</v>
      </c>
      <c r="B1930" s="3" t="str">
        <f aca="false">IFERROR(__xludf.dummyfunction("GOOGLETRANSLATE(B1930, ""en"", ""mg"")"),"Ny hany zavatra tsara dia ilay vehivavy mpitarika izay mpitsikilo Rosiana.")</f>
        <v>Ny hany zavatra tsara dia ilay vehivavy mpitarika izay mpitsikilo Rosiana.</v>
      </c>
      <c r="C1930" s="3" t="n">
        <v>1</v>
      </c>
    </row>
    <row r="1931" customFormat="false" ht="15.75" hidden="false" customHeight="true" outlineLevel="0" collapsed="false">
      <c r="A1931" s="3" t="s">
        <v>1931</v>
      </c>
      <c r="B1931" s="3" t="str">
        <f aca="false">IFERROR(__xludf.dummyfunction("GOOGLETRANSLATE(B1931, ""en"", ""mg"")"),"Ny gitara an'i Farro amin'ity hira ity dia mahavariana sy mahavariana, mampiseho fa ity tarika ity dia mety hivezivezy eo amin'ny sehatra mandritra ny fotoana fohy.")</f>
        <v>Ny gitara an'i Farro amin'ity hira ity dia mahavariana sy mahavariana, mampiseho fa ity tarika ity dia mety hivezivezy eo amin'ny sehatra mandritra ny fotoana fohy.</v>
      </c>
      <c r="C1931" s="3" t="n">
        <v>1</v>
      </c>
    </row>
    <row r="1932" customFormat="false" ht="15.75" hidden="false" customHeight="true" outlineLevel="0" collapsed="false">
      <c r="A1932" s="3" t="s">
        <v>1932</v>
      </c>
      <c r="B1932" s="3" t="str">
        <f aca="false">IFERROR(__xludf.dummyfunction("GOOGLETRANSLATE(B1932, ""en"", ""mg"")"),"Fantatrao ve hoe iza i Jeff Chandler?")</f>
        <v>Fantatrao ve hoe iza i Jeff Chandler?</v>
      </c>
      <c r="C1932" s="3" t="n">
        <v>-1</v>
      </c>
    </row>
    <row r="1933" customFormat="false" ht="15.75" hidden="false" customHeight="true" outlineLevel="0" collapsed="false">
      <c r="A1933" s="3" t="s">
        <v>1933</v>
      </c>
      <c r="B1933" s="3" t="str">
        <f aca="false">IFERROR(__xludf.dummyfunction("GOOGLETRANSLATE(B1933, ""en"", ""mg"")"),"Na izany aza, tsy manoro an'io aho, satria ny malemilemy ato anatiko dia nahita ny tenako nandrovitra imbetsaka ary niezaka niady tamin'ny ranomaso satria ny olona sasany niezaka niditra niasa dia mody tsy nahatsikaritra.")</f>
        <v>Na izany aza, tsy manoro an'io aho, satria ny malemilemy ato anatiko dia nahita ny tenako nandrovitra imbetsaka ary niezaka niady tamin'ny ranomaso satria ny olona sasany niezaka niditra niasa dia mody tsy nahatsikaritra.</v>
      </c>
      <c r="C1933" s="3" t="n">
        <v>-1</v>
      </c>
    </row>
    <row r="1934" customFormat="false" ht="15.75" hidden="false" customHeight="true" outlineLevel="0" collapsed="false">
      <c r="A1934" s="3" t="s">
        <v>1934</v>
      </c>
      <c r="B1934" s="3" t="str">
        <f aca="false">IFERROR(__xludf.dummyfunction("GOOGLETRANSLATE(B1934, ""en"", ""mg"")"),"Tokony hanana toeram-pisavana fara-faharatsiny ka raha matin'ny sefo isika dia tsy afaka miverina indray...")</f>
        <v>Tokony hanana toeram-pisavana fara-faharatsiny ka raha matin'ny sefo isika dia tsy afaka miverina indray...</v>
      </c>
      <c r="C1934" s="3" t="n">
        <v>-1</v>
      </c>
    </row>
    <row r="1935" customFormat="false" ht="15.75" hidden="false" customHeight="true" outlineLevel="0" collapsed="false">
      <c r="A1935" s="3" t="s">
        <v>1935</v>
      </c>
      <c r="B1935" s="3" t="str">
        <f aca="false">IFERROR(__xludf.dummyfunction("GOOGLETRANSLATE(B1935, ""en"", ""mg"")"),"Tantara mitovitovy amin'ny Fitiavana ny Vahoaka iombonana, nohafohezina ny intro lava ao amin'ny rakikira, mitovy amin'ny dikan-teny tokana na dia tsy azoko antoka aza hoe mitovy izy io, somary lava kokoa noho ny dikan-teny ao amin'ny fanangonana Time.")</f>
        <v>Tantara mitovitovy amin'ny Fitiavana ny Vahoaka iombonana, nohafohezina ny intro lava ao amin'ny rakikira, mitovy amin'ny dikan-teny tokana na dia tsy azoko antoka aza hoe mitovy izy io, somary lava kokoa noho ny dikan-teny ao amin'ny fanangonana Time.</v>
      </c>
      <c r="C1935" s="3" t="n">
        <v>-1</v>
      </c>
    </row>
    <row r="1936" customFormat="false" ht="15.75" hidden="false" customHeight="true" outlineLevel="0" collapsed="false">
      <c r="A1936" s="3" t="s">
        <v>1936</v>
      </c>
      <c r="B1936" s="3" t="str">
        <f aca="false">IFERROR(__xludf.dummyfunction("GOOGLETRANSLATE(B1936, ""en"", ""mg"")"),"Mampihoron-koditra ny mozika ary tsy izaho mihitsy no miresaka momba ny mozika.")</f>
        <v>Mampihoron-koditra ny mozika ary tsy izaho mihitsy no miresaka momba ny mozika.</v>
      </c>
      <c r="C1936" s="3" t="n">
        <v>-1</v>
      </c>
    </row>
    <row r="1937" customFormat="false" ht="15.75" hidden="false" customHeight="true" outlineLevel="0" collapsed="false">
      <c r="A1937" s="3" t="s">
        <v>1937</v>
      </c>
      <c r="B1937" s="3" t="str">
        <f aca="false">IFERROR(__xludf.dummyfunction("GOOGLETRANSLATE(B1937, ""en"", ""mg"")"),"Famolavolana mahatsiravina.")</f>
        <v>Famolavolana mahatsiravina.</v>
      </c>
      <c r="C1937" s="3" t="n">
        <v>-1</v>
      </c>
    </row>
    <row r="1938" customFormat="false" ht="15.75" hidden="false" customHeight="true" outlineLevel="0" collapsed="false">
      <c r="A1938" s="3" t="s">
        <v>1938</v>
      </c>
      <c r="B1938" s="3" t="str">
        <f aca="false">IFERROR(__xludf.dummyfunction("GOOGLETRANSLATE(B1938, ""en"", ""mg"")"),"Feon'ny herim-po iraisam-pirenena (Caine ho Alfred, ilay kapoaka, mpanompovavin'i Wayne / raim-pianakaviana, dia manampy tsindrim-peo amin'ny fandinihana an-kolaka sy saina; Ny tsiambaratelo tsara indrindra nataon'i Freeman ho an'ny Wayne Enterprises dia "&amp;"mampiseho ny fahaiza-manao samihafa sy Bat-phenalia; Oldman fony izy mbola tanora (tsy ho ela ho lasa Kaomisera) Jim Gordon - toa ny hany hery tsy manam-paharoa amin'ny fotoana fohy an'i Jim Gordon. fetsy; silky Murphy toy ny Dr. Jonathan Crane AKA The Sc"&amp;"arecrow; Famolavolana famokarana tsara indrindra nataon'i Nathan Crowley izay mihevitra an'i Gotham City ho ""New York amin'ny steroïde"", ny cinematography dank nataon'i Wally Pfister, ary ny famerenana indray ny Caped Crusader niafina nataon'ny mpamoron"&amp;"a Lindy Hemming dia mitambatra ho fanehoana ny hakingan-tsaina.")</f>
        <v>Feon'ny herim-po iraisam-pirenena (Caine ho Alfred, ilay kapoaka, mpanompovavin'i Wayne / raim-pianakaviana, dia manampy tsindrim-peo amin'ny fandinihana an-kolaka sy saina; Ny tsiambaratelo tsara indrindra nataon'i Freeman ho an'ny Wayne Enterprises dia mampiseho ny fahaiza-manao samihafa sy Bat-phenalia; Oldman fony izy mbola tanora (tsy ho ela ho lasa Kaomisera) Jim Gordon - toa ny hany hery tsy manam-paharoa amin'ny fotoana fohy an'i Jim Gordon. fetsy; silky Murphy toy ny Dr. Jonathan Crane AKA The Scarecrow; Famolavolana famokarana tsara indrindra nataon'i Nathan Crowley izay mihevitra an'i Gotham City ho "New York amin'ny steroïde", ny cinematography dank nataon'i Wally Pfister, ary ny famerenana indray ny Caped Crusader niafina nataon'ny mpamorona Lindy Hemming dia mitambatra ho fanehoana ny hakingan-tsaina.</v>
      </c>
      <c r="C1938" s="3" t="n">
        <v>1</v>
      </c>
    </row>
    <row r="1939" customFormat="false" ht="15.75" hidden="false" customHeight="true" outlineLevel="0" collapsed="false">
      <c r="A1939" s="3" t="s">
        <v>1939</v>
      </c>
      <c r="B1939" s="3" t="str">
        <f aca="false">IFERROR(__xludf.dummyfunction("GOOGLETRANSLATE(B1939, ""en"", ""mg"")"),"Manana kapila mafy Western Digital fito hafa aho ary tsy hanana ity iray ity aho.")</f>
        <v>Manana kapila mafy Western Digital fito hafa aho ary tsy hanana ity iray ity aho.</v>
      </c>
      <c r="C1939" s="3" t="n">
        <v>-1</v>
      </c>
    </row>
    <row r="1940" customFormat="false" ht="15.75" hidden="false" customHeight="true" outlineLevel="0" collapsed="false">
      <c r="A1940" s="3" t="s">
        <v>1940</v>
      </c>
      <c r="B1940" s="3" t="str">
        <f aca="false">IFERROR(__xludf.dummyfunction("GOOGLETRANSLATE(B1940, ""en"", ""mg"")"),"Tsy maintsy milaza aho fa MAHATONGATRA ity fakantsary ity.")</f>
        <v>Tsy maintsy milaza aho fa MAHATONGATRA ity fakantsary ity.</v>
      </c>
      <c r="C1940" s="3" t="n">
        <v>1</v>
      </c>
    </row>
    <row r="1941" customFormat="false" ht="15.75" hidden="false" customHeight="true" outlineLevel="0" collapsed="false">
      <c r="A1941" s="3" t="s">
        <v>1941</v>
      </c>
      <c r="B1941" s="3" t="str">
        <f aca="false">IFERROR(__xludf.dummyfunction("GOOGLETRANSLATE(B1941, ""en"", ""mg"")"),"""Immersive"" Mbola tsara ny lalao taorian'ny volana maromaro nilalao.")</f>
        <v>"Immersive" Mbola tsara ny lalao taorian'ny volana maromaro nilalao.</v>
      </c>
      <c r="C1941" s="3" t="n">
        <v>1</v>
      </c>
    </row>
    <row r="1942" customFormat="false" ht="15.75" hidden="false" customHeight="true" outlineLevel="0" collapsed="false">
      <c r="A1942" s="3" t="s">
        <v>1942</v>
      </c>
      <c r="B1942" s="3" t="str">
        <f aca="false">IFERROR(__xludf.dummyfunction("GOOGLETRANSLATE(B1942, ""en"", ""mg"")"),"Mampiasa azy io saika isan'andro aho ary tsy mbola nahazo ny herin'ity teboka sy tifitra ity.")</f>
        <v>Mampiasa azy io saika isan'andro aho ary tsy mbola nahazo ny herin'ity teboka sy tifitra ity.</v>
      </c>
      <c r="C1942" s="3" t="n">
        <v>1</v>
      </c>
    </row>
    <row r="1943" customFormat="false" ht="15.75" hidden="false" customHeight="true" outlineLevel="0" collapsed="false">
      <c r="A1943" s="3" t="s">
        <v>1943</v>
      </c>
      <c r="B1943" s="3" t="str">
        <f aca="false">IFERROR(__xludf.dummyfunction("GOOGLETRANSLATE(B1943, ""en"", ""mg"")"),"Pros- Ity I3 ity dia I7 voafetra, ary io no paoma processeur hampiasaina amin'ny Macbook 13inch, saingy lafo loatra ny fanavaozana ny singa sisa mba hifanaraka.")</f>
        <v>Pros- Ity I3 ity dia I7 voafetra, ary io no paoma processeur hampiasaina amin'ny Macbook 13inch, saingy lafo loatra ny fanavaozana ny singa sisa mba hifanaraka.</v>
      </c>
      <c r="C1943" s="3" t="n">
        <v>1</v>
      </c>
    </row>
    <row r="1944" customFormat="false" ht="15.75" hidden="false" customHeight="true" outlineLevel="0" collapsed="false">
      <c r="A1944" s="3" t="s">
        <v>1944</v>
      </c>
      <c r="B1944" s="3" t="str">
        <f aca="false">IFERROR(__xludf.dummyfunction("GOOGLETRANSLATE(B1944, ""en"", ""mg"")"),"Misy hira 12 manjelanjelatra izay mampiasa zavamaneno mivantana manerana ny rakikira, Izany dia manome ny rakikira faly sy mahatsapa tsara toetra.")</f>
        <v>Misy hira 12 manjelanjelatra izay mampiasa zavamaneno mivantana manerana ny rakikira, Izany dia manome ny rakikira faly sy mahatsapa tsara toetra.</v>
      </c>
      <c r="C1944" s="3" t="n">
        <v>1</v>
      </c>
    </row>
    <row r="1945" customFormat="false" ht="15.75" hidden="false" customHeight="true" outlineLevel="0" collapsed="false">
      <c r="A1945" s="3" t="s">
        <v>1945</v>
      </c>
      <c r="B1945" s="3" t="str">
        <f aca="false">IFERROR(__xludf.dummyfunction("GOOGLETRANSLATE(B1945, ""en"", ""mg"")"),"Mbola tsy nahavita ny fomba angano aho (miaro ny fehikibo in-7) fa aorian'izay dia heveriko fa hanangona vovoka.")</f>
        <v>Mbola tsy nahavita ny fomba angano aho (miaro ny fehikibo in-7) fa aorian'izay dia heveriko fa hanangona vovoka.</v>
      </c>
      <c r="C1945" s="3" t="n">
        <v>-1</v>
      </c>
    </row>
    <row r="1946" customFormat="false" ht="15.75" hidden="false" customHeight="true" outlineLevel="0" collapsed="false">
      <c r="A1946" s="3" t="s">
        <v>1946</v>
      </c>
      <c r="B1946" s="3" t="str">
        <f aca="false">IFERROR(__xludf.dummyfunction("GOOGLETRANSLATE(B1946, ""en"", ""mg"")"),"Ity boky ity dia tokony ho eo amin'ny talantalanao eo akaikin'i Strunk and White, boky torolalana fanoratana hafa izay resahin'ny Mpanjaka matetika ao amin'ny pejin'ny On Writing.")</f>
        <v>Ity boky ity dia tokony ho eo amin'ny talantalanao eo akaikin'i Strunk and White, boky torolalana fanoratana hafa izay resahin'ny Mpanjaka matetika ao amin'ny pejin'ny On Writing.</v>
      </c>
      <c r="C1946" s="3" t="n">
        <v>1</v>
      </c>
    </row>
    <row r="1947" customFormat="false" ht="15.75" hidden="false" customHeight="true" outlineLevel="0" collapsed="false">
      <c r="A1947" s="3" t="s">
        <v>1947</v>
      </c>
      <c r="B1947" s="3" t="str">
        <f aca="false">IFERROR(__xludf.dummyfunction("GOOGLETRANSLATE(B1947, ""en"", ""mg"")"),"Tsy dia mampitony ny feon'ny lehilahy amin'ny cd.")</f>
        <v>Tsy dia mampitony ny feon'ny lehilahy amin'ny cd.</v>
      </c>
      <c r="C1947" s="3" t="n">
        <v>-1</v>
      </c>
    </row>
    <row r="1948" customFormat="false" ht="15.75" hidden="false" customHeight="true" outlineLevel="0" collapsed="false">
      <c r="A1948" s="3" t="s">
        <v>1948</v>
      </c>
      <c r="B1948" s="3" t="str">
        <f aca="false">IFERROR(__xludf.dummyfunction("GOOGLETRANSLATE(B1948, ""en"", ""mg"")"),"2) mety ho rava fifanarahana izany: Eo afovoan'ny resaka, na dia amin'ny finday ao anatin'ny tongotra vitsivitsy amin'ny headset aza, ity Bluetooth ity dia tapaka indraindray, ary miverina amin'ny finday ny antso.")</f>
        <v>2) mety ho rava fifanarahana izany: Eo afovoan'ny resaka, na dia amin'ny finday ao anatin'ny tongotra vitsivitsy amin'ny headset aza, ity Bluetooth ity dia tapaka indraindray, ary miverina amin'ny finday ny antso.</v>
      </c>
      <c r="C1948" s="3" t="n">
        <v>-1</v>
      </c>
    </row>
    <row r="1949" customFormat="false" ht="15.75" hidden="false" customHeight="true" outlineLevel="0" collapsed="false">
      <c r="A1949" s="3" t="s">
        <v>1949</v>
      </c>
      <c r="B1949" s="3" t="str">
        <f aca="false">IFERROR(__xludf.dummyfunction("GOOGLETRANSLATE(B1949, ""en"", ""mg"")"),"Amin'ny ankapobeny, tsy mitaraina momba ny mozika aho, fa amin'ny ankamaroan'ny lalao, ny tonon-kira dia farafaharatsiny farafaharatsiny, ary afaka manohy milalao ianao fa tsy mila mangina ny lalao.")</f>
        <v>Amin'ny ankapobeny, tsy mitaraina momba ny mozika aho, fa amin'ny ankamaroan'ny lalao, ny tonon-kira dia farafaharatsiny farafaharatsiny, ary afaka manohy milalao ianao fa tsy mila mangina ny lalao.</v>
      </c>
      <c r="C1949" s="3" t="n">
        <v>-1</v>
      </c>
    </row>
    <row r="1950" customFormat="false" ht="15.75" hidden="false" customHeight="true" outlineLevel="0" collapsed="false">
      <c r="A1950" s="3" t="s">
        <v>1950</v>
      </c>
      <c r="B1950" s="3" t="str">
        <f aca="false">IFERROR(__xludf.dummyfunction("GOOGLETRANSLATE(B1950, ""en"", ""mg"")"),"''). Ary mahazo isa amin'ny zavatra tsy hitanao akory ianao.")</f>
        <v>''). Ary mahazo isa amin'ny zavatra tsy hitanao akory ianao.</v>
      </c>
      <c r="C1950" s="3" t="n">
        <v>-1</v>
      </c>
    </row>
    <row r="1951" customFormat="false" ht="15.75" hidden="false" customHeight="true" outlineLevel="0" collapsed="false">
      <c r="A1951" s="3" t="s">
        <v>1951</v>
      </c>
      <c r="B1951" s="3" t="str">
        <f aca="false">IFERROR(__xludf.dummyfunction("GOOGLETRANSLATE(B1951, ""en"", ""mg"")"),"Voalohany indrindra, ity boky ity dia nampatory ahy imbetsaka.")</f>
        <v>Voalohany indrindra, ity boky ity dia nampatory ahy imbetsaka.</v>
      </c>
      <c r="C1951" s="3" t="n">
        <v>-1</v>
      </c>
    </row>
    <row r="1952" customFormat="false" ht="15.75" hidden="false" customHeight="true" outlineLevel="0" collapsed="false">
      <c r="A1952" s="3" t="s">
        <v>1952</v>
      </c>
      <c r="B1952" s="3" t="str">
        <f aca="false">IFERROR(__xludf.dummyfunction("GOOGLETRANSLATE(B1952, ""en"", ""mg"")"),"Indraindray ny vaovao dia tsy azo alaina.")</f>
        <v>Indraindray ny vaovao dia tsy azo alaina.</v>
      </c>
      <c r="C1952" s="3" t="n">
        <v>-1</v>
      </c>
    </row>
    <row r="1953" customFormat="false" ht="15.75" hidden="false" customHeight="true" outlineLevel="0" collapsed="false">
      <c r="A1953" s="3" t="s">
        <v>1953</v>
      </c>
      <c r="B1953" s="3" t="str">
        <f aca="false">IFERROR(__xludf.dummyfunction("GOOGLETRANSLATE(B1953, ""en"", ""mg"")"),"Ity boky ity dia milaza fa misy asa ratsy sy maharikoriko ataon'ireo mpahay siansa malaza toa an'i Napoleon Chagnon sy James Neel. Saingy ny fiampangana lehibe rehetra momba ilay boky dia nolavina tanteraka, ary ny hany tantara ratsy eto dia ny fomba namo"&amp;"ronan'ny mpanoratra, Patrick Tierney, ny zava-misy mba hivarotana boky sasany.")</f>
        <v>Ity boky ity dia milaza fa misy asa ratsy sy maharikoriko ataon'ireo mpahay siansa malaza toa an'i Napoleon Chagnon sy James Neel. Saingy ny fiampangana lehibe rehetra momba ilay boky dia nolavina tanteraka, ary ny hany tantara ratsy eto dia ny fomba namoronan'ny mpanoratra, Patrick Tierney, ny zava-misy mba hivarotana boky sasany.</v>
      </c>
      <c r="C1953" s="3" t="n">
        <v>-1</v>
      </c>
    </row>
    <row r="1954" customFormat="false" ht="15.75" hidden="false" customHeight="true" outlineLevel="0" collapsed="false">
      <c r="A1954" s="3" t="s">
        <v>1954</v>
      </c>
      <c r="B1954" s="3" t="str">
        <f aca="false">IFERROR(__xludf.dummyfunction("GOOGLETRANSLATE(B1954, ""en"", ""mg"")"),"Ary nihevitra aho fa ratsy ny Mass Effect.")</f>
        <v>Ary nihevitra aho fa ratsy ny Mass Effect.</v>
      </c>
      <c r="C1954" s="3" t="n">
        <v>-1</v>
      </c>
    </row>
    <row r="1955" customFormat="false" ht="15.75" hidden="false" customHeight="true" outlineLevel="0" collapsed="false">
      <c r="A1955" s="3" t="s">
        <v>1955</v>
      </c>
      <c r="B1955" s="3" t="str">
        <f aca="false">IFERROR(__xludf.dummyfunction("GOOGLETRANSLATE(B1955, ""en"", ""mg"")"),"Mariho fa nomeko kintana 6 ilay sarimihetsika ary izany dia satria sangan'asa tamin'ny lafiny maro.")</f>
        <v>Mariho fa nomeko kintana 6 ilay sarimihetsika ary izany dia satria sangan'asa tamin'ny lafiny maro.</v>
      </c>
      <c r="C1955" s="3" t="n">
        <v>1</v>
      </c>
    </row>
    <row r="1956" customFormat="false" ht="15.75" hidden="false" customHeight="true" outlineLevel="0" collapsed="false">
      <c r="A1956" s="3" t="s">
        <v>1956</v>
      </c>
      <c r="B1956" s="3" t="str">
        <f aca="false">IFERROR(__xludf.dummyfunction("GOOGLETRANSLATE(B1956, ""en"", ""mg"")"),"Mitovy amin'ny KH tokoa ny tantara fa soloiny fahatsiarovana ny ""fo"".")</f>
        <v>Mitovy amin'ny KH tokoa ny tantara fa soloiny fahatsiarovana ny "fo".</v>
      </c>
      <c r="C1956" s="3" t="n">
        <v>-1</v>
      </c>
    </row>
    <row r="1957" customFormat="false" ht="15.75" hidden="false" customHeight="true" outlineLevel="0" collapsed="false">
      <c r="A1957" s="3" t="s">
        <v>1957</v>
      </c>
      <c r="B1957" s="3" t="str">
        <f aca="false">IFERROR(__xludf.dummyfunction("GOOGLETRANSLATE(B1957, ""en"", ""mg"")"),"Gameplay- Hahazo ny tanan'ny fanaraha-maso haingana ianao ary hanomboka ny fiofanana ho mpihaza vampira ianao amin'ny farany!")</f>
        <v>Gameplay- Hahazo ny tanan'ny fanaraha-maso haingana ianao ary hanomboka ny fiofanana ho mpihaza vampira ianao amin'ny farany!</v>
      </c>
      <c r="C1957" s="3" t="n">
        <v>1</v>
      </c>
    </row>
    <row r="1958" customFormat="false" ht="15.75" hidden="false" customHeight="true" outlineLevel="0" collapsed="false">
      <c r="A1958" s="3" t="s">
        <v>1958</v>
      </c>
      <c r="B1958" s="3" t="str">
        <f aca="false">IFERROR(__xludf.dummyfunction("GOOGLETRANSLATE(B1958, ""en"", ""mg"")"),"Tsy misy tsara kokoa noho ny mihaino ny zanako mihira mozika klasika sy mihira ny tonon'ireo sangan'asa lehibe ireo!")</f>
        <v>Tsy misy tsara kokoa noho ny mihaino ny zanako mihira mozika klasika sy mihira ny tonon'ireo sangan'asa lehibe ireo!</v>
      </c>
      <c r="C1958" s="3" t="n">
        <v>1</v>
      </c>
    </row>
    <row r="1959" customFormat="false" ht="15.75" hidden="false" customHeight="true" outlineLevel="0" collapsed="false">
      <c r="A1959" s="3" t="s">
        <v>1959</v>
      </c>
      <c r="B1959" s="3" t="str">
        <f aca="false">IFERROR(__xludf.dummyfunction("GOOGLETRANSLATE(B1959, ""en"", ""mg"")"),"Eny, heveriko fa tsara kokoa izy ireo amin'ity lalao ity noho ny NBA 2k6 ho an'ny 360. Ny antony tsapako toy izany dia satria ny loko ampiasaina amin'ny hoditra dia mijery tsara kokoa, manana loko bebe kokoa, ary ny sary hatsembohana dia toa tena misy.")</f>
        <v>Eny, heveriko fa tsara kokoa izy ireo amin'ity lalao ity noho ny NBA 2k6 ho an'ny 360. Ny antony tsapako toy izany dia satria ny loko ampiasaina amin'ny hoditra dia mijery tsara kokoa, manana loko bebe kokoa, ary ny sary hatsembohana dia toa tena misy.</v>
      </c>
      <c r="C1959" s="3" t="n">
        <v>1</v>
      </c>
    </row>
    <row r="1960" customFormat="false" ht="15.75" hidden="false" customHeight="true" outlineLevel="0" collapsed="false">
      <c r="A1960" s="3" t="s">
        <v>1960</v>
      </c>
      <c r="B1960" s="3" t="str">
        <f aca="false">IFERROR(__xludf.dummyfunction("GOOGLETRANSLATE(B1960, ""en"", ""mg"")"),"Saingy ny lehilahy, ny lafiny manan-danja indrindra amin'ny tantara, ny fototra iorenan'izao tontolo izao, ny fitaovam-piadiana mahagaga, dia nahatsapa ho malemy indrindra amin'ny tantara manontolo.")</f>
        <v>Saingy ny lehilahy, ny lafiny manan-danja indrindra amin'ny tantara, ny fototra iorenan'izao tontolo izao, ny fitaovam-piadiana mahagaga, dia nahatsapa ho malemy indrindra amin'ny tantara manontolo.</v>
      </c>
      <c r="C1960" s="3" t="n">
        <v>-1</v>
      </c>
    </row>
    <row r="1961" customFormat="false" ht="15.75" hidden="false" customHeight="true" outlineLevel="0" collapsed="false">
      <c r="A1961" s="3" t="s">
        <v>1961</v>
      </c>
      <c r="B1961" s="3" t="str">
        <f aca="false">IFERROR(__xludf.dummyfunction("GOOGLETRANSLATE(B1961, ""en"", ""mg"")"),"Ny feony dia malefaka sy mivantana, ary ny tononkirany dia marani-tsaina sy mivantana.")</f>
        <v>Ny feony dia malefaka sy mivantana, ary ny tononkirany dia marani-tsaina sy mivantana.</v>
      </c>
      <c r="C1961" s="3" t="n">
        <v>1</v>
      </c>
    </row>
    <row r="1962" customFormat="false" ht="15.75" hidden="false" customHeight="true" outlineLevel="0" collapsed="false">
      <c r="A1962" s="3" t="s">
        <v>1962</v>
      </c>
      <c r="B1962" s="3" t="str">
        <f aca="false">IFERROR(__xludf.dummyfunction("GOOGLETRANSLATE(B1962, ""en"", ""mg"")"),"Saingy ireo sehatra roa ireo dia tsy mendrika ny ampahefatry ny Tooth Fairy eo ambanin'ny ondana ny zanakao.")</f>
        <v>Saingy ireo sehatra roa ireo dia tsy mendrika ny ampahefatry ny Tooth Fairy eo ambanin'ny ondana ny zanakao.</v>
      </c>
      <c r="C1962" s="3" t="n">
        <v>-1</v>
      </c>
    </row>
    <row r="1963" customFormat="false" ht="15.75" hidden="false" customHeight="true" outlineLevel="0" collapsed="false">
      <c r="A1963" s="3" t="s">
        <v>1963</v>
      </c>
      <c r="B1963" s="3" t="str">
        <f aca="false">IFERROR(__xludf.dummyfunction("GOOGLETRANSLATE(B1963, ""en"", ""mg"")"),"Tena mampientanentana ihany koa ny ankizy 3-6 taona.")</f>
        <v>Tena mampientanentana ihany koa ny ankizy 3-6 taona.</v>
      </c>
      <c r="C1963" s="3" t="n">
        <v>1</v>
      </c>
    </row>
    <row r="1964" customFormat="false" ht="15.75" hidden="false" customHeight="true" outlineLevel="0" collapsed="false">
      <c r="A1964" s="3" t="s">
        <v>1964</v>
      </c>
      <c r="B1964" s="3" t="str">
        <f aca="false">IFERROR(__xludf.dummyfunction("GOOGLETRANSLATE(B1964, ""en"", ""mg"")"),"Nilaza izy ireo fa mitazona ny kitapo fanampiny ao anaty tahiry, fa tokony ho azoko any amin'ny fivarotana elektronika.")</f>
        <v>Nilaza izy ireo fa mitazona ny kitapo fanampiny ao anaty tahiry, fa tokony ho azoko any amin'ny fivarotana elektronika.</v>
      </c>
      <c r="C1964" s="3" t="n">
        <v>-1</v>
      </c>
    </row>
    <row r="1965" customFormat="false" ht="15.75" hidden="false" customHeight="true" outlineLevel="0" collapsed="false">
      <c r="A1965" s="3" t="s">
        <v>1965</v>
      </c>
      <c r="B1965" s="3" t="str">
        <f aca="false">IFERROR(__xludf.dummyfunction("GOOGLETRANSLATE(B1965, ""en"", ""mg"")"),"Bento dia angon-drakitra marani-tsaina sy mety ho an'ny mpampiasa tsy mampiasa herinaratra.")</f>
        <v>Bento dia angon-drakitra marani-tsaina sy mety ho an'ny mpampiasa tsy mampiasa herinaratra.</v>
      </c>
      <c r="C1965" s="3" t="n">
        <v>1</v>
      </c>
    </row>
    <row r="1966" customFormat="false" ht="15.75" hidden="false" customHeight="true" outlineLevel="0" collapsed="false">
      <c r="A1966" s="3" t="s">
        <v>1966</v>
      </c>
      <c r="B1966" s="3" t="str">
        <f aca="false">IFERROR(__xludf.dummyfunction("GOOGLETRANSLATE(B1966, ""en"", ""mg"")"),"Mazava ho azy fa tsy dia nieritreritra firy momba ny mpihaino kendrena izy.")</f>
        <v>Mazava ho azy fa tsy dia nieritreritra firy momba ny mpihaino kendrena izy.</v>
      </c>
      <c r="C1966" s="3" t="n">
        <v>-1</v>
      </c>
    </row>
    <row r="1967" customFormat="false" ht="15.75" hidden="false" customHeight="true" outlineLevel="0" collapsed="false">
      <c r="A1967" s="3" t="s">
        <v>1967</v>
      </c>
      <c r="B1967" s="3" t="str">
        <f aca="false">IFERROR(__xludf.dummyfunction("GOOGLETRANSLATE(B1967, ""en"", ""mg"")"),"Tena nahaliana koa ilay fonony.")</f>
        <v>Tena nahaliana koa ilay fonony.</v>
      </c>
      <c r="C1967" s="3" t="n">
        <v>1</v>
      </c>
    </row>
    <row r="1968" customFormat="false" ht="15.75" hidden="false" customHeight="true" outlineLevel="0" collapsed="false">
      <c r="A1968" s="3" t="s">
        <v>1968</v>
      </c>
      <c r="B1968" s="3" t="str">
        <f aca="false">IFERROR(__xludf.dummyfunction("GOOGLETRANSLATE(B1968, ""en"", ""mg"")"),"Mora loatra ny mikaroka.")</f>
        <v>Mora loatra ny mikaroka.</v>
      </c>
      <c r="C1968" s="3" t="n">
        <v>-1</v>
      </c>
    </row>
    <row r="1969" customFormat="false" ht="15.75" hidden="false" customHeight="true" outlineLevel="0" collapsed="false">
      <c r="A1969" s="3" t="s">
        <v>1969</v>
      </c>
      <c r="B1969" s="3" t="str">
        <f aca="false">IFERROR(__xludf.dummyfunction("GOOGLETRANSLATE(B1969, ""en"", ""mg"")"),"Azonao atao ihany koa ny mampifangaro sy mampifanaraka ny jutsu avy amin'ny endri-tsoratra hafa, saingy miha-antitra haingana izany.")</f>
        <v>Azonao atao ihany koa ny mampifangaro sy mampifanaraka ny jutsu avy amin'ny endri-tsoratra hafa, saingy miha-antitra haingana izany.</v>
      </c>
      <c r="C1969" s="3" t="n">
        <v>-1</v>
      </c>
    </row>
    <row r="1970" customFormat="false" ht="15.75" hidden="false" customHeight="true" outlineLevel="0" collapsed="false">
      <c r="A1970" s="3" t="s">
        <v>1970</v>
      </c>
      <c r="B1970" s="3" t="str">
        <f aca="false">IFERROR(__xludf.dummyfunction("GOOGLETRANSLATE(B1970, ""en"", ""mg"")"),"Nilalao aho ny ampitso ary nahafinaritra.")</f>
        <v>Nilalao aho ny ampitso ary nahafinaritra.</v>
      </c>
      <c r="C1970" s="3" t="n">
        <v>1</v>
      </c>
    </row>
    <row r="1971" customFormat="false" ht="15.75" hidden="false" customHeight="true" outlineLevel="0" collapsed="false">
      <c r="A1971" s="3" t="s">
        <v>1971</v>
      </c>
      <c r="B1971" s="3" t="str">
        <f aca="false">IFERROR(__xludf.dummyfunction("GOOGLETRANSLATE(B1971, ""en"", ""mg"")"),"Raha ny marina dia tena tiako ity sarimihetsika ity, na dia mijery mivantana fotsiny aza.")</f>
        <v>Raha ny marina dia tena tiako ity sarimihetsika ity, na dia mijery mivantana fotsiny aza.</v>
      </c>
      <c r="C1971" s="3" t="n">
        <v>1</v>
      </c>
    </row>
    <row r="1972" customFormat="false" ht="15.75" hidden="false" customHeight="true" outlineLevel="0" collapsed="false">
      <c r="A1972" s="3" t="s">
        <v>1972</v>
      </c>
      <c r="B1972" s="3" t="str">
        <f aca="false">IFERROR(__xludf.dummyfunction("GOOGLETRANSLATE(B1972, ""en"", ""mg"")"),"Miaraka amin'ny feon-kira 5-6 samihafa ao amin'ny lalao, izay henonao hatrany… sy miverimberina… ary………!!")</f>
        <v>Miaraka amin'ny feon-kira 5-6 samihafa ao amin'ny lalao, izay henonao hatrany… sy miverimberina… ary………!!</v>
      </c>
      <c r="C1972" s="3" t="n">
        <v>-1</v>
      </c>
    </row>
    <row r="1973" customFormat="false" ht="15.75" hidden="false" customHeight="true" outlineLevel="0" collapsed="false">
      <c r="A1973" s="3" t="s">
        <v>1973</v>
      </c>
      <c r="B1973" s="3" t="str">
        <f aca="false">IFERROR(__xludf.dummyfunction("GOOGLETRANSLATE(B1973, ""en"", ""mg"")"),"Ny haingon-trano mihitsy dia manana famirapiratan'ny maritrano voapoizina ary mifanaraka amin'ny vanim-potoanan'ny opéra tokoa ny fitafy, tsy mihoa-pefy na mihaja ary tsara kokoa noho izany.")</f>
        <v>Ny haingon-trano mihitsy dia manana famirapiratan'ny maritrano voapoizina ary mifanaraka amin'ny vanim-potoanan'ny opéra tokoa ny fitafy, tsy mihoa-pefy na mihaja ary tsara kokoa noho izany.</v>
      </c>
      <c r="C1973" s="3" t="n">
        <v>1</v>
      </c>
    </row>
    <row r="1974" customFormat="false" ht="15.75" hidden="false" customHeight="true" outlineLevel="0" collapsed="false">
      <c r="A1974" s="3" t="s">
        <v>1974</v>
      </c>
      <c r="B1974" s="3" t="str">
        <f aca="false">IFERROR(__xludf.dummyfunction("GOOGLETRANSLATE(B1974, ""en"", ""mg"")"),"Izy io dia momba ny zazalahy iray antsoina hoe Vivi izay tsy mahalala na inona na inona momba ny lasa ary nandany ny lalao manontolo tamin'ny fitadiavana ireo zavatra mitovy amin'ny hitan'i Terra sy Cloud tao amin'ny Final Fantasy 6 sy 7. Oh, ary i Garnet"&amp;" koa dia mahita ny lasa tamin'ny alàlan'ny andian-tselatra izay mametraka azy ho toy ny zavatra efa fantatry ny mpilalao tamin'ny ora vitsivitsy nilalao ny lalao.")</f>
        <v>Izy io dia momba ny zazalahy iray antsoina hoe Vivi izay tsy mahalala na inona na inona momba ny lasa ary nandany ny lalao manontolo tamin'ny fitadiavana ireo zavatra mitovy amin'ny hitan'i Terra sy Cloud tao amin'ny Final Fantasy 6 sy 7. Oh, ary i Garnet koa dia mahita ny lasa tamin'ny alàlan'ny andian-tselatra izay mametraka azy ho toy ny zavatra efa fantatry ny mpilalao tamin'ny ora vitsivitsy nilalao ny lalao.</v>
      </c>
      <c r="C1974" s="3" t="n">
        <v>-1</v>
      </c>
    </row>
    <row r="1975" customFormat="false" ht="15.75" hidden="false" customHeight="true" outlineLevel="0" collapsed="false">
      <c r="A1975" s="3" t="s">
        <v>1975</v>
      </c>
      <c r="B1975" s="3" t="str">
        <f aca="false">IFERROR(__xludf.dummyfunction("GOOGLETRANSLATE(B1975, ""en"", ""mg"")"),"Ny olana amin'ny sary fotsiny dia mahatonga ny lalao ho tsy azo lalaovina.")</f>
        <v>Ny olana amin'ny sary fotsiny dia mahatonga ny lalao ho tsy azo lalaovina.</v>
      </c>
      <c r="C1975" s="3" t="n">
        <v>-1</v>
      </c>
    </row>
    <row r="1976" customFormat="false" ht="15.75" hidden="false" customHeight="true" outlineLevel="0" collapsed="false">
      <c r="A1976" s="3" t="s">
        <v>1976</v>
      </c>
      <c r="B1976" s="3" t="str">
        <f aca="false">IFERROR(__xludf.dummyfunction("GOOGLETRANSLATE(B1976, ""en"", ""mg"")"),"Lasa ny tsipika bass matavy be, indrindra fa ireo G's (G1 amin'ny fitendry piano).")</f>
        <v>Lasa ny tsipika bass matavy be, indrindra fa ireo G's (G1 amin'ny fitendry piano).</v>
      </c>
      <c r="C1976" s="3" t="n">
        <v>-1</v>
      </c>
    </row>
    <row r="1977" customFormat="false" ht="15.75" hidden="false" customHeight="true" outlineLevel="0" collapsed="false">
      <c r="A1977" s="3" t="s">
        <v>1977</v>
      </c>
      <c r="B1977" s="3" t="str">
        <f aca="false">IFERROR(__xludf.dummyfunction("GOOGLETRANSLATE(B1977, ""en"", ""mg"")"),"Ny mampihomehy an'izany rehetra izany dia ny fahatapahan'i Cusack amin'ny hadalana izay toa miseho isaky ny folo minitra ka mahatonga ny zava-misy tsy azo inoana ho zava-misy marina.")</f>
        <v>Ny mampihomehy an'izany rehetra izany dia ny fahatapahan'i Cusack amin'ny hadalana izay toa miseho isaky ny folo minitra ka mahatonga ny zava-misy tsy azo inoana ho zava-misy marina.</v>
      </c>
      <c r="C1977" s="3" t="n">
        <v>1</v>
      </c>
    </row>
    <row r="1978" customFormat="false" ht="15.75" hidden="false" customHeight="true" outlineLevel="0" collapsed="false">
      <c r="A1978" s="3" t="s">
        <v>1978</v>
      </c>
      <c r="B1978" s="3" t="str">
        <f aca="false">IFERROR(__xludf.dummyfunction("GOOGLETRANSLATE(B1978, ""en"", ""mg"")"),"Nosoratana sy notarihin'i Jay Lee, mpandova an'i Ed Wood ho an'ny taonjato faha-21?")</f>
        <v>Nosoratana sy notarihin'i Jay Lee, mpandova an'i Ed Wood ho an'ny taonjato faha-21?</v>
      </c>
      <c r="C1978" s="3" t="n">
        <v>-1</v>
      </c>
    </row>
    <row r="1979" customFormat="false" ht="15.75" hidden="false" customHeight="true" outlineLevel="0" collapsed="false">
      <c r="A1979" s="3" t="s">
        <v>1979</v>
      </c>
      <c r="B1979" s="3" t="str">
        <f aca="false">IFERROR(__xludf.dummyfunction("GOOGLETRANSLATE(B1979, ""en"", ""mg"")"),"Saripika tsara.")</f>
        <v>Saripika tsara.</v>
      </c>
      <c r="C1979" s="3" t="n">
        <v>1</v>
      </c>
    </row>
    <row r="1980" customFormat="false" ht="15.75" hidden="false" customHeight="true" outlineLevel="0" collapsed="false">
      <c r="A1980" s="3" t="s">
        <v>1980</v>
      </c>
      <c r="B1980" s="3" t="str">
        <f aca="false">IFERROR(__xludf.dummyfunction("GOOGLETRANSLATE(B1980, ""en"", ""mg"")"),"Farany, tsy mahagaga raha samy mitodika amin'ny fampisehoana mendrika hojerena i Hutton sy Platt.")</f>
        <v>Farany, tsy mahagaga raha samy mitodika amin'ny fampisehoana mendrika hojerena i Hutton sy Platt.</v>
      </c>
      <c r="C1980" s="3" t="n">
        <v>1</v>
      </c>
    </row>
    <row r="1981" customFormat="false" ht="15.75" hidden="false" customHeight="true" outlineLevel="0" collapsed="false">
      <c r="A1981" s="3" t="s">
        <v>1981</v>
      </c>
      <c r="B1981" s="3" t="str">
        <f aca="false">IFERROR(__xludf.dummyfunction("GOOGLETRANSLATE(B1981, ""en"", ""mg"")"),"oh zao zany, sady mampifangaro azy foana, de hi hat ka hatramin'ny mitaingina kipantsona, dang, tetehina be fa tsy haiko akory izay karazana hena arosony!!!")</f>
        <v>oh zao zany, sady mampifangaro azy foana, de hi hat ka hatramin'ny mitaingina kipantsona, dang, tetehina be fa tsy haiko akory izay karazana hena arosony!!!</v>
      </c>
      <c r="C1981" s="3" t="n">
        <v>-1</v>
      </c>
    </row>
    <row r="1982" customFormat="false" ht="15.75" hidden="false" customHeight="true" outlineLevel="0" collapsed="false">
      <c r="A1982" s="3" t="s">
        <v>1982</v>
      </c>
      <c r="B1982" s="3" t="str">
        <f aca="false">IFERROR(__xludf.dummyfunction("GOOGLETRANSLATE(B1982, ""en"", ""mg"")"),"Ao anatin'ny fetrany dia tena tsara izy io, mifandray ho azy amin'ny fampiharana hafa (toy ny iCal sy Address Book) amin'ny Mac. Manamora ny fampiasana angon-drakitra amin'ny ankapobeny ho an'ireo izay matahotra ny FileMaker feno.")</f>
        <v>Ao anatin'ny fetrany dia tena tsara izy io, mifandray ho azy amin'ny fampiharana hafa (toy ny iCal sy Address Book) amin'ny Mac. Manamora ny fampiasana angon-drakitra amin'ny ankapobeny ho an'ireo izay matahotra ny FileMaker feno.</v>
      </c>
      <c r="C1982" s="3" t="n">
        <v>1</v>
      </c>
    </row>
    <row r="1983" customFormat="false" ht="15.75" hidden="false" customHeight="true" outlineLevel="0" collapsed="false">
      <c r="A1983" s="3" t="s">
        <v>1983</v>
      </c>
      <c r="B1983" s="3" t="str">
        <f aca="false">IFERROR(__xludf.dummyfunction("GOOGLETRANSLATE(B1983, ""en"", ""mg"")"),"Nitraka ny fampisehoana rehefa afaka roa andro.")</f>
        <v>Nitraka ny fampisehoana rehefa afaka roa andro.</v>
      </c>
      <c r="C1983" s="3" t="n">
        <v>-1</v>
      </c>
    </row>
    <row r="1984" customFormat="false" ht="15.75" hidden="false" customHeight="true" outlineLevel="0" collapsed="false">
      <c r="A1984" s="3" t="s">
        <v>1984</v>
      </c>
      <c r="B1984" s="3" t="str">
        <f aca="false">IFERROR(__xludf.dummyfunction("GOOGLETRANSLATE(B1984, ""en"", ""mg"")"),"Indrisy anefa, ny ATE dia manampy kely amin'ny lalao ka saika manapaka ny lalao rehefa mitranga matetika izany.")</f>
        <v>Indrisy anefa, ny ATE dia manampy kely amin'ny lalao ka saika manapaka ny lalao rehefa mitranga matetika izany.</v>
      </c>
      <c r="C1984" s="3" t="n">
        <v>-1</v>
      </c>
    </row>
    <row r="1985" customFormat="false" ht="15.75" hidden="false" customHeight="true" outlineLevel="0" collapsed="false">
      <c r="A1985" s="3" t="s">
        <v>1985</v>
      </c>
      <c r="B1985" s="3" t="str">
        <f aca="false">IFERROR(__xludf.dummyfunction("GOOGLETRANSLATE(B1985, ""en"", ""mg"")"),"Lalao - 10/10 Raha efa nilalao lalao Tomb Raider teo aloha ianao, dia azo vinaniana ny vokany: mitsambikina, mitifitra olon-dratsy, ary miady amin'ny piozila sy ny lehibeny indraindray.")</f>
        <v>Lalao - 10/10 Raha efa nilalao lalao Tomb Raider teo aloha ianao, dia azo vinaniana ny vokany: mitsambikina, mitifitra olon-dratsy, ary miady amin'ny piozila sy ny lehibeny indraindray.</v>
      </c>
      <c r="C1985" s="3" t="n">
        <v>1</v>
      </c>
    </row>
    <row r="1986" customFormat="false" ht="15.75" hidden="false" customHeight="true" outlineLevel="0" collapsed="false">
      <c r="A1986" s="3" t="s">
        <v>1986</v>
      </c>
      <c r="B1986" s="3" t="str">
        <f aca="false">IFERROR(__xludf.dummyfunction("GOOGLETRANSLATE(B1986, ""en"", ""mg"")"),"Tena tiako io boky io.")</f>
        <v>Tena tiako io boky io.</v>
      </c>
      <c r="C1986" s="3" t="n">
        <v>1</v>
      </c>
    </row>
    <row r="1987" customFormat="false" ht="15.75" hidden="false" customHeight="true" outlineLevel="0" collapsed="false">
      <c r="A1987" s="3" t="s">
        <v>1987</v>
      </c>
      <c r="B1987" s="3" t="str">
        <f aca="false">IFERROR(__xludf.dummyfunction("GOOGLETRANSLATE(B1987, ""en"", ""mg"")"),"Ny fananganana azy ho an'ny Mac dia mety haharitra ora maro sy antso an-telefaona maromaro amin'ny fanohanana ara-teknika.")</f>
        <v>Ny fananganana azy ho an'ny Mac dia mety haharitra ora maro sy antso an-telefaona maromaro amin'ny fanohanana ara-teknika.</v>
      </c>
      <c r="C1987" s="3" t="n">
        <v>-1</v>
      </c>
    </row>
    <row r="1988" customFormat="false" ht="15.75" hidden="false" customHeight="true" outlineLevel="0" collapsed="false">
      <c r="A1988" s="3" t="s">
        <v>1988</v>
      </c>
      <c r="B1988" s="3" t="str">
        <f aca="false">IFERROR(__xludf.dummyfunction("GOOGLETRANSLATE(B1988, ""en"", ""mg"")"),"Ny tena fahadisoam-panantenana eto dia ny kalitaon'ny fananganana.")</f>
        <v>Ny tena fahadisoam-panantenana eto dia ny kalitaon'ny fananganana.</v>
      </c>
      <c r="C1988" s="3" t="n">
        <v>-1</v>
      </c>
    </row>
    <row r="1989" customFormat="false" ht="15.75" hidden="false" customHeight="true" outlineLevel="0" collapsed="false">
      <c r="A1989" s="3" t="s">
        <v>1989</v>
      </c>
      <c r="B1989" s="3" t="str">
        <f aca="false">IFERROR(__xludf.dummyfunction("GOOGLETRANSLATE(B1989, ""en"", ""mg"")"),"Mahafinaritra ny fahitalavitra HD, somary sorena fa tsy nivadika tamin'ny LCD aho teo aloha fa faly ihany koa satria mitombina ny vidiny.")</f>
        <v>Mahafinaritra ny fahitalavitra HD, somary sorena fa tsy nivadika tamin'ny LCD aho teo aloha fa faly ihany koa satria mitombina ny vidiny.</v>
      </c>
      <c r="C1989" s="3" t="n">
        <v>1</v>
      </c>
    </row>
    <row r="1990" customFormat="false" ht="15.75" hidden="false" customHeight="true" outlineLevel="0" collapsed="false">
      <c r="A1990" s="3" t="s">
        <v>1990</v>
      </c>
      <c r="B1990" s="3" t="str">
        <f aca="false">IFERROR(__xludf.dummyfunction("GOOGLETRANSLATE(B1990, ""en"", ""mg"")"),"Ny olana dia ny ""Boky 1: Production"" dia tsy hita tanteraka.")</f>
        <v>Ny olana dia ny "Boky 1: Production" dia tsy hita tanteraka.</v>
      </c>
      <c r="C1990" s="3" t="n">
        <v>-1</v>
      </c>
    </row>
    <row r="1991" customFormat="false" ht="15.75" hidden="false" customHeight="true" outlineLevel="0" collapsed="false">
      <c r="A1991" s="3" t="s">
        <v>1991</v>
      </c>
      <c r="B1991" s="3" t="str">
        <f aca="false">IFERROR(__xludf.dummyfunction("GOOGLETRANSLATE(B1991, ""en"", ""mg"")"),"Tena tsara ny nanoratana ilay boky ary notantaraina tamin’ny feo maharesy lahatra toy izany ilay tantara, hany ka tsy maintsy nataoko antoka fa tsy i Marka no nanoratra ny tantaram-piainany!")</f>
        <v>Tena tsara ny nanoratana ilay boky ary notantaraina tamin’ny feo maharesy lahatra toy izany ilay tantara, hany ka tsy maintsy nataoko antoka fa tsy i Marka no nanoratra ny tantaram-piainany!</v>
      </c>
      <c r="C1991" s="3" t="n">
        <v>1</v>
      </c>
    </row>
    <row r="1992" customFormat="false" ht="15.75" hidden="false" customHeight="true" outlineLevel="0" collapsed="false">
      <c r="A1992" s="3" t="s">
        <v>1992</v>
      </c>
      <c r="B1992" s="3" t="str">
        <f aca="false">IFERROR(__xludf.dummyfunction("GOOGLETRANSLATE(B1992, ""en"", ""mg"")"),"Ny piano mitetitetika an'i Billy Preston sy ny harpa mahafinaritra an'i Jerry Portnoy dia manome ny toerana ambony amin'ny mozika.")</f>
        <v>Ny piano mitetitetika an'i Billy Preston sy ny harpa mahafinaritra an'i Jerry Portnoy dia manome ny toerana ambony amin'ny mozika.</v>
      </c>
      <c r="C1992" s="3" t="n">
        <v>1</v>
      </c>
    </row>
    <row r="1993" customFormat="false" ht="15.75" hidden="false" customHeight="true" outlineLevel="0" collapsed="false">
      <c r="A1993" s="3" t="s">
        <v>1993</v>
      </c>
      <c r="B1993" s="3" t="str">
        <f aca="false">IFERROR(__xludf.dummyfunction("GOOGLETRANSLATE(B1993, ""en"", ""mg"")"),"Amin'ny ankapobeny dia tsy manana olana amin'ny tantara tsotra aho, fa rehefa atambatra amin'ny monotony amin'ny fikatsahana, dia hieritreritra ianao fa nanoratra tantara tsara kokoa izy ireo, mba hahaliana anao.")</f>
        <v>Amin'ny ankapobeny dia tsy manana olana amin'ny tantara tsotra aho, fa rehefa atambatra amin'ny monotony amin'ny fikatsahana, dia hieritreritra ianao fa nanoratra tantara tsara kokoa izy ireo, mba hahaliana anao.</v>
      </c>
      <c r="C1993" s="3" t="n">
        <v>-1</v>
      </c>
    </row>
    <row r="1994" customFormat="false" ht="15.75" hidden="false" customHeight="true" outlineLevel="0" collapsed="false">
      <c r="A1994" s="3" t="s">
        <v>1994</v>
      </c>
      <c r="B1994" s="3" t="str">
        <f aca="false">IFERROR(__xludf.dummyfunction("GOOGLETRANSLATE(B1994, ""en"", ""mg"")"),"Niantso an'i Sony indray aho, ary nilaza indray ilay agence voalohany hoe efa nalefa, dia rehefa avy nanazava aho fa tsy tonga dia nafindra tany amin'ny departemanta faharoa, izay nanamafy indray fa tsy mbola nalefa.")</f>
        <v>Niantso an'i Sony indray aho, ary nilaza indray ilay agence voalohany hoe efa nalefa, dia rehefa avy nanazava aho fa tsy tonga dia nafindra tany amin'ny departemanta faharoa, izay nanamafy indray fa tsy mbola nalefa.</v>
      </c>
      <c r="C1994" s="3" t="n">
        <v>-1</v>
      </c>
    </row>
    <row r="1995" customFormat="false" ht="15.75" hidden="false" customHeight="true" outlineLevel="0" collapsed="false">
      <c r="A1995" s="3" t="s">
        <v>1995</v>
      </c>
      <c r="B1995" s="3" t="str">
        <f aca="false">IFERROR(__xludf.dummyfunction("GOOGLETRANSLATE(B1995, ""en"", ""mg"")"),"Kobanina, avereno, ampio rano raha ilaina.")</f>
        <v>Kobanina, avereno, ampio rano raha ilaina.</v>
      </c>
      <c r="C1995" s="3" t="n">
        <v>-1</v>
      </c>
    </row>
    <row r="1996" customFormat="false" ht="15.75" hidden="false" customHeight="true" outlineLevel="0" collapsed="false">
      <c r="A1996" s="3" t="s">
        <v>1996</v>
      </c>
      <c r="B1996" s="3" t="str">
        <f aca="false">IFERROR(__xludf.dummyfunction("GOOGLETRANSLATE(B1996, ""en"", ""mg"")"),"Ankoatra ireo, Ny fahatezeran'ny cortex dia platformer tena mahafinaritra, miaraka amin'ny fotoanan'ny hetsika lehibe sy piozila ho fantatra.")</f>
        <v>Ankoatra ireo, Ny fahatezeran'ny cortex dia platformer tena mahafinaritra, miaraka amin'ny fotoanan'ny hetsika lehibe sy piozila ho fantatra.</v>
      </c>
      <c r="C1996" s="3" t="n">
        <v>1</v>
      </c>
    </row>
    <row r="1997" customFormat="false" ht="15.75" hidden="false" customHeight="true" outlineLevel="0" collapsed="false">
      <c r="A1997" s="3" t="s">
        <v>1997</v>
      </c>
      <c r="B1997" s="3" t="str">
        <f aca="false">IFERROR(__xludf.dummyfunction("GOOGLETRANSLATE(B1997, ""en"", ""mg"")"),"Ny voka-dratsin'ny gore dia be dia be miaraka amin'ny siny viscera ho an'ny be sy ny maro - miantso vonjy avy amin'i Englund amin'ny maha-tompon'ny mpiara-miombon'antoka mikraoba (!) ary Jameson ambony kintana pôrnôgrafia ho voalohany amin'ireo mpangalatr"&amp;"a ory (!!) Efa nampitandremana ianao – na dia tiako aza ny 'fananan'i' Bach ho toy ny lohany tokana (ary sad jarn-ho irery ihany) miboridana!")</f>
        <v>Ny voka-dratsin'ny gore dia be dia be miaraka amin'ny siny viscera ho an'ny be sy ny maro - miantso vonjy avy amin'i Englund amin'ny maha-tompon'ny mpiara-miombon'antoka mikraoba (!) ary Jameson ambony kintana pôrnôgrafia ho voalohany amin'ireo mpangalatra ory (!!) Efa nampitandremana ianao – na dia tiako aza ny 'fananan'i' Bach ho toy ny lohany tokana (ary sad jarn-ho irery ihany) miboridana!</v>
      </c>
      <c r="C1997" s="3" t="n">
        <v>-1</v>
      </c>
    </row>
    <row r="1998" customFormat="false" ht="15.75" hidden="false" customHeight="true" outlineLevel="0" collapsed="false">
      <c r="A1998" s="3" t="s">
        <v>1998</v>
      </c>
      <c r="B1998" s="3" t="str">
        <f aca="false">IFERROR(__xludf.dummyfunction("GOOGLETRANSLATE(B1998, ""en"", ""mg"")"),"Saingy, tsy amin'ity dikan-teny vaovao ity (dika 3?) an'ny My Book Essential Drives izay ampidirina ao amin'ny fitaovan'ny fiara ary tsy azo esorina.")</f>
        <v>Saingy, tsy amin'ity dikan-teny vaovao ity (dika 3?) an'ny My Book Essential Drives izay ampidirina ao amin'ny fitaovan'ny fiara ary tsy azo esorina.</v>
      </c>
      <c r="C1998" s="3" t="n">
        <v>-1</v>
      </c>
    </row>
    <row r="1999" customFormat="false" ht="15.75" hidden="false" customHeight="true" outlineLevel="0" collapsed="false">
      <c r="A1999" s="3" t="s">
        <v>1999</v>
      </c>
      <c r="B1999" s="3" t="str">
        <f aca="false">IFERROR(__xludf.dummyfunction("GOOGLETRANSLATE(B1999, ""en"", ""mg"")"),"Namboarina tamin'ny teknika fantatra izy ireo ary nampifangaro azy ireo mba hamorona rafitra mirindra izay mitarika anao manomboka amin'ny fanombanana voalohany ka hatramin'ny fanaterana farany, ary manantitrantitra ny fitsipiky ny 'hamarino amin'ny fotoa"&amp;"na voalohany'.")</f>
        <v>Namboarina tamin'ny teknika fantatra izy ireo ary nampifangaro azy ireo mba hamorona rafitra mirindra izay mitarika anao manomboka amin'ny fanombanana voalohany ka hatramin'ny fanaterana farany, ary manantitrantitra ny fitsipiky ny 'hamarino amin'ny fotoana voalohany'.</v>
      </c>
      <c r="C1999" s="3" t="n">
        <v>1</v>
      </c>
    </row>
    <row r="2000" customFormat="false" ht="15.75" hidden="false" customHeight="true" outlineLevel="0" collapsed="false">
      <c r="A2000" s="3" t="s">
        <v>2000</v>
      </c>
      <c r="B2000" s="3" t="str">
        <f aca="false">IFERROR(__xludf.dummyfunction("GOOGLETRANSLATE(B2000, ""en"", ""mg"")"),"Sacrilegiously tsy mampihomehy.")</f>
        <v>Sacrilegiously tsy mampihomehy.</v>
      </c>
      <c r="C2000" s="3" t="n">
        <v>-1</v>
      </c>
    </row>
    <row r="2001" customFormat="false" ht="15.75" hidden="false" customHeight="true" outlineLevel="0" collapsed="false">
      <c r="A2001" s="3" t="s">
        <v>2001</v>
      </c>
      <c r="B2001" s="3" t="str">
        <f aca="false">IFERROR(__xludf.dummyfunction("GOOGLETRANSLATE(B2001, ""en"", ""mg"")"),"Rehefa avy nanandrana azy ireo aho dia afaka milaza azy ireo ho mandreraka fotsiny.")</f>
        <v>Rehefa avy nanandrana azy ireo aho dia afaka milaza azy ireo ho mandreraka fotsiny.</v>
      </c>
      <c r="C2001" s="3" t="n">
        <v>-1</v>
      </c>
    </row>
    <row r="2002" customFormat="false" ht="15.75" hidden="false" customHeight="true" outlineLevel="0" collapsed="false">
      <c r="A2002" s="3" t="s">
        <v>2002</v>
      </c>
      <c r="B2002" s="3" t="str">
        <f aca="false">IFERROR(__xludf.dummyfunction("GOOGLETRANSLATE(B2002, ""en"", ""mg"")"),"Ity boky ity dia atolotra ho an'ny rehetra raha tsy miala amin'ny 'tsy maintsy vakiana' ary mendrika ny hanondro dinika ara-politika, fandraharahana ary ara-tafika ankehitriny.")</f>
        <v>Ity boky ity dia atolotra ho an'ny rehetra raha tsy miala amin'ny 'tsy maintsy vakiana' ary mendrika ny hanondro dinika ara-politika, fandraharahana ary ara-tafika ankehitriny.</v>
      </c>
      <c r="C2002" s="3" t="n">
        <v>1</v>
      </c>
    </row>
    <row r="2003" customFormat="false" ht="15.75" hidden="false" customHeight="true" outlineLevel="0" collapsed="false">
      <c r="A2003" s="3" t="s">
        <v>2003</v>
      </c>
      <c r="B2003" s="3" t="str">
        <f aca="false">IFERROR(__xludf.dummyfunction("GOOGLETRANSLATE(B2003, ""en"", ""mg"")"),"Raha azonao atao ny manangona fa ity dia Hollywood hokum formulaic military maverick izay maniry ny hanavotra ny tenany fa aza misalasala mividy tapakila (na miandry ny fanofana DVD tsy azo ihodivirana).")</f>
        <v>Raha azonao atao ny manangona fa ity dia Hollywood hokum formulaic military maverick izay maniry ny hanavotra ny tenany fa aza misalasala mividy tapakila (na miandry ny fanofana DVD tsy azo ihodivirana).</v>
      </c>
      <c r="C2003" s="3" t="n">
        <v>-1</v>
      </c>
    </row>
    <row r="2004" customFormat="false" ht="15.75" hidden="false" customHeight="true" outlineLevel="0" collapsed="false">
      <c r="A2004" s="3" t="s">
        <v>2004</v>
      </c>
      <c r="B2004" s="3" t="str">
        <f aca="false">IFERROR(__xludf.dummyfunction("GOOGLETRANSLATE(B2004, ""en"", ""mg"")"),"Tsy haiko, heveriko fa mbola ratsy tarehy izy.")</f>
        <v>Tsy haiko, heveriko fa mbola ratsy tarehy izy.</v>
      </c>
      <c r="C2004" s="3" t="n">
        <v>-1</v>
      </c>
    </row>
    <row r="2005" customFormat="false" ht="15.75" hidden="false" customHeight="true" outlineLevel="0" collapsed="false">
      <c r="A2005" s="3" t="s">
        <v>2005</v>
      </c>
      <c r="B2005" s="3" t="str">
        <f aca="false">IFERROR(__xludf.dummyfunction("GOOGLETRANSLATE(B2005, ""en"", ""mg"")"),"Ny WiFi mifandray amin'ny Internet avy hatrany ary ny bluetooth dia nanampy ahy hamindra ny sariko sy ny horonan-tsariko avy amin'ny findaiko ho amin'ny solosaiko.")</f>
        <v>Ny WiFi mifandray amin'ny Internet avy hatrany ary ny bluetooth dia nanampy ahy hamindra ny sariko sy ny horonan-tsariko avy amin'ny findaiko ho amin'ny solosaiko.</v>
      </c>
      <c r="C2005" s="3" t="n">
        <v>1</v>
      </c>
    </row>
    <row r="2006" customFormat="false" ht="15.75" hidden="false" customHeight="true" outlineLevel="0" collapsed="false">
      <c r="A2006" s="3" t="s">
        <v>2006</v>
      </c>
      <c r="B2006" s="3" t="str">
        <f aca="false">IFERROR(__xludf.dummyfunction("GOOGLETRANSLATE(B2006, ""en"", ""mg"")"),"Ary hahazo lalao tsy dia mora loatra aho ka ny zaza 3 taona dia afaka mandresy azy ao anatin'ny 3 andro.")</f>
        <v>Ary hahazo lalao tsy dia mora loatra aho ka ny zaza 3 taona dia afaka mandresy azy ao anatin'ny 3 andro.</v>
      </c>
      <c r="C2006" s="3" t="n">
        <v>-1</v>
      </c>
    </row>
    <row r="2007" customFormat="false" ht="15.75" hidden="false" customHeight="true" outlineLevel="0" collapsed="false">
      <c r="A2007" s="3" t="s">
        <v>2007</v>
      </c>
      <c r="B2007" s="3" t="str">
        <f aca="false">IFERROR(__xludf.dummyfunction("GOOGLETRANSLATE(B2007, ""en"", ""mg"")"),"Raha namaky ny boky manomboka amin'ny fonony ka hatramin'ny fonony aho dia mety ho loharanon-kevitra ho an'izay rehetra mianatra ny OT. Kevin Vanhoozer dia mametraka ny feon'ny boky aloha amin'ny fanoratana teny fampidirana mahay.")</f>
        <v>Raha namaky ny boky manomboka amin'ny fonony ka hatramin'ny fonony aho dia mety ho loharanon-kevitra ho an'izay rehetra mianatra ny OT. Kevin Vanhoozer dia mametraka ny feon'ny boky aloha amin'ny fanoratana teny fampidirana mahay.</v>
      </c>
      <c r="C2007" s="3" t="n">
        <v>1</v>
      </c>
    </row>
    <row r="2008" customFormat="false" ht="15.75" hidden="false" customHeight="true" outlineLevel="0" collapsed="false">
      <c r="A2008" s="3" t="s">
        <v>2008</v>
      </c>
      <c r="B2008" s="3" t="str">
        <f aca="false">IFERROR(__xludf.dummyfunction("GOOGLETRANSLATE(B2008, ""en"", ""mg"")"),"Alao tsara ity makiazy simika ity: Ilay kintana mahavariana sy malaza Lara Flynn Boyle dia mibaribary an-karihary antsika ary manao akanjo tsy misy dikany na dia misy bikini aza (!), Timothy Hutton, Oliver Platt, mpangalatra seho mahazatra, Oliver Platt m"&amp;"andritra ny andro tanora kokoa, superstar Faye Dunaway, ary Steven Webber avy amin'ny fandaharana amin'ny fahitalavitra ""Wings."" Ahoana ny amin'ny voltase?")</f>
        <v>Alao tsara ity makiazy simika ity: Ilay kintana mahavariana sy malaza Lara Flynn Boyle dia mibaribary an-karihary antsika ary manao akanjo tsy misy dikany na dia misy bikini aza (!), Timothy Hutton, Oliver Platt, mpangalatra seho mahazatra, Oliver Platt mandritra ny andro tanora kokoa, superstar Faye Dunaway, ary Steven Webber avy amin'ny fandaharana amin'ny fahitalavitra "Wings." Ahoana ny amin'ny voltase?</v>
      </c>
      <c r="C2008" s="3" t="n">
        <v>1</v>
      </c>
    </row>
    <row r="2009" customFormat="false" ht="15.75" hidden="false" customHeight="true" outlineLevel="0" collapsed="false">
      <c r="A2009" s="3" t="s">
        <v>2009</v>
      </c>
      <c r="B2009" s="3" t="str">
        <f aca="false">IFERROR(__xludf.dummyfunction("GOOGLETRANSLATE(B2009, ""en"", ""mg"")"),"Voalohany indrindra, manao zavatra mitovy amin'izany ianao mandritra ny lalao manontolo.")</f>
        <v>Voalohany indrindra, manao zavatra mitovy amin'izany ianao mandritra ny lalao manontolo.</v>
      </c>
      <c r="C2009" s="3" t="n">
        <v>-1</v>
      </c>
    </row>
    <row r="2010" customFormat="false" ht="15.75" hidden="false" customHeight="true" outlineLevel="0" collapsed="false">
      <c r="A2010" s="3" t="s">
        <v>2010</v>
      </c>
      <c r="B2010" s="3" t="str">
        <f aca="false">IFERROR(__xludf.dummyfunction("GOOGLETRANSLATE(B2010, ""en"", ""mg"")"),"Tsy misy olona afaka maka ny hakanton'i Lolita amin'ny sarimihetsika ary manantena aho fa ity no fotoana farany hanandramany.")</f>
        <v>Tsy misy olona afaka maka ny hakanton'i Lolita amin'ny sarimihetsika ary manantena aho fa ity no fotoana farany hanandramany.</v>
      </c>
      <c r="C2010" s="3" t="n">
        <v>-1</v>
      </c>
    </row>
    <row r="2011" customFormat="false" ht="15.75" hidden="false" customHeight="true" outlineLevel="0" collapsed="false">
      <c r="A2011" s="3" t="s">
        <v>2011</v>
      </c>
      <c r="B2011" s="3" t="str">
        <f aca="false">IFERROR(__xludf.dummyfunction("GOOGLETRANSLATE(B2011, ""en"", ""mg"")"),"Lany midina.")</f>
        <v>Lany midina.</v>
      </c>
      <c r="C2011" s="3" t="n">
        <v>-1</v>
      </c>
    </row>
    <row r="2012" customFormat="false" ht="15.75" hidden="false" customHeight="true" outlineLevel="0" collapsed="false">
      <c r="A2012" s="3" t="s">
        <v>2012</v>
      </c>
      <c r="B2012" s="3" t="str">
        <f aca="false">IFERROR(__xludf.dummyfunction("GOOGLETRANSLATE(B2012, ""en"", ""mg"")"),"Nisokatra niaraka tamin'i Gideona voatifitra teo amin'ny sandriny sy nihazakazaka namakivaky ny faritry ny ririnina, nianjera tao anaty renirano nangatsiaka ary tamin'ny farany dia nesorina ilay bala mitentina dolara volafotsy tamin'ny haingan-drivotra, d"&amp;"ia nitohy tsy nisy aina sy niandrandra ny hafainganana satria nahavita dingana iray i Gideona raha toa kosa ny troupe Carver roa aoriana.")</f>
        <v>Nisokatra niaraka tamin'i Gideona voatifitra teo amin'ny sandriny sy nihazakazaka namakivaky ny faritry ny ririnina, nianjera tao anaty renirano nangatsiaka ary tamin'ny farany dia nesorina ilay bala mitentina dolara volafotsy tamin'ny haingan-drivotra, dia nitohy tsy nisy aina sy niandrandra ny hafainganana satria nahavita dingana iray i Gideona raha toa kosa ny troupe Carver roa aoriana.</v>
      </c>
      <c r="C2012" s="3" t="n">
        <v>1</v>
      </c>
    </row>
    <row r="2013" customFormat="false" ht="15.75" hidden="false" customHeight="true" outlineLevel="0" collapsed="false">
      <c r="A2013" s="3" t="s">
        <v>2013</v>
      </c>
      <c r="B2013" s="3" t="str">
        <f aca="false">IFERROR(__xludf.dummyfunction("GOOGLETRANSLATE(B2013, ""en"", ""mg"")"),"Nahavita tambazotra desktop Mac roa aho, iBook, solosaina finday Windows, mpanonta/scanner iray manontolo ary PS2 tsy misy olana, afa-tsy ny fametrahana ny Wireless Windows, fa na dia mifandray amin'ny Mac ao amin'ny tambajotra aza.")</f>
        <v>Nahavita tambazotra desktop Mac roa aho, iBook, solosaina finday Windows, mpanonta/scanner iray manontolo ary PS2 tsy misy olana, afa-tsy ny fametrahana ny Wireless Windows, fa na dia mifandray amin'ny Mac ao amin'ny tambajotra aza.</v>
      </c>
      <c r="C2013" s="3" t="n">
        <v>-1</v>
      </c>
    </row>
    <row r="2014" customFormat="false" ht="15.75" hidden="false" customHeight="true" outlineLevel="0" collapsed="false">
      <c r="A2014" s="3" t="s">
        <v>2014</v>
      </c>
      <c r="B2014" s="3" t="str">
        <f aca="false">IFERROR(__xludf.dummyfunction("GOOGLETRANSLATE(B2014, ""en"", ""mg"")"),"Ny fivarotana (noheveriko) tao amin'ny boky REA dia ny ""fanadinana fanazaran-tena enina feno"" navoakany.")</f>
        <v>Ny fivarotana (noheveriko) tao amin'ny boky REA dia ny "fanadinana fanazaran-tena enina feno" navoakany.</v>
      </c>
      <c r="C2014" s="3" t="n">
        <v>-1</v>
      </c>
    </row>
    <row r="2015" customFormat="false" ht="15.75" hidden="false" customHeight="true" outlineLevel="0" collapsed="false">
      <c r="A2015" s="3" t="s">
        <v>2015</v>
      </c>
      <c r="B2015" s="3" t="str">
        <f aca="false">IFERROR(__xludf.dummyfunction("GOOGLETRANSLATE(B2015, ""en"", ""mg"")"),"Toy ny misehatra eo amin'ny lampihazo eo anoloanao ny mpilalao fa mifanohitra amin'ny tsy misy dimension'ny mono.")</f>
        <v>Toy ny misehatra eo amin'ny lampihazo eo anoloanao ny mpilalao fa mifanohitra amin'ny tsy misy dimension'ny mono.</v>
      </c>
      <c r="C2015" s="3" t="n">
        <v>1</v>
      </c>
    </row>
    <row r="2016" customFormat="false" ht="15.75" hidden="false" customHeight="true" outlineLevel="0" collapsed="false">
      <c r="A2016" s="3" t="s">
        <v>2016</v>
      </c>
      <c r="B2016" s="3" t="str">
        <f aca="false">IFERROR(__xludf.dummyfunction("GOOGLETRANSLATE(B2016, ""en"", ""mg"")"),"Soavaly miloko hafa ny mpihatsaravelatsihy farany teo amin'ny seza fiandrianana (ary eny, natao hanafintohina ny dikanteny).")</f>
        <v>Soavaly miloko hafa ny mpihatsaravelatsihy farany teo amin'ny seza fiandrianana (ary eny, natao hanafintohina ny dikanteny).</v>
      </c>
      <c r="C2016" s="3" t="n">
        <v>-1</v>
      </c>
    </row>
    <row r="2017" customFormat="false" ht="15.75" hidden="false" customHeight="true" outlineLevel="0" collapsed="false">
      <c r="A2017" s="3" t="s">
        <v>2017</v>
      </c>
      <c r="B2017" s="3" t="str">
        <f aca="false">IFERROR(__xludf.dummyfunction("GOOGLETRANSLATE(B2017, ""en"", ""mg"")"),"Ny lalao dia manana curve fianarana tena mora.")</f>
        <v>Ny lalao dia manana curve fianarana tena mora.</v>
      </c>
      <c r="C2017" s="3" t="n">
        <v>1</v>
      </c>
    </row>
    <row r="2018" customFormat="false" ht="15.75" hidden="false" customHeight="true" outlineLevel="0" collapsed="false">
      <c r="A2018" s="3" t="s">
        <v>2018</v>
      </c>
      <c r="B2018" s="3" t="str">
        <f aca="false">IFERROR(__xludf.dummyfunction("GOOGLETRANSLATE(B2018, ""en"", ""mg"")"),"Eiko dia mpilalao Relm (FF6) izay manao teti-dratsy be loatra momba an'i Zidane sexy (oooh, rambo gidro ...), ary i Amarant dia toy ny Shadow (FF6).")</f>
        <v>Eiko dia mpilalao Relm (FF6) izay manao teti-dratsy be loatra momba an'i Zidane sexy (oooh, rambo gidro ...), ary i Amarant dia toy ny Shadow (FF6).</v>
      </c>
      <c r="C2018" s="3" t="n">
        <v>-1</v>
      </c>
    </row>
    <row r="2019" customFormat="false" ht="15.75" hidden="false" customHeight="true" outlineLevel="0" collapsed="false">
      <c r="A2019" s="3" t="s">
        <v>2019</v>
      </c>
      <c r="B2019" s="3" t="str">
        <f aca="false">IFERROR(__xludf.dummyfunction("GOOGLETRANSLATE(B2019, ""en"", ""mg"")"),"Fialam-boly mahafinaritra ho azy.")</f>
        <v>Fialam-boly mahafinaritra ho azy.</v>
      </c>
      <c r="C2019" s="3" t="n">
        <v>1</v>
      </c>
    </row>
    <row r="2020" customFormat="false" ht="15.75" hidden="false" customHeight="true" outlineLevel="0" collapsed="false">
      <c r="A2020" s="3" t="s">
        <v>2020</v>
      </c>
      <c r="B2020" s="3" t="str">
        <f aca="false">IFERROR(__xludf.dummyfunction("GOOGLETRANSLATE(B2020, ""en"", ""mg"")"),"Feo tsara: Andron'ny fahavaratra mafana: tsy manam-paharoa, fampifangaroana zava-maneno (violon, harmonica, clavier, ary gitara elektrika), feo tsara ( somary moana ny tononkira, fa anisan'ny taona 60 izany), fananganana mahafinaritra ... izay rehetra mam"&amp;"piavaka ny hira 60 taona.")</f>
        <v>Feo tsara: Andron'ny fahavaratra mafana: tsy manam-paharoa, fampifangaroana zava-maneno (violon, harmonica, clavier, ary gitara elektrika), feo tsara ( somary moana ny tononkira, fa anisan'ny taona 60 izany), fananganana mahafinaritra ... izay rehetra mampiavaka ny hira 60 taona.</v>
      </c>
      <c r="C2020" s="3" t="n">
        <v>1</v>
      </c>
    </row>
    <row r="2021" customFormat="false" ht="15.75" hidden="false" customHeight="true" outlineLevel="0" collapsed="false">
      <c r="A2021" s="3" t="s">
        <v>2021</v>
      </c>
      <c r="B2021" s="3" t="str">
        <f aca="false">IFERROR(__xludf.dummyfunction("GOOGLETRANSLATE(B2021, ""en"", ""mg"")"),"Toy ny tsindrona manasitrana anao, izay midika fa tsy maintsy manala ny basy ianao mba hanasitranana ny tenanao.")</f>
        <v>Toy ny tsindrona manasitrana anao, izay midika fa tsy maintsy manala ny basy ianao mba hanasitranana ny tenanao.</v>
      </c>
      <c r="C2021" s="3" t="n">
        <v>-1</v>
      </c>
    </row>
    <row r="2022" customFormat="false" ht="15.75" hidden="false" customHeight="true" outlineLevel="0" collapsed="false">
      <c r="A2022" s="3" t="s">
        <v>2022</v>
      </c>
      <c r="B2022" s="3" t="str">
        <f aca="false">IFERROR(__xludf.dummyfunction("GOOGLETRANSLATE(B2022, ""en"", ""mg"")"),"Eny, tsy tiako ny ho tokana mpanohitra ao anaty ranomasimbe metaly wannabe 12-16 taona, saingy vazivazy tanteraka ity rakikira ity.")</f>
        <v>Eny, tsy tiako ny ho tokana mpanohitra ao anaty ranomasimbe metaly wannabe 12-16 taona, saingy vazivazy tanteraka ity rakikira ity.</v>
      </c>
      <c r="C2022" s="3" t="n">
        <v>-1</v>
      </c>
    </row>
    <row r="2023" customFormat="false" ht="15.75" hidden="false" customHeight="true" outlineLevel="0" collapsed="false">
      <c r="A2023" s="3" t="s">
        <v>2023</v>
      </c>
      <c r="B2023" s="3" t="str">
        <f aca="false">IFERROR(__xludf.dummyfunction("GOOGLETRANSLATE(B2023, ""en"", ""mg"")"),"TIAKO ny mahafantatra izay ao an-tsain'ireo mpamorona ny Brothers In Arms raha ny momba io ampahany amin'ny lalao io.")</f>
        <v>TIAKO ny mahafantatra izay ao an-tsain'ireo mpamorona ny Brothers In Arms raha ny momba io ampahany amin'ny lalao io.</v>
      </c>
      <c r="C2023" s="3" t="n">
        <v>-1</v>
      </c>
    </row>
    <row r="2024" customFormat="false" ht="15.75" hidden="false" customHeight="true" outlineLevel="0" collapsed="false">
      <c r="A2024" s="3" t="s">
        <v>2024</v>
      </c>
      <c r="B2024" s="3" t="str">
        <f aca="false">IFERROR(__xludf.dummyfunction("GOOGLETRANSLATE(B2024, ""en"", ""mg"")"),"Nahazo ny feon-kira ny namako dia nindramiko ary hitako fa maro ny hira tsy hita...")</f>
        <v>Nahazo ny feon-kira ny namako dia nindramiko ary hitako fa maro ny hira tsy hita...</v>
      </c>
      <c r="C2024" s="3" t="n">
        <v>-1</v>
      </c>
    </row>
    <row r="2025" customFormat="false" ht="15.75" hidden="false" customHeight="true" outlineLevel="0" collapsed="false">
      <c r="A2025" s="3" t="s">
        <v>2025</v>
      </c>
      <c r="B2025" s="3" t="str">
        <f aca="false">IFERROR(__xludf.dummyfunction("GOOGLETRANSLATE(B2025, ""en"", ""mg"")"),"Frymire dia tsy mahalala ny hetsika famoronana ary saika miseho amin'ny pejy rehetra izany zava-misy izany.")</f>
        <v>Frymire dia tsy mahalala ny hetsika famoronana ary saika miseho amin'ny pejy rehetra izany zava-misy izany.</v>
      </c>
      <c r="C2025" s="3" t="n">
        <v>-1</v>
      </c>
    </row>
    <row r="2026" customFormat="false" ht="15.75" hidden="false" customHeight="true" outlineLevel="0" collapsed="false">
      <c r="A2026" s="3" t="s">
        <v>2026</v>
      </c>
      <c r="B2026" s="3" t="str">
        <f aca="false">IFERROR(__xludf.dummyfunction("GOOGLETRANSLATE(B2026, ""en"", ""mg"")"),"Tsy nanana tetika ny Final Fantasy VII, ary ny Final Fantasy VIII dia nilalao toy ny Jane Austin Novel. Ny Final Fantasy IX dia mamerina ny cliche rehetra azo atao amin'ny tantara, ary mamoaka ireo cliches ireo mandritra ny ora maro.")</f>
        <v>Tsy nanana tetika ny Final Fantasy VII, ary ny Final Fantasy VIII dia nilalao toy ny Jane Austin Novel. Ny Final Fantasy IX dia mamerina ny cliche rehetra azo atao amin'ny tantara, ary mamoaka ireo cliches ireo mandritra ny ora maro.</v>
      </c>
      <c r="C2026" s="3" t="n">
        <v>-1</v>
      </c>
    </row>
    <row r="2027" customFormat="false" ht="15.75" hidden="false" customHeight="true" outlineLevel="0" collapsed="false">
      <c r="A2027" s="3" t="s">
        <v>2027</v>
      </c>
      <c r="B2027" s="3" t="str">
        <f aca="false">IFERROR(__xludf.dummyfunction("GOOGLETRANSLATE(B2027, ""en"", ""mg"")"),"Kintana telo ihany no omeko azy, izay mety ho malala-tanana.")</f>
        <v>Kintana telo ihany no omeko azy, izay mety ho malala-tanana.</v>
      </c>
      <c r="C2027" s="3" t="n">
        <v>-1</v>
      </c>
    </row>
    <row r="2028" customFormat="false" ht="15.75" hidden="false" customHeight="true" outlineLevel="0" collapsed="false">
      <c r="A2028" s="3" t="s">
        <v>2028</v>
      </c>
      <c r="B2028" s="3" t="str">
        <f aca="false">IFERROR(__xludf.dummyfunction("GOOGLETRANSLATE(B2028, ""en"", ""mg"")"),"Fohy ny fonja amin'ity lalao ity ary maharitra ela noho ny fihaonan'ny kisendrasendra isaky ny dingana sy tapany.")</f>
        <v>Fohy ny fonja amin'ity lalao ity ary maharitra ela noho ny fihaonan'ny kisendrasendra isaky ny dingana sy tapany.</v>
      </c>
      <c r="C2028" s="3" t="n">
        <v>-1</v>
      </c>
    </row>
    <row r="2029" customFormat="false" ht="15.75" hidden="false" customHeight="true" outlineLevel="0" collapsed="false">
      <c r="A2029" s="3" t="s">
        <v>2029</v>
      </c>
      <c r="B2029" s="3" t="str">
        <f aca="false">IFERROR(__xludf.dummyfunction("GOOGLETRANSLATE(B2029, ""en"", ""mg"")"),"FEHINY: Boky tsara ho an'ny mpamaky liana amin'ny fanazavana filozofika sy ara-tsaina momba ny tantaran'ny olombelona.")</f>
        <v>FEHINY: Boky tsara ho an'ny mpamaky liana amin'ny fanazavana filozofika sy ara-tsaina momba ny tantaran'ny olombelona.</v>
      </c>
      <c r="C2029" s="3" t="n">
        <v>1</v>
      </c>
    </row>
    <row r="2030" customFormat="false" ht="15.75" hidden="false" customHeight="true" outlineLevel="0" collapsed="false">
      <c r="A2030" s="3" t="s">
        <v>2030</v>
      </c>
      <c r="B2030" s="3" t="str">
        <f aca="false">IFERROR(__xludf.dummyfunction("GOOGLETRANSLATE(B2030, ""en"", ""mg"")"),"Ny lesoka hafa dia ny famolavolana ambaratonga.")</f>
        <v>Ny lesoka hafa dia ny famolavolana ambaratonga.</v>
      </c>
      <c r="C2030" s="3" t="n">
        <v>-1</v>
      </c>
    </row>
    <row r="2031" customFormat="false" ht="15.75" hidden="false" customHeight="true" outlineLevel="0" collapsed="false">
      <c r="A2031" s="3" t="s">
        <v>2031</v>
      </c>
      <c r="B2031" s="3" t="str">
        <f aca="false">IFERROR(__xludf.dummyfunction("GOOGLETRANSLATE(B2031, ""en"", ""mg"")"),"Misy karazana mozika rehetra, ary miankina amin'ny karazana toerana misy anao ianao dia afaka mahazo mozika milamina na mozika mitovitovy amin'ny rock.")</f>
        <v>Misy karazana mozika rehetra, ary miankina amin'ny karazana toerana misy anao ianao dia afaka mahazo mozika milamina na mozika mitovitovy amin'ny rock.</v>
      </c>
      <c r="C2031" s="3" t="n">
        <v>1</v>
      </c>
    </row>
    <row r="2032" customFormat="false" ht="15.75" hidden="false" customHeight="true" outlineLevel="0" collapsed="false">
      <c r="A2032" s="3" t="s">
        <v>2032</v>
      </c>
      <c r="B2032" s="3" t="str">
        <f aca="false">IFERROR(__xludf.dummyfunction("GOOGLETRANSLATE(B2032, ""en"", ""mg"")"),"Tsy ny film rehetra dia ""10"" fa Tompoko azafady mba tsidiho ny 1 hatramin'ny 3.")</f>
        <v>Tsy ny film rehetra dia "10" fa Tompoko azafady mba tsidiho ny 1 hatramin'ny 3.</v>
      </c>
      <c r="C2032" s="3" t="n">
        <v>-1</v>
      </c>
    </row>
    <row r="2033" customFormat="false" ht="15.75" hidden="false" customHeight="true" outlineLevel="0" collapsed="false">
      <c r="A2033" s="3" t="s">
        <v>2033</v>
      </c>
      <c r="B2033" s="3" t="str">
        <f aca="false">IFERROR(__xludf.dummyfunction("GOOGLETRANSLATE(B2033, ""en"", ""mg"")"),"Mampirindra tsara avy amin'ny ipod/iphone-nao mankany iTunes izy io fa rehefa alefa any amin'ny [...] dia rehefa diso ianao.")</f>
        <v>Mampirindra tsara avy amin'ny ipod/iphone-nao mankany iTunes izy io fa rehefa alefa any amin'ny [...] dia rehefa diso ianao.</v>
      </c>
      <c r="C2033" s="3" t="n">
        <v>-1</v>
      </c>
    </row>
    <row r="2034" customFormat="false" ht="15.75" hidden="false" customHeight="true" outlineLevel="0" collapsed="false">
      <c r="A2034" s="3" t="s">
        <v>2034</v>
      </c>
      <c r="B2034" s="3" t="str">
        <f aca="false">IFERROR(__xludf.dummyfunction("GOOGLETRANSLATE(B2034, ""en"", ""mg"")"),"Mety hanoro izany amin'ny namana aho.")</f>
        <v>Mety hanoro izany amin'ny namana aho.</v>
      </c>
      <c r="C2034" s="3" t="n">
        <v>1</v>
      </c>
    </row>
    <row r="2035" customFormat="false" ht="15.75" hidden="false" customHeight="true" outlineLevel="0" collapsed="false">
      <c r="A2035" s="3" t="s">
        <v>2035</v>
      </c>
      <c r="B2035" s="3" t="str">
        <f aca="false">IFERROR(__xludf.dummyfunction("GOOGLETRANSLATE(B2035, ""en"", ""mg"")"),"Ny 4gb RAM dia manidina rehefa mampiasa programa ary lehibe ny kapila mafy.")</f>
        <v>Ny 4gb RAM dia manidina rehefa mampiasa programa ary lehibe ny kapila mafy.</v>
      </c>
      <c r="C2035" s="3" t="n">
        <v>1</v>
      </c>
    </row>
    <row r="2036" customFormat="false" ht="15.75" hidden="false" customHeight="true" outlineLevel="0" collapsed="false">
      <c r="A2036" s="3" t="s">
        <v>2036</v>
      </c>
      <c r="B2036" s="3" t="str">
        <f aca="false">IFERROR(__xludf.dummyfunction("GOOGLETRANSLATE(B2036, ""en"", ""mg"")"),"Na ny effet spéciale aza tsy ampy.")</f>
        <v>Na ny effet spéciale aza tsy ampy.</v>
      </c>
      <c r="C2036" s="3" t="n">
        <v>-1</v>
      </c>
    </row>
    <row r="2037" customFormat="false" ht="15.75" hidden="false" customHeight="true" outlineLevel="0" collapsed="false">
      <c r="A2037" s="3" t="s">
        <v>2037</v>
      </c>
      <c r="B2037" s="3" t="str">
        <f aca="false">IFERROR(__xludf.dummyfunction("GOOGLETRANSLATE(B2037, ""en"", ""mg"")"),"Tsy haiko isan'andro na hahomby na tsia.")</f>
        <v>Tsy haiko isan'andro na hahomby na tsia.</v>
      </c>
      <c r="C2037" s="3" t="n">
        <v>-1</v>
      </c>
    </row>
    <row r="2038" customFormat="false" ht="15.75" hidden="false" customHeight="true" outlineLevel="0" collapsed="false">
      <c r="A2038" s="3" t="s">
        <v>2038</v>
      </c>
      <c r="B2038" s="3" t="str">
        <f aca="false">IFERROR(__xludf.dummyfunction("GOOGLETRANSLATE(B2038, ""en"", ""mg"")"),"- Fidio ny fampifanarahana ny toetranao (avy amin'ny 'kiraro roa tsara tarehy' mankany amin'ny 'tsy miandany tanteraka' ka hatramin'ny 'mamono olona adala'.")</f>
        <v>- Fidio ny fampifanarahana ny toetranao (avy amin'ny 'kiraro roa tsara tarehy' mankany amin'ny 'tsy miandany tanteraka' ka hatramin'ny 'mamono olona adala'.</v>
      </c>
      <c r="C2038" s="3" t="n">
        <v>1</v>
      </c>
    </row>
    <row r="2039" customFormat="false" ht="15.75" hidden="false" customHeight="true" outlineLevel="0" collapsed="false">
      <c r="A2039" s="3" t="s">
        <v>2039</v>
      </c>
      <c r="B2039" s="3" t="str">
        <f aca="false">IFERROR(__xludf.dummyfunction("GOOGLETRANSLATE(B2039, ""en"", ""mg"")"),"Hevi-dehibe * Ny toko tsirairay dia manaraka endrika mitovy amin'izany izay manampy ny mpamaky hahafantatra ny zavatra andrasana.")</f>
        <v>Hevi-dehibe * Ny toko tsirairay dia manaraka endrika mitovy amin'izany izay manampy ny mpamaky hahafantatra ny zavatra andrasana.</v>
      </c>
      <c r="C2039" s="3" t="n">
        <v>1</v>
      </c>
    </row>
    <row r="2040" customFormat="false" ht="15.75" hidden="false" customHeight="true" outlineLevel="0" collapsed="false">
      <c r="A2040" s="3" t="s">
        <v>2040</v>
      </c>
      <c r="B2040" s="3" t="str">
        <f aca="false">IFERROR(__xludf.dummyfunction("GOOGLETRANSLATE(B2040, ""en"", ""mg"")"),"Manana fitarainana roa lehibe aho momba ity telefaona ity.")</f>
        <v>Manana fitarainana roa lehibe aho momba ity telefaona ity.</v>
      </c>
      <c r="C2040" s="3" t="n">
        <v>-1</v>
      </c>
    </row>
    <row r="2041" customFormat="false" ht="15.75" hidden="false" customHeight="true" outlineLevel="0" collapsed="false">
      <c r="A2041" s="3" t="s">
        <v>2041</v>
      </c>
      <c r="B2041" s="3" t="str">
        <f aca="false">IFERROR(__xludf.dummyfunction("GOOGLETRANSLATE(B2041, ""en"", ""mg"")"),"Andeha hojerentsika ny zava-misy fa manana fe-potoana ianao amin'ireo iraka famonoana ireo ihany koa, ary mahazo lalao mahasosotra tanteraka izay mora vidy ianao ary hanaratsy anao amin'ny antony.")</f>
        <v>Andeha hojerentsika ny zava-misy fa manana fe-potoana ianao amin'ireo iraka famonoana ireo ihany koa, ary mahazo lalao mahasosotra tanteraka izay mora vidy ianao ary hanaratsy anao amin'ny antony.</v>
      </c>
      <c r="C2041" s="3" t="n">
        <v>-1</v>
      </c>
    </row>
    <row r="2042" customFormat="false" ht="15.75" hidden="false" customHeight="true" outlineLevel="0" collapsed="false">
      <c r="A2042" s="3" t="s">
        <v>2042</v>
      </c>
      <c r="B2042" s="3" t="str">
        <f aca="false">IFERROR(__xludf.dummyfunction("GOOGLETRANSLATE(B2042, ""en"", ""mg"")"),"Tsy maintsy nosoloinay ny batterie taorian’ny faran’ny herinandro nilalao tamin’ilay boky vao novidina.")</f>
        <v>Tsy maintsy nosoloinay ny batterie taorian’ny faran’ny herinandro nilalao tamin’ilay boky vao novidina.</v>
      </c>
      <c r="C2042" s="3" t="n">
        <v>-1</v>
      </c>
    </row>
    <row r="2043" customFormat="false" ht="15.75" hidden="false" customHeight="true" outlineLevel="0" collapsed="false">
      <c r="A2043" s="3" t="s">
        <v>2043</v>
      </c>
      <c r="B2043" s="3" t="str">
        <f aca="false">IFERROR(__xludf.dummyfunction("GOOGLETRANSLATE(B2043, ""en"", ""mg"")"),"""Check your bargain bin"" Ny lalao lalao amin'ity lalao ity dia vita tsara.")</f>
        <v>"Check your bargain bin" Ny lalao lalao amin'ity lalao ity dia vita tsara.</v>
      </c>
      <c r="C2043" s="3" t="n">
        <v>1</v>
      </c>
    </row>
    <row r="2044" customFormat="false" ht="15.75" hidden="false" customHeight="true" outlineLevel="0" collapsed="false">
      <c r="A2044" s="3" t="s">
        <v>2044</v>
      </c>
      <c r="B2044" s="3" t="str">
        <f aca="false">IFERROR(__xludf.dummyfunction("GOOGLETRANSLATE(B2044, ""en"", ""mg"")"),"Ny sarimihetsika dia mendrika hojerena mba hahitana ny fomba hahitana ny fahasambarany na dia kely aza ny enta-mavesatra.")</f>
        <v>Ny sarimihetsika dia mendrika hojerena mba hahitana ny fomba hahitana ny fahasambarany na dia kely aza ny enta-mavesatra.</v>
      </c>
      <c r="C2044" s="3" t="n">
        <v>1</v>
      </c>
    </row>
    <row r="2045" customFormat="false" ht="15.75" hidden="false" customHeight="true" outlineLevel="0" collapsed="false">
      <c r="A2045" s="3" t="s">
        <v>2045</v>
      </c>
      <c r="B2045" s="3" t="str">
        <f aca="false">IFERROR(__xludf.dummyfunction("GOOGLETRANSLATE(B2045, ""en"", ""mg"")"),"Eny ary, ny fehin-kevitro dia izao: fakan-tsary novolavolaina tsara ity fakan-tsary ity.")</f>
        <v>Eny ary, ny fehin-kevitro dia izao: fakan-tsary novolavolaina tsara ity fakan-tsary ity.</v>
      </c>
      <c r="C2045" s="3" t="n">
        <v>1</v>
      </c>
    </row>
    <row r="2046" customFormat="false" ht="15.75" hidden="false" customHeight="true" outlineLevel="0" collapsed="false">
      <c r="A2046" s="3" t="s">
        <v>2046</v>
      </c>
      <c r="B2046" s="3" t="str">
        <f aca="false">IFERROR(__xludf.dummyfunction("GOOGLETRANSLATE(B2046, ""en"", ""mg"")"),"Farany dia tsy misy dian-tanana ny raharahany, ny fanamafisam-peony dia traikefa amin'ny sarimihetsika mafy, sarotra hita amin'ny solosaina finday ary ny HDMI de ...")</f>
        <v>Farany dia tsy misy dian-tanana ny raharahany, ny fanamafisam-peony dia traikefa amin'ny sarimihetsika mafy, sarotra hita amin'ny solosaina finday ary ny HDMI de ...</v>
      </c>
      <c r="C2046" s="3" t="n">
        <v>1</v>
      </c>
    </row>
    <row r="2047" customFormat="false" ht="15.75" hidden="false" customHeight="true" outlineLevel="0" collapsed="false">
      <c r="A2047" s="3" t="s">
        <v>2047</v>
      </c>
      <c r="B2047" s="3" t="str">
        <f aca="false">IFERROR(__xludf.dummyfunction("GOOGLETRANSLATE(B2047, ""en"", ""mg"")"),"Ary koa ny fanalahidin'ny haino aman-jery dia tena conveinent rehefa mihaino mozika na mijery sarimihetsika.")</f>
        <v>Ary koa ny fanalahidin'ny haino aman-jery dia tena conveinent rehefa mihaino mozika na mijery sarimihetsika.</v>
      </c>
      <c r="C2047" s="3" t="n">
        <v>1</v>
      </c>
    </row>
    <row r="2048" customFormat="false" ht="15.75" hidden="false" customHeight="true" outlineLevel="0" collapsed="false">
      <c r="A2048" s="3" t="s">
        <v>2048</v>
      </c>
      <c r="B2048" s="3" t="str">
        <f aca="false">IFERROR(__xludf.dummyfunction("GOOGLETRANSLATE(B2048, ""en"", ""mg"")"),"Ary koa, ny endri-tsoratra rehetra (indrindra fa ny reny, Vee, ary ny mpampianatra) dia tena fisaka sy stereotype tamiko.")</f>
        <v>Ary koa, ny endri-tsoratra rehetra (indrindra fa ny reny, Vee, ary ny mpampianatra) dia tena fisaka sy stereotype tamiko.</v>
      </c>
      <c r="C2048" s="3" t="n">
        <v>-1</v>
      </c>
    </row>
    <row r="2049" customFormat="false" ht="15.75" hidden="false" customHeight="true" outlineLevel="0" collapsed="false">
      <c r="A2049" s="3" t="s">
        <v>2049</v>
      </c>
      <c r="B2049" s="3" t="str">
        <f aca="false">IFERROR(__xludf.dummyfunction("GOOGLETRANSLATE(B2049, ""en"", ""mg"")"),"Ity endrika manontolo ity dia toa mamorona akanim-boalavo tsy ilaina amin'ny tariby ao ambadiky ny fahitalavitra.")</f>
        <v>Ity endrika manontolo ity dia toa mamorona akanim-boalavo tsy ilaina amin'ny tariby ao ambadiky ny fahitalavitra.</v>
      </c>
      <c r="C2049" s="3" t="n">
        <v>-1</v>
      </c>
    </row>
    <row r="2050" customFormat="false" ht="15.75" hidden="false" customHeight="true" outlineLevel="0" collapsed="false">
      <c r="A2050" s="3" t="s">
        <v>2050</v>
      </c>
      <c r="B2050" s="3" t="str">
        <f aca="false">IFERROR(__xludf.dummyfunction("GOOGLETRANSLATE(B2050, ""en"", ""mg"")"),"Tena tsy misy na inona na inona amin'ny mpilalao fototra, izay mampalahelo satria mandany fotoana be miaraka aminy izahay.")</f>
        <v>Tena tsy misy na inona na inona amin'ny mpilalao fototra, izay mampalahelo satria mandany fotoana be miaraka aminy izahay.</v>
      </c>
      <c r="C2050" s="3" t="n">
        <v>-1</v>
      </c>
    </row>
    <row r="2051" customFormat="false" ht="15.75" hidden="false" customHeight="true" outlineLevel="0" collapsed="false">
      <c r="A2051" s="3" t="s">
        <v>2051</v>
      </c>
      <c r="B2051" s="3" t="str">
        <f aca="false">IFERROR(__xludf.dummyfunction("GOOGLETRANSLATE(B2051, ""en"", ""mg"")"),"Ny fahaizana mametraka ody amin'ny auto-cast (sy ny fahombiazan'ny AI amin'ny fametrahana azy ireo) dia mahagaga.")</f>
        <v>Ny fahaizana mametraka ody amin'ny auto-cast (sy ny fahombiazan'ny AI amin'ny fametrahana azy ireo) dia mahagaga.</v>
      </c>
      <c r="C2051" s="3" t="n">
        <v>1</v>
      </c>
    </row>
    <row r="2052" customFormat="false" ht="15.75" hidden="false" customHeight="true" outlineLevel="0" collapsed="false">
      <c r="A2052" s="3" t="s">
        <v>2052</v>
      </c>
      <c r="B2052" s="3" t="str">
        <f aca="false">IFERROR(__xludf.dummyfunction("GOOGLETRANSLATE(B2052, ""en"", ""mg"")"),"Raha mikasa ny hampakatra ny hazakazakao ianao ary hizara amin'ny namana ary toa ny zava-dehibe rehetra nataon'i Nike, dia aza mandany fotoana.")</f>
        <v>Raha mikasa ny hampakatra ny hazakazakao ianao ary hizara amin'ny namana ary toa ny zava-dehibe rehetra nataon'i Nike, dia aza mandany fotoana.</v>
      </c>
      <c r="C2052" s="3" t="n">
        <v>-1</v>
      </c>
    </row>
    <row r="2053" customFormat="false" ht="15.75" hidden="false" customHeight="true" outlineLevel="0" collapsed="false">
      <c r="A2053" s="3" t="s">
        <v>2053</v>
      </c>
      <c r="B2053" s="3" t="str">
        <f aca="false">IFERROR(__xludf.dummyfunction("GOOGLETRANSLATE(B2053, ""en"", ""mg"")"),"Weee. Ny ATE dia manampy kely amin'ny tetika, ary mandany fotoana be, ka toa ny Square no nanampy azy ireo haka fotoana sy habaka.")</f>
        <v>Weee. Ny ATE dia manampy kely amin'ny tetika, ary mandany fotoana be, ka toa ny Square no nanampy azy ireo haka fotoana sy habaka.</v>
      </c>
      <c r="C2053" s="3" t="n">
        <v>-1</v>
      </c>
    </row>
    <row r="2054" customFormat="false" ht="15.75" hidden="false" customHeight="true" outlineLevel="0" collapsed="false">
      <c r="A2054" s="3" t="s">
        <v>2054</v>
      </c>
      <c r="B2054" s="3" t="str">
        <f aca="false">IFERROR(__xludf.dummyfunction("GOOGLETRANSLATE(B2054, ""en"", ""mg"")"),"Ny famadihana ity lalao ity ho DS dia mety ho tsotra kokoa ary mety hanome ny mpankafy bebe kokoa izay tadiaviny.")</f>
        <v>Ny famadihana ity lalao ity ho DS dia mety ho tsotra kokoa ary mety hanome ny mpankafy bebe kokoa izay tadiaviny.</v>
      </c>
      <c r="C2054" s="3" t="n">
        <v>-1</v>
      </c>
    </row>
    <row r="2055" customFormat="false" ht="15.75" hidden="false" customHeight="true" outlineLevel="0" collapsed="false">
      <c r="A2055" s="3" t="s">
        <v>2055</v>
      </c>
      <c r="B2055" s="3" t="str">
        <f aca="false">IFERROR(__xludf.dummyfunction("GOOGLETRANSLATE(B2055, ""en"", ""mg"")"),"Nanantena aho fa hihoatra lavitra ny mpilalao DVD an'ny solosainako ilay fitaovana fa tsy izany.")</f>
        <v>Nanantena aho fa hihoatra lavitra ny mpilalao DVD an'ny solosainako ilay fitaovana fa tsy izany.</v>
      </c>
      <c r="C2055" s="3" t="n">
        <v>-1</v>
      </c>
    </row>
    <row r="2056" customFormat="false" ht="15.75" hidden="false" customHeight="true" outlineLevel="0" collapsed="false">
      <c r="A2056" s="3" t="s">
        <v>2056</v>
      </c>
      <c r="B2056" s="3" t="str">
        <f aca="false">IFERROR(__xludf.dummyfunction("GOOGLETRANSLATE(B2056, ""en"", ""mg"")"),"Tontolo lehibe misy sary mahafinaritra.")</f>
        <v>Tontolo lehibe misy sary mahafinaritra.</v>
      </c>
      <c r="C2056" s="3" t="n">
        <v>1</v>
      </c>
    </row>
    <row r="2057" customFormat="false" ht="15.75" hidden="false" customHeight="true" outlineLevel="0" collapsed="false">
      <c r="A2057" s="3" t="s">
        <v>2057</v>
      </c>
      <c r="B2057" s="3" t="str">
        <f aca="false">IFERROR(__xludf.dummyfunction("GOOGLETRANSLATE(B2057, ""en"", ""mg"")"),"Vatosoa. Vidio izany.")</f>
        <v>Vatosoa. Vidio izany.</v>
      </c>
      <c r="C2057" s="3" t="n">
        <v>1</v>
      </c>
    </row>
    <row r="2058" customFormat="false" ht="15.75" hidden="false" customHeight="true" outlineLevel="0" collapsed="false">
      <c r="A2058" s="3" t="s">
        <v>2058</v>
      </c>
      <c r="B2058" s="3" t="str">
        <f aca="false">IFERROR(__xludf.dummyfunction("GOOGLETRANSLATE(B2058, ""en"", ""mg"")"),"Tsara raha misy mozika tena izy ho an'ny lalao mahazatra.")</f>
        <v>Tsara raha misy mozika tena izy ho an'ny lalao mahazatra.</v>
      </c>
      <c r="C2058" s="3" t="n">
        <v>-1</v>
      </c>
    </row>
    <row r="2059" customFormat="false" ht="15.75" hidden="false" customHeight="true" outlineLevel="0" collapsed="false">
      <c r="A2059" s="3" t="s">
        <v>2059</v>
      </c>
      <c r="B2059" s="3" t="str">
        <f aca="false">IFERROR(__xludf.dummyfunction("GOOGLETRANSLATE(B2059, ""en"", ""mg"")"),"Fa kely loatra, tara loatra.")</f>
        <v>Fa kely loatra, tara loatra.</v>
      </c>
      <c r="C2059" s="3" t="n">
        <v>-1</v>
      </c>
    </row>
    <row r="2060" customFormat="false" ht="15.75" hidden="false" customHeight="true" outlineLevel="0" collapsed="false">
      <c r="A2060" s="3" t="s">
        <v>2060</v>
      </c>
      <c r="B2060" s="3" t="str">
        <f aca="false">IFERROR(__xludf.dummyfunction("GOOGLETRANSLATE(B2060, ""en"", ""mg"")"),"Maninona raha manaitra fotsiny ilay mpilalao amin'ny filazana hoe ''Manahoana, izaho no ho sefo farany amin'ity lalao ity, na farafaharatsiny iray amin'ireo sefo farany.''")</f>
        <v>Maninona raha manaitra fotsiny ilay mpilalao amin'ny filazana hoe ''Manahoana, izaho no ho sefo farany amin'ity lalao ity, na farafaharatsiny iray amin'ireo sefo farany.''</v>
      </c>
      <c r="C2060" s="3" t="n">
        <v>-1</v>
      </c>
    </row>
    <row r="2061" customFormat="false" ht="15.75" hidden="false" customHeight="true" outlineLevel="0" collapsed="false">
      <c r="A2061" s="3" t="s">
        <v>2061</v>
      </c>
      <c r="B2061" s="3" t="str">
        <f aca="false">IFERROR(__xludf.dummyfunction("GOOGLETRANSLATE(B2061, ""en"", ""mg"")"),"Ho an'ny maro dia hanamafy fa ny ""Ady dia Racket"" (Ny mpanoratra dia manazava tsara ny tiany holazaina amin'ity fanambarana ity) ary tsapako fa ny ankamaroany dia miombon-kevitra amin'ny mpanoratra amin'ny famaritana azy.")</f>
        <v>Ho an'ny maro dia hanamafy fa ny "Ady dia Racket" (Ny mpanoratra dia manazava tsara ny tiany holazaina amin'ity fanambarana ity) ary tsapako fa ny ankamaroany dia miombon-kevitra amin'ny mpanoratra amin'ny famaritana azy.</v>
      </c>
      <c r="C2061" s="3" t="n">
        <v>1</v>
      </c>
    </row>
    <row r="2062" customFormat="false" ht="15.75" hidden="false" customHeight="true" outlineLevel="0" collapsed="false">
      <c r="A2062" s="3" t="s">
        <v>2062</v>
      </c>
      <c r="B2062" s="3" t="str">
        <f aca="false">IFERROR(__xludf.dummyfunction("GOOGLETRANSLATE(B2062, ""en"", ""mg"")"),"Nanana olana tamin'ny feo avy amin'ny fahitalavitra koa aho.")</f>
        <v>Nanana olana tamin'ny feo avy amin'ny fahitalavitra koa aho.</v>
      </c>
      <c r="C2062" s="3" t="n">
        <v>-1</v>
      </c>
    </row>
    <row r="2063" customFormat="false" ht="15.75" hidden="false" customHeight="true" outlineLevel="0" collapsed="false">
      <c r="A2063" s="3" t="s">
        <v>2063</v>
      </c>
      <c r="B2063" s="3" t="str">
        <f aca="false">IFERROR(__xludf.dummyfunction("GOOGLETRANSLATE(B2063, ""en"", ""mg"")"),"Io no lalao RTS tany am-boalohany indrindra, satria manampy tsiron-tsakafo miaraka amin'ny fahatongavan'ny Heroes, toetra manokana ananan'ny hazakazaka tsirairay.")</f>
        <v>Io no lalao RTS tany am-boalohany indrindra, satria manampy tsiron-tsakafo miaraka amin'ny fahatongavan'ny Heroes, toetra manokana ananan'ny hazakazaka tsirairay.</v>
      </c>
      <c r="C2063" s="3" t="n">
        <v>1</v>
      </c>
    </row>
    <row r="2064" customFormat="false" ht="15.75" hidden="false" customHeight="true" outlineLevel="0" collapsed="false">
      <c r="A2064" s="3" t="s">
        <v>2064</v>
      </c>
      <c r="B2064" s="3" t="str">
        <f aca="false">IFERROR(__xludf.dummyfunction("GOOGLETRANSLATE(B2064, ""en"", ""mg"")"),"Tombontsoa: Tsy misy olana, mora apetraka.")</f>
        <v>Tombontsoa: Tsy misy olana, mora apetraka.</v>
      </c>
      <c r="C2064" s="3" t="n">
        <v>1</v>
      </c>
    </row>
    <row r="2065" customFormat="false" ht="15.75" hidden="false" customHeight="true" outlineLevel="0" collapsed="false">
      <c r="A2065" s="3" t="s">
        <v>2065</v>
      </c>
      <c r="B2065" s="3" t="str">
        <f aca="false">IFERROR(__xludf.dummyfunction("GOOGLETRANSLATE(B2065, ""en"", ""mg"")"),"~Lalao: 3/10~ Ny lalao SSBB dia tsara ho an'ny andro voalohany sy tapany, aorian'izay dia maty haingana kokoa noho ny azonao lazaina hoe ""avelao.""")</f>
        <v>~Lalao: 3/10~ Ny lalao SSBB dia tsara ho an'ny andro voalohany sy tapany, aorian'izay dia maty haingana kokoa noho ny azonao lazaina hoe "avelao."</v>
      </c>
      <c r="C2065" s="3" t="n">
        <v>-1</v>
      </c>
    </row>
    <row r="2066" customFormat="false" ht="15.75" hidden="false" customHeight="true" outlineLevel="0" collapsed="false">
      <c r="A2066" s="3" t="s">
        <v>2066</v>
      </c>
      <c r="B2066" s="3" t="str">
        <f aca="false">IFERROR(__xludf.dummyfunction("GOOGLETRANSLATE(B2066, ""en"", ""mg"")"),"Dia eritrereto hoe inona, fotoana hamerenana ny fizarana manontolo, fa tsy maintsy mihaino sy mijery ilay horonan-tsary mitovy ary manomboka indray ny iraka satria tsy misy safidy skip.")</f>
        <v>Dia eritrereto hoe inona, fotoana hamerenana ny fizarana manontolo, fa tsy maintsy mihaino sy mijery ilay horonan-tsary mitovy ary manomboka indray ny iraka satria tsy misy safidy skip.</v>
      </c>
      <c r="C2066" s="3" t="n">
        <v>-1</v>
      </c>
    </row>
    <row r="2067" customFormat="false" ht="15.75" hidden="false" customHeight="true" outlineLevel="0" collapsed="false">
      <c r="A2067" s="3" t="s">
        <v>2067</v>
      </c>
      <c r="B2067" s="3" t="str">
        <f aca="false">IFERROR(__xludf.dummyfunction("GOOGLETRANSLATE(B2067, ""en"", ""mg"")"),"Na iza na iza (na dia efa za-draharaha kely aza) izay tena nilalao ity lalao ity dia tsy maintsy ho diso fanantenana.")</f>
        <v>Na iza na iza (na dia efa za-draharaha kely aza) izay tena nilalao ity lalao ity dia tsy maintsy ho diso fanantenana.</v>
      </c>
      <c r="C2067" s="3" t="n">
        <v>-1</v>
      </c>
    </row>
    <row r="2068" customFormat="false" ht="15.75" hidden="false" customHeight="true" outlineLevel="0" collapsed="false">
      <c r="A2068" s="3" t="s">
        <v>2068</v>
      </c>
      <c r="B2068" s="3" t="str">
        <f aca="false">IFERROR(__xludf.dummyfunction("GOOGLETRANSLATE(B2068, ""en"", ""mg"")"),"Zoma faha-13 Fizarana 29! Toy izany koa i Johnny 1504.")</f>
        <v>Zoma faha-13 Fizarana 29! Toy izany koa i Johnny 1504.</v>
      </c>
      <c r="C2068" s="3" t="n">
        <v>-1</v>
      </c>
    </row>
    <row r="2069" customFormat="false" ht="15.75" hidden="false" customHeight="true" outlineLevel="0" collapsed="false">
      <c r="A2069" s="3" t="s">
        <v>2069</v>
      </c>
      <c r="B2069" s="3" t="str">
        <f aca="false">IFERROR(__xludf.dummyfunction("GOOGLETRANSLATE(B2069, ""en"", ""mg"")"),"Eny, ho an'ny vola sy ny endri-javatra io no tsara indrindra amin'ny bunch.")</f>
        <v>Eny, ho an'ny vola sy ny endri-javatra io no tsara indrindra amin'ny bunch.</v>
      </c>
      <c r="C2069" s="3" t="n">
        <v>1</v>
      </c>
    </row>
    <row r="2070" customFormat="false" ht="15.75" hidden="false" customHeight="true" outlineLevel="0" collapsed="false">
      <c r="A2070" s="3" t="s">
        <v>2070</v>
      </c>
      <c r="B2070" s="3" t="str">
        <f aca="false">IFERROR(__xludf.dummyfunction("GOOGLETRANSLATE(B2070, ""en"", ""mg"")"),"Tsy misy filaharana iray mankany amin'ny manaraka manana eritreritra miray hina na mifandray amin'ny iray hafa fa ny fiandohan'ity sarimihetsika tsy mendrika ity miaraka amin'ny 'zavaboary' mampihomehy f/x raha tsy hilaza afa-tsy.")</f>
        <v>Tsy misy filaharana iray mankany amin'ny manaraka manana eritreritra miray hina na mifandray amin'ny iray hafa fa ny fiandohan'ity sarimihetsika tsy mendrika ity miaraka amin'ny 'zavaboary' mampihomehy f/x raha tsy hilaza afa-tsy.</v>
      </c>
      <c r="C2070" s="3" t="n">
        <v>-1</v>
      </c>
    </row>
    <row r="2071" customFormat="false" ht="15.75" hidden="false" customHeight="true" outlineLevel="0" collapsed="false">
      <c r="A2071" s="3" t="s">
        <v>2071</v>
      </c>
      <c r="B2071" s="3" t="str">
        <f aca="false">IFERROR(__xludf.dummyfunction("GOOGLETRANSLATE(B2071, ""en"", ""mg"")"),"Lazaiko fa mamporisika ity boky ity.")</f>
        <v>Lazaiko fa mamporisika ity boky ity.</v>
      </c>
      <c r="C2071" s="3" t="n">
        <v>1</v>
      </c>
    </row>
    <row r="2072" customFormat="false" ht="15.75" hidden="false" customHeight="true" outlineLevel="0" collapsed="false">
      <c r="A2072" s="3" t="s">
        <v>2072</v>
      </c>
      <c r="B2072" s="3" t="str">
        <f aca="false">IFERROR(__xludf.dummyfunction("GOOGLETRANSLATE(B2072, ""en"", ""mg"")"),"Tsy manoro hevitra aho.")</f>
        <v>Tsy manoro hevitra aho.</v>
      </c>
      <c r="C2072" s="3" t="n">
        <v>-1</v>
      </c>
    </row>
    <row r="2073" customFormat="false" ht="15.75" hidden="false" customHeight="true" outlineLevel="0" collapsed="false">
      <c r="A2073" s="3" t="s">
        <v>2073</v>
      </c>
      <c r="B2073" s="3" t="str">
        <f aca="false">IFERROR(__xludf.dummyfunction("GOOGLETRANSLATE(B2073, ""en"", ""mg"")"),"Aprily 2010 izao ary efa 6 volana mahery izao, [...]")</f>
        <v>Aprily 2010 izao ary efa 6 volana mahery izao, [...]</v>
      </c>
      <c r="C2073" s="3" t="n">
        <v>-1</v>
      </c>
    </row>
    <row r="2074" customFormat="false" ht="15.75" hidden="false" customHeight="true" outlineLevel="0" collapsed="false">
      <c r="A2074" s="3" t="s">
        <v>2074</v>
      </c>
      <c r="B2074" s="3" t="str">
        <f aca="false">IFERROR(__xludf.dummyfunction("GOOGLETRANSLATE(B2074, ""en"", ""mg"")"),"Ny feo sy ny fampisehoana ao amin'ny lalao dia mahafinaritra.")</f>
        <v>Ny feo sy ny fampisehoana ao amin'ny lalao dia mahafinaritra.</v>
      </c>
      <c r="C2074" s="3" t="n">
        <v>1</v>
      </c>
    </row>
    <row r="2075" customFormat="false" ht="15.75" hidden="false" customHeight="true" outlineLevel="0" collapsed="false">
      <c r="A2075" s="3" t="s">
        <v>2075</v>
      </c>
      <c r="B2075" s="3" t="str">
        <f aca="false">IFERROR(__xludf.dummyfunction("GOOGLETRANSLATE(B2075, ""en"", ""mg"")"),"Ankehitriny - nampiasa ny logiciel nampidirina aho mba hampandehanana backup amin'ny kapila gig 300 eo ho eo izay feno ary efa ho 2 andro vao vita ny sary voalohany...")</f>
        <v>Ankehitriny - nampiasa ny logiciel nampidirina aho mba hampandehanana backup amin'ny kapila gig 300 eo ho eo izay feno ary efa ho 2 andro vao vita ny sary voalohany...</v>
      </c>
      <c r="C2075" s="3" t="n">
        <v>-1</v>
      </c>
    </row>
    <row r="2076" customFormat="false" ht="15.75" hidden="false" customHeight="true" outlineLevel="0" collapsed="false">
      <c r="A2076" s="3" t="s">
        <v>2076</v>
      </c>
      <c r="B2076" s="3" t="str">
        <f aca="false">IFERROR(__xludf.dummyfunction("GOOGLETRANSLATE(B2076, ""en"", ""mg"")"),"Tsy afaka miombom-pihetseham-po amin'ny mpitantara; nanenjika vola sy fahombiazana teo amin’izao tontolo izao izy dia izao indray mihevi-tena.")</f>
        <v>Tsy afaka miombom-pihetseham-po amin'ny mpitantara; nanenjika vola sy fahombiazana teo amin’izao tontolo izao izy dia izao indray mihevi-tena.</v>
      </c>
      <c r="C2076" s="3" t="n">
        <v>-1</v>
      </c>
    </row>
    <row r="2077" customFormat="false" ht="15.75" hidden="false" customHeight="true" outlineLevel="0" collapsed="false">
      <c r="A2077" s="3" t="s">
        <v>2077</v>
      </c>
      <c r="B2077" s="3" t="str">
        <f aca="false">IFERROR(__xludf.dummyfunction("GOOGLETRANSLATE(B2077, ""en"", ""mg"")"),"Ity sarimihetsika ity dia nandingana ny tanàna 3 manontolo sy ireo mpilalao fototra maro izay nanan-danja tamin'ny tantara.")</f>
        <v>Ity sarimihetsika ity dia nandingana ny tanàna 3 manontolo sy ireo mpilalao fototra maro izay nanan-danja tamin'ny tantara.</v>
      </c>
      <c r="C2077" s="3" t="n">
        <v>-1</v>
      </c>
    </row>
    <row r="2078" customFormat="false" ht="15.75" hidden="false" customHeight="true" outlineLevel="0" collapsed="false">
      <c r="A2078" s="3" t="s">
        <v>2078</v>
      </c>
      <c r="B2078" s="3" t="str">
        <f aca="false">IFERROR(__xludf.dummyfunction("GOOGLETRANSLATE(B2078, ""en"", ""mg"")"),"Ao amin'ity tantara fohy nefa feno hevi-baovao ity, i Daniel Quinn dia namorona fomba fijery vaovao momba ny tantaran'ny olombelona.")</f>
        <v>Ao amin'ity tantara fohy nefa feno hevi-baovao ity, i Daniel Quinn dia namorona fomba fijery vaovao momba ny tantaran'ny olombelona.</v>
      </c>
      <c r="C2078" s="3" t="n">
        <v>1</v>
      </c>
    </row>
    <row r="2079" customFormat="false" ht="15.75" hidden="false" customHeight="true" outlineLevel="0" collapsed="false">
      <c r="A2079" s="3" t="s">
        <v>2079</v>
      </c>
      <c r="B2079" s="3" t="str">
        <f aca="false">IFERROR(__xludf.dummyfunction("GOOGLETRANSLATE(B2079, ""en"", ""mg"")"),"Ny hanaratsy kokoa ny zava-misy dia nampian'i Tomy ireo mpilalao azo nilalao tamin'ny anime amin'ity lalao ity, ratsy loatra fa mitovy daholo ny lalaon'izy rehetra.")</f>
        <v>Ny hanaratsy kokoa ny zava-misy dia nampian'i Tomy ireo mpilalao azo nilalao tamin'ny anime amin'ity lalao ity, ratsy loatra fa mitovy daholo ny lalaon'izy rehetra.</v>
      </c>
      <c r="C2079" s="3" t="n">
        <v>-1</v>
      </c>
    </row>
    <row r="2080" customFormat="false" ht="15.75" hidden="false" customHeight="true" outlineLevel="0" collapsed="false">
      <c r="A2080" s="3" t="s">
        <v>2080</v>
      </c>
      <c r="B2080" s="3" t="str">
        <f aca="false">IFERROR(__xludf.dummyfunction("GOOGLETRANSLATE(B2080, ""en"", ""mg"")"),"Fa raha mitady boky famakiana haingana ianao dia tsy ity no iray.")</f>
        <v>Fa raha mitady boky famakiana haingana ianao dia tsy ity no iray.</v>
      </c>
      <c r="C2080" s="3" t="n">
        <v>-1</v>
      </c>
    </row>
    <row r="2081" customFormat="false" ht="15.75" hidden="false" customHeight="true" outlineLevel="0" collapsed="false">
      <c r="A2081" s="3" t="s">
        <v>2081</v>
      </c>
      <c r="B2081" s="3" t="str">
        <f aca="false">IFERROR(__xludf.dummyfunction("GOOGLETRANSLATE(B2081, ""en"", ""mg"")"),"Na izany na tsy izany, raha vao namatotra ireo zavatra ireo aho dia tonga saina fa nanao fahadisoana lehibe aho.")</f>
        <v>Na izany na tsy izany, raha vao namatotra ireo zavatra ireo aho dia tonga saina fa nanao fahadisoana lehibe aho.</v>
      </c>
      <c r="C2081" s="3" t="n">
        <v>-1</v>
      </c>
    </row>
    <row r="2082" customFormat="false" ht="15.75" hidden="false" customHeight="true" outlineLevel="0" collapsed="false">
      <c r="A2082" s="3" t="s">
        <v>2082</v>
      </c>
      <c r="B2082" s="3" t="str">
        <f aca="false">IFERROR(__xludf.dummyfunction("GOOGLETRANSLATE(B2082, ""en"", ""mg"")"),"Mandoa hevitra vaovao mahafinaritra miaraka amin'ny eyecandy mahafinaritra, lalao mahafinaritra ary AI ve ianao?")</f>
        <v>Mandoa hevitra vaovao mahafinaritra miaraka amin'ny eyecandy mahafinaritra, lalao mahafinaritra ary AI ve ianao?</v>
      </c>
      <c r="C2082" s="3" t="n">
        <v>-1</v>
      </c>
    </row>
    <row r="2083" customFormat="false" ht="15.75" hidden="false" customHeight="true" outlineLevel="0" collapsed="false">
      <c r="A2083" s="3" t="s">
        <v>2083</v>
      </c>
      <c r="B2083" s="3" t="str">
        <f aca="false">IFERROR(__xludf.dummyfunction("GOOGLETRANSLATE(B2083, ""en"", ""mg"")"),"Saika nitovy tamin’ny ahy anefa ny fihetsik’izy ireo tamin’ity rakikira ity, saika mankaleo sy tsy araka ny nantenaina.")</f>
        <v>Saika nitovy tamin’ny ahy anefa ny fihetsik’izy ireo tamin’ity rakikira ity, saika mankaleo sy tsy araka ny nantenaina.</v>
      </c>
      <c r="C2083" s="3" t="n">
        <v>-1</v>
      </c>
    </row>
    <row r="2084" customFormat="false" ht="15.75" hidden="false" customHeight="true" outlineLevel="0" collapsed="false">
      <c r="A2084" s="3" t="s">
        <v>2084</v>
      </c>
      <c r="B2084" s="3" t="str">
        <f aca="false">IFERROR(__xludf.dummyfunction("GOOGLETRANSLATE(B2084, ""en"", ""mg"")"),"Mbola misy fetibe 5-6, fa ny hany azonao atao handraisana anjara dia ny miresaka amin'ny mpivarotra (fomba tokana ahafahanao mifandray amin'izy ireo, saingy mitovy foana ny teniny).")</f>
        <v>Mbola misy fetibe 5-6, fa ny hany azonao atao handraisana anjara dia ny miresaka amin'ny mpivarotra (fomba tokana ahafahanao mifandray amin'izy ireo, saingy mitovy foana ny teniny).</v>
      </c>
      <c r="C2084" s="3" t="n">
        <v>-1</v>
      </c>
    </row>
    <row r="2085" customFormat="false" ht="15.75" hidden="false" customHeight="true" outlineLevel="0" collapsed="false">
      <c r="A2085" s="3" t="s">
        <v>2085</v>
      </c>
      <c r="B2085" s="3" t="str">
        <f aca="false">IFERROR(__xludf.dummyfunction("GOOGLETRANSLATE(B2085, ""en"", ""mg"")"),"Originalité: 9/10 Efa elaela ihany no nisy FPS toa tandrefana...ny tena marina....tsy tadidiko ny hafa...Eny fa misy koa angamba ny FPS tandrefana nolalaovina fa io no tena tsy hay hadinoina....")</f>
        <v>Originalité: 9/10 Efa elaela ihany no nisy FPS toa tandrefana...ny tena marina....tsy tadidiko ny hafa...Eny fa misy koa angamba ny FPS tandrefana nolalaovina fa io no tena tsy hay hadinoina....</v>
      </c>
      <c r="C2085" s="3" t="n">
        <v>1</v>
      </c>
    </row>
    <row r="2086" customFormat="false" ht="15.75" hidden="false" customHeight="true" outlineLevel="0" collapsed="false">
      <c r="A2086" s="3" t="s">
        <v>2086</v>
      </c>
      <c r="B2086" s="3" t="str">
        <f aca="false">IFERROR(__xludf.dummyfunction("GOOGLETRANSLATE(B2086, ""en"", ""mg"")"),"Mahagaga ahy ihany koa ny fisafidianana ny toetra satria tsy misy olona manana hafainganam-pandeha ambony na inona na inona ka tsy ilaina izany.")</f>
        <v>Mahagaga ahy ihany koa ny fisafidianana ny toetra satria tsy misy olona manana hafainganam-pandeha ambony na inona na inona ka tsy ilaina izany.</v>
      </c>
      <c r="C2086" s="3" t="n">
        <v>-1</v>
      </c>
    </row>
    <row r="2087" customFormat="false" ht="15.75" hidden="false" customHeight="true" outlineLevel="0" collapsed="false">
      <c r="A2087" s="3" t="s">
        <v>2087</v>
      </c>
      <c r="B2087" s="3" t="str">
        <f aca="false">IFERROR(__xludf.dummyfunction("GOOGLETRANSLATE(B2087, ""en"", ""mg"")"),"Nody aho ary nametraka ny lalao tao amin'ny Wii-ko. Ny minitra vitsivitsy voalohany dia nieritreritra aho hoe: ""Eny, mahafinaritra ity.""")</f>
        <v>Nody aho ary nametraka ny lalao tao amin'ny Wii-ko. Ny minitra vitsivitsy voalohany dia nieritreritra aho hoe: "Eny, mahafinaritra ity."</v>
      </c>
      <c r="C2087" s="3" t="n">
        <v>1</v>
      </c>
    </row>
    <row r="2088" customFormat="false" ht="15.75" hidden="false" customHeight="true" outlineLevel="0" collapsed="false">
      <c r="A2088" s="3" t="s">
        <v>2088</v>
      </c>
      <c r="B2088" s="3" t="str">
        <f aca="false">IFERROR(__xludf.dummyfunction("GOOGLETRANSLATE(B2088, ""en"", ""mg"")"),"Saingy ny hany zavatra marani-tsaina dia ny klioba BDSM, fahatsapana fahatsiarovan-tena, miaraka amin'ny hoditra rehetra sy ny plastika ary ny mainty, ary ny mpilalao sarimihetsika manao akanjo fetisy.")</f>
        <v>Saingy ny hany zavatra marani-tsaina dia ny klioba BDSM, fahatsapana fahatsiarovan-tena, miaraka amin'ny hoditra rehetra sy ny plastika ary ny mainty, ary ny mpilalao sarimihetsika manao akanjo fetisy.</v>
      </c>
      <c r="C2088" s="3" t="n">
        <v>1</v>
      </c>
    </row>
    <row r="2089" customFormat="false" ht="15.75" hidden="false" customHeight="true" outlineLevel="0" collapsed="false">
      <c r="A2089" s="3" t="s">
        <v>2089</v>
      </c>
      <c r="B2089" s="3" t="str">
        <f aca="false">IFERROR(__xludf.dummyfunction("GOOGLETRANSLATE(B2089, ""en"", ""mg"")"),"Boky lehibe iray hafa avy amin'ny mpanoratra lehibe.")</f>
        <v>Boky lehibe iray hafa avy amin'ny mpanoratra lehibe.</v>
      </c>
      <c r="C2089" s="3" t="n">
        <v>1</v>
      </c>
    </row>
    <row r="2090" customFormat="false" ht="15.75" hidden="false" customHeight="true" outlineLevel="0" collapsed="false">
      <c r="A2090" s="3" t="s">
        <v>2090</v>
      </c>
      <c r="B2090" s="3" t="str">
        <f aca="false">IFERROR(__xludf.dummyfunction("GOOGLETRANSLATE(B2090, ""en"", ""mg"")"),"Ny ambadika dia manjavozavo.")</f>
        <v>Ny ambadika dia manjavozavo.</v>
      </c>
      <c r="C2090" s="3" t="n">
        <v>-1</v>
      </c>
    </row>
    <row r="2091" customFormat="false" ht="15.75" hidden="false" customHeight="true" outlineLevel="0" collapsed="false">
      <c r="A2091" s="3" t="s">
        <v>2091</v>
      </c>
      <c r="B2091" s="3" t="str">
        <f aca="false">IFERROR(__xludf.dummyfunction("GOOGLETRANSLATE(B2091, ""en"", ""mg"")"),"Ny voalohany dia ny ""tady"", (le fil), feo izay mitohy mandritra ny rakitsoratra manontolo (sy any ivelany, mankany amin'ny tany miafina).")</f>
        <v>Ny voalohany dia ny "tady", (le fil), feo izay mitohy mandritra ny rakitsoratra manontolo (sy any ivelany, mankany amin'ny tany miafina).</v>
      </c>
      <c r="C2091" s="3" t="n">
        <v>1</v>
      </c>
    </row>
    <row r="2092" customFormat="false" ht="15.75" hidden="false" customHeight="true" outlineLevel="0" collapsed="false">
      <c r="A2092" s="3" t="s">
        <v>2092</v>
      </c>
      <c r="B2092" s="3" t="str">
        <f aca="false">IFERROR(__xludf.dummyfunction("GOOGLETRANSLATE(B2092, ""en"", ""mg"")"),"Mifantoka amin'ny Cloud, Tifa, Rude, Reno, ary Kadaj ny tantara ho an'ny ankamaroan'ny sarimihetsika, saingy mihetsika fotsiny izy ireo mba hifampiraharaha mba hanosehana tantara iray.")</f>
        <v>Mifantoka amin'ny Cloud, Tifa, Rude, Reno, ary Kadaj ny tantara ho an'ny ankamaroan'ny sarimihetsika, saingy mihetsika fotsiny izy ireo mba hifampiraharaha mba hanosehana tantara iray.</v>
      </c>
      <c r="C2092" s="3" t="n">
        <v>-1</v>
      </c>
    </row>
    <row r="2093" customFormat="false" ht="15.75" hidden="false" customHeight="true" outlineLevel="0" collapsed="false">
      <c r="A2093" s="3" t="s">
        <v>2093</v>
      </c>
      <c r="B2093" s="3" t="str">
        <f aca="false">IFERROR(__xludf.dummyfunction("GOOGLETRANSLATE(B2093, ""en"", ""mg"")"),"Ny lazan'ny anthropologie an'i Chagnon dia mbola tsy misy dikany, fa tsy toy ny an'ny anthropologista izay nanohana an'io boky tsy marina io, tsy misy dikany amin'ny tabloid.")</f>
        <v>Ny lazan'ny anthropologie an'i Chagnon dia mbola tsy misy dikany, fa tsy toy ny an'ny anthropologista izay nanohana an'io boky tsy marina io, tsy misy dikany amin'ny tabloid.</v>
      </c>
      <c r="C2093" s="3" t="n">
        <v>-1</v>
      </c>
    </row>
    <row r="2094" customFormat="false" ht="15.75" hidden="false" customHeight="true" outlineLevel="0" collapsed="false">
      <c r="A2094" s="3" t="s">
        <v>2094</v>
      </c>
      <c r="B2094" s="3" t="str">
        <f aca="false">IFERROR(__xludf.dummyfunction("GOOGLETRANSLATE(B2094, ""en"", ""mg"")"),"Rehefa milalao irery dia very haingana ny sandany ny SSBB.")</f>
        <v>Rehefa milalao irery dia very haingana ny sandany ny SSBB.</v>
      </c>
      <c r="C2094" s="3" t="n">
        <v>-1</v>
      </c>
    </row>
    <row r="2095" customFormat="false" ht="15.75" hidden="false" customHeight="true" outlineLevel="0" collapsed="false">
      <c r="A2095" s="3" t="s">
        <v>2095</v>
      </c>
      <c r="B2095" s="3" t="str">
        <f aca="false">IFERROR(__xludf.dummyfunction("GOOGLETRANSLATE(B2095, ""en"", ""mg"")"),"Satria tsy miraharaha firenena aho, ary satria tena tiako ilay quirk ao amin'ny Wilco sy Bragg, dia tsy misy dikany amiko ity rakikira ity.")</f>
        <v>Satria tsy miraharaha firenena aho, ary satria tena tiako ilay quirk ao amin'ny Wilco sy Bragg, dia tsy misy dikany amiko ity rakikira ity.</v>
      </c>
      <c r="C2095" s="3" t="n">
        <v>-1</v>
      </c>
    </row>
    <row r="2096" customFormat="false" ht="15.75" hidden="false" customHeight="true" outlineLevel="0" collapsed="false">
      <c r="A2096" s="3" t="s">
        <v>2096</v>
      </c>
      <c r="B2096" s="3" t="str">
        <f aca="false">IFERROR(__xludf.dummyfunction("GOOGLETRANSLATE(B2096, ""en"", ""mg"")"),"mpanao didy jadona tsy misy ba11 ireny.")</f>
        <v>mpanao didy jadona tsy misy ba11 ireny.</v>
      </c>
      <c r="C2096" s="3" t="n">
        <v>-1</v>
      </c>
    </row>
    <row r="2097" customFormat="false" ht="15.75" hidden="false" customHeight="true" outlineLevel="0" collapsed="false">
      <c r="A2097" s="3" t="s">
        <v>2097</v>
      </c>
      <c r="B2097" s="3" t="str">
        <f aca="false">IFERROR(__xludf.dummyfunction("GOOGLETRANSLATE(B2097, ""en"", ""mg"")"),"Ny fanimbana klasika dia tokony hanohitra ny lalàna.")</f>
        <v>Ny fanimbana klasika dia tokony hanohitra ny lalàna.</v>
      </c>
      <c r="C2097" s="3" t="n">
        <v>-1</v>
      </c>
    </row>
    <row r="2098" customFormat="false" ht="15.75" hidden="false" customHeight="true" outlineLevel="0" collapsed="false">
      <c r="A2098" s="3" t="s">
        <v>2098</v>
      </c>
      <c r="B2098" s="3" t="str">
        <f aca="false">IFERROR(__xludf.dummyfunction("GOOGLETRANSLATE(B2098, ""en"", ""mg"")"),"WHITE NOISE dia mampiasa loharano maro hafa (ary eritreretina tsara kokoa) amin'ny karazana matoatoa, anisan'izany ny ""Twilight Zone"" taloha, ""POLTERGEIST"", ""THE CHANGELING"", ""AUDREY ROSE"", ""THE SIXTH SENSE"" ary ""THE RING"" mba hanonona anarana"&amp;" maromaro eny an-tampon-dohako.")</f>
        <v>WHITE NOISE dia mampiasa loharano maro hafa (ary eritreretina tsara kokoa) amin'ny karazana matoatoa, anisan'izany ny "Twilight Zone" taloha, "POLTERGEIST", "THE CHANGELING", "AUDREY ROSE", "THE SIXTH SENSE" ary "THE RING" mba hanonona anarana maromaro eny an-tampon-dohako.</v>
      </c>
      <c r="C2098" s="3" t="n">
        <v>-1</v>
      </c>
    </row>
    <row r="2099" customFormat="false" ht="15.75" hidden="false" customHeight="true" outlineLevel="0" collapsed="false">
      <c r="A2099" s="3" t="s">
        <v>2099</v>
      </c>
      <c r="B2099" s="3" t="str">
        <f aca="false">IFERROR(__xludf.dummyfunction("GOOGLETRANSLATE(B2099, ""en"", ""mg"")"),"Ny tsy fahombiazana lehibe indrindra dia ny tsy fahampian'ny halalin'ny fitsapana AP na paikady mety.")</f>
        <v>Ny tsy fahombiazana lehibe indrindra dia ny tsy fahampian'ny halalin'ny fitsapana AP na paikady mety.</v>
      </c>
      <c r="C2099" s="3" t="n">
        <v>-1</v>
      </c>
    </row>
    <row r="2100" customFormat="false" ht="15.75" hidden="false" customHeight="true" outlineLevel="0" collapsed="false">
      <c r="A2100" s="3" t="s">
        <v>2100</v>
      </c>
      <c r="B2100" s="3" t="str">
        <f aca="false">IFERROR(__xludf.dummyfunction("GOOGLETRANSLATE(B2100, ""en"", ""mg"")"),"Zidane dia tovovavy adala izay tsy fahamatorana idealista dia mankaleo toy ny tsipika tokana.")</f>
        <v>Zidane dia tovovavy adala izay tsy fahamatorana idealista dia mankaleo toy ny tsipika tokana.</v>
      </c>
      <c r="C2100" s="3" t="n">
        <v>-1</v>
      </c>
    </row>
    <row r="2101" customFormat="false" ht="15.75" hidden="false" customHeight="true" outlineLevel="0" collapsed="false">
      <c r="A2101" s="3" t="s">
        <v>2101</v>
      </c>
      <c r="B2101" s="3" t="str">
        <f aca="false">IFERROR(__xludf.dummyfunction("GOOGLETRANSLATE(B2101, ""en"", ""mg"")"),"Haingana izy io, fanontam-pirinty mainty sy fotsy avo lenta, ary tsara ny fiasan'ny scan raha tsy manao takelaka be loatra indray mandeha ianao.")</f>
        <v>Haingana izy io, fanontam-pirinty mainty sy fotsy avo lenta, ary tsara ny fiasan'ny scan raha tsy manao takelaka be loatra indray mandeha ianao.</v>
      </c>
      <c r="C2101" s="3" t="n">
        <v>1</v>
      </c>
    </row>
    <row r="2102" customFormat="false" ht="15.75" hidden="false" customHeight="true" outlineLevel="0" collapsed="false">
      <c r="A2102" s="3" t="s">
        <v>2102</v>
      </c>
      <c r="B2102" s="3" t="str">
        <f aca="false">IFERROR(__xludf.dummyfunction("GOOGLETRANSLATE(B2102, ""en"", ""mg"")"),"Manomboka miadana ny hira ary avy eo dia miompana amin'ny fihirana lehibe rehefa mihira i Williams hoe ""Aza diso hevitra aho, fa tsy hamela izany mihitsy aho, saingy tsy hitako izay teny hilazana anao fa tsy te ho irery aho, fa izao aho dia mahatsapa ho "&amp;"tsy mahalala anao"", ary avy eo dia miverina amin'ny gitara malefaka sy ny amponga.")</f>
        <v>Manomboka miadana ny hira ary avy eo dia miompana amin'ny fihirana lehibe rehefa mihira i Williams hoe "Aza diso hevitra aho, fa tsy hamela izany mihitsy aho, saingy tsy hitako izay teny hilazana anao fa tsy te ho irery aho, fa izao aho dia mahatsapa ho tsy mahalala anao", ary avy eo dia miverina amin'ny gitara malefaka sy ny amponga.</v>
      </c>
      <c r="C2102" s="3" t="n">
        <v>1</v>
      </c>
    </row>
    <row r="2103" customFormat="false" ht="15.75" hidden="false" customHeight="true" outlineLevel="0" collapsed="false">
      <c r="A2103" s="3" t="s">
        <v>2103</v>
      </c>
      <c r="B2103" s="3" t="str">
        <f aca="false">IFERROR(__xludf.dummyfunction("GOOGLETRANSLATE(B2103, ""en"", ""mg"")"),"Tsara io endri-javatra io!")</f>
        <v>Tsara io endri-javatra io!</v>
      </c>
      <c r="C2103" s="3" t="n">
        <v>1</v>
      </c>
    </row>
    <row r="2104" customFormat="false" ht="15.75" hidden="false" customHeight="true" outlineLevel="0" collapsed="false">
      <c r="A2104" s="3" t="s">
        <v>2104</v>
      </c>
      <c r="B2104" s="3" t="str">
        <f aca="false">IFERROR(__xludf.dummyfunction("GOOGLETRANSLATE(B2104, ""en"", ""mg"")"),"Nijery sarimihetsika roa feno aho nefa tsy namerina ny bateria.")</f>
        <v>Nijery sarimihetsika roa feno aho nefa tsy namerina ny bateria.</v>
      </c>
      <c r="C2104" s="3" t="n">
        <v>1</v>
      </c>
    </row>
    <row r="2105" customFormat="false" ht="15.75" hidden="false" customHeight="true" outlineLevel="0" collapsed="false">
      <c r="A2105" s="3" t="s">
        <v>2105</v>
      </c>
      <c r="B2105" s="3" t="str">
        <f aca="false">IFERROR(__xludf.dummyfunction("GOOGLETRANSLATE(B2105, ""en"", ""mg"")"),"Tsapako fa mampiasa solosaina tena miadana aho hilalao lalao tena nohatsaraina amin'ny sary.")</f>
        <v>Tsapako fa mampiasa solosaina tena miadana aho hilalao lalao tena nohatsaraina amin'ny sary.</v>
      </c>
      <c r="C2105" s="3" t="n">
        <v>-1</v>
      </c>
    </row>
    <row r="2106" customFormat="false" ht="15.75" hidden="false" customHeight="true" outlineLevel="0" collapsed="false">
      <c r="A2106" s="3" t="s">
        <v>2106</v>
      </c>
      <c r="B2106" s="3" t="str">
        <f aca="false">IFERROR(__xludf.dummyfunction("GOOGLETRANSLATE(B2106, ""en"", ""mg"")"),"Lucas? Raha mihaino ianao....Miverena ary jereo ny #4 tany am-boalohany anao. Teo dia nahafinaritra ny mpilalao ary nahafinaritra ny fifandraisany.")</f>
        <v>Lucas? Raha mihaino ianao....Miverena ary jereo ny #4 tany am-boalohany anao. Teo dia nahafinaritra ny mpilalao ary nahafinaritra ny fifandraisany.</v>
      </c>
      <c r="C2106" s="3" t="n">
        <v>-1</v>
      </c>
    </row>
    <row r="2107" customFormat="false" ht="15.75" hidden="false" customHeight="true" outlineLevel="0" collapsed="false">
      <c r="A2107" s="3" t="s">
        <v>2107</v>
      </c>
      <c r="B2107" s="3" t="str">
        <f aca="false">IFERROR(__xludf.dummyfunction("GOOGLETRANSLATE(B2107, ""en"", ""mg"")"),"Ny olona niresahako dia nitaraina foana momba ny hamafin'ny feo (nataony ambony indrindra tamin'ny mpandray azy) sy ny tabataba hafahafa sy ny tabataba.")</f>
        <v>Ny olona niresahako dia nitaraina foana momba ny hamafin'ny feo (nataony ambony indrindra tamin'ny mpandray azy) sy ny tabataba hafahafa sy ny tabataba.</v>
      </c>
      <c r="C2107" s="3" t="n">
        <v>-1</v>
      </c>
    </row>
    <row r="2108" customFormat="false" ht="15.75" hidden="false" customHeight="true" outlineLevel="0" collapsed="false">
      <c r="A2108" s="3" t="s">
        <v>2108</v>
      </c>
      <c r="B2108" s="3" t="str">
        <f aca="false">IFERROR(__xludf.dummyfunction("GOOGLETRANSLATE(B2108, ""en"", ""mg"")"),"Mahagaga fotsiny.")</f>
        <v>Mahagaga fotsiny.</v>
      </c>
      <c r="C2108" s="3" t="n">
        <v>1</v>
      </c>
    </row>
    <row r="2109" customFormat="false" ht="15.75" hidden="false" customHeight="true" outlineLevel="0" collapsed="false">
      <c r="A2109" s="3" t="s">
        <v>2109</v>
      </c>
      <c r="B2109" s="3" t="str">
        <f aca="false">IFERROR(__xludf.dummyfunction("GOOGLETRANSLATE(B2109, ""en"", ""mg"")"),"Manampy fanevatevana ny ratra, omena fotoana kely amin'ny efijery ny mpilalao fototra amin'ny lalao toa an'i Barret sy Sephiroth mpanohitra.")</f>
        <v>Manampy fanevatevana ny ratra, omena fotoana kely amin'ny efijery ny mpilalao fototra amin'ny lalao toa an'i Barret sy Sephiroth mpanohitra.</v>
      </c>
      <c r="C2109" s="3" t="n">
        <v>-1</v>
      </c>
    </row>
    <row r="2110" customFormat="false" ht="15.75" hidden="false" customHeight="true" outlineLevel="0" collapsed="false">
      <c r="A2110" s="3" t="s">
        <v>2110</v>
      </c>
      <c r="B2110" s="3" t="str">
        <f aca="false">IFERROR(__xludf.dummyfunction("GOOGLETRANSLATE(B2110, ""en"", ""mg"")"),"Heveriko / manantena aho fa nahita ny lesoka rehetra.")</f>
        <v>Heveriko / manantena aho fa nahita ny lesoka rehetra.</v>
      </c>
      <c r="C2110" s="3" t="n">
        <v>-1</v>
      </c>
    </row>
    <row r="2111" customFormat="false" ht="15.75" hidden="false" customHeight="true" outlineLevel="0" collapsed="false">
      <c r="A2111" s="3" t="s">
        <v>2111</v>
      </c>
      <c r="B2111" s="3" t="str">
        <f aca="false">IFERROR(__xludf.dummyfunction("GOOGLETRANSLATE(B2111, ""en"", ""mg"")"),"Tsy afaka nifandray tamin'ny toetra tian'ny mpanoratra hifandraisan'ny mpamaky azy aho.")</f>
        <v>Tsy afaka nifandray tamin'ny toetra tian'ny mpanoratra hifandraisan'ny mpamaky azy aho.</v>
      </c>
      <c r="C2111" s="3" t="n">
        <v>-1</v>
      </c>
    </row>
    <row r="2112" customFormat="false" ht="15.75" hidden="false" customHeight="true" outlineLevel="0" collapsed="false">
      <c r="A2112" s="3" t="s">
        <v>2112</v>
      </c>
      <c r="B2112" s="3" t="str">
        <f aca="false">IFERROR(__xludf.dummyfunction("GOOGLETRANSLATE(B2112, ""en"", ""mg"")"),"Ary ilay tovovavy miboridana....")</f>
        <v>Ary ilay tovovavy miboridana....</v>
      </c>
      <c r="C2112" s="3" t="n">
        <v>-1</v>
      </c>
    </row>
    <row r="2113" customFormat="false" ht="15.75" hidden="false" customHeight="true" outlineLevel="0" collapsed="false">
      <c r="A2113" s="3" t="s">
        <v>2113</v>
      </c>
      <c r="B2113" s="3" t="str">
        <f aca="false">IFERROR(__xludf.dummyfunction("GOOGLETRANSLATE(B2113, ""en"", ""mg"")"),"Ny titre fotsiny no tiako lazaina dia tena apropos.")</f>
        <v>Ny titre fotsiny no tiako lazaina dia tena apropos.</v>
      </c>
      <c r="C2113" s="3" t="n">
        <v>-1</v>
      </c>
    </row>
    <row r="2114" customFormat="false" ht="15.75" hidden="false" customHeight="true" outlineLevel="0" collapsed="false">
      <c r="A2114" s="3" t="s">
        <v>2114</v>
      </c>
      <c r="B2114" s="3" t="str">
        <f aca="false">IFERROR(__xludf.dummyfunction("GOOGLETRANSLATE(B2114, ""en"", ""mg"")"),"Ny teny hoe ""Tiako ianao"" dia tsy mbola nanakoako loatra ny fihetseham-po mahery vaika ka raha tsy latsa-dranomaso ianao dia tsy olombelona ianao.")</f>
        <v>Ny teny hoe "Tiako ianao" dia tsy mbola nanakoako loatra ny fihetseham-po mahery vaika ka raha tsy latsa-dranomaso ianao dia tsy olombelona ianao.</v>
      </c>
      <c r="C2114" s="3" t="n">
        <v>1</v>
      </c>
    </row>
    <row r="2115" customFormat="false" ht="15.75" hidden="false" customHeight="true" outlineLevel="0" collapsed="false">
      <c r="A2115" s="3" t="s">
        <v>2115</v>
      </c>
      <c r="B2115" s="3" t="str">
        <f aca="false">IFERROR(__xludf.dummyfunction("GOOGLETRANSLATE(B2115, ""en"", ""mg"")"),"Niverina indray ny seho lehibe indrindra amin'ny fialamboly ara-panatanjahantena!")</f>
        <v>Niverina indray ny seho lehibe indrindra amin'ny fialamboly ara-panatanjahantena!</v>
      </c>
      <c r="C2115" s="3" t="n">
        <v>1</v>
      </c>
    </row>
    <row r="2116" customFormat="false" ht="15.75" hidden="false" customHeight="true" outlineLevel="0" collapsed="false">
      <c r="A2116" s="3" t="s">
        <v>2116</v>
      </c>
      <c r="B2116" s="3" t="str">
        <f aca="false">IFERROR(__xludf.dummyfunction("GOOGLETRANSLATE(B2116, ""en"", ""mg"")"),"Ny tantara dia ny zava-drehetra noho ny fanampian'ny fifanakalozan-kevitra marani-tsaina saingy tsy nisy hita tamin'ity loza ity ho an'ny mpifankatia.")</f>
        <v>Ny tantara dia ny zava-drehetra noho ny fanampian'ny fifanakalozan-kevitra marani-tsaina saingy tsy nisy hita tamin'ity loza ity ho an'ny mpifankatia.</v>
      </c>
      <c r="C2116" s="3" t="n">
        <v>-1</v>
      </c>
    </row>
    <row r="2117" customFormat="false" ht="15.75" hidden="false" customHeight="true" outlineLevel="0" collapsed="false">
      <c r="A2117" s="3" t="s">
        <v>2117</v>
      </c>
      <c r="B2117" s="3" t="str">
        <f aca="false">IFERROR(__xludf.dummyfunction("GOOGLETRANSLATE(B2117, ""en"", ""mg"")"),"Na izany aza, matetika ireo fitenenana ireo dia fohy ary mety hahatonga ny olona iray haniry hihaino bebe kokoa sy hijery ny haavon'ny monoteisma izay tena nampiharina.")</f>
        <v>Na izany aza, matetika ireo fitenenana ireo dia fohy ary mety hahatonga ny olona iray haniry hihaino bebe kokoa sy hijery ny haavon'ny monoteisma izay tena nampiharina.</v>
      </c>
      <c r="C2117" s="3" t="n">
        <v>-1</v>
      </c>
    </row>
    <row r="2118" customFormat="false" ht="15.75" hidden="false" customHeight="true" outlineLevel="0" collapsed="false">
      <c r="A2118" s="3" t="s">
        <v>2118</v>
      </c>
      <c r="B2118" s="3" t="str">
        <f aca="false">IFERROR(__xludf.dummyfunction("GOOGLETRANSLATE(B2118, ""en"", ""mg"")"),"Tsy nety nandoa ny paositra amin’ny fiverenana ihany koa izy ireo.")</f>
        <v>Tsy nety nandoa ny paositra amin’ny fiverenana ihany koa izy ireo.</v>
      </c>
      <c r="C2118" s="3" t="n">
        <v>-1</v>
      </c>
    </row>
    <row r="2119" customFormat="false" ht="15.75" hidden="false" customHeight="true" outlineLevel="0" collapsed="false">
      <c r="A2119" s="3" t="s">
        <v>2119</v>
      </c>
      <c r="B2119" s="3" t="str">
        <f aca="false">IFERROR(__xludf.dummyfunction("GOOGLETRANSLATE(B2119, ""en"", ""mg"")"),"Ankoatra izany, toa manambany kely ny milaza fa ny Hindoa sasany dia tsy tena mpihinan-kena noho ny ampahany amin'ny bibikely mandoto ny kobany.")</f>
        <v>Ankoatra izany, toa manambany kely ny milaza fa ny Hindoa sasany dia tsy tena mpihinan-kena noho ny ampahany amin'ny bibikely mandoto ny kobany.</v>
      </c>
      <c r="C2119" s="3" t="n">
        <v>-1</v>
      </c>
    </row>
    <row r="2120" customFormat="false" ht="15.75" hidden="false" customHeight="true" outlineLevel="0" collapsed="false">
      <c r="A2120" s="3" t="s">
        <v>2120</v>
      </c>
      <c r="B2120" s="3" t="str">
        <f aca="false">IFERROR(__xludf.dummyfunction("GOOGLETRANSLATE(B2120, ""en"", ""mg"")"),"Mampihetsi-po ahy ity rakitsoratra ity.")</f>
        <v>Mampihetsi-po ahy ity rakitsoratra ity.</v>
      </c>
      <c r="C2120" s="3" t="n">
        <v>1</v>
      </c>
    </row>
    <row r="2121" customFormat="false" ht="15.75" hidden="false" customHeight="true" outlineLevel="0" collapsed="false">
      <c r="A2121" s="3" t="s">
        <v>2121</v>
      </c>
      <c r="B2121" s="3" t="str">
        <f aca="false">IFERROR(__xludf.dummyfunction("GOOGLETRANSLATE(B2121, ""en"", ""mg"")"),"Ny hany fialamboly hitako dia ny sarin'i Norton momba ny fahasembanana ara-tsaina.")</f>
        <v>Ny hany fialamboly hitako dia ny sarin'i Norton momba ny fahasembanana ara-tsaina.</v>
      </c>
      <c r="C2121" s="3" t="n">
        <v>1</v>
      </c>
    </row>
    <row r="2122" customFormat="false" ht="15.75" hidden="false" customHeight="true" outlineLevel="0" collapsed="false">
      <c r="A2122" s="3" t="s">
        <v>2122</v>
      </c>
      <c r="B2122" s="3" t="str">
        <f aca="false">IFERROR(__xludf.dummyfunction("GOOGLETRANSLATE(B2122, ""en"", ""mg"")"),"Hop sy Pop nosoratan'i Dr. Seuss dia boky mahaliana.")</f>
        <v>Hop sy Pop nosoratan'i Dr. Seuss dia boky mahaliana.</v>
      </c>
      <c r="C2122" s="3" t="n">
        <v>1</v>
      </c>
    </row>
    <row r="2123" customFormat="false" ht="15.75" hidden="false" customHeight="true" outlineLevel="0" collapsed="false">
      <c r="A2123" s="3" t="s">
        <v>2123</v>
      </c>
      <c r="B2123" s="3" t="str">
        <f aca="false">IFERROR(__xludf.dummyfunction("GOOGLETRANSLATE(B2123, ""en"", ""mg"")"),"Avy eo, manangòna ​​vondron'olona hisintona vola mba 'hizara ny fanaintainana'.")</f>
        <v>Avy eo, manangòna ​​vondron'olona hisintona vola mba 'hizara ny fanaintainana'.</v>
      </c>
      <c r="C2123" s="3" t="n">
        <v>-1</v>
      </c>
    </row>
    <row r="2124" customFormat="false" ht="15.75" hidden="false" customHeight="true" outlineLevel="0" collapsed="false">
      <c r="A2124" s="3" t="s">
        <v>2124</v>
      </c>
      <c r="B2124" s="3" t="str">
        <f aca="false">IFERROR(__xludf.dummyfunction("GOOGLETRANSLATE(B2124, ""en"", ""mg"")"),"Ity rakikira ity dia somary manjavozavo.")</f>
        <v>Ity rakikira ity dia somary manjavozavo.</v>
      </c>
      <c r="C2124" s="3" t="n">
        <v>-1</v>
      </c>
    </row>
    <row r="2125" customFormat="false" ht="15.75" hidden="false" customHeight="true" outlineLevel="0" collapsed="false">
      <c r="A2125" s="3" t="s">
        <v>2125</v>
      </c>
      <c r="B2125" s="3" t="str">
        <f aca="false">IFERROR(__xludf.dummyfunction("GOOGLETRANSLATE(B2125, ""en"", ""mg"")"),"Ny hany azonao ifaneraserana dia ny sprites fijinjana kely, hita eo ambanin'ny tranonao.")</f>
        <v>Ny hany azonao ifaneraserana dia ny sprites fijinjana kely, hita eo ambanin'ny tranonao.</v>
      </c>
      <c r="C2125" s="3" t="n">
        <v>-1</v>
      </c>
    </row>
    <row r="2126" customFormat="false" ht="15.75" hidden="false" customHeight="true" outlineLevel="0" collapsed="false">
      <c r="A2126" s="3" t="s">
        <v>2126</v>
      </c>
      <c r="B2126" s="3" t="str">
        <f aca="false">IFERROR(__xludf.dummyfunction("GOOGLETRANSLATE(B2126, ""en"", ""mg"")"),"Tsy afaka nieritreritra olon-dratsy mpihantsy?")</f>
        <v>Tsy afaka nieritreritra olon-dratsy mpihantsy?</v>
      </c>
      <c r="C2126" s="3" t="n">
        <v>-1</v>
      </c>
    </row>
    <row r="2127" customFormat="false" ht="15.75" hidden="false" customHeight="true" outlineLevel="0" collapsed="false">
      <c r="A2127" s="3" t="s">
        <v>2127</v>
      </c>
      <c r="B2127" s="3" t="str">
        <f aca="false">IFERROR(__xludf.dummyfunction("GOOGLETRANSLATE(B2127, ""en"", ""mg"")"),"Manao asa mendri-piderana i Garcia amin'ny fakana ny tsiron'ny endriky ny imbroglio-to-be tamin'ny faramparan'ny taona 1950 miaraka amin'ny famolavolana famokarana kanto noforonin'i Waldemar Kalinowski sy ny cinematography tsara tarehy nataon'i Emmanuel K"&amp;"adosh izay manao ny rariny amin'ny firenena idealy nefa miady mafy.")</f>
        <v>Manao asa mendri-piderana i Garcia amin'ny fakana ny tsiron'ny endriky ny imbroglio-to-be tamin'ny faramparan'ny taona 1950 miaraka amin'ny famolavolana famokarana kanto noforonin'i Waldemar Kalinowski sy ny cinematography tsara tarehy nataon'i Emmanuel Kadosh izay manao ny rariny amin'ny firenena idealy nefa miady mafy.</v>
      </c>
      <c r="C2127" s="3" t="n">
        <v>1</v>
      </c>
    </row>
    <row r="2128" customFormat="false" ht="15.75" hidden="false" customHeight="true" outlineLevel="0" collapsed="false">
      <c r="A2128" s="3" t="s">
        <v>2128</v>
      </c>
      <c r="B2128" s="3" t="str">
        <f aca="false">IFERROR(__xludf.dummyfunction("GOOGLETRANSLATE(B2128, ""en"", ""mg"")"),"tsy lalao tsara io.")</f>
        <v>tsy lalao tsara io.</v>
      </c>
      <c r="C2128" s="3" t="n">
        <v>-1</v>
      </c>
    </row>
    <row r="2129" customFormat="false" ht="15.75" hidden="false" customHeight="true" outlineLevel="0" collapsed="false">
      <c r="A2129" s="3" t="s">
        <v>2129</v>
      </c>
      <c r="B2129" s="3" t="str">
        <f aca="false">IFERROR(__xludf.dummyfunction("GOOGLETRANSLATE(B2129, ""en"", ""mg"")"),"Raha sendra nahita ireo roa ireo ianao dia mety ho fantatrao farafaharatsiny ny sasany amin'ireo mpilalao amin'ny voalohany, saingy ity sarimihetsika ity dia nomena ny sasany amin'ireo ratsy indrindra.")</f>
        <v>Raha sendra nahita ireo roa ireo ianao dia mety ho fantatrao farafaharatsiny ny sasany amin'ireo mpilalao amin'ny voalohany, saingy ity sarimihetsika ity dia nomena ny sasany amin'ireo ratsy indrindra.</v>
      </c>
      <c r="C2129" s="3" t="n">
        <v>-1</v>
      </c>
    </row>
    <row r="2130" customFormat="false" ht="15.75" hidden="false" customHeight="true" outlineLevel="0" collapsed="false">
      <c r="A2130" s="3" t="s">
        <v>2130</v>
      </c>
      <c r="B2130" s="3" t="str">
        <f aca="false">IFERROR(__xludf.dummyfunction("GOOGLETRANSLATE(B2130, ""en"", ""mg"")"),"Nahazo naoty 5 kintana ny tonon'ny Commissioned satria tsy nandefitra ny hafatr'izy ireo tamin'izao tontolo izao izy ireo, ny hafatr'izy ireo dia natao hanandratana ny fanahinao ka tsy maintsy milaza aho fa misaotra anao Voatendry ho anisan'ny fiainako fa"&amp;"hazaza, ny mozikanao dia mitohy hatrany!!")</f>
        <v>Nahazo naoty 5 kintana ny tonon'ny Commissioned satria tsy nandefitra ny hafatr'izy ireo tamin'izao tontolo izao izy ireo, ny hafatr'izy ireo dia natao hanandratana ny fanahinao ka tsy maintsy milaza aho fa misaotra anao Voatendry ho anisan'ny fiainako fahazaza, ny mozikanao dia mitohy hatrany!!</v>
      </c>
      <c r="C2130" s="3" t="n">
        <v>1</v>
      </c>
    </row>
    <row r="2131" customFormat="false" ht="15.75" hidden="false" customHeight="true" outlineLevel="0" collapsed="false">
      <c r="A2131" s="3" t="s">
        <v>2131</v>
      </c>
      <c r="B2131" s="3" t="str">
        <f aca="false">IFERROR(__xludf.dummyfunction("GOOGLETRANSLATE(B2131, ""en"", ""mg"")"),"Ny safidy auto-fit dia mametaka sary manara-penitra be dia be, fa ny safidy hafa dia mamela toerana eo amin'ny andaniny roa amin'ny sary.")</f>
        <v>Ny safidy auto-fit dia mametaka sary manara-penitra be dia be, fa ny safidy hafa dia mamela toerana eo amin'ny andaniny roa amin'ny sary.</v>
      </c>
      <c r="C2131" s="3" t="n">
        <v>-1</v>
      </c>
    </row>
    <row r="2132" customFormat="false" ht="15.75" hidden="false" customHeight="true" outlineLevel="0" collapsed="false">
      <c r="A2132" s="3" t="s">
        <v>2132</v>
      </c>
      <c r="B2132" s="3" t="str">
        <f aca="false">IFERROR(__xludf.dummyfunction("GOOGLETRANSLATE(B2132, ""en"", ""mg"")"),"Ity fiasa vaovao ity dia tena mahafinaritra, mitohy ny lalao raha tsy milalao ianao!")</f>
        <v>Ity fiasa vaovao ity dia tena mahafinaritra, mitohy ny lalao raha tsy milalao ianao!</v>
      </c>
      <c r="C2132" s="3" t="n">
        <v>1</v>
      </c>
    </row>
    <row r="2133" customFormat="false" ht="15.75" hidden="false" customHeight="true" outlineLevel="0" collapsed="false">
      <c r="A2133" s="3" t="s">
        <v>2133</v>
      </c>
      <c r="B2133" s="3" t="str">
        <f aca="false">IFERROR(__xludf.dummyfunction("GOOGLETRANSLATE(B2133, ""en"", ""mg"")"),"Tokony ho naka lesona dihy kibo fara-fahakeliny nandritra ny volana vitsivitsy tao Ansuya i Kathy alohan'ny hamoahana ity horonantsary ity-na fara faharatsiny ela be mba hifehezana ireo fihetsika nampianariny tamin'ity horonantsary ity.")</f>
        <v>Tokony ho naka lesona dihy kibo fara-fahakeliny nandritra ny volana vitsivitsy tao Ansuya i Kathy alohan'ny hamoahana ity horonantsary ity-na fara faharatsiny ela be mba hifehezana ireo fihetsika nampianariny tamin'ity horonantsary ity.</v>
      </c>
      <c r="C2133" s="3" t="n">
        <v>-1</v>
      </c>
    </row>
    <row r="2134" customFormat="false" ht="15.75" hidden="false" customHeight="true" outlineLevel="0" collapsed="false">
      <c r="A2134" s="3" t="s">
        <v>2134</v>
      </c>
      <c r="B2134" s="3" t="str">
        <f aca="false">IFERROR(__xludf.dummyfunction("GOOGLETRANSLATE(B2134, ""en"", ""mg"")"),"Satria nianatra filozofia tany amin'ny oniversite aho dia hitako fa tena mahaliana ny mihomehy enta-mavesatra amin'ny marika amin'ny andiany The Matrix.")</f>
        <v>Satria nianatra filozofia tany amin'ny oniversite aho dia hitako fa tena mahaliana ny mihomehy enta-mavesatra amin'ny marika amin'ny andiany The Matrix.</v>
      </c>
      <c r="C2134" s="3" t="n">
        <v>-1</v>
      </c>
    </row>
    <row r="2135" customFormat="false" ht="15.75" hidden="false" customHeight="true" outlineLevel="0" collapsed="false">
      <c r="A2135" s="3" t="s">
        <v>2135</v>
      </c>
      <c r="B2135" s="3" t="str">
        <f aca="false">IFERROR(__xludf.dummyfunction("GOOGLETRANSLATE(B2135, ""en"", ""mg"")"),"mandehana Bungie. Mahamenatra izany, nanana fanantenana lehibe aho tamin'ity lalao ity.")</f>
        <v>mandehana Bungie. Mahamenatra izany, nanana fanantenana lehibe aho tamin'ity lalao ity.</v>
      </c>
      <c r="C2135" s="3" t="n">
        <v>-1</v>
      </c>
    </row>
    <row r="2136" customFormat="false" ht="15.75" hidden="false" customHeight="true" outlineLevel="0" collapsed="false">
      <c r="A2136" s="3" t="s">
        <v>2136</v>
      </c>
      <c r="B2136" s="3" t="str">
        <f aca="false">IFERROR(__xludf.dummyfunction("GOOGLETRANSLATE(B2136, ""en"", ""mg"")"),"Ny intro dia manana sary PS2!")</f>
        <v>Ny intro dia manana sary PS2!</v>
      </c>
      <c r="C2136" s="3" t="n">
        <v>1</v>
      </c>
    </row>
    <row r="2137" customFormat="false" ht="15.75" hidden="false" customHeight="true" outlineLevel="0" collapsed="false">
      <c r="A2137" s="3" t="s">
        <v>2137</v>
      </c>
      <c r="B2137" s="3" t="str">
        <f aca="false">IFERROR(__xludf.dummyfunction("GOOGLETRANSLATE(B2137, ""en"", ""mg"")"),"Misy dikany fotsiny izany.")</f>
        <v>Misy dikany fotsiny izany.</v>
      </c>
      <c r="C2137" s="3" t="n">
        <v>1</v>
      </c>
    </row>
    <row r="2138" customFormat="false" ht="15.75" hidden="false" customHeight="true" outlineLevel="0" collapsed="false">
      <c r="A2138" s="3" t="s">
        <v>2138</v>
      </c>
      <c r="B2138" s="3" t="str">
        <f aca="false">IFERROR(__xludf.dummyfunction("GOOGLETRANSLATE(B2138, ""en"", ""mg"")"),"Tsy azoko mihitsy ilay nosy.")</f>
        <v>Tsy azoko mihitsy ilay nosy.</v>
      </c>
      <c r="C2138" s="3" t="n">
        <v>-1</v>
      </c>
    </row>
    <row r="2139" customFormat="false" ht="15.75" hidden="false" customHeight="true" outlineLevel="0" collapsed="false">
      <c r="A2139" s="3" t="s">
        <v>2139</v>
      </c>
      <c r="B2139" s="3" t="str">
        <f aca="false">IFERROR(__xludf.dummyfunction("GOOGLETRANSLATE(B2139, ""en"", ""mg"")"),"Tiako koa ny voambolana matanjaka ato amin'ity boky ity.")</f>
        <v>Tiako koa ny voambolana matanjaka ato amin'ity boky ity.</v>
      </c>
      <c r="C2139" s="3" t="n">
        <v>1</v>
      </c>
    </row>
    <row r="2140" customFormat="false" ht="15.75" hidden="false" customHeight="true" outlineLevel="0" collapsed="false">
      <c r="A2140" s="3" t="s">
        <v>2140</v>
      </c>
      <c r="B2140" s="3" t="str">
        <f aca="false">IFERROR(__xludf.dummyfunction("GOOGLETRANSLATE(B2140, ""en"", ""mg"")"),"Misy tarehin-tsoratra maro azo isafidianana ary saika mitovy amin'ny fomba fiadiana.")</f>
        <v>Misy tarehin-tsoratra maro azo isafidianana ary saika mitovy amin'ny fomba fiadiana.</v>
      </c>
      <c r="C2140" s="3" t="n">
        <v>1</v>
      </c>
    </row>
    <row r="2141" customFormat="false" ht="15.75" hidden="false" customHeight="true" outlineLevel="0" collapsed="false">
      <c r="A2141" s="3" t="s">
        <v>2141</v>
      </c>
      <c r="B2141" s="3" t="str">
        <f aca="false">IFERROR(__xludf.dummyfunction("GOOGLETRANSLATE(B2141, ""en"", ""mg"")"),"Ny motera filalaovana tany am-boalohany an'ny WWF WrestleMania X8 dia mamerina ny hetsika rehetra, ny fientanentanana ary ny fomban-drazana nanjary tia ny mpankafy WWF.")</f>
        <v>Ny motera filalaovana tany am-boalohany an'ny WWF WrestleMania X8 dia mamerina ny hetsika rehetra, ny fientanentanana ary ny fomban-drazana nanjary tia ny mpankafy WWF.</v>
      </c>
      <c r="C2141" s="3" t="n">
        <v>1</v>
      </c>
    </row>
    <row r="2142" customFormat="false" ht="15.75" hidden="false" customHeight="true" outlineLevel="0" collapsed="false">
      <c r="A2142" s="3" t="s">
        <v>2142</v>
      </c>
      <c r="B2142" s="3" t="str">
        <f aca="false">IFERROR(__xludf.dummyfunction("GOOGLETRANSLATE(B2142, ""en"", ""mg"")"),"Miatrika sampanan-dalana maro i Nicky Rogan (Keaton): efa hivoaka voalohany ao amin'ny Broadway ny filalaovany vaovao, saingy ny zava-manahirana an'i Rogan dia ny hisorohana ny mety ho fanomboana ampahibemaso ataon'ilay mpitsikera malaza Steven Schwimmer "&amp;"(Downey amin'ny fihodinam-pihodinana mahafinaritra) izay mety ho mpilalao teatra (manatrika ny asany amin'ny alàlan'ny masquerade rehetra izy) hilentika ao amin'ny zanany na hijery ny tantara an-tsehatra ataon'ny ekipany voalaza etsy ambony amin'ny fotoan"&amp;"a voafaritra amin'ny baseball.")</f>
        <v>Miatrika sampanan-dalana maro i Nicky Rogan (Keaton): efa hivoaka voalohany ao amin'ny Broadway ny filalaovany vaovao, saingy ny zava-manahirana an'i Rogan dia ny hisorohana ny mety ho fanomboana ampahibemaso ataon'ilay mpitsikera malaza Steven Schwimmer (Downey amin'ny fihodinam-pihodinana mahafinaritra) izay mety ho mpilalao teatra (manatrika ny asany amin'ny alàlan'ny masquerade rehetra izy) hilentika ao amin'ny zanany na hijery ny tantara an-tsehatra ataon'ny ekipany voalaza etsy ambony amin'ny fotoana voafaritra amin'ny baseball.</v>
      </c>
      <c r="C2142" s="3" t="n">
        <v>1</v>
      </c>
    </row>
    <row r="2143" customFormat="false" ht="15.75" hidden="false" customHeight="true" outlineLevel="0" collapsed="false">
      <c r="A2143" s="3" t="s">
        <v>2143</v>
      </c>
      <c r="B2143" s="3" t="str">
        <f aca="false">IFERROR(__xludf.dummyfunction("GOOGLETRANSLATE(B2143, ""en"", ""mg"")"),"Lasa ny rafitra gaming grid.")</f>
        <v>Lasa ny rafitra gaming grid.</v>
      </c>
      <c r="C2143" s="3" t="n">
        <v>-1</v>
      </c>
    </row>
    <row r="2144" customFormat="false" ht="15.75" hidden="false" customHeight="true" outlineLevel="0" collapsed="false">
      <c r="A2144" s="3" t="s">
        <v>2144</v>
      </c>
      <c r="B2144" s="3" t="str">
        <f aca="false">IFERROR(__xludf.dummyfunction("GOOGLETRANSLATE(B2144, ""en"", ""mg"")"),"Nihazakazaka ny fianjerana taloha- ankehitriny toa mihazakazaka izy, saingy miadana be.")</f>
        <v>Nihazakazaka ny fianjerana taloha- ankehitriny toa mihazakazaka izy, saingy miadana be.</v>
      </c>
      <c r="C2144" s="3" t="n">
        <v>-1</v>
      </c>
    </row>
    <row r="2145" customFormat="false" ht="15.75" hidden="false" customHeight="true" outlineLevel="0" collapsed="false">
      <c r="A2145" s="3" t="s">
        <v>2145</v>
      </c>
      <c r="B2145" s="3" t="str">
        <f aca="false">IFERROR(__xludf.dummyfunction("GOOGLETRANSLATE(B2145, ""en"", ""mg"")"),"Tsy azo ampitahaina no tena teny tsara indrindra hilazana ny ""Le Fil.""")</f>
        <v>Tsy azo ampitahaina no tena teny tsara indrindra hilazana ny "Le Fil."</v>
      </c>
      <c r="C2145" s="3" t="n">
        <v>1</v>
      </c>
    </row>
    <row r="2146" customFormat="false" ht="15.75" hidden="false" customHeight="true" outlineLevel="0" collapsed="false">
      <c r="A2146" s="3" t="s">
        <v>2146</v>
      </c>
      <c r="B2146" s="3" t="str">
        <f aca="false">IFERROR(__xludf.dummyfunction("GOOGLETRANSLATE(B2146, ""en"", ""mg"")"),"Ny fanaraha-maso dia ratsy.")</f>
        <v>Ny fanaraha-maso dia ratsy.</v>
      </c>
      <c r="C2146" s="3" t="n">
        <v>-1</v>
      </c>
    </row>
    <row r="2147" customFormat="false" ht="15.75" hidden="false" customHeight="true" outlineLevel="0" collapsed="false">
      <c r="A2147" s="3" t="s">
        <v>2147</v>
      </c>
      <c r="B2147" s="3" t="str">
        <f aca="false">IFERROR(__xludf.dummyfunction("GOOGLETRANSLATE(B2147, ""en"", ""mg"")"),"Mahavariana, mieboebo, feno fluff, ary kookery tsy miato.")</f>
        <v>Mahavariana, mieboebo, feno fluff, ary kookery tsy miato.</v>
      </c>
      <c r="C2147" s="3" t="n">
        <v>-1</v>
      </c>
    </row>
    <row r="2148" customFormat="false" ht="15.75" hidden="false" customHeight="true" outlineLevel="0" collapsed="false">
      <c r="A2148" s="3" t="s">
        <v>2148</v>
      </c>
      <c r="B2148" s="3" t="str">
        <f aca="false">IFERROR(__xludf.dummyfunction("GOOGLETRANSLATE(B2148, ""en"", ""mg"")"),"Hita voalohany tao amin'ny sora-tanana ireo fanodinkodinana sy lesoka be dia be nataon'ilay boky, ary nanantena aho fa hanitsy azy ireo amin'ny dikan-teny farany, saingy tsia, toa hita ao daholo izy ireo.")</f>
        <v>Hita voalohany tao amin'ny sora-tanana ireo fanodinkodinana sy lesoka be dia be nataon'ilay boky, ary nanantena aho fa hanitsy azy ireo amin'ny dikan-teny farany, saingy tsia, toa hita ao daholo izy ireo.</v>
      </c>
      <c r="C2148" s="3" t="n">
        <v>-1</v>
      </c>
    </row>
    <row r="2149" customFormat="false" ht="15.75" hidden="false" customHeight="true" outlineLevel="0" collapsed="false">
      <c r="A2149" s="3" t="s">
        <v>2149</v>
      </c>
      <c r="B2149" s="3" t="str">
        <f aca="false">IFERROR(__xludf.dummyfunction("GOOGLETRANSLATE(B2149, ""en"", ""mg"")"),"Nahatonga ahy hatory ny alina voalohany taorian'ny fampiasana azy.")</f>
        <v>Nahatonga ahy hatory ny alina voalohany taorian'ny fampiasana azy.</v>
      </c>
      <c r="C2149" s="3" t="n">
        <v>1</v>
      </c>
    </row>
    <row r="2150" customFormat="false" ht="15.75" hidden="false" customHeight="true" outlineLevel="0" collapsed="false">
      <c r="A2150" s="3" t="s">
        <v>2150</v>
      </c>
      <c r="B2150" s="3" t="str">
        <f aca="false">IFERROR(__xludf.dummyfunction("GOOGLETRANSLATE(B2150, ""en"", ""mg"")"),"noho izany dia nandeha an-tserasera aho hijery ny garantiko ary izany ihany no azoko atao.")</f>
        <v>noho izany dia nandeha an-tserasera aho hijery ny garantiko ary izany ihany no azoko atao.</v>
      </c>
      <c r="C2150" s="3" t="n">
        <v>-1</v>
      </c>
    </row>
    <row r="2151" customFormat="false" ht="15.75" hidden="false" customHeight="true" outlineLevel="0" collapsed="false">
      <c r="A2151" s="3" t="s">
        <v>2151</v>
      </c>
      <c r="B2151" s="3" t="str">
        <f aca="false">IFERROR(__xludf.dummyfunction("GOOGLETRANSLATE(B2151, ""en"", ""mg"")"),"Ity lalao ity koa dia tsy manana fitaovana fanorenana betsaka, rehefa avy nanao toerana roa aho dia nanomboka nitovy ny tranoko.")</f>
        <v>Ity lalao ity koa dia tsy manana fitaovana fanorenana betsaka, rehefa avy nanao toerana roa aho dia nanomboka nitovy ny tranoko.</v>
      </c>
      <c r="C2151" s="3" t="n">
        <v>-1</v>
      </c>
    </row>
    <row r="2152" customFormat="false" ht="15.75" hidden="false" customHeight="true" outlineLevel="0" collapsed="false">
      <c r="A2152" s="3" t="s">
        <v>2152</v>
      </c>
      <c r="B2152" s="3" t="str">
        <f aca="false">IFERROR(__xludf.dummyfunction("GOOGLETRANSLATE(B2152, ""en"", ""mg"")"),"Misy mihitsy aza ny toko momba ny fampivoarana ny ""maso magnétique!""")</f>
        <v>Misy mihitsy aza ny toko momba ny fampivoarana ny "maso magnétique!"</v>
      </c>
      <c r="C2152" s="3" t="n">
        <v>-1</v>
      </c>
    </row>
    <row r="2153" customFormat="false" ht="15.75" hidden="false" customHeight="true" outlineLevel="0" collapsed="false">
      <c r="A2153" s="3" t="s">
        <v>2153</v>
      </c>
      <c r="B2153" s="3" t="str">
        <f aca="false">IFERROR(__xludf.dummyfunction("GOOGLETRANSLATE(B2153, ""en"", ""mg"")"),"Saingy tsy maintsy miombon-kevitra amin'ilay mpandinika teo aloha aho: aza vakiana amin'ity andiany ity!")</f>
        <v>Saingy tsy maintsy miombon-kevitra amin'ilay mpandinika teo aloha aho: aza vakiana amin'ity andiany ity!</v>
      </c>
      <c r="C2153" s="3" t="n">
        <v>-1</v>
      </c>
    </row>
    <row r="2154" customFormat="false" ht="15.75" hidden="false" customHeight="true" outlineLevel="0" collapsed="false">
      <c r="A2154" s="3" t="s">
        <v>2154</v>
      </c>
      <c r="B2154" s="3" t="str">
        <f aca="false">IFERROR(__xludf.dummyfunction("GOOGLETRANSLATE(B2154, ""en"", ""mg"")"),"Ny seho douche namboarina tanteraka (tsy manindrona ny nofo mihitsy ny lelany!)")</f>
        <v>Ny seho douche namboarina tanteraka (tsy manindrona ny nofo mihitsy ny lelany!)</v>
      </c>
      <c r="C2154" s="3" t="n">
        <v>1</v>
      </c>
    </row>
    <row r="2155" customFormat="false" ht="15.75" hidden="false" customHeight="true" outlineLevel="0" collapsed="false">
      <c r="A2155" s="3" t="s">
        <v>2155</v>
      </c>
      <c r="B2155" s="3" t="str">
        <f aca="false">IFERROR(__xludf.dummyfunction("GOOGLETRANSLATE(B2155, ""en"", ""mg"")"),"Na izany na tsy izany, miverina amin'ny Sony. Ity dia tonga lafatra amin'ny solosainako.")</f>
        <v>Na izany na tsy izany, miverina amin'ny Sony. Ity dia tonga lafatra amin'ny solosainako.</v>
      </c>
      <c r="C2155" s="3" t="n">
        <v>1</v>
      </c>
    </row>
    <row r="2156" customFormat="false" ht="15.75" hidden="false" customHeight="true" outlineLevel="0" collapsed="false">
      <c r="A2156" s="3" t="s">
        <v>2156</v>
      </c>
      <c r="B2156" s="3" t="str">
        <f aca="false">IFERROR(__xludf.dummyfunction("GOOGLETRANSLATE(B2156, ""en"", ""mg"")"),"Kely kokoa noho ny hita tamin'ny sary izy ireo.")</f>
        <v>Kely kokoa noho ny hita tamin'ny sary izy ireo.</v>
      </c>
      <c r="C2156" s="3" t="n">
        <v>-1</v>
      </c>
    </row>
    <row r="2157" customFormat="false" ht="15.75" hidden="false" customHeight="true" outlineLevel="0" collapsed="false">
      <c r="A2157" s="3" t="s">
        <v>2157</v>
      </c>
      <c r="B2157" s="3" t="str">
        <f aca="false">IFERROR(__xludf.dummyfunction("GOOGLETRANSLATE(B2157, ""en"", ""mg"")"),"Mampalahelo izany satria mampandre ny mpilalao hoe iza no lehiben'ny farany.")</f>
        <v>Mampalahelo izany satria mampandre ny mpilalao hoe iza no lehiben'ny farany.</v>
      </c>
      <c r="C2157" s="3" t="n">
        <v>-1</v>
      </c>
    </row>
    <row r="2158" customFormat="false" ht="15.75" hidden="false" customHeight="true" outlineLevel="0" collapsed="false">
      <c r="A2158" s="3" t="s">
        <v>2158</v>
      </c>
      <c r="B2158" s="3" t="str">
        <f aca="false">IFERROR(__xludf.dummyfunction("GOOGLETRANSLATE(B2158, ""en"", ""mg"")"),"Saingy kely dia kely izany ary ny solosaina dia manodidina ny solosaina lehibe ary manoro hevitra azy aho ho an'izay rehetra mitady hividy solosaina vaovao!!")</f>
        <v>Saingy kely dia kely izany ary ny solosaina dia manodidina ny solosaina lehibe ary manoro hevitra azy aho ho an'izay rehetra mitady hividy solosaina vaovao!!</v>
      </c>
      <c r="C2158" s="3" t="n">
        <v>1</v>
      </c>
    </row>
    <row r="2159" customFormat="false" ht="15.75" hidden="false" customHeight="true" outlineLevel="0" collapsed="false">
      <c r="A2159" s="3" t="s">
        <v>2159</v>
      </c>
      <c r="B2159" s="3" t="str">
        <f aca="false">IFERROR(__xludf.dummyfunction("GOOGLETRANSLATE(B2159, ""en"", ""mg"")"),"Tombontsoa: Manamboatra coaster tsara ho an'ny zava-pisotro misy fofona !!!")</f>
        <v>Tombontsoa: Manamboatra coaster tsara ho an'ny zava-pisotro misy fofona !!!</v>
      </c>
      <c r="C2159" s="3" t="n">
        <v>-1</v>
      </c>
    </row>
    <row r="2160" customFormat="false" ht="15.75" hidden="false" customHeight="true" outlineLevel="0" collapsed="false">
      <c r="A2160" s="3" t="s">
        <v>2160</v>
      </c>
      <c r="B2160" s="3" t="str">
        <f aca="false">IFERROR(__xludf.dummyfunction("GOOGLETRANSLATE(B2160, ""en"", ""mg"")"),"Efa nisotro an'io ny filoha Kennedy!""")</f>
        <v>Efa nisotro an'io ny filoha Kennedy!"</v>
      </c>
      <c r="C2160" s="3" t="n">
        <v>1</v>
      </c>
    </row>
    <row r="2161" customFormat="false" ht="15.75" hidden="false" customHeight="true" outlineLevel="0" collapsed="false">
      <c r="A2161" s="3" t="s">
        <v>2161</v>
      </c>
      <c r="B2161" s="3" t="str">
        <f aca="false">IFERROR(__xludf.dummyfunction("GOOGLETRANSLATE(B2161, ""en"", ""mg"")"),"Tsy serivisy mpitatitra izany fa ny finday.")</f>
        <v>Tsy serivisy mpitatitra izany fa ny finday.</v>
      </c>
      <c r="C2161" s="3" t="n">
        <v>-1</v>
      </c>
    </row>
    <row r="2162" customFormat="false" ht="15.75" hidden="false" customHeight="true" outlineLevel="0" collapsed="false">
      <c r="A2162" s="3" t="s">
        <v>2162</v>
      </c>
      <c r="B2162" s="3" t="str">
        <f aca="false">IFERROR(__xludf.dummyfunction("GOOGLETRANSLATE(B2162, ""en"", ""mg"")"),"Manana fomba fampielezan-kevitra manankarena toy izany ary ny zava-misy azonao atao ny fiaraha-miasa dia endri-javatra lehibe.")</f>
        <v>Manana fomba fampielezan-kevitra manankarena toy izany ary ny zava-misy azonao atao ny fiaraha-miasa dia endri-javatra lehibe.</v>
      </c>
      <c r="C2162" s="3" t="n">
        <v>1</v>
      </c>
    </row>
    <row r="2163" customFormat="false" ht="15.75" hidden="false" customHeight="true" outlineLevel="0" collapsed="false">
      <c r="A2163" s="3" t="s">
        <v>2163</v>
      </c>
      <c r="B2163" s="3" t="str">
        <f aca="false">IFERROR(__xludf.dummyfunction("GOOGLETRANSLATE(B2163, ""en"", ""mg"")"),"Ampiasainay amin'ny fananganana art repro izany ary io no hany fomba handehanana.")</f>
        <v>Ampiasainay amin'ny fananganana art repro izany ary io no hany fomba handehanana.</v>
      </c>
      <c r="C2163" s="3" t="n">
        <v>1</v>
      </c>
    </row>
    <row r="2164" customFormat="false" ht="15.75" hidden="false" customHeight="true" outlineLevel="0" collapsed="false">
      <c r="A2164" s="3" t="s">
        <v>2164</v>
      </c>
      <c r="B2164" s="3" t="str">
        <f aca="false">IFERROR(__xludf.dummyfunction("GOOGLETRANSLATE(B2164, ""en"", ""mg"")"),"Ny SSX 3 ""Instant classic"" dia ahafahanao milalao iray amin'ireo tarehin-tsoratra valo.")</f>
        <v>Ny SSX 3 "Instant classic" dia ahafahanao milalao iray amin'ireo tarehin-tsoratra valo.</v>
      </c>
      <c r="C2164" s="3" t="n">
        <v>1</v>
      </c>
    </row>
    <row r="2165" customFormat="false" ht="15.75" hidden="false" customHeight="true" outlineLevel="0" collapsed="false">
      <c r="A2165" s="3" t="s">
        <v>2165</v>
      </c>
      <c r="B2165" s="3" t="str">
        <f aca="false">IFERROR(__xludf.dummyfunction("GOOGLETRANSLATE(B2165, ""en"", ""mg"")"),"Na dia rehefa nitambatra ihany aza ireo endri-tsoratra roa ireo taorian'ny filaharan'ny rà mandriaka, dia somary manohitra ny toetr'andro izany saingy ny lohahevitra manao ny tsara amin'ny fotoana mety dia saika mandresy ny zava-nitranga tamin'ny tapany v"&amp;"oalohany amin'ity tandrefana revisionista ity, ny tsara indrindra hatramin'ny ""Unforgiven"" sy ny ""The Proposition"" tamin'ny taon-dasa.")</f>
        <v>Na dia rehefa nitambatra ihany aza ireo endri-tsoratra roa ireo taorian'ny filaharan'ny rà mandriaka, dia somary manohitra ny toetr'andro izany saingy ny lohahevitra manao ny tsara amin'ny fotoana mety dia saika mandresy ny zava-nitranga tamin'ny tapany voalohany amin'ity tandrefana revisionista ity, ny tsara indrindra hatramin'ny "Unforgiven" sy ny "The Proposition" tamin'ny taon-dasa.</v>
      </c>
      <c r="C2165" s="3" t="n">
        <v>1</v>
      </c>
    </row>
    <row r="2166" customFormat="false" ht="15.75" hidden="false" customHeight="true" outlineLevel="0" collapsed="false">
      <c r="A2166" s="3" t="s">
        <v>2166</v>
      </c>
      <c r="B2166" s="3" t="str">
        <f aca="false">IFERROR(__xludf.dummyfunction("GOOGLETRANSLATE(B2166, ""en"", ""mg"")"),"Ny fandinihan'ny mpanoratra dia hanome fahatokisana ny fihetsiky ny maro manoloana ny ady: ny tsy fahampian'izy ireo amin'ny tanjony, ny fitondran-tena ary ny fahamendrehana miaraka amin'ny fanantenana fa ny lahatsorany dia hanosika antsika amin'ny maha-v"&amp;"ahoaka antsika hampiakatra ny fetran'ny fifehezana sy ny tamberin'andraikitra amin'ireo olom-boafidintsika izay mifandray amin'ny ady sy ny ady.")</f>
        <v>Ny fandinihan'ny mpanoratra dia hanome fahatokisana ny fihetsiky ny maro manoloana ny ady: ny tsy fahampian'izy ireo amin'ny tanjony, ny fitondran-tena ary ny fahamendrehana miaraka amin'ny fanantenana fa ny lahatsorany dia hanosika antsika amin'ny maha-vahoaka antsika hampiakatra ny fetran'ny fifehezana sy ny tamberin'andraikitra amin'ireo olom-boafidintsika izay mifandray amin'ny ady sy ny ady.</v>
      </c>
      <c r="C2166" s="3" t="n">
        <v>1</v>
      </c>
    </row>
    <row r="2167" customFormat="false" ht="15.75" hidden="false" customHeight="true" outlineLevel="0" collapsed="false">
      <c r="A2167" s="3" t="s">
        <v>2167</v>
      </c>
      <c r="B2167" s="3" t="str">
        <f aca="false">IFERROR(__xludf.dummyfunction("GOOGLETRANSLATE(B2167, ""en"", ""mg"")"),"""Innovative"" Nilalao GC tsy misy farany aho rehefa nivoaka.")</f>
        <v>"Innovative" Nilalao GC tsy misy farany aho rehefa nivoaka.</v>
      </c>
      <c r="C2167" s="3" t="n">
        <v>1</v>
      </c>
    </row>
    <row r="2168" customFormat="false" ht="15.75" hidden="false" customHeight="true" outlineLevel="0" collapsed="false">
      <c r="A2168" s="3" t="s">
        <v>2168</v>
      </c>
      <c r="B2168" s="3" t="str">
        <f aca="false">IFERROR(__xludf.dummyfunction("GOOGLETRANSLATE(B2168, ""en"", ""mg"")"),"Saripika - 9.5/10 Tsara.")</f>
        <v>Saripika - 9.5/10 Tsara.</v>
      </c>
      <c r="C2168" s="3" t="n">
        <v>1</v>
      </c>
    </row>
    <row r="2169" customFormat="false" ht="15.75" hidden="false" customHeight="true" outlineLevel="0" collapsed="false">
      <c r="A2169" s="3" t="s">
        <v>2169</v>
      </c>
      <c r="B2169" s="3" t="str">
        <f aca="false">IFERROR(__xludf.dummyfunction("GOOGLETRANSLATE(B2169, ""en"", ""mg"")"),"Somary masiaka angamba izany, saingy taorian'ny ora mampahory nandaniako ny fitadiavana mozika manara-penitra ao anatin'ity fako hip-hop/pop ity, angamba tsy ampy sazy izany.")</f>
        <v>Somary masiaka angamba izany, saingy taorian'ny ora mampahory nandaniako ny fitadiavana mozika manara-penitra ao anatin'ity fako hip-hop/pop ity, angamba tsy ampy sazy izany.</v>
      </c>
      <c r="C2169" s="3" t="n">
        <v>-1</v>
      </c>
    </row>
    <row r="2170" customFormat="false" ht="15.75" hidden="false" customHeight="true" outlineLevel="0" collapsed="false">
      <c r="A2170" s="3" t="s">
        <v>2170</v>
      </c>
      <c r="B2170" s="3" t="str">
        <f aca="false">IFERROR(__xludf.dummyfunction("GOOGLETRANSLATE(B2170, ""en"", ""mg"")"),"Koa satria mampiasa fitaovana fanondroana matetika aho amin'ny asako, dia fahadisoam-panantenana tanteraka izany...")</f>
        <v>Koa satria mampiasa fitaovana fanondroana matetika aho amin'ny asako, dia fahadisoam-panantenana tanteraka izany...</v>
      </c>
      <c r="C2170" s="3" t="n">
        <v>-1</v>
      </c>
    </row>
    <row r="2171" customFormat="false" ht="15.75" hidden="false" customHeight="true" outlineLevel="0" collapsed="false">
      <c r="A2171" s="3" t="s">
        <v>2171</v>
      </c>
      <c r="B2171" s="3" t="str">
        <f aca="false">IFERROR(__xludf.dummyfunction("GOOGLETRANSLATE(B2171, ""en"", ""mg"")"),"BATMAN BEGINS (2005) **** Christian Bale, Liam Neeson, Katie Holmes, Michael Caine, Cillian Murphy, Gary Oldman, Morgan Freeman, Tom Wilkinson, Rutger Hauer, Ken Watanabe, Mark Boone Junior, Linus Roache. Ny 'fiavian'' prequel tsara indrindra amin'ny The "&amp;"Dark Knight izay manampy rà vaovao amin'ny franchise malemy noho ny POW tsy azo inoana!")</f>
        <v>BATMAN BEGINS (2005) **** Christian Bale, Liam Neeson, Katie Holmes, Michael Caine, Cillian Murphy, Gary Oldman, Morgan Freeman, Tom Wilkinson, Rutger Hauer, Ken Watanabe, Mark Boone Junior, Linus Roache. Ny 'fiavian'' prequel tsara indrindra amin'ny The Dark Knight izay manampy rà vaovao amin'ny franchise malemy noho ny POW tsy azo inoana!</v>
      </c>
      <c r="C2171" s="3" t="n">
        <v>1</v>
      </c>
    </row>
    <row r="2172" customFormat="false" ht="15.75" hidden="false" customHeight="true" outlineLevel="0" collapsed="false">
      <c r="A2172" s="3" t="s">
        <v>2172</v>
      </c>
      <c r="B2172" s="3" t="str">
        <f aca="false">IFERROR(__xludf.dummyfunction("GOOGLETRANSLATE(B2172, ""en"", ""mg"")"),"Nandritra ny ampahany haingana amin'ny fanazaran-tena, dia toy ny hoe tsy mandre ny mozika i Kathy.")</f>
        <v>Nandritra ny ampahany haingana amin'ny fanazaran-tena, dia toy ny hoe tsy mandre ny mozika i Kathy.</v>
      </c>
      <c r="C2172" s="3" t="n">
        <v>-1</v>
      </c>
    </row>
    <row r="2173" customFormat="false" ht="15.75" hidden="false" customHeight="true" outlineLevel="0" collapsed="false">
      <c r="A2173" s="3" t="s">
        <v>2173</v>
      </c>
      <c r="B2173" s="3" t="str">
        <f aca="false">IFERROR(__xludf.dummyfunction("GOOGLETRANSLATE(B2173, ""en"", ""mg"")"),"Ny fanohanan'ny Windows dia misy installer mahafinaritra izay mahita ho azy ireo mpanonta printy rehetra ary mametraka ny mpamily marina ho azy ireo (izay tsara satria manana mpanonta kanona 2 hafa ao amin'ny biraonay izahay: IR1023 sy 4080 miaraka amin'n"&amp;"y attachment H1).")</f>
        <v>Ny fanohanan'ny Windows dia misy installer mahafinaritra izay mahita ho azy ireo mpanonta printy rehetra ary mametraka ny mpamily marina ho azy ireo (izay tsara satria manana mpanonta kanona 2 hafa ao amin'ny biraonay izahay: IR1023 sy 4080 miaraka amin'ny attachment H1).</v>
      </c>
      <c r="C2173" s="3" t="n">
        <v>1</v>
      </c>
    </row>
    <row r="2174" customFormat="false" ht="15.75" hidden="false" customHeight="true" outlineLevel="0" collapsed="false">
      <c r="A2174" s="3" t="s">
        <v>2174</v>
      </c>
      <c r="B2174" s="3" t="str">
        <f aca="false">IFERROR(__xludf.dummyfunction("GOOGLETRANSLATE(B2174, ""en"", ""mg"")"),"Tiako ity sarimihetsika ity.")</f>
        <v>Tiako ity sarimihetsika ity.</v>
      </c>
      <c r="C2174" s="3" t="n">
        <v>1</v>
      </c>
    </row>
    <row r="2175" customFormat="false" ht="15.75" hidden="false" customHeight="true" outlineLevel="0" collapsed="false">
      <c r="A2175" s="3" t="s">
        <v>2175</v>
      </c>
      <c r="B2175" s="3" t="str">
        <f aca="false">IFERROR(__xludf.dummyfunction("GOOGLETRANSLATE(B2175, ""en"", ""mg"")"),"Zavatra tsy ampy fotsiny izany.")</f>
        <v>Zavatra tsy ampy fotsiny izany.</v>
      </c>
      <c r="C2175" s="3" t="n">
        <v>-1</v>
      </c>
    </row>
    <row r="2176" customFormat="false" ht="15.75" hidden="false" customHeight="true" outlineLevel="0" collapsed="false">
      <c r="A2176" s="3" t="s">
        <v>2176</v>
      </c>
      <c r="B2176" s="3" t="str">
        <f aca="false">IFERROR(__xludf.dummyfunction("GOOGLETRANSLATE(B2176, ""en"", ""mg"")"),"Tiako ity hira ity...fa toa hira hafa haiko ilay izy...tsy fantatro hoe iza....")</f>
        <v>Tiako ity hira ity...fa toa hira hafa haiko ilay izy...tsy fantatro hoe iza....</v>
      </c>
      <c r="C2176" s="3" t="n">
        <v>1</v>
      </c>
    </row>
    <row r="2177" customFormat="false" ht="15.75" hidden="false" customHeight="true" outlineLevel="0" collapsed="false">
      <c r="A2177" s="3" t="s">
        <v>2177</v>
      </c>
      <c r="B2177" s="3" t="str">
        <f aca="false">IFERROR(__xludf.dummyfunction("GOOGLETRANSLATE(B2177, ""en"", ""mg"")"),"Mahafinaritra toy izany koa.")</f>
        <v>Mahafinaritra toy izany koa.</v>
      </c>
      <c r="C2177" s="3" t="n">
        <v>1</v>
      </c>
    </row>
    <row r="2178" customFormat="false" ht="15.75" hidden="false" customHeight="true" outlineLevel="0" collapsed="false">
      <c r="A2178" s="3" t="s">
        <v>2178</v>
      </c>
      <c r="B2178" s="3" t="str">
        <f aca="false">IFERROR(__xludf.dummyfunction("GOOGLETRANSLATE(B2178, ""en"", ""mg"")"),"Downey dia manao kanosa / mifofofofo / tsara fanahy raha toa kosa i Kilmer dia miondrika amin'ny ody mahafatifaty ankizilahy mahafatifaty miaraka amin'ireo lehilahy mahitsy toa an'i Bud Abbott sy Dean Martin - hendry eny an-dalambe sy tsy misy dikany.")</f>
        <v>Downey dia manao kanosa / mifofofofo / tsara fanahy raha toa kosa i Kilmer dia miondrika amin'ny ody mahafatifaty ankizilahy mahafatifaty miaraka amin'ireo lehilahy mahitsy toa an'i Bud Abbott sy Dean Martin - hendry eny an-dalambe sy tsy misy dikany.</v>
      </c>
      <c r="C2178" s="3" t="n">
        <v>1</v>
      </c>
    </row>
    <row r="2179" customFormat="false" ht="15.75" hidden="false" customHeight="true" outlineLevel="0" collapsed="false">
      <c r="A2179" s="3" t="s">
        <v>2179</v>
      </c>
      <c r="B2179" s="3" t="str">
        <f aca="false">IFERROR(__xludf.dummyfunction("GOOGLETRANSLATE(B2179, ""en"", ""mg"")"),"Ny zavatra iray hafa dia ny dikan-teny amerikana amin'ity lalao ity dia tsy misy tarehin-tsoratra 8, jutsu vitsivitsy ary dingana 1.")</f>
        <v>Ny zavatra iray hafa dia ny dikan-teny amerikana amin'ity lalao ity dia tsy misy tarehin-tsoratra 8, jutsu vitsivitsy ary dingana 1.</v>
      </c>
      <c r="C2179" s="3" t="n">
        <v>-1</v>
      </c>
    </row>
    <row r="2180" customFormat="false" ht="15.75" hidden="false" customHeight="true" outlineLevel="0" collapsed="false">
      <c r="A2180" s="3" t="s">
        <v>2180</v>
      </c>
      <c r="B2180" s="3" t="str">
        <f aca="false">IFERROR(__xludf.dummyfunction("GOOGLETRANSLATE(B2180, ""en"", ""mg"")"),"Miezaka ny hanao an'i Humbert ho mangoraka loatra izy ireo fa tsy biby goavam-be, raha tena biby goavam-be izy, ary izany no hatsaran'ny tantara Lolita, indray mandeha dia mankahala azy ianao amin'ny manaraka dia malahelo azy ianao.")</f>
        <v>Miezaka ny hanao an'i Humbert ho mangoraka loatra izy ireo fa tsy biby goavam-be, raha tena biby goavam-be izy, ary izany no hatsaran'ny tantara Lolita, indray mandeha dia mankahala azy ianao amin'ny manaraka dia malahelo azy ianao.</v>
      </c>
      <c r="C2180" s="3" t="n">
        <v>-1</v>
      </c>
    </row>
    <row r="2181" customFormat="false" ht="15.75" hidden="false" customHeight="true" outlineLevel="0" collapsed="false">
      <c r="A2181" s="3" t="s">
        <v>2181</v>
      </c>
      <c r="B2181" s="3" t="str">
        <f aca="false">IFERROR(__xludf.dummyfunction("GOOGLETRANSLATE(B2181, ""en"", ""mg"")"),"Mbola tsy tiana anefa ny endri-javatra mikendry.")</f>
        <v>Mbola tsy tiana anefa ny endri-javatra mikendry.</v>
      </c>
      <c r="C2181" s="3" t="n">
        <v>-1</v>
      </c>
    </row>
    <row r="2182" customFormat="false" ht="15.75" hidden="false" customHeight="true" outlineLevel="0" collapsed="false">
      <c r="A2182" s="3" t="s">
        <v>2182</v>
      </c>
      <c r="B2182" s="3" t="str">
        <f aca="false">IFERROR(__xludf.dummyfunction("GOOGLETRANSLATE(B2182, ""en"", ""mg"")"),"Ny singa iray tsy ampy amin'ity modely ity dia ny tsy fahafahana mandika DVD amin'ny horonam-peo.")</f>
        <v>Ny singa iray tsy ampy amin'ity modely ity dia ny tsy fahafahana mandika DVD amin'ny horonam-peo.</v>
      </c>
      <c r="C2182" s="3" t="n">
        <v>-1</v>
      </c>
    </row>
    <row r="2183" customFormat="false" ht="15.75" hidden="false" customHeight="true" outlineLevel="0" collapsed="false">
      <c r="A2183" s="3" t="s">
        <v>2183</v>
      </c>
      <c r="B2183" s="3" t="str">
        <f aca="false">IFERROR(__xludf.dummyfunction("GOOGLETRANSLATE(B2183, ""en"", ""mg"")"),"Feo : 1/10 Ny olana izay toa manenika ny lalao GB FFL hafa rehetra, dia ny mozika ""mampalahelo"" be loatra.")</f>
        <v>Feo : 1/10 Ny olana izay toa manenika ny lalao GB FFL hafa rehetra, dia ny mozika "mampalahelo" be loatra.</v>
      </c>
      <c r="C2183" s="3" t="n">
        <v>-1</v>
      </c>
    </row>
    <row r="2184" customFormat="false" ht="15.75" hidden="false" customHeight="true" outlineLevel="0" collapsed="false">
      <c r="A2184" s="3" t="s">
        <v>2184</v>
      </c>
      <c r="B2184" s="3" t="str">
        <f aca="false">IFERROR(__xludf.dummyfunction("GOOGLETRANSLATE(B2184, ""en"", ""mg"")"),"Ny zavatra rehetra eo anelanelany dia fako.")</f>
        <v>Ny zavatra rehetra eo anelanelany dia fako.</v>
      </c>
      <c r="C2184" s="3" t="n">
        <v>-1</v>
      </c>
    </row>
    <row r="2185" customFormat="false" ht="15.75" hidden="false" customHeight="true" outlineLevel="0" collapsed="false">
      <c r="A2185" s="3" t="s">
        <v>2185</v>
      </c>
      <c r="B2185" s="3" t="str">
        <f aca="false">IFERROR(__xludf.dummyfunction("GOOGLETRANSLATE(B2185, ""en"", ""mg"")"),"Ary koa, mitovy amin'ny DM izy io. Na izany aza dia somary mahafinaritra ihany izy io ary misy mpilalao isan-karazany (jereo haingana ny lalana mainty hoditra any aoriana!)")</f>
        <v>Ary koa, mitovy amin'ny DM izy io. Na izany aza dia somary mahafinaritra ihany izy io ary misy mpilalao isan-karazany (jereo haingana ny lalana mainty hoditra any aoriana!)</v>
      </c>
      <c r="C2185" s="3" t="n">
        <v>1</v>
      </c>
    </row>
    <row r="2186" customFormat="false" ht="15.75" hidden="false" customHeight="true" outlineLevel="0" collapsed="false">
      <c r="A2186" s="3" t="s">
        <v>2186</v>
      </c>
      <c r="B2186" s="3" t="str">
        <f aca="false">IFERROR(__xludf.dummyfunction("GOOGLETRANSLATE(B2186, ""en"", ""mg"")"),"Ny tiako holazaina dia tena...")</f>
        <v>Ny tiako holazaina dia tena...</v>
      </c>
      <c r="C2186" s="3" t="n">
        <v>-1</v>
      </c>
    </row>
    <row r="2187" customFormat="false" ht="15.75" hidden="false" customHeight="true" outlineLevel="0" collapsed="false">
      <c r="A2187" s="3" t="s">
        <v>2187</v>
      </c>
      <c r="B2187" s="3" t="str">
        <f aca="false">IFERROR(__xludf.dummyfunction("GOOGLETRANSLATE(B2187, ""en"", ""mg"")"),"Ny roa hafa dia karazana lalao marathon. Ny lalao koa dia manana sarety tokana Multiplayer aka DS Download Play. Tena traikefa nahafinaritra na dia manana tanana lehibe aza indraindray ny vintana.")</f>
        <v>Ny roa hafa dia karazana lalao marathon. Ny lalao koa dia manana sarety tokana Multiplayer aka DS Download Play. Tena traikefa nahafinaritra na dia manana tanana lehibe aza indraindray ny vintana.</v>
      </c>
      <c r="C2187" s="3" t="n">
        <v>1</v>
      </c>
    </row>
    <row r="2188" customFormat="false" ht="15.75" hidden="false" customHeight="true" outlineLevel="0" collapsed="false">
      <c r="A2188" s="3" t="s">
        <v>2188</v>
      </c>
      <c r="B2188" s="3" t="str">
        <f aca="false">IFERROR(__xludf.dummyfunction("GOOGLETRANSLATE(B2188, ""en"", ""mg"")"),"Mampalahelo fa tafintohina kely i Oakenfold tamin'ity fanangonana ity.")</f>
        <v>Mampalahelo fa tafintohina kely i Oakenfold tamin'ity fanangonana ity.</v>
      </c>
      <c r="C2188" s="3" t="n">
        <v>-1</v>
      </c>
    </row>
    <row r="2189" customFormat="false" ht="15.75" hidden="false" customHeight="true" outlineLevel="0" collapsed="false">
      <c r="A2189" s="3" t="s">
        <v>2189</v>
      </c>
      <c r="B2189" s="3" t="str">
        <f aca="false">IFERROR(__xludf.dummyfunction("GOOGLETRANSLATE(B2189, ""en"", ""mg"")"),"TSARA TSARA ity hira ity. Mety ho hira tiako indrindra ao amin'ny rakikira miaraka amin'ny Cliche 7. Ain't Home Tonight - kintana 4/5.")</f>
        <v>TSARA TSARA ity hira ity. Mety ho hira tiako indrindra ao amin'ny rakikira miaraka amin'ny Cliche 7. Ain't Home Tonight - kintana 4/5.</v>
      </c>
      <c r="C2189" s="3" t="n">
        <v>1</v>
      </c>
    </row>
    <row r="2190" customFormat="false" ht="15.75" hidden="false" customHeight="true" outlineLevel="0" collapsed="false">
      <c r="A2190" s="3" t="s">
        <v>2190</v>
      </c>
      <c r="B2190" s="3" t="str">
        <f aca="false">IFERROR(__xludf.dummyfunction("GOOGLETRANSLATE(B2190, ""en"", ""mg"")"),"Tsy misy teny milaza ny faharatsian'ity sarimihetsika ity.")</f>
        <v>Tsy misy teny milaza ny faharatsian'ity sarimihetsika ity.</v>
      </c>
      <c r="C2190" s="3" t="n">
        <v>-1</v>
      </c>
    </row>
    <row r="2191" customFormat="false" ht="15.75" hidden="false" customHeight="true" outlineLevel="0" collapsed="false">
      <c r="A2191" s="3" t="s">
        <v>2191</v>
      </c>
      <c r="B2191" s="3" t="str">
        <f aca="false">IFERROR(__xludf.dummyfunction("GOOGLETRANSLATE(B2191, ""en"", ""mg"")"),"Mampalahelo fa ireo ihany no lalana mendrika hojerena.")</f>
        <v>Mampalahelo fa ireo ihany no lalana mendrika hojerena.</v>
      </c>
      <c r="C2191" s="3" t="n">
        <v>-1</v>
      </c>
    </row>
    <row r="2192" customFormat="false" ht="15.75" hidden="false" customHeight="true" outlineLevel="0" collapsed="false">
      <c r="A2192" s="3" t="s">
        <v>2192</v>
      </c>
      <c r="B2192" s="3" t="str">
        <f aca="false">IFERROR(__xludf.dummyfunction("GOOGLETRANSLATE(B2192, ""en"", ""mg"")"),"Sahirana ihany koa izy tamin'ny fihetsehana fototra dihy kibo toy ny lamin'ny fitetezana andilany izay nidinanao nandroso, nihemotra, nihemotra, nihemotra...tsy nilefitra loatra izy teo amin'ny valahana ka niafara tamin'ny mandroso, miverina, mitovy, mito"&amp;"vy.")</f>
        <v>Sahirana ihany koa izy tamin'ny fihetsehana fototra dihy kibo toy ny lamin'ny fitetezana andilany izay nidinanao nandroso, nihemotra, nihemotra, nihemotra...tsy nilefitra loatra izy teo amin'ny valahana ka niafara tamin'ny mandroso, miverina, mitovy, mitovy.</v>
      </c>
      <c r="C2192" s="3" t="n">
        <v>-1</v>
      </c>
    </row>
    <row r="2193" customFormat="false" ht="15.75" hidden="false" customHeight="true" outlineLevel="0" collapsed="false">
      <c r="A2193" s="3" t="s">
        <v>2193</v>
      </c>
      <c r="B2193" s="3" t="str">
        <f aca="false">IFERROR(__xludf.dummyfunction("GOOGLETRANSLATE(B2193, ""en"", ""mg"")"),"Ho an'izay mankahala ny vanim-potoanan'ny fialantsasatra sy ny fandrika rehetra ao aminy, ity dia manao arina tsara ao anaty tahiry feno hafaliana sy korontana.")</f>
        <v>Ho an'izay mankahala ny vanim-potoanan'ny fialantsasatra sy ny fandrika rehetra ao aminy, ity dia manao arina tsara ao anaty tahiry feno hafaliana sy korontana.</v>
      </c>
      <c r="C2193" s="3" t="n">
        <v>1</v>
      </c>
    </row>
    <row r="2194" customFormat="false" ht="15.75" hidden="false" customHeight="true" outlineLevel="0" collapsed="false">
      <c r="A2194" s="3" t="s">
        <v>2194</v>
      </c>
      <c r="B2194" s="3" t="str">
        <f aca="false">IFERROR(__xludf.dummyfunction("GOOGLETRANSLATE(B2194, ""en"", ""mg"")"),"Mbola tsy nisy hatramin'izay aho nandritra ny 22 taona nijery horonan-tsarimihetsika nitodika tany amiko raha toa ka nanomboka nanontany ahy ny nahazoany voalohany hoe ""Inona no mitranga aminy?""")</f>
        <v>Mbola tsy nisy hatramin'izay aho nandritra ny 22 taona nijery horonan-tsarimihetsika nitodika tany amiko raha toa ka nanomboka nanontany ahy ny nahazoany voalohany hoe "Inona no mitranga aminy?"</v>
      </c>
      <c r="C2194" s="3" t="n">
        <v>1</v>
      </c>
    </row>
    <row r="2195" customFormat="false" ht="15.75" hidden="false" customHeight="true" outlineLevel="0" collapsed="false">
      <c r="A2195" s="3" t="s">
        <v>2195</v>
      </c>
      <c r="B2195" s="3" t="str">
        <f aca="false">IFERROR(__xludf.dummyfunction("GOOGLETRANSLATE(B2195, ""en"", ""mg"")"),"Raha lazaina izany rehetra izany, dia mankasitraka ny hafatry ny fanarahana ny nofinofinao amin'ny asa soratra roa aho.")</f>
        <v>Raha lazaina izany rehetra izany, dia mankasitraka ny hafatry ny fanarahana ny nofinofinao amin'ny asa soratra roa aho.</v>
      </c>
      <c r="C2195" s="3" t="n">
        <v>1</v>
      </c>
    </row>
    <row r="2196" customFormat="false" ht="15.75" hidden="false" customHeight="true" outlineLevel="0" collapsed="false">
      <c r="A2196" s="3" t="s">
        <v>2196</v>
      </c>
      <c r="B2196" s="3" t="str">
        <f aca="false">IFERROR(__xludf.dummyfunction("GOOGLETRANSLATE(B2196, ""en"", ""mg"")"),"Tsotra. Saingy mihevitra ianao fa afaka manao bebe kokoa amin'ny rafitra $600 sy lalao ""tsotra"" toy izany.")</f>
        <v>Tsotra. Saingy mihevitra ianao fa afaka manao bebe kokoa amin'ny rafitra $600 sy lalao "tsotra" toy izany.</v>
      </c>
      <c r="C2196" s="3" t="n">
        <v>-1</v>
      </c>
    </row>
    <row r="2197" customFormat="false" ht="15.75" hidden="false" customHeight="true" outlineLevel="0" collapsed="false">
      <c r="A2197" s="3" t="s">
        <v>2197</v>
      </c>
      <c r="B2197" s="3" t="str">
        <f aca="false">IFERROR(__xludf.dummyfunction("GOOGLETRANSLATE(B2197, ""en"", ""mg"")"),"Nihomehy kely aho.")</f>
        <v>Nihomehy kely aho.</v>
      </c>
      <c r="C2197" s="3" t="n">
        <v>1</v>
      </c>
    </row>
    <row r="2198" customFormat="false" ht="15.75" hidden="false" customHeight="true" outlineLevel="0" collapsed="false">
      <c r="A2198" s="3" t="s">
        <v>2198</v>
      </c>
      <c r="B2198" s="3" t="str">
        <f aca="false">IFERROR(__xludf.dummyfunction("GOOGLETRANSLATE(B2198, ""en"", ""mg"")"),"Tena nankafy an'io fomba fanoratana io aho.")</f>
        <v>Tena nankafy an'io fomba fanoratana io aho.</v>
      </c>
      <c r="C2198" s="3" t="n">
        <v>1</v>
      </c>
    </row>
    <row r="2199" customFormat="false" ht="15.75" hidden="false" customHeight="true" outlineLevel="0" collapsed="false">
      <c r="A2199" s="3" t="s">
        <v>2199</v>
      </c>
      <c r="B2199" s="3" t="str">
        <f aca="false">IFERROR(__xludf.dummyfunction("GOOGLETRANSLATE(B2199, ""en"", ""mg"")"),"Ny hany zavatra mitazona ireo iraka ireo amin'ny teny manodidina dia ny tantara manify, noho izany dia miafara amin'ny lalao kianja mifototra amin'ny iraka, miaraka amin'ny fahasamihafana fa ny sarintanin'ny kianja dia somary lehibe kokoa noho ny lalao ki"&amp;"anja nentim-paharazana.")</f>
        <v>Ny hany zavatra mitazona ireo iraka ireo amin'ny teny manodidina dia ny tantara manify, noho izany dia miafara amin'ny lalao kianja mifototra amin'ny iraka, miaraka amin'ny fahasamihafana fa ny sarintanin'ny kianja dia somary lehibe kokoa noho ny lalao kianja nentim-paharazana.</v>
      </c>
      <c r="C2199" s="3" t="n">
        <v>-1</v>
      </c>
    </row>
    <row r="2200" customFormat="false" ht="15.75" hidden="false" customHeight="true" outlineLevel="0" collapsed="false">
      <c r="A2200" s="3" t="s">
        <v>2200</v>
      </c>
      <c r="B2200" s="3" t="str">
        <f aca="false">IFERROR(__xludf.dummyfunction("GOOGLETRANSLATE(B2200, ""en"", ""mg"")"),"Na dia mitovitovy amin'ny psychedelia tamin'ny taona 60 aza ny Scrapbook, dia tsy misy daty na kely aza; tsy isalasalana fa noho ny feon-gitara post-rock nohavaozina izay miseho manerana.")</f>
        <v>Na dia mitovitovy amin'ny psychedelia tamin'ny taona 60 aza ny Scrapbook, dia tsy misy daty na kely aza; tsy isalasalana fa noho ny feon-gitara post-rock nohavaozina izay miseho manerana.</v>
      </c>
      <c r="C2200" s="3" t="n">
        <v>1</v>
      </c>
    </row>
    <row r="2201" customFormat="false" ht="15.75" hidden="false" customHeight="true" outlineLevel="0" collapsed="false">
      <c r="A2201" s="3" t="s">
        <v>2201</v>
      </c>
      <c r="B2201" s="3" t="str">
        <f aca="false">IFERROR(__xludf.dummyfunction("GOOGLETRANSLATE(B2201, ""en"", ""mg"")"),"Ny lalao dia mety ho lasa sarimihetsika Disney.")</f>
        <v>Ny lalao dia mety ho lasa sarimihetsika Disney.</v>
      </c>
      <c r="C2201" s="3" t="n">
        <v>-1</v>
      </c>
    </row>
    <row r="2202" customFormat="false" ht="15.75" hidden="false" customHeight="true" outlineLevel="0" collapsed="false">
      <c r="A2202" s="3" t="s">
        <v>2202</v>
      </c>
      <c r="B2202" s="3" t="str">
        <f aca="false">IFERROR(__xludf.dummyfunction("GOOGLETRANSLATE(B2202, ""en"", ""mg"")"),"Tena tsara izy ireo ary manome laza tsara an'i Atlanta.")</f>
        <v>Tena tsara izy ireo ary manome laza tsara an'i Atlanta.</v>
      </c>
      <c r="C2202" s="3" t="n">
        <v>1</v>
      </c>
    </row>
    <row r="2203" customFormat="false" ht="15.75" hidden="false" customHeight="true" outlineLevel="0" collapsed="false">
      <c r="A2203" s="3" t="s">
        <v>2203</v>
      </c>
      <c r="B2203" s="3" t="str">
        <f aca="false">IFERROR(__xludf.dummyfunction("GOOGLETRANSLATE(B2203, ""en"", ""mg"")"),"Eny....Manao izay hataon'izay masiaka ratsy fanahy rehetra ianao; Mandehana mirohondrohona ary vonoy ny tsirairay amin'ireo Mutta Fu kely ireo...tsy maninona....Vonoo fotsiny izy rehetra.")</f>
        <v>Eny....Manao izay hataon'izay masiaka ratsy fanahy rehetra ianao; Mandehana mirohondrohona ary vonoy ny tsirairay amin'ireo Mutta Fu kely ireo...tsy maninona....Vonoo fotsiny izy rehetra.</v>
      </c>
      <c r="C2203" s="3" t="n">
        <v>1</v>
      </c>
    </row>
    <row r="2204" customFormat="false" ht="15.75" hidden="false" customHeight="true" outlineLevel="0" collapsed="false">
      <c r="A2204" s="3" t="s">
        <v>2204</v>
      </c>
      <c r="B2204" s="3" t="str">
        <f aca="false">IFERROR(__xludf.dummyfunction("GOOGLETRANSLATE(B2204, ""en"", ""mg"")"),"Ity karazana ady mijanona sy mandeha ity dia manala ny fahatsapana loza mety hitranga amin'ny lalao tahaka izao.")</f>
        <v>Ity karazana ady mijanona sy mandeha ity dia manala ny fahatsapana loza mety hitranga amin'ny lalao tahaka izao.</v>
      </c>
      <c r="C2204" s="3" t="n">
        <v>-1</v>
      </c>
    </row>
    <row r="2205" customFormat="false" ht="15.75" hidden="false" customHeight="true" outlineLevel="0" collapsed="false">
      <c r="A2205" s="3" t="s">
        <v>2205</v>
      </c>
      <c r="B2205" s="3" t="str">
        <f aca="false">IFERROR(__xludf.dummyfunction("GOOGLETRANSLATE(B2205, ""en"", ""mg"")"),"Mety hanampy ihany koa raha misy toromarika mazava momba ny fomba hidirana lalao ary azoko sary an-tsaina fa maro ny olona kivy na miharatsy, tezitra na tezitra noho ny tsy fahafahany miditra amin'ny lalao.")</f>
        <v>Mety hanampy ihany koa raha misy toromarika mazava momba ny fomba hidirana lalao ary azoko sary an-tsaina fa maro ny olona kivy na miharatsy, tezitra na tezitra noho ny tsy fahafahany miditra amin'ny lalao.</v>
      </c>
      <c r="C2205" s="3" t="n">
        <v>-1</v>
      </c>
    </row>
    <row r="2206" customFormat="false" ht="15.75" hidden="false" customHeight="true" outlineLevel="0" collapsed="false">
      <c r="A2206" s="3" t="s">
        <v>2206</v>
      </c>
      <c r="B2206" s="3" t="str">
        <f aca="false">IFERROR(__xludf.dummyfunction("GOOGLETRANSLATE(B2206, ""en"", ""mg"")"),"4. Mahavariana ny fiainan'ny batterie.")</f>
        <v>4. Mahavariana ny fiainan'ny batterie.</v>
      </c>
      <c r="C2206" s="3" t="n">
        <v>1</v>
      </c>
    </row>
    <row r="2207" customFormat="false" ht="15.75" hidden="false" customHeight="true" outlineLevel="0" collapsed="false">
      <c r="A2207" s="3" t="s">
        <v>2207</v>
      </c>
      <c r="B2207" s="3" t="str">
        <f aca="false">IFERROR(__xludf.dummyfunction("GOOGLETRANSLATE(B2207, ""en"", ""mg"")"),"Ny fiantraikan'ny ampahan'ny hetsika dia misongadina ihany koa, ahitana loko marevaka sy hazavana mamorona.")</f>
        <v>Ny fiantraikan'ny ampahan'ny hetsika dia misongadina ihany koa, ahitana loko marevaka sy hazavana mamorona.</v>
      </c>
      <c r="C2207" s="3" t="n">
        <v>1</v>
      </c>
    </row>
    <row r="2208" customFormat="false" ht="15.75" hidden="false" customHeight="true" outlineLevel="0" collapsed="false">
      <c r="A2208" s="3" t="s">
        <v>2208</v>
      </c>
      <c r="B2208" s="3" t="str">
        <f aca="false">IFERROR(__xludf.dummyfunction("GOOGLETRANSLATE(B2208, ""en"", ""mg"")"),"Mitabataba be koa aho rehefa miresaka ary misy telefaonina ao am-paosiko rehefa mandeha.")</f>
        <v>Mitabataba be koa aho rehefa miresaka ary misy telefaonina ao am-paosiko rehefa mandeha.</v>
      </c>
      <c r="C2208" s="3" t="n">
        <v>-1</v>
      </c>
    </row>
    <row r="2209" customFormat="false" ht="15.75" hidden="false" customHeight="true" outlineLevel="0" collapsed="false">
      <c r="A2209" s="3" t="s">
        <v>2209</v>
      </c>
      <c r="B2209" s="3" t="str">
        <f aca="false">IFERROR(__xludf.dummyfunction("GOOGLETRANSLATE(B2209, ""en"", ""mg"")"),"Feno fankasitrahana aho noho ny bokin'i Dr. Emerson Eggerichs, The Language of Love and Respect: Cracking the Communication Code with Your Mate (Thomas Nelson).")</f>
        <v>Feno fankasitrahana aho noho ny bokin'i Dr. Emerson Eggerichs, The Language of Love and Respect: Cracking the Communication Code with Your Mate (Thomas Nelson).</v>
      </c>
      <c r="C2209" s="3" t="n">
        <v>1</v>
      </c>
    </row>
    <row r="2210" customFormat="false" ht="15.75" hidden="false" customHeight="true" outlineLevel="0" collapsed="false">
      <c r="A2210" s="3" t="s">
        <v>2210</v>
      </c>
      <c r="B2210" s="3" t="str">
        <f aca="false">IFERROR(__xludf.dummyfunction("GOOGLETRANSLATE(B2210, ""en"", ""mg"")"),"Ny lalao dia manjavozavo, ny vokatry ny ra dia mivantana avy amin'ny kombat mety maty, ny ady dia tena mahatsikaiky ka ny lambo sy ny amboadia dia manao anao ho **** Fa ny ampahany ratsy indrindra dia tsy maintsy mitaingin-tsoavaly.")</f>
        <v>Ny lalao dia manjavozavo, ny vokatry ny ra dia mivantana avy amin'ny kombat mety maty, ny ady dia tena mahatsikaiky ka ny lambo sy ny amboadia dia manao anao ho **** Fa ny ampahany ratsy indrindra dia tsy maintsy mitaingin-tsoavaly.</v>
      </c>
      <c r="C2210" s="3" t="n">
        <v>-1</v>
      </c>
    </row>
    <row r="2211" customFormat="false" ht="15.75" hidden="false" customHeight="true" outlineLevel="0" collapsed="false">
      <c r="A2211" s="3" t="s">
        <v>2211</v>
      </c>
      <c r="B2211" s="3" t="str">
        <f aca="false">IFERROR(__xludf.dummyfunction("GOOGLETRANSLATE(B2211, ""en"", ""mg"")"),"Tsy mahazatra ny vokany.")</f>
        <v>Tsy mahazatra ny vokany.</v>
      </c>
      <c r="C2211" s="3" t="n">
        <v>1</v>
      </c>
    </row>
    <row r="2212" customFormat="false" ht="15.75" hidden="false" customHeight="true" outlineLevel="0" collapsed="false">
      <c r="A2212" s="3" t="s">
        <v>2212</v>
      </c>
      <c r="B2212" s="3" t="str">
        <f aca="false">IFERROR(__xludf.dummyfunction("GOOGLETRANSLATE(B2212, ""en"", ""mg"")"),"Inona no misy amin'ny sisa amin'ity fako ity?")</f>
        <v>Inona no misy amin'ny sisa amin'ity fako ity?</v>
      </c>
      <c r="C2212" s="3" t="n">
        <v>-1</v>
      </c>
    </row>
    <row r="2213" customFormat="false" ht="15.75" hidden="false" customHeight="true" outlineLevel="0" collapsed="false">
      <c r="A2213" s="3" t="s">
        <v>2213</v>
      </c>
      <c r="B2213" s="3" t="str">
        <f aca="false">IFERROR(__xludf.dummyfunction("GOOGLETRANSLATE(B2213, ""en"", ""mg"")"),"Somary mamitaka ny lohatenin'ny ""anti-war classic"".")</f>
        <v>Somary mamitaka ny lohatenin'ny "anti-war classic".</v>
      </c>
      <c r="C2213" s="3" t="n">
        <v>-1</v>
      </c>
    </row>
    <row r="2214" customFormat="false" ht="15.75" hidden="false" customHeight="true" outlineLevel="0" collapsed="false">
      <c r="A2214" s="3" t="s">
        <v>2214</v>
      </c>
      <c r="B2214" s="3" t="str">
        <f aca="false">IFERROR(__xludf.dummyfunction("GOOGLETRANSLATE(B2214, ""en"", ""mg"")"),"Tapaka izy ireo rehefa avy nampiasa azy io imbetsaka, tamin'ny alalan'ny fanokafana sy fanakatonana ara-dalàna.")</f>
        <v>Tapaka izy ireo rehefa avy nampiasa azy io imbetsaka, tamin'ny alalan'ny fanokafana sy fanakatonana ara-dalàna.</v>
      </c>
      <c r="C2214" s="3" t="n">
        <v>-1</v>
      </c>
    </row>
    <row r="2215" customFormat="false" ht="15.75" hidden="false" customHeight="true" outlineLevel="0" collapsed="false">
      <c r="A2215" s="3" t="s">
        <v>2215</v>
      </c>
      <c r="B2215" s="3" t="str">
        <f aca="false">IFERROR(__xludf.dummyfunction("GOOGLETRANSLATE(B2215, ""en"", ""mg"")"),"Mandra-pahavitany, na olon-kafa, manao izany, dia mandany fotoana ny miady hevitra momba ny famolavolana manan-tsaina.")</f>
        <v>Mandra-pahavitany, na olon-kafa, manao izany, dia mandany fotoana ny miady hevitra momba ny famolavolana manan-tsaina.</v>
      </c>
      <c r="C2215" s="3" t="n">
        <v>-1</v>
      </c>
    </row>
    <row r="2216" customFormat="false" ht="15.75" hidden="false" customHeight="true" outlineLevel="0" collapsed="false">
      <c r="A2216" s="3" t="s">
        <v>2216</v>
      </c>
      <c r="B2216" s="3" t="str">
        <f aca="false">IFERROR(__xludf.dummyfunction("GOOGLETRANSLATE(B2216, ""en"", ""mg"")"),"Tsy ho tsara tsiro izy io, ary tsy misy dikany.")</f>
        <v>Tsy ho tsara tsiro izy io, ary tsy misy dikany.</v>
      </c>
      <c r="C2216" s="3" t="n">
        <v>-1</v>
      </c>
    </row>
    <row r="2217" customFormat="false" ht="15.75" hidden="false" customHeight="true" outlineLevel="0" collapsed="false">
      <c r="A2217" s="3" t="s">
        <v>2217</v>
      </c>
      <c r="B2217" s="3" t="str">
        <f aca="false">IFERROR(__xludf.dummyfunction("GOOGLETRANSLATE(B2217, ""en"", ""mg"")"),"Azo nosorohana ity lalao ity.")</f>
        <v>Azo nosorohana ity lalao ity.</v>
      </c>
      <c r="C2217" s="3" t="n">
        <v>-1</v>
      </c>
    </row>
    <row r="2218" customFormat="false" ht="15.75" hidden="false" customHeight="true" outlineLevel="0" collapsed="false">
      <c r="A2218" s="3" t="s">
        <v>2218</v>
      </c>
      <c r="B2218" s="3" t="str">
        <f aca="false">IFERROR(__xludf.dummyfunction("GOOGLETRANSLATE(B2218, ""en"", ""mg"")"),"Electrifying Nicholson!")</f>
        <v>Electrifying Nicholson!</v>
      </c>
      <c r="C2218" s="3" t="n">
        <v>1</v>
      </c>
    </row>
    <row r="2219" customFormat="false" ht="15.75" hidden="false" customHeight="true" outlineLevel="0" collapsed="false">
      <c r="A2219" s="3" t="s">
        <v>2219</v>
      </c>
      <c r="B2219" s="3" t="str">
        <f aca="false">IFERROR(__xludf.dummyfunction("GOOGLETRANSLATE(B2219, ""en"", ""mg"")"),"mampihomehy toy ny helo fa tiako koa ny mozika.")</f>
        <v>mampihomehy toy ny helo fa tiako koa ny mozika.</v>
      </c>
      <c r="C2219" s="3" t="n">
        <v>1</v>
      </c>
    </row>
    <row r="2220" customFormat="false" ht="15.75" hidden="false" customHeight="true" outlineLevel="0" collapsed="false">
      <c r="A2220" s="3" t="s">
        <v>2220</v>
      </c>
      <c r="B2220" s="3" t="str">
        <f aca="false">IFERROR(__xludf.dummyfunction("GOOGLETRANSLATE(B2220, ""en"", ""mg"")"),"Tena lalao piozila tena tsara izy io.")</f>
        <v>Tena lalao piozila tena tsara izy io.</v>
      </c>
      <c r="C2220" s="3" t="n">
        <v>1</v>
      </c>
    </row>
    <row r="2221" customFormat="false" ht="15.75" hidden="false" customHeight="true" outlineLevel="0" collapsed="false">
      <c r="A2221" s="3" t="s">
        <v>2221</v>
      </c>
      <c r="B2221" s="3" t="str">
        <f aca="false">IFERROR(__xludf.dummyfunction("GOOGLETRANSLATE(B2221, ""en"", ""mg"")"),"Rehefa nilalao ity lalao ity aho dia te-hanafaingana sy handresy azy.")</f>
        <v>Rehefa nilalao ity lalao ity aho dia te-hanafaingana sy handresy azy.</v>
      </c>
      <c r="C2221" s="3" t="n">
        <v>-1</v>
      </c>
    </row>
    <row r="2222" customFormat="false" ht="15.75" hidden="false" customHeight="true" outlineLevel="0" collapsed="false">
      <c r="A2222" s="3" t="s">
        <v>2222</v>
      </c>
      <c r="B2222" s="3" t="str">
        <f aca="false">IFERROR(__xludf.dummyfunction("GOOGLETRANSLATE(B2222, ""en"", ""mg"")"),"Nandiso fanantenana ny fiafarany.")</f>
        <v>Nandiso fanantenana ny fiafarany.</v>
      </c>
      <c r="C2222" s="3" t="n">
        <v>-1</v>
      </c>
    </row>
    <row r="2223" customFormat="false" ht="15.75" hidden="false" customHeight="true" outlineLevel="0" collapsed="false">
      <c r="A2223" s="3" t="s">
        <v>2223</v>
      </c>
      <c r="B2223" s="3" t="str">
        <f aca="false">IFERROR(__xludf.dummyfunction("GOOGLETRANSLATE(B2223, ""en"", ""mg"")"),"Ny mozika amin'ny lohataona sy ny ririnina dia ho sahiran-tsaina rehefa mandre azy ireo ianao; miadana ry zareo!")</f>
        <v>Ny mozika amin'ny lohataona sy ny ririnina dia ho sahiran-tsaina rehefa mandre azy ireo ianao; miadana ry zareo!</v>
      </c>
      <c r="C2223" s="3" t="n">
        <v>-1</v>
      </c>
    </row>
    <row r="2224" customFormat="false" ht="15.75" hidden="false" customHeight="true" outlineLevel="0" collapsed="false">
      <c r="A2224" s="3" t="s">
        <v>2224</v>
      </c>
      <c r="B2224" s="3" t="str">
        <f aca="false">IFERROR(__xludf.dummyfunction("GOOGLETRANSLATE(B2224, ""en"", ""mg"")"),"Manana ny hatsikana Koontz rehetra sy ny fifanakalozan-kevitra hafahafa izy io.")</f>
        <v>Manana ny hatsikana Koontz rehetra sy ny fifanakalozan-kevitra hafahafa izy io.</v>
      </c>
      <c r="C2224" s="3" t="n">
        <v>1</v>
      </c>
    </row>
    <row r="2225" customFormat="false" ht="15.75" hidden="false" customHeight="true" outlineLevel="0" collapsed="false">
      <c r="A2225" s="3" t="s">
        <v>2225</v>
      </c>
      <c r="B2225" s="3" t="str">
        <f aca="false">IFERROR(__xludf.dummyfunction("GOOGLETRANSLATE(B2225, ""en"", ""mg"")"),"""Total letdown"" Avelao aho hanazava ny zavatra sasany aloha.")</f>
        <v>"Total letdown" Avelao aho hanazava ny zavatra sasany aloha.</v>
      </c>
      <c r="C2225" s="3" t="n">
        <v>-1</v>
      </c>
    </row>
    <row r="2226" customFormat="false" ht="15.75" hidden="false" customHeight="true" outlineLevel="0" collapsed="false">
      <c r="A2226" s="3" t="s">
        <v>2226</v>
      </c>
      <c r="B2226" s="3" t="str">
        <f aca="false">IFERROR(__xludf.dummyfunction("GOOGLETRANSLATE(B2226, ""en"", ""mg"")"),"Ilay zaza kely, izay ilain'ity Tooth-Fairy ity tany am-boalohany, dia mankaleo toy ny zaza kely izay ezahiny ampiana rehefa lehibe.")</f>
        <v>Ilay zaza kely, izay ilain'ity Tooth-Fairy ity tany am-boalohany, dia mankaleo toy ny zaza kely izay ezahiny ampiana rehefa lehibe.</v>
      </c>
      <c r="C2226" s="3" t="n">
        <v>-1</v>
      </c>
    </row>
    <row r="2227" customFormat="false" ht="15.75" hidden="false" customHeight="true" outlineLevel="0" collapsed="false">
      <c r="A2227" s="3" t="s">
        <v>2227</v>
      </c>
      <c r="B2227" s="3" t="str">
        <f aca="false">IFERROR(__xludf.dummyfunction("GOOGLETRANSLATE(B2227, ""en"", ""mg"")"),"Ny factor dia nalemy noho ny fanomezana be loatra aloha loatra.")</f>
        <v>Ny factor dia nalemy noho ny fanomezana be loatra aloha loatra.</v>
      </c>
      <c r="C2227" s="3" t="n">
        <v>-1</v>
      </c>
    </row>
    <row r="2228" customFormat="false" ht="15.75" hidden="false" customHeight="true" outlineLevel="0" collapsed="false">
      <c r="A2228" s="3" t="s">
        <v>2228</v>
      </c>
      <c r="B2228" s="3" t="str">
        <f aca="false">IFERROR(__xludf.dummyfunction("GOOGLETRANSLATE(B2228, ""en"", ""mg"")"),"Ny voalohany dia ny Artificial Intelligence, izay mahagaga.")</f>
        <v>Ny voalohany dia ny Artificial Intelligence, izay mahagaga.</v>
      </c>
      <c r="C2228" s="3" t="n">
        <v>1</v>
      </c>
    </row>
    <row r="2229" customFormat="false" ht="15.75" hidden="false" customHeight="true" outlineLevel="0" collapsed="false">
      <c r="A2229" s="3" t="s">
        <v>2229</v>
      </c>
      <c r="B2229" s="3" t="str">
        <f aca="false">IFERROR(__xludf.dummyfunction("GOOGLETRANSLATE(B2229, ""en"", ""mg"")"),"Ny mpilalao tokana dia manana fotoana sasany izay mampihomehy.")</f>
        <v>Ny mpilalao tokana dia manana fotoana sasany izay mampihomehy.</v>
      </c>
      <c r="C2229" s="3" t="n">
        <v>1</v>
      </c>
    </row>
    <row r="2230" customFormat="false" ht="15.75" hidden="false" customHeight="true" outlineLevel="0" collapsed="false">
      <c r="A2230" s="3" t="s">
        <v>2230</v>
      </c>
      <c r="B2230" s="3" t="str">
        <f aca="false">IFERROR(__xludf.dummyfunction("GOOGLETRANSLATE(B2230, ""en"", ""mg"")"),"Efa antitra ny tantara, azonao ny Rahalahinao rehetra dia very izy ireo, dia azonao indray izy ireo.")</f>
        <v>Efa antitra ny tantara, azonao ny Rahalahinao rehetra dia very izy ireo, dia azonao indray izy ireo.</v>
      </c>
      <c r="C2230" s="3" t="n">
        <v>-1</v>
      </c>
    </row>
    <row r="2231" customFormat="false" ht="15.75" hidden="false" customHeight="true" outlineLevel="0" collapsed="false">
      <c r="A2231" s="3" t="s">
        <v>2231</v>
      </c>
      <c r="B2231" s="3" t="str">
        <f aca="false">IFERROR(__xludf.dummyfunction("GOOGLETRANSLATE(B2231, ""en"", ""mg"")"),"Raymond sy ny tarika niaviany no tena tompon'ny mozikany na dia faharoa akaiky aza ny Beau Hunks.")</f>
        <v>Raymond sy ny tarika niaviany no tena tompon'ny mozikany na dia faharoa akaiky aza ny Beau Hunks.</v>
      </c>
      <c r="C2231" s="3" t="n">
        <v>1</v>
      </c>
    </row>
    <row r="2232" customFormat="false" ht="15.75" hidden="false" customHeight="true" outlineLevel="0" collapsed="false">
      <c r="A2232" s="3" t="s">
        <v>2232</v>
      </c>
      <c r="B2232" s="3" t="str">
        <f aca="false">IFERROR(__xludf.dummyfunction("GOOGLETRANSLATE(B2232, ""en"", ""mg"")"),"Namoaka vatosoa indie ny IFC miaraka amin'ny fitantarana karazana novella mahafinaritra, mihetsika ary manaitra miaraka amin'ireo mpilalao ho ivon'ny sarimihetsika: ny hippie teo aloha Jack Slavin (Daniel Day-Lewis tsy mbola tsara kokoa) izay miara-mipetr"&amp;"aka amin'ny zanany vavy roa Rose (voasazy, voafitaka ary very hevitra, Camilla Belle) tamin'ny fotoana nisarahany tamin'ny reniny. lavitra sy 'nosy any amin'ny morontsiraka atsinanan'i Etazonia' (araka ny lazain'ny karatra anaram-boninahitra amintsika mom"&amp;"ba ny ""I Put A Spell On You"" mampihomehy nataon'i Creedence Clearwater Revival mametraka ny feony).")</f>
        <v>Namoaka vatosoa indie ny IFC miaraka amin'ny fitantarana karazana novella mahafinaritra, mihetsika ary manaitra miaraka amin'ireo mpilalao ho ivon'ny sarimihetsika: ny hippie teo aloha Jack Slavin (Daniel Day-Lewis tsy mbola tsara kokoa) izay miara-mipetraka amin'ny zanany vavy roa Rose (voasazy, voafitaka ary very hevitra, Camilla Belle) tamin'ny fotoana nisarahany tamin'ny reniny. lavitra sy 'nosy any amin'ny morontsiraka atsinanan'i Etazonia' (araka ny lazain'ny karatra anaram-boninahitra amintsika momba ny "I Put A Spell On You" mampihomehy nataon'i Creedence Clearwater Revival mametraka ny feony).</v>
      </c>
      <c r="C2232" s="3" t="n">
        <v>1</v>
      </c>
    </row>
    <row r="2233" customFormat="false" ht="15.75" hidden="false" customHeight="true" outlineLevel="0" collapsed="false">
      <c r="A2233" s="3" t="s">
        <v>2233</v>
      </c>
      <c r="B2233" s="3" t="str">
        <f aca="false">IFERROR(__xludf.dummyfunction("GOOGLETRANSLATE(B2233, ""en"", ""mg"")"),"Izy io dia manana slot amin'ny endri-javatra milamina toy ny clip snap ho an'ny fehin-tanana izay hahatonga azy ho mora mamaha sy manenjana ny fehin-tanana raha ilaina.")</f>
        <v>Izy io dia manana slot amin'ny endri-javatra milamina toy ny clip snap ho an'ny fehin-tanana izay hahatonga azy ho mora mamaha sy manenjana ny fehin-tanana raha ilaina.</v>
      </c>
      <c r="C2233" s="3" t="n">
        <v>1</v>
      </c>
    </row>
    <row r="2234" customFormat="false" ht="15.75" hidden="false" customHeight="true" outlineLevel="0" collapsed="false">
      <c r="A2234" s="3" t="s">
        <v>2234</v>
      </c>
      <c r="B2234" s="3" t="str">
        <f aca="false">IFERROR(__xludf.dummyfunction("GOOGLETRANSLATE(B2234, ""en"", ""mg"")"),"Raha azoko atao dia tiako ny hamerina azy na hanakalo zavatra tsara kokoa.")</f>
        <v>Raha azoko atao dia tiako ny hamerina azy na hanakalo zavatra tsara kokoa.</v>
      </c>
      <c r="C2234" s="3" t="n">
        <v>-1</v>
      </c>
    </row>
    <row r="2235" customFormat="false" ht="15.75" hidden="false" customHeight="true" outlineLevel="0" collapsed="false">
      <c r="A2235" s="3" t="s">
        <v>2235</v>
      </c>
      <c r="B2235" s="3" t="str">
        <f aca="false">IFERROR(__xludf.dummyfunction("GOOGLETRANSLATE(B2235, ""en"", ""mg"")"),"Nanantena be aho tamin'ity fakantsary ity mifototra amin'ny vidiny ($400) sy ny anarana Canon (mbola manana AE-1 taloha tamin'ny taona 1982 ary nampiasa fakantsary ELPH be dia be), ary raha ny kalitaon'ny sary dia tsy hitako izay lesoka.")</f>
        <v>Nanantena be aho tamin'ity fakantsary ity mifototra amin'ny vidiny ($400) sy ny anarana Canon (mbola manana AE-1 taloha tamin'ny taona 1982 ary nampiasa fakantsary ELPH be dia be), ary raha ny kalitaon'ny sary dia tsy hitako izay lesoka.</v>
      </c>
      <c r="C2235" s="3" t="n">
        <v>1</v>
      </c>
    </row>
    <row r="2236" customFormat="false" ht="15.75" hidden="false" customHeight="true" outlineLevel="0" collapsed="false">
      <c r="A2236" s="3" t="s">
        <v>2236</v>
      </c>
      <c r="B2236" s="3" t="str">
        <f aca="false">IFERROR(__xludf.dummyfunction("GOOGLETRANSLATE(B2236, ""en"", ""mg"")"),"Tsy azonao an-tsaina fa milalao mandritra ny ora vitsivitsy izahay ary tsy ho faty mihitsy...")</f>
        <v>Tsy azonao an-tsaina fa milalao mandritra ny ora vitsivitsy izahay ary tsy ho faty mihitsy...</v>
      </c>
      <c r="C2236" s="3" t="n">
        <v>-1</v>
      </c>
    </row>
    <row r="2237" customFormat="false" ht="15.75" hidden="false" customHeight="true" outlineLevel="0" collapsed="false">
      <c r="A2237" s="3" t="s">
        <v>2237</v>
      </c>
      <c r="B2237" s="3" t="str">
        <f aca="false">IFERROR(__xludf.dummyfunction("GOOGLETRANSLATE(B2237, ""en"", ""mg"")"),"Ny voalohany dia ny hoe manenika ny boky manontolo ny hambom-pony, manjaka sy mamitaka ny hafatra.")</f>
        <v>Ny voalohany dia ny hoe manenika ny boky manontolo ny hambom-pony, manjaka sy mamitaka ny hafatra.</v>
      </c>
      <c r="C2237" s="3" t="n">
        <v>-1</v>
      </c>
    </row>
    <row r="2238" customFormat="false" ht="15.75" hidden="false" customHeight="true" outlineLevel="0" collapsed="false">
      <c r="A2238" s="3" t="s">
        <v>2238</v>
      </c>
      <c r="B2238" s="3" t="str">
        <f aca="false">IFERROR(__xludf.dummyfunction("GOOGLETRANSLATE(B2238, ""en"", ""mg"")"),"Na izany aza, amin'ny maha olon-dehibe ahy, tsy azoko hoe nahoana ny olon-dehibe maro no tia an'ity andiany ity.")</f>
        <v>Na izany aza, amin'ny maha olon-dehibe ahy, tsy azoko hoe nahoana ny olon-dehibe maro no tia an'ity andiany ity.</v>
      </c>
      <c r="C2238" s="3" t="n">
        <v>-1</v>
      </c>
    </row>
    <row r="2239" customFormat="false" ht="15.75" hidden="false" customHeight="true" outlineLevel="0" collapsed="false">
      <c r="A2239" s="3" t="s">
        <v>2239</v>
      </c>
      <c r="B2239" s="3" t="str">
        <f aca="false">IFERROR(__xludf.dummyfunction("GOOGLETRANSLATE(B2239, ""en"", ""mg"")"),"Mampihomehy fotsiny ny olona hividy ity rakikira ratsy ity.")</f>
        <v>Mampihomehy fotsiny ny olona hividy ity rakikira ratsy ity.</v>
      </c>
      <c r="C2239" s="3" t="n">
        <v>-1</v>
      </c>
    </row>
    <row r="2240" customFormat="false" ht="15.75" hidden="false" customHeight="true" outlineLevel="0" collapsed="false">
      <c r="A2240" s="3" t="s">
        <v>2240</v>
      </c>
      <c r="B2240" s="3" t="str">
        <f aca="false">IFERROR(__xludf.dummyfunction("GOOGLETRANSLATE(B2240, ""en"", ""mg"")"),"Na izany aza, amin'izao fotoana izao, 60 taona taorian'ny namoahana azy voalohany, ""Ahoana ny famakiana boky"" dia tsy dia mahavariana loatra.")</f>
        <v>Na izany aza, amin'izao fotoana izao, 60 taona taorian'ny namoahana azy voalohany, "Ahoana ny famakiana boky" dia tsy dia mahavariana loatra.</v>
      </c>
      <c r="C2240" s="3" t="n">
        <v>-1</v>
      </c>
    </row>
    <row r="2241" customFormat="false" ht="15.75" hidden="false" customHeight="true" outlineLevel="0" collapsed="false">
      <c r="A2241" s="3" t="s">
        <v>2241</v>
      </c>
      <c r="B2241" s="3" t="str">
        <f aca="false">IFERROR(__xludf.dummyfunction("GOOGLETRANSLATE(B2241, ""en"", ""mg"")"),"Tabletan'ny vao manomboka tsara.")</f>
        <v>Tabletan'ny vao manomboka tsara.</v>
      </c>
      <c r="C2241" s="3" t="n">
        <v>1</v>
      </c>
    </row>
    <row r="2242" customFormat="false" ht="15.75" hidden="false" customHeight="true" outlineLevel="0" collapsed="false">
      <c r="A2242" s="3" t="s">
        <v>2242</v>
      </c>
      <c r="B2242" s="3" t="str">
        <f aca="false">IFERROR(__xludf.dummyfunction("GOOGLETRANSLATE(B2242, ""en"", ""mg"")"),"Ary ny frame dia mikisaka matetika.")</f>
        <v>Ary ny frame dia mikisaka matetika.</v>
      </c>
      <c r="C2242" s="3" t="n">
        <v>-1</v>
      </c>
    </row>
    <row r="2243" customFormat="false" ht="15.75" hidden="false" customHeight="true" outlineLevel="0" collapsed="false">
      <c r="A2243" s="3" t="s">
        <v>2243</v>
      </c>
      <c r="B2243" s="3" t="str">
        <f aca="false">IFERROR(__xludf.dummyfunction("GOOGLETRANSLATE(B2243, ""en"", ""mg"")"),"Tsy manampy izany fa efa an-taonany maro ny sarimihetsika.")</f>
        <v>Tsy manampy izany fa efa an-taonany maro ny sarimihetsika.</v>
      </c>
      <c r="C2243" s="3" t="n">
        <v>-1</v>
      </c>
    </row>
    <row r="2244" customFormat="false" ht="15.75" hidden="false" customHeight="true" outlineLevel="0" collapsed="false">
      <c r="A2244" s="3" t="s">
        <v>2244</v>
      </c>
      <c r="B2244" s="3" t="str">
        <f aca="false">IFERROR(__xludf.dummyfunction("GOOGLETRANSLATE(B2244, ""en"", ""mg"")"),"Taorian'ny fanokafana mafana sy ny zavatra nilamina avy amin'ny hoop-la na dia ireo mpiankin-doha amin'ny Star Wars salama aza dia hanaiky fa maharary ny fiaretana ny fihetsika sy ny fifanakalozan-kevitra.")</f>
        <v>Taorian'ny fanokafana mafana sy ny zavatra nilamina avy amin'ny hoop-la na dia ireo mpiankin-doha amin'ny Star Wars salama aza dia hanaiky fa maharary ny fiaretana ny fihetsika sy ny fifanakalozan-kevitra.</v>
      </c>
      <c r="C2244" s="3" t="n">
        <v>-1</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2025-03-23T16:28:28Z</dcterms:created>
  <dc:creator>openpyxl</dc:creator>
  <dc:description/>
  <dc:language>en-US</dc:language>
  <cp:lastModifiedBy/>
  <dcterms:modified xsi:type="dcterms:W3CDTF">2025-03-23T18:23:31Z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