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w\Documents\FallSpring2024\"/>
    </mc:Choice>
  </mc:AlternateContent>
  <xr:revisionPtr revIDLastSave="0" documentId="13_ncr:1_{7F318A58-E9FE-4FFC-B5FD-538ADAE66C28}" xr6:coauthVersionLast="47" xr6:coauthVersionMax="47" xr10:uidLastSave="{00000000-0000-0000-0000-000000000000}"/>
  <bookViews>
    <workbookView xWindow="-108" yWindow="-108" windowWidth="23256" windowHeight="12456" activeTab="1" xr2:uid="{D665EC00-F12E-4073-8611-F4CD415AF127}"/>
  </bookViews>
  <sheets>
    <sheet name="Raw Stats" sheetId="1" r:id="rId1"/>
    <sheet name="Sheet2" sheetId="2" r:id="rId2"/>
  </sheets>
  <definedNames>
    <definedName name="att">'Raw Stats'!$K$2:$K$21</definedName>
    <definedName name="Average">'Raw Stats'!$F$24</definedName>
    <definedName name="def">'Raw Stats'!$L$2:$L$21</definedName>
    <definedName name="Teams">'Raw Stats'!$B$2:$B$21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F9" i="2"/>
  <c r="F42" i="2"/>
  <c r="E42" i="2"/>
  <c r="C42" i="2"/>
  <c r="B42" i="2"/>
  <c r="I1" i="2"/>
  <c r="B44" i="2" s="1"/>
  <c r="I3" i="2"/>
  <c r="C47" i="2" s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" i="1"/>
  <c r="F24" i="1"/>
  <c r="D15" i="2" l="1"/>
  <c r="B47" i="2"/>
  <c r="B51" i="2"/>
  <c r="B43" i="2"/>
  <c r="B46" i="2"/>
  <c r="B50" i="2"/>
  <c r="C43" i="2"/>
  <c r="D11" i="2" s="1"/>
  <c r="C50" i="2"/>
  <c r="D18" i="2" s="1"/>
  <c r="C46" i="2"/>
  <c r="D14" i="2" s="1"/>
  <c r="C53" i="2"/>
  <c r="D21" i="2" s="1"/>
  <c r="B53" i="2"/>
  <c r="B49" i="2"/>
  <c r="B45" i="2"/>
  <c r="C52" i="2"/>
  <c r="D20" i="2" s="1"/>
  <c r="C48" i="2"/>
  <c r="D16" i="2" s="1"/>
  <c r="C44" i="2"/>
  <c r="F44" i="2" s="1"/>
  <c r="C49" i="2"/>
  <c r="D17" i="2" s="1"/>
  <c r="C45" i="2"/>
  <c r="D13" i="2" s="1"/>
  <c r="B52" i="2"/>
  <c r="B48" i="2"/>
  <c r="C51" i="2"/>
  <c r="D19" i="2" s="1"/>
  <c r="J12" i="2" l="1"/>
  <c r="J14" i="2"/>
  <c r="J16" i="2"/>
  <c r="J18" i="2"/>
  <c r="J20" i="2"/>
  <c r="J11" i="2"/>
  <c r="J13" i="2"/>
  <c r="J15" i="2"/>
  <c r="J19" i="2"/>
  <c r="J17" i="2"/>
  <c r="J21" i="2"/>
  <c r="G12" i="2"/>
  <c r="G14" i="2"/>
  <c r="G16" i="2"/>
  <c r="G18" i="2"/>
  <c r="G19" i="2"/>
  <c r="G20" i="2"/>
  <c r="G11" i="2"/>
  <c r="G13" i="2"/>
  <c r="G15" i="2"/>
  <c r="G17" i="2"/>
  <c r="G21" i="2"/>
  <c r="E45" i="2"/>
  <c r="E11" i="2"/>
  <c r="E13" i="2"/>
  <c r="E15" i="2"/>
  <c r="E17" i="2"/>
  <c r="E19" i="2"/>
  <c r="E20" i="2"/>
  <c r="E21" i="2"/>
  <c r="E12" i="2"/>
  <c r="E14" i="2"/>
  <c r="E16" i="2"/>
  <c r="E18" i="2"/>
  <c r="F12" i="2"/>
  <c r="F14" i="2"/>
  <c r="F16" i="2"/>
  <c r="F18" i="2"/>
  <c r="F20" i="2"/>
  <c r="F13" i="2"/>
  <c r="F17" i="2"/>
  <c r="F21" i="2"/>
  <c r="F11" i="2"/>
  <c r="F15" i="2"/>
  <c r="F19" i="2"/>
  <c r="H11" i="2"/>
  <c r="H13" i="2"/>
  <c r="H15" i="2"/>
  <c r="H17" i="2"/>
  <c r="H19" i="2"/>
  <c r="H21" i="2"/>
  <c r="H12" i="2"/>
  <c r="H16" i="2"/>
  <c r="H20" i="2"/>
  <c r="H14" i="2"/>
  <c r="H18" i="2"/>
  <c r="I11" i="2"/>
  <c r="I13" i="2"/>
  <c r="I15" i="2"/>
  <c r="I17" i="2"/>
  <c r="I19" i="2"/>
  <c r="I21" i="2"/>
  <c r="I12" i="2"/>
  <c r="I14" i="2"/>
  <c r="I16" i="2"/>
  <c r="I18" i="2"/>
  <c r="I20" i="2"/>
  <c r="C14" i="2"/>
  <c r="C18" i="2"/>
  <c r="C11" i="2"/>
  <c r="C15" i="2"/>
  <c r="C19" i="2"/>
  <c r="C12" i="2"/>
  <c r="C20" i="2"/>
  <c r="C21" i="2"/>
  <c r="C16" i="2"/>
  <c r="C13" i="2"/>
  <c r="C17" i="2"/>
  <c r="L11" i="2"/>
  <c r="L13" i="2"/>
  <c r="L15" i="2"/>
  <c r="L17" i="2"/>
  <c r="L19" i="2"/>
  <c r="L21" i="2"/>
  <c r="L14" i="2"/>
  <c r="L18" i="2"/>
  <c r="L12" i="2"/>
  <c r="L16" i="2"/>
  <c r="L20" i="2"/>
  <c r="M11" i="2"/>
  <c r="M13" i="2"/>
  <c r="M15" i="2"/>
  <c r="M17" i="2"/>
  <c r="M19" i="2"/>
  <c r="M20" i="2"/>
  <c r="M21" i="2"/>
  <c r="M12" i="2"/>
  <c r="M14" i="2"/>
  <c r="M16" i="2"/>
  <c r="M18" i="2"/>
  <c r="K12" i="2"/>
  <c r="K14" i="2"/>
  <c r="K16" i="2"/>
  <c r="K18" i="2"/>
  <c r="K20" i="2"/>
  <c r="K11" i="2"/>
  <c r="K21" i="2"/>
  <c r="K13" i="2"/>
  <c r="K15" i="2"/>
  <c r="K17" i="2"/>
  <c r="K19" i="2"/>
  <c r="D12" i="2"/>
  <c r="F51" i="2"/>
  <c r="F49" i="2"/>
  <c r="E51" i="2"/>
  <c r="F45" i="2"/>
  <c r="E44" i="2"/>
  <c r="F46" i="2"/>
  <c r="E48" i="2"/>
  <c r="E49" i="2"/>
  <c r="F50" i="2"/>
  <c r="E52" i="2"/>
  <c r="F48" i="2"/>
  <c r="E53" i="2"/>
  <c r="E46" i="2"/>
  <c r="F47" i="2"/>
  <c r="F52" i="2"/>
  <c r="F53" i="2"/>
  <c r="E50" i="2"/>
  <c r="E47" i="2"/>
  <c r="K3" i="2" l="1"/>
  <c r="K1" i="2"/>
  <c r="M2" i="2"/>
</calcChain>
</file>

<file path=xl/sharedStrings.xml><?xml version="1.0" encoding="utf-8"?>
<sst xmlns="http://schemas.openxmlformats.org/spreadsheetml/2006/main" count="40" uniqueCount="38">
  <si>
    <t>Man City</t>
  </si>
  <si>
    <t>Arsenal</t>
  </si>
  <si>
    <t>Newcastle</t>
  </si>
  <si>
    <t>Liverpool</t>
  </si>
  <si>
    <t>Brighton</t>
  </si>
  <si>
    <t>Aston Villa</t>
  </si>
  <si>
    <t>Brentford</t>
  </si>
  <si>
    <t>Fulham</t>
  </si>
  <si>
    <t>Crystal Palace</t>
  </si>
  <si>
    <t>Chelsea</t>
  </si>
  <si>
    <t>Wolves</t>
  </si>
  <si>
    <t>Bournemouth</t>
  </si>
  <si>
    <t>West Ham</t>
  </si>
  <si>
    <t>Nottingham Forest</t>
  </si>
  <si>
    <t>Everton</t>
  </si>
  <si>
    <t>Leeds Utd</t>
  </si>
  <si>
    <t>Leicester</t>
  </si>
  <si>
    <t>Southampton</t>
  </si>
  <si>
    <t>Rank</t>
  </si>
  <si>
    <t>Team Name</t>
  </si>
  <si>
    <t>MP</t>
  </si>
  <si>
    <t>W</t>
  </si>
  <si>
    <t>D</t>
  </si>
  <si>
    <t>L</t>
  </si>
  <si>
    <t>GF</t>
  </si>
  <si>
    <t>GA</t>
  </si>
  <si>
    <t>GD</t>
  </si>
  <si>
    <t>PTS</t>
  </si>
  <si>
    <t>Manchester United</t>
  </si>
  <si>
    <t>Average Goals</t>
  </si>
  <si>
    <t xml:space="preserve"> </t>
  </si>
  <si>
    <t>ATT RATING</t>
  </si>
  <si>
    <t>DEF RATING</t>
  </si>
  <si>
    <t>Home:</t>
  </si>
  <si>
    <t>Away:</t>
  </si>
  <si>
    <t>Tottenham</t>
  </si>
  <si>
    <t>Poisson Distribution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</si>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</sst>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0" xfId="0" applyFont="1"/>
    <xf numFmtId="2" fontId="0" fillId="0" borderId="0" xfId="0" applyNumberForma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0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F634-F8C4-462D-AA92-7A14242E3068}">
  <dimension ref="A1:L25"/>
  <sheetViews>
    <sheetView workbookViewId="0">
      <selection activeCell="B10" sqref="B10"/>
    </sheetView>
  </sheetViews>
  <sheetFormatPr defaultRowHeight="14.4" x14ac:dyDescent="0.3"/>
  <cols>
    <col min="2" max="2" width="16.33203125" bestFit="1" customWidth="1"/>
    <col min="5" max="5" width="12.5546875" bestFit="1" customWidth="1"/>
    <col min="11" max="12" width="10.88671875" bestFit="1" customWidth="1"/>
  </cols>
  <sheetData>
    <row r="1" spans="1:1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s="2" t="s">
        <v>31</v>
      </c>
      <c r="L1" s="2" t="s">
        <v>32</v>
      </c>
    </row>
    <row r="2" spans="1:12" x14ac:dyDescent="0.3">
      <c r="A2">
        <v>1</v>
      </c>
      <c r="B2" t="s">
        <v>0</v>
      </c>
      <c r="C2">
        <v>38</v>
      </c>
      <c r="D2">
        <v>28</v>
      </c>
      <c r="E2">
        <v>5</v>
      </c>
      <c r="F2">
        <v>5</v>
      </c>
      <c r="G2">
        <v>94</v>
      </c>
      <c r="H2">
        <v>33</v>
      </c>
      <c r="I2">
        <v>61</v>
      </c>
      <c r="J2">
        <v>89</v>
      </c>
      <c r="K2" s="3">
        <f>(G2/$C2)/$F$24</f>
        <v>1.7343173431734318</v>
      </c>
      <c r="L2" s="3">
        <f>(H2/$C2)/$F$24</f>
        <v>0.60885608856088569</v>
      </c>
    </row>
    <row r="3" spans="1:12" x14ac:dyDescent="0.3">
      <c r="A3">
        <v>2</v>
      </c>
      <c r="B3" t="s">
        <v>1</v>
      </c>
      <c r="C3">
        <v>38</v>
      </c>
      <c r="D3">
        <v>26</v>
      </c>
      <c r="E3">
        <v>6</v>
      </c>
      <c r="F3">
        <v>6</v>
      </c>
      <c r="G3">
        <v>88</v>
      </c>
      <c r="H3">
        <v>43</v>
      </c>
      <c r="I3">
        <v>45</v>
      </c>
      <c r="J3">
        <v>84</v>
      </c>
      <c r="K3" s="3">
        <f t="shared" ref="K3:K21" si="0">(G3/$C3)/$F$24</f>
        <v>1.6236162361623616</v>
      </c>
      <c r="L3" s="3">
        <f t="shared" ref="L3:L21" si="1">(H3/$C3)/$F$24</f>
        <v>0.79335793357933582</v>
      </c>
    </row>
    <row r="4" spans="1:12" x14ac:dyDescent="0.3">
      <c r="A4">
        <v>3</v>
      </c>
      <c r="B4" t="s">
        <v>28</v>
      </c>
      <c r="C4">
        <v>38</v>
      </c>
      <c r="D4">
        <v>23</v>
      </c>
      <c r="E4">
        <v>6</v>
      </c>
      <c r="F4">
        <v>9</v>
      </c>
      <c r="G4">
        <v>58</v>
      </c>
      <c r="H4">
        <v>43</v>
      </c>
      <c r="I4">
        <v>15</v>
      </c>
      <c r="J4">
        <v>75</v>
      </c>
      <c r="K4" s="3">
        <f t="shared" si="0"/>
        <v>1.0701107011070112</v>
      </c>
      <c r="L4" s="3">
        <f t="shared" si="1"/>
        <v>0.79335793357933582</v>
      </c>
    </row>
    <row r="5" spans="1:12" x14ac:dyDescent="0.3">
      <c r="A5">
        <v>4</v>
      </c>
      <c r="B5" t="s">
        <v>2</v>
      </c>
      <c r="C5">
        <v>38</v>
      </c>
      <c r="D5">
        <v>19</v>
      </c>
      <c r="E5">
        <v>17</v>
      </c>
      <c r="F5">
        <v>5</v>
      </c>
      <c r="G5">
        <v>68</v>
      </c>
      <c r="H5">
        <v>33</v>
      </c>
      <c r="I5">
        <v>35</v>
      </c>
      <c r="J5">
        <v>71</v>
      </c>
      <c r="K5" s="3">
        <f t="shared" si="0"/>
        <v>1.2546125461254614</v>
      </c>
      <c r="L5" s="3">
        <f t="shared" si="1"/>
        <v>0.60885608856088569</v>
      </c>
    </row>
    <row r="6" spans="1:12" x14ac:dyDescent="0.3">
      <c r="A6">
        <v>5</v>
      </c>
      <c r="B6" t="s">
        <v>3</v>
      </c>
      <c r="C6" s="1">
        <v>38</v>
      </c>
      <c r="D6">
        <v>19</v>
      </c>
      <c r="E6">
        <v>10</v>
      </c>
      <c r="F6">
        <v>9</v>
      </c>
      <c r="G6">
        <v>75</v>
      </c>
      <c r="H6">
        <v>43</v>
      </c>
      <c r="I6">
        <v>28</v>
      </c>
      <c r="J6">
        <v>67</v>
      </c>
      <c r="K6" s="3">
        <f t="shared" si="0"/>
        <v>1.3837638376383763</v>
      </c>
      <c r="L6" s="3">
        <f t="shared" si="1"/>
        <v>0.79335793357933582</v>
      </c>
    </row>
    <row r="7" spans="1:12" x14ac:dyDescent="0.3">
      <c r="A7">
        <v>6</v>
      </c>
      <c r="B7" t="s">
        <v>4</v>
      </c>
      <c r="C7" s="1">
        <v>38</v>
      </c>
      <c r="D7">
        <v>18</v>
      </c>
      <c r="E7">
        <v>8</v>
      </c>
      <c r="F7">
        <v>12</v>
      </c>
      <c r="G7">
        <v>72</v>
      </c>
      <c r="H7">
        <v>49</v>
      </c>
      <c r="I7">
        <v>19</v>
      </c>
      <c r="J7">
        <v>62</v>
      </c>
      <c r="K7" s="3">
        <f t="shared" si="0"/>
        <v>1.3284132841328413</v>
      </c>
      <c r="L7" s="3">
        <f t="shared" si="1"/>
        <v>0.90405904059040587</v>
      </c>
    </row>
    <row r="8" spans="1:12" x14ac:dyDescent="0.3">
      <c r="A8">
        <v>7</v>
      </c>
      <c r="B8" t="s">
        <v>5</v>
      </c>
      <c r="C8" s="1">
        <v>38</v>
      </c>
      <c r="D8">
        <v>18</v>
      </c>
      <c r="E8">
        <v>7</v>
      </c>
      <c r="F8">
        <v>13</v>
      </c>
      <c r="G8">
        <v>51</v>
      </c>
      <c r="H8">
        <v>45</v>
      </c>
      <c r="I8">
        <v>5</v>
      </c>
      <c r="J8">
        <v>61</v>
      </c>
      <c r="K8" s="3">
        <f t="shared" si="0"/>
        <v>0.94095940959409596</v>
      </c>
      <c r="L8" s="3">
        <f t="shared" si="1"/>
        <v>0.8302583025830258</v>
      </c>
    </row>
    <row r="9" spans="1:12" x14ac:dyDescent="0.3">
      <c r="A9">
        <v>8</v>
      </c>
      <c r="B9" t="s">
        <v>35</v>
      </c>
      <c r="C9" s="1">
        <v>38</v>
      </c>
      <c r="D9">
        <v>18</v>
      </c>
      <c r="E9">
        <v>6</v>
      </c>
      <c r="F9">
        <v>14</v>
      </c>
      <c r="G9">
        <v>70</v>
      </c>
      <c r="H9">
        <v>62</v>
      </c>
      <c r="I9">
        <v>7</v>
      </c>
      <c r="J9">
        <v>60</v>
      </c>
      <c r="K9" s="3">
        <f t="shared" si="0"/>
        <v>1.2915129151291513</v>
      </c>
      <c r="L9" s="3">
        <f t="shared" si="1"/>
        <v>1.1439114391143912</v>
      </c>
    </row>
    <row r="10" spans="1:12" x14ac:dyDescent="0.3">
      <c r="A10">
        <v>9</v>
      </c>
      <c r="B10" t="s">
        <v>6</v>
      </c>
      <c r="C10" s="1">
        <v>38</v>
      </c>
      <c r="D10">
        <v>15</v>
      </c>
      <c r="E10">
        <v>14</v>
      </c>
      <c r="F10">
        <v>9</v>
      </c>
      <c r="G10">
        <v>58</v>
      </c>
      <c r="H10">
        <v>46</v>
      </c>
      <c r="I10">
        <v>12</v>
      </c>
      <c r="J10">
        <v>59</v>
      </c>
      <c r="K10" s="3">
        <f t="shared" si="0"/>
        <v>1.0701107011070112</v>
      </c>
      <c r="L10" s="3">
        <f t="shared" si="1"/>
        <v>0.8487084870848709</v>
      </c>
    </row>
    <row r="11" spans="1:12" x14ac:dyDescent="0.3">
      <c r="A11">
        <v>10</v>
      </c>
      <c r="B11" t="s">
        <v>7</v>
      </c>
      <c r="C11" s="1">
        <v>38</v>
      </c>
      <c r="D11">
        <v>15</v>
      </c>
      <c r="E11">
        <v>7</v>
      </c>
      <c r="F11">
        <v>16</v>
      </c>
      <c r="G11">
        <v>55</v>
      </c>
      <c r="H11">
        <v>51</v>
      </c>
      <c r="I11">
        <v>2</v>
      </c>
      <c r="J11">
        <v>52</v>
      </c>
      <c r="K11" s="3">
        <f t="shared" si="0"/>
        <v>1.014760147601476</v>
      </c>
      <c r="L11" s="3">
        <f t="shared" si="1"/>
        <v>0.94095940959409596</v>
      </c>
    </row>
    <row r="12" spans="1:12" x14ac:dyDescent="0.3">
      <c r="A12">
        <v>11</v>
      </c>
      <c r="B12" t="s">
        <v>8</v>
      </c>
      <c r="C12" s="1">
        <v>38</v>
      </c>
      <c r="D12">
        <v>11</v>
      </c>
      <c r="E12">
        <v>12</v>
      </c>
      <c r="F12">
        <v>15</v>
      </c>
      <c r="G12">
        <v>40</v>
      </c>
      <c r="H12">
        <v>48</v>
      </c>
      <c r="I12">
        <v>-9</v>
      </c>
      <c r="J12">
        <v>45</v>
      </c>
      <c r="K12" s="3">
        <f t="shared" si="0"/>
        <v>0.73800738007380073</v>
      </c>
      <c r="L12" s="3">
        <f t="shared" si="1"/>
        <v>0.88560885608856088</v>
      </c>
    </row>
    <row r="13" spans="1:12" x14ac:dyDescent="0.3">
      <c r="A13">
        <v>12</v>
      </c>
      <c r="B13" t="s">
        <v>9</v>
      </c>
      <c r="C13" s="1">
        <v>38</v>
      </c>
      <c r="D13">
        <v>11</v>
      </c>
      <c r="E13">
        <v>11</v>
      </c>
      <c r="F13">
        <v>16</v>
      </c>
      <c r="G13">
        <v>38</v>
      </c>
      <c r="H13">
        <v>41</v>
      </c>
      <c r="I13">
        <v>-9</v>
      </c>
      <c r="J13">
        <v>44</v>
      </c>
      <c r="K13" s="3">
        <f t="shared" si="0"/>
        <v>0.70110701107011075</v>
      </c>
      <c r="L13" s="3">
        <f t="shared" si="1"/>
        <v>0.75645756457564572</v>
      </c>
    </row>
    <row r="14" spans="1:12" x14ac:dyDescent="0.3">
      <c r="A14">
        <v>13</v>
      </c>
      <c r="B14" t="s">
        <v>10</v>
      </c>
      <c r="C14" s="1">
        <v>38</v>
      </c>
      <c r="D14">
        <v>11</v>
      </c>
      <c r="E14">
        <v>8</v>
      </c>
      <c r="F14">
        <v>19</v>
      </c>
      <c r="G14">
        <v>31</v>
      </c>
      <c r="H14">
        <v>53</v>
      </c>
      <c r="I14">
        <v>-27</v>
      </c>
      <c r="J14">
        <v>41</v>
      </c>
      <c r="K14" s="3">
        <f t="shared" si="0"/>
        <v>0.5719557195571956</v>
      </c>
      <c r="L14" s="3">
        <f t="shared" si="1"/>
        <v>0.97785977859778594</v>
      </c>
    </row>
    <row r="15" spans="1:12" x14ac:dyDescent="0.3">
      <c r="A15">
        <v>14</v>
      </c>
      <c r="B15" t="s">
        <v>11</v>
      </c>
      <c r="C15" s="1">
        <v>38</v>
      </c>
      <c r="D15">
        <v>11</v>
      </c>
      <c r="E15">
        <v>7</v>
      </c>
      <c r="F15">
        <v>20</v>
      </c>
      <c r="G15">
        <v>42</v>
      </c>
      <c r="H15">
        <v>70</v>
      </c>
      <c r="I15">
        <v>-13</v>
      </c>
      <c r="J15">
        <v>40</v>
      </c>
      <c r="K15" s="3">
        <f t="shared" si="0"/>
        <v>0.77490774907749083</v>
      </c>
      <c r="L15" s="3">
        <f t="shared" si="1"/>
        <v>1.2915129151291513</v>
      </c>
    </row>
    <row r="16" spans="1:12" x14ac:dyDescent="0.3">
      <c r="A16">
        <v>15</v>
      </c>
      <c r="B16" t="s">
        <v>12</v>
      </c>
      <c r="C16" s="1">
        <v>38</v>
      </c>
      <c r="D16">
        <v>11</v>
      </c>
      <c r="E16">
        <v>6</v>
      </c>
      <c r="F16">
        <v>21</v>
      </c>
      <c r="G16">
        <v>37</v>
      </c>
      <c r="H16">
        <v>52</v>
      </c>
      <c r="I16">
        <v>-34</v>
      </c>
      <c r="J16">
        <v>39</v>
      </c>
      <c r="K16" s="3">
        <f t="shared" si="0"/>
        <v>0.68265682656826565</v>
      </c>
      <c r="L16" s="3">
        <f t="shared" si="1"/>
        <v>0.95940959409594095</v>
      </c>
    </row>
    <row r="17" spans="1:12" x14ac:dyDescent="0.3">
      <c r="A17">
        <v>16</v>
      </c>
      <c r="B17" t="s">
        <v>13</v>
      </c>
      <c r="C17" s="1">
        <v>38</v>
      </c>
      <c r="D17">
        <v>9</v>
      </c>
      <c r="E17">
        <v>11</v>
      </c>
      <c r="F17">
        <v>18</v>
      </c>
      <c r="G17">
        <v>38</v>
      </c>
      <c r="H17">
        <v>67</v>
      </c>
      <c r="I17">
        <v>-30</v>
      </c>
      <c r="J17">
        <v>38</v>
      </c>
      <c r="K17" s="3">
        <f t="shared" si="0"/>
        <v>0.70110701107011075</v>
      </c>
      <c r="L17" s="3">
        <f t="shared" si="1"/>
        <v>1.2361623616236161</v>
      </c>
    </row>
    <row r="18" spans="1:12" x14ac:dyDescent="0.3">
      <c r="A18">
        <v>17</v>
      </c>
      <c r="B18" t="s">
        <v>14</v>
      </c>
      <c r="C18" s="1">
        <v>38</v>
      </c>
      <c r="D18">
        <v>8</v>
      </c>
      <c r="E18">
        <v>12</v>
      </c>
      <c r="F18">
        <v>18</v>
      </c>
      <c r="G18">
        <v>34</v>
      </c>
      <c r="H18">
        <v>57</v>
      </c>
      <c r="I18">
        <v>-23</v>
      </c>
      <c r="J18">
        <v>36</v>
      </c>
      <c r="K18" s="3">
        <f t="shared" si="0"/>
        <v>0.62730627306273068</v>
      </c>
      <c r="L18" s="3">
        <f t="shared" si="1"/>
        <v>1.051660516605166</v>
      </c>
    </row>
    <row r="19" spans="1:12" x14ac:dyDescent="0.3">
      <c r="A19">
        <v>18</v>
      </c>
      <c r="B19" t="s">
        <v>15</v>
      </c>
      <c r="C19" s="1">
        <v>38</v>
      </c>
      <c r="D19">
        <v>9</v>
      </c>
      <c r="E19">
        <v>7</v>
      </c>
      <c r="F19">
        <v>22</v>
      </c>
      <c r="G19">
        <v>51</v>
      </c>
      <c r="H19">
        <v>71</v>
      </c>
      <c r="I19">
        <v>-17</v>
      </c>
      <c r="J19">
        <v>34</v>
      </c>
      <c r="K19" s="3">
        <f t="shared" si="0"/>
        <v>0.94095940959409596</v>
      </c>
      <c r="L19" s="3">
        <f t="shared" si="1"/>
        <v>1.3099630996309963</v>
      </c>
    </row>
    <row r="20" spans="1:12" x14ac:dyDescent="0.3">
      <c r="A20">
        <v>19</v>
      </c>
      <c r="B20" t="s">
        <v>16</v>
      </c>
      <c r="C20" s="1">
        <v>38</v>
      </c>
      <c r="D20">
        <v>7</v>
      </c>
      <c r="E20">
        <v>10</v>
      </c>
      <c r="F20">
        <v>21</v>
      </c>
      <c r="G20">
        <v>48</v>
      </c>
      <c r="H20">
        <v>67</v>
      </c>
      <c r="I20">
        <v>-30</v>
      </c>
      <c r="J20">
        <v>31</v>
      </c>
      <c r="K20" s="3">
        <f t="shared" si="0"/>
        <v>0.88560885608856088</v>
      </c>
      <c r="L20" s="3">
        <f t="shared" si="1"/>
        <v>1.2361623616236161</v>
      </c>
    </row>
    <row r="21" spans="1:12" x14ac:dyDescent="0.3">
      <c r="A21">
        <v>20</v>
      </c>
      <c r="B21" t="s">
        <v>17</v>
      </c>
      <c r="C21" s="1">
        <v>38</v>
      </c>
      <c r="D21">
        <v>6</v>
      </c>
      <c r="E21">
        <v>7</v>
      </c>
      <c r="F21">
        <v>25</v>
      </c>
      <c r="G21">
        <v>36</v>
      </c>
      <c r="H21">
        <v>73</v>
      </c>
      <c r="I21">
        <v>-37</v>
      </c>
      <c r="J21">
        <v>25</v>
      </c>
      <c r="K21" s="3">
        <f t="shared" si="0"/>
        <v>0.66420664206642066</v>
      </c>
      <c r="L21" s="3">
        <f t="shared" si="1"/>
        <v>1.3468634686346863</v>
      </c>
    </row>
    <row r="24" spans="1:12" x14ac:dyDescent="0.3">
      <c r="E24" t="s">
        <v>29</v>
      </c>
      <c r="F24" s="3">
        <f>SUM(G2:G21)/SUM(C2:C21)</f>
        <v>1.4263157894736842</v>
      </c>
    </row>
    <row r="25" spans="1:12" x14ac:dyDescent="0.3">
      <c r="F2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A239-9F9A-438B-B335-6289D899817E}">
  <dimension ref="A1:R53"/>
  <sheetViews>
    <sheetView tabSelected="1" workbookViewId="0">
      <selection activeCell="C3" sqref="C3:H4"/>
    </sheetView>
  </sheetViews>
  <sheetFormatPr defaultRowHeight="14.4" x14ac:dyDescent="0.3"/>
  <cols>
    <col min="1" max="1" width="12" bestFit="1" customWidth="1"/>
    <col min="2" max="2" width="21.44140625" bestFit="1" customWidth="1"/>
    <col min="3" max="3" width="15.109375" bestFit="1" customWidth="1"/>
    <col min="5" max="5" width="19.21875" bestFit="1" customWidth="1"/>
    <col min="6" max="6" width="21.33203125" bestFit="1" customWidth="1"/>
  </cols>
  <sheetData>
    <row r="1" spans="1:18" x14ac:dyDescent="0.3">
      <c r="A1" s="6" t="s">
        <v>33</v>
      </c>
      <c r="B1" s="7"/>
      <c r="C1" s="6" t="s">
        <v>0</v>
      </c>
      <c r="D1" s="7"/>
      <c r="E1" s="7"/>
      <c r="F1" s="7"/>
      <c r="G1" s="7"/>
      <c r="H1" s="7"/>
      <c r="I1" s="12">
        <f>_xlfn.XLOOKUP(C1,Teams,att)*_xlfn.XLOOKUP(C3,Teams,def)*Average</f>
        <v>1.8712371334239657</v>
      </c>
      <c r="J1" s="12"/>
      <c r="K1" s="19">
        <f>SUM(E44:E53)</f>
        <v>0.67674004096669016</v>
      </c>
      <c r="L1" s="20"/>
    </row>
    <row r="2" spans="1:18" x14ac:dyDescent="0.3">
      <c r="A2" s="8"/>
      <c r="B2" s="8"/>
      <c r="C2" s="8"/>
      <c r="D2" s="8"/>
      <c r="E2" s="8"/>
      <c r="F2" s="8"/>
      <c r="G2" s="8"/>
      <c r="H2" s="8"/>
      <c r="I2" s="13"/>
      <c r="J2" s="13"/>
      <c r="K2" s="20"/>
      <c r="L2" s="20"/>
      <c r="M2" s="21">
        <f>1-SUM(K1:L4)</f>
        <v>0.21001006098657937</v>
      </c>
      <c r="N2" s="22"/>
    </row>
    <row r="3" spans="1:18" x14ac:dyDescent="0.3">
      <c r="A3" s="9" t="s">
        <v>34</v>
      </c>
      <c r="B3" s="10"/>
      <c r="C3" s="4" t="s">
        <v>9</v>
      </c>
      <c r="D3" s="5"/>
      <c r="E3" s="5"/>
      <c r="F3" s="5"/>
      <c r="G3" s="5"/>
      <c r="H3" s="5"/>
      <c r="I3" s="14">
        <f>_xlfn.XLOOKUP(C3,Teams,att)*_xlfn.XLOOKUP(C1,Teams,def)*Average</f>
        <v>0.6088560885608858</v>
      </c>
      <c r="J3" s="14"/>
      <c r="K3" s="19">
        <f>SUM(F44:F53)</f>
        <v>0.11324989804673047</v>
      </c>
      <c r="L3" s="20"/>
      <c r="M3" s="22"/>
      <c r="N3" s="22"/>
    </row>
    <row r="4" spans="1:18" x14ac:dyDescent="0.3">
      <c r="A4" s="11"/>
      <c r="B4" s="11"/>
      <c r="C4" s="5"/>
      <c r="D4" s="5"/>
      <c r="E4" s="5"/>
      <c r="F4" s="5"/>
      <c r="G4" s="5"/>
      <c r="H4" s="5"/>
      <c r="I4" s="14"/>
      <c r="J4" s="14"/>
      <c r="K4" s="20"/>
      <c r="L4" s="20"/>
    </row>
    <row r="6" spans="1:18" x14ac:dyDescent="0.3">
      <c r="A6" s="15" t="s">
        <v>36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9" spans="1:18" x14ac:dyDescent="0.3">
      <c r="F9" s="23" t="str">
        <f>C1</f>
        <v>Man City</v>
      </c>
    </row>
    <row r="10" spans="1:18" x14ac:dyDescent="0.3">
      <c r="B10" s="1"/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</row>
    <row r="11" spans="1:18" x14ac:dyDescent="0.3">
      <c r="B11" s="2">
        <v>0</v>
      </c>
      <c r="C11" s="17">
        <f>_xlfn.XLOOKUP(C$10,$A$43:$A$53,$B$43:$B$53)*_xlfn.XLOOKUP($B11,$A$43:$A$53,$C$43:$C$53)</f>
        <v>8.3735419246355552E-2</v>
      </c>
      <c r="D11" s="17">
        <f>_xlfn.XLOOKUP(D$10,$A$43:$A$53,$B$43:$B$53)*_xlfn.XLOOKUP($B11,$A$43:$A$53,$C$43:$C$53)</f>
        <v>0.15668882587660435</v>
      </c>
      <c r="E11" s="17">
        <f>_xlfn.XLOOKUP(E$10,$A$43:$A$53,$B$43:$B$53)*_xlfn.XLOOKUP($B11,$A$43:$A$53,$C$43:$C$53)</f>
        <v>0.14660097468645206</v>
      </c>
      <c r="F11" s="17">
        <f>_xlfn.XLOOKUP(F$10,$A$43:$A$53,$B$43:$B$53)*_xlfn.XLOOKUP($B11,$A$43:$A$53,$C$43:$C$53)</f>
        <v>9.1441729209811931E-2</v>
      </c>
      <c r="G11" s="17">
        <f>_xlfn.XLOOKUP(G$10,$A$43:$A$53,$B$43:$B$53)*_xlfn.XLOOKUP($B11,$A$43:$A$53,$C$43:$C$53)</f>
        <v>4.2777289810474767E-2</v>
      </c>
      <c r="H11" s="17">
        <f>_xlfn.XLOOKUP(H$10,$A$43:$A$53,$B$43:$B$53)*_xlfn.XLOOKUP($B11,$A$43:$A$53,$C$43:$C$53)</f>
        <v>1.6009290632119789E-2</v>
      </c>
      <c r="I11" s="17">
        <f>_xlfn.XLOOKUP(I$10,$A$43:$A$53,$B$43:$B$53)*_xlfn.XLOOKUP($B11,$A$43:$A$53,$C$43:$C$53)</f>
        <v>4.992863185099828E-3</v>
      </c>
      <c r="J11" s="17">
        <f>_xlfn.XLOOKUP(J$10,$A$43:$A$53,$B$43:$B$53)*_xlfn.XLOOKUP($B11,$A$43:$A$53,$C$43:$C$53)</f>
        <v>1.3346901420091802E-3</v>
      </c>
      <c r="K11" s="17">
        <f>_xlfn.XLOOKUP(K$10,$A$43:$A$53,$B$43:$B$53)*_xlfn.XLOOKUP($B11,$A$43:$A$53,$C$43:$C$53)</f>
        <v>3.1219021941781053E-4</v>
      </c>
      <c r="L11" s="17">
        <f>_xlfn.XLOOKUP(L$10,$A$43:$A$53,$B$43:$B$53)*_xlfn.XLOOKUP($B11,$A$43:$A$53,$C$43:$C$53)</f>
        <v>6.4909103474042443E-5</v>
      </c>
      <c r="M11" s="17">
        <f>_xlfn.XLOOKUP(M$10,$A$43:$A$53,$B$43:$B$53)*_xlfn.XLOOKUP($B11,$A$43:$A$53,$C$43:$C$53)</f>
        <v>1.2146032471788689E-5</v>
      </c>
    </row>
    <row r="12" spans="1:18" x14ac:dyDescent="0.3">
      <c r="B12">
        <v>1</v>
      </c>
      <c r="C12" s="17">
        <f>_xlfn.XLOOKUP(C$10,$A$43:$A$53,$B$43:$B$53)*_xlfn.XLOOKUP($B12,$A$43:$A$53,$C$43:$C$53)</f>
        <v>5.098281983634196E-2</v>
      </c>
      <c r="D12" s="17">
        <f>_xlfn.XLOOKUP(D$10,$A$43:$A$53,$B$43:$B$53)*_xlfn.XLOOKUP($B12,$A$43:$A$53,$C$43:$C$53)</f>
        <v>9.5400945644427027E-2</v>
      </c>
      <c r="E12" s="17">
        <f>_xlfn.XLOOKUP(E$10,$A$43:$A$53,$B$43:$B$53)*_xlfn.XLOOKUP($B12,$A$43:$A$53,$C$43:$C$53)</f>
        <v>8.9258896026806631E-2</v>
      </c>
      <c r="F12" s="17">
        <f>_xlfn.XLOOKUP(F$10,$A$43:$A$53,$B$43:$B$53)*_xlfn.XLOOKUP($B12,$A$43:$A$53,$C$43:$C$53)</f>
        <v>5.5674853577929798E-2</v>
      </c>
      <c r="G12" s="17">
        <f>_xlfn.XLOOKUP(G$10,$A$43:$A$53,$B$43:$B$53)*_xlfn.XLOOKUP($B12,$A$43:$A$53,$C$43:$C$53)</f>
        <v>2.6045213353241104E-2</v>
      </c>
      <c r="H12" s="17">
        <f>_xlfn.XLOOKUP(H$10,$A$43:$A$53,$B$43:$B$53)*_xlfn.XLOOKUP($B12,$A$43:$A$53,$C$43:$C$53)</f>
        <v>9.7473540749068877E-3</v>
      </c>
      <c r="I12" s="17">
        <f>_xlfn.XLOOKUP(I$10,$A$43:$A$53,$B$43:$B$53)*_xlfn.XLOOKUP($B12,$A$43:$A$53,$C$43:$C$53)</f>
        <v>3.0399351495995273E-3</v>
      </c>
      <c r="J12" s="17">
        <f>_xlfn.XLOOKUP(J$10,$A$43:$A$53,$B$43:$B$53)*_xlfn.XLOOKUP($B12,$A$43:$A$53,$C$43:$C$53)</f>
        <v>8.1263421930448257E-4</v>
      </c>
      <c r="K12" s="17">
        <f>_xlfn.XLOOKUP(K$10,$A$43:$A$53,$B$43:$B$53)*_xlfn.XLOOKUP($B12,$A$43:$A$53,$C$43:$C$53)</f>
        <v>1.9007891588169283E-4</v>
      </c>
      <c r="L12" s="17">
        <f>_xlfn.XLOOKUP(L$10,$A$43:$A$53,$B$43:$B$53)*_xlfn.XLOOKUP($B12,$A$43:$A$53,$C$43:$C$53)</f>
        <v>3.9520302853199287E-5</v>
      </c>
      <c r="M12" s="17">
        <f>_xlfn.XLOOKUP(M$10,$A$43:$A$53,$B$43:$B$53)*_xlfn.XLOOKUP($B12,$A$43:$A$53,$C$43:$C$53)</f>
        <v>7.3951858223067686E-6</v>
      </c>
    </row>
    <row r="13" spans="1:18" x14ac:dyDescent="0.3">
      <c r="B13">
        <v>2</v>
      </c>
      <c r="C13" s="17">
        <f>_xlfn.XLOOKUP(C$10,$A$43:$A$53,$B$43:$B$53)*_xlfn.XLOOKUP($B13,$A$43:$A$53,$C$43:$C$53)</f>
        <v>1.5520600134679752E-2</v>
      </c>
      <c r="D13" s="17">
        <f>_xlfn.XLOOKUP(D$10,$A$43:$A$53,$B$43:$B$53)*_xlfn.XLOOKUP($B13,$A$43:$A$53,$C$43:$C$53)</f>
        <v>2.9042723305037758E-2</v>
      </c>
      <c r="E13" s="17">
        <f>_xlfn.XLOOKUP(E$10,$A$43:$A$53,$B$43:$B$53)*_xlfn.XLOOKUP($B13,$A$43:$A$53,$C$43:$C$53)</f>
        <v>2.7172911152072134E-2</v>
      </c>
      <c r="F13" s="17">
        <f>_xlfn.XLOOKUP(F$10,$A$43:$A$53,$B$43:$B$53)*_xlfn.XLOOKUP($B13,$A$43:$A$53,$C$43:$C$53)</f>
        <v>1.6948986790329187E-2</v>
      </c>
      <c r="G13" s="17">
        <f>_xlfn.XLOOKUP(G$10,$A$43:$A$53,$B$43:$B$53)*_xlfn.XLOOKUP($B13,$A$43:$A$53,$C$43:$C$53)</f>
        <v>7.9288933639940651E-3</v>
      </c>
      <c r="H13" s="17">
        <f>_xlfn.XLOOKUP(H$10,$A$43:$A$53,$B$43:$B$53)*_xlfn.XLOOKUP($B13,$A$43:$A$53,$C$43:$C$53)</f>
        <v>2.9673679379329091E-3</v>
      </c>
      <c r="I13" s="17">
        <f>_xlfn.XLOOKUP(I$10,$A$43:$A$53,$B$43:$B$53)*_xlfn.XLOOKUP($B13,$A$43:$A$53,$C$43:$C$53)</f>
        <v>9.2544151233195967E-4</v>
      </c>
      <c r="J13" s="17">
        <f>_xlfn.XLOOKUP(J$10,$A$43:$A$53,$B$43:$B$53)*_xlfn.XLOOKUP($B13,$A$43:$A$53,$C$43:$C$53)</f>
        <v>2.4738864609822817E-4</v>
      </c>
      <c r="K13" s="17">
        <f>_xlfn.XLOOKUP(K$10,$A$43:$A$53,$B$43:$B$53)*_xlfn.XLOOKUP($B13,$A$43:$A$53,$C$43:$C$53)</f>
        <v>5.7865352620810564E-5</v>
      </c>
      <c r="L13" s="17">
        <f>_xlfn.XLOOKUP(L$10,$A$43:$A$53,$B$43:$B$53)*_xlfn.XLOOKUP($B13,$A$43:$A$53,$C$43:$C$53)</f>
        <v>1.2031088506970266E-5</v>
      </c>
      <c r="M13" s="17">
        <f>_xlfn.XLOOKUP(M$10,$A$43:$A$53,$B$43:$B$53)*_xlfn.XLOOKUP($B13,$A$43:$A$53,$C$43:$C$53)</f>
        <v>2.2513019569753083E-6</v>
      </c>
    </row>
    <row r="14" spans="1:18" x14ac:dyDescent="0.3">
      <c r="B14">
        <v>3</v>
      </c>
      <c r="C14" s="17">
        <f>_xlfn.XLOOKUP(C$10,$A$43:$A$53,$B$43:$B$53)*_xlfn.XLOOKUP($B14,$A$43:$A$53,$C$43:$C$53)</f>
        <v>3.149937296706224E-3</v>
      </c>
      <c r="D14" s="17">
        <f>_xlfn.XLOOKUP(D$10,$A$43:$A$53,$B$43:$B$53)*_xlfn.XLOOKUP($B14,$A$43:$A$53,$C$43:$C$53)</f>
        <v>5.8942796375537907E-3</v>
      </c>
      <c r="E14" s="17">
        <f>_xlfn.XLOOKUP(E$10,$A$43:$A$53,$B$43:$B$53)*_xlfn.XLOOKUP($B14,$A$43:$A$53,$C$43:$C$53)</f>
        <v>5.5147974662877047E-3</v>
      </c>
      <c r="F14" s="17">
        <f>_xlfn.XLOOKUP(F$10,$A$43:$A$53,$B$43:$B$53)*_xlfn.XLOOKUP($B14,$A$43:$A$53,$C$43:$C$53)</f>
        <v>3.4398312674099839E-3</v>
      </c>
      <c r="G14" s="17">
        <f>_xlfn.XLOOKUP(G$10,$A$43:$A$53,$B$43:$B$53)*_xlfn.XLOOKUP($B14,$A$43:$A$53,$C$43:$C$53)</f>
        <v>1.6091850000725968E-3</v>
      </c>
      <c r="H14" s="17">
        <f>_xlfn.XLOOKUP(H$10,$A$43:$A$53,$B$43:$B$53)*_xlfn.XLOOKUP($B14,$A$43:$A$53,$C$43:$C$53)</f>
        <v>6.0223334533693752E-4</v>
      </c>
      <c r="I14" s="17">
        <f>_xlfn.XLOOKUP(I$10,$A$43:$A$53,$B$43:$B$53)*_xlfn.XLOOKUP($B14,$A$43:$A$53,$C$43:$C$53)</f>
        <v>1.878202331301026E-4</v>
      </c>
      <c r="J14" s="17">
        <f>_xlfn.XLOOKUP(J$10,$A$43:$A$53,$B$43:$B$53)*_xlfn.XLOOKUP($B14,$A$43:$A$53,$C$43:$C$53)</f>
        <v>5.0208027805913487E-5</v>
      </c>
      <c r="K14" s="17">
        <f>_xlfn.XLOOKUP(K$10,$A$43:$A$53,$B$43:$B$53)*_xlfn.XLOOKUP($B14,$A$43:$A$53,$C$43:$C$53)</f>
        <v>1.1743890753301041E-5</v>
      </c>
      <c r="L14" s="17">
        <f>_xlfn.XLOOKUP(L$10,$A$43:$A$53,$B$43:$B$53)*_xlfn.XLOOKUP($B14,$A$43:$A$53,$C$43:$C$53)</f>
        <v>2.4417338298279146E-6</v>
      </c>
      <c r="M14" s="17">
        <f>_xlfn.XLOOKUP(M$10,$A$43:$A$53,$B$43:$B$53)*_xlfn.XLOOKUP($B14,$A$43:$A$53,$C$43:$C$53)</f>
        <v>4.5690630123115133E-7</v>
      </c>
    </row>
    <row r="15" spans="1:18" x14ac:dyDescent="0.3">
      <c r="A15" s="2" t="str">
        <f>C3</f>
        <v>Chelsea</v>
      </c>
      <c r="B15">
        <v>4</v>
      </c>
      <c r="C15" s="17">
        <f>_xlfn.XLOOKUP(C$10,$A$43:$A$53,$B$43:$B$53)*_xlfn.XLOOKUP($B15,$A$43:$A$53,$C$43:$C$53)</f>
        <v>4.7946462542115045E-4</v>
      </c>
      <c r="D15" s="17">
        <f>_xlfn.XLOOKUP(D$10,$A$43:$A$53,$B$43:$B$53)*_xlfn.XLOOKUP($B15,$A$43:$A$53,$C$43:$C$53)</f>
        <v>8.9719201125126912E-4</v>
      </c>
      <c r="E15" s="17">
        <f>_xlfn.XLOOKUP(E$10,$A$43:$A$53,$B$43:$B$53)*_xlfn.XLOOKUP($B15,$A$43:$A$53,$C$43:$C$53)</f>
        <v>8.3942950363235375E-4</v>
      </c>
      <c r="F15" s="17">
        <f>_xlfn.XLOOKUP(F$10,$A$43:$A$53,$B$43:$B$53)*_xlfn.XLOOKUP($B15,$A$43:$A$53,$C$43:$C$53)</f>
        <v>5.2359055269616921E-4</v>
      </c>
      <c r="G15" s="17">
        <f>_xlfn.XLOOKUP(G$10,$A$43:$A$53,$B$43:$B$53)*_xlfn.XLOOKUP($B15,$A$43:$A$53,$C$43:$C$53)</f>
        <v>2.4494052122876249E-4</v>
      </c>
      <c r="H15" s="17">
        <f>_xlfn.XLOOKUP(H$10,$A$43:$A$53,$B$43:$B$53)*_xlfn.XLOOKUP($B15,$A$43:$A$53,$C$43:$C$53)</f>
        <v>9.1668359760696227E-5</v>
      </c>
      <c r="I15" s="17">
        <f>_xlfn.XLOOKUP(I$10,$A$43:$A$53,$B$43:$B$53)*_xlfn.XLOOKUP($B15,$A$43:$A$53,$C$43:$C$53)</f>
        <v>2.8588873124046985E-5</v>
      </c>
      <c r="J15" s="17">
        <f>_xlfn.XLOOKUP(J$10,$A$43:$A$53,$B$43:$B$53)*_xlfn.XLOOKUP($B15,$A$43:$A$53,$C$43:$C$53)</f>
        <v>7.6423658560661682E-6</v>
      </c>
      <c r="K15" s="17">
        <f>_xlfn.XLOOKUP(K$10,$A$43:$A$53,$B$43:$B$53)*_xlfn.XLOOKUP($B15,$A$43:$A$53,$C$43:$C$53)</f>
        <v>1.7875848471353066E-6</v>
      </c>
      <c r="L15" s="17">
        <f>_xlfn.XLOOKUP(L$10,$A$43:$A$53,$B$43:$B$53)*_xlfn.XLOOKUP($B15,$A$43:$A$53,$C$43:$C$53)</f>
        <v>3.7166612723395391E-7</v>
      </c>
      <c r="M15" s="17">
        <f>_xlfn.XLOOKUP(M$10,$A$43:$A$53,$B$43:$B$53)*_xlfn.XLOOKUP($B15,$A$43:$A$53,$C$43:$C$53)</f>
        <v>6.9547545851605151E-8</v>
      </c>
    </row>
    <row r="16" spans="1:18" x14ac:dyDescent="0.3">
      <c r="B16">
        <v>5</v>
      </c>
      <c r="C16" s="17">
        <f>_xlfn.XLOOKUP(C$10,$A$43:$A$53,$B$43:$B$53)*_xlfn.XLOOKUP($B16,$A$43:$A$53,$C$43:$C$53)</f>
        <v>5.8384991287446404E-5</v>
      </c>
      <c r="D16" s="17">
        <f>_xlfn.XLOOKUP(D$10,$A$43:$A$53,$B$43:$B$53)*_xlfn.XLOOKUP($B16,$A$43:$A$53,$C$43:$C$53)</f>
        <v>1.0925216373170443E-4</v>
      </c>
      <c r="E16" s="17">
        <f>_xlfn.XLOOKUP(E$10,$A$43:$A$53,$B$43:$B$53)*_xlfn.XLOOKUP($B16,$A$43:$A$53,$C$43:$C$53)</f>
        <v>1.0221835284084021E-4</v>
      </c>
      <c r="F16" s="17">
        <f>_xlfn.XLOOKUP(F$10,$A$43:$A$53,$B$43:$B$53)*_xlfn.XLOOKUP($B16,$A$43:$A$53,$C$43:$C$53)</f>
        <v>6.3758259184404416E-5</v>
      </c>
      <c r="G16" s="17">
        <f>_xlfn.XLOOKUP(G$10,$A$43:$A$53,$B$43:$B$53)*_xlfn.XLOOKUP($B16,$A$43:$A$53,$C$43:$C$53)</f>
        <v>2.98267055370818E-5</v>
      </c>
      <c r="H16" s="17">
        <f>_xlfn.XLOOKUP(H$10,$A$43:$A$53,$B$43:$B$53)*_xlfn.XLOOKUP($B16,$A$43:$A$53,$C$43:$C$53)</f>
        <v>1.1162567793737926E-5</v>
      </c>
      <c r="I16" s="17">
        <f>_xlfn.XLOOKUP(I$10,$A$43:$A$53,$B$43:$B$53)*_xlfn.XLOOKUP($B16,$A$43:$A$53,$C$43:$C$53)</f>
        <v>3.4813018933341376E-6</v>
      </c>
      <c r="J16" s="17">
        <f>_xlfn.XLOOKUP(J$10,$A$43:$A$53,$B$43:$B$53)*_xlfn.XLOOKUP($B16,$A$43:$A$53,$C$43:$C$53)</f>
        <v>9.3062019649514298E-7</v>
      </c>
      <c r="K16" s="17">
        <f>_xlfn.XLOOKUP(K$10,$A$43:$A$53,$B$43:$B$53)*_xlfn.XLOOKUP($B16,$A$43:$A$53,$C$43:$C$53)</f>
        <v>2.1767638359950243E-7</v>
      </c>
      <c r="L16" s="17">
        <f>_xlfn.XLOOKUP(L$10,$A$43:$A$53,$B$43:$B$53)*_xlfn.XLOOKUP($B16,$A$43:$A$53,$C$43:$C$53)</f>
        <v>4.5258236895647553E-8</v>
      </c>
      <c r="M16" s="17">
        <f>_xlfn.XLOOKUP(M$10,$A$43:$A$53,$B$43:$B$53)*_xlfn.XLOOKUP($B16,$A$43:$A$53,$C$43:$C$53)</f>
        <v>8.4688893472434387E-9</v>
      </c>
    </row>
    <row r="17" spans="2:13" x14ac:dyDescent="0.3">
      <c r="B17">
        <v>6</v>
      </c>
      <c r="C17" s="17">
        <f>_xlfn.XLOOKUP(C$10,$A$43:$A$53,$B$43:$B$53)*_xlfn.XLOOKUP($B17,$A$43:$A$53,$C$43:$C$53)</f>
        <v>5.9246762376559985E-6</v>
      </c>
      <c r="D17" s="17">
        <f>_xlfn.XLOOKUP(D$10,$A$43:$A$53,$B$43:$B$53)*_xlfn.XLOOKUP($B17,$A$43:$A$53,$C$43:$C$53)</f>
        <v>1.1086474179416498E-5</v>
      </c>
      <c r="E17" s="17">
        <f>_xlfn.XLOOKUP(E$10,$A$43:$A$53,$B$43:$B$53)*_xlfn.XLOOKUP($B17,$A$43:$A$53,$C$43:$C$53)</f>
        <v>1.0372711081635072E-5</v>
      </c>
      <c r="F17" s="17">
        <f>_xlfn.XLOOKUP(F$10,$A$43:$A$53,$B$43:$B$53)*_xlfn.XLOOKUP($B17,$A$43:$A$53,$C$43:$C$53)</f>
        <v>6.4699340500779365E-6</v>
      </c>
      <c r="G17" s="17">
        <f>_xlfn.XLOOKUP(G$10,$A$43:$A$53,$B$43:$B$53)*_xlfn.XLOOKUP($B17,$A$43:$A$53,$C$43:$C$53)</f>
        <v>3.0266952113274878E-6</v>
      </c>
      <c r="H17" s="17">
        <f>_xlfn.XLOOKUP(H$10,$A$43:$A$53,$B$43:$B$53)*_xlfn.XLOOKUP($B17,$A$43:$A$53,$C$43:$C$53)</f>
        <v>1.1327328941984976E-6</v>
      </c>
      <c r="I17" s="17">
        <f>_xlfn.XLOOKUP(I$10,$A$43:$A$53,$B$43:$B$53)*_xlfn.XLOOKUP($B17,$A$43:$A$53,$C$43:$C$53)</f>
        <v>3.5326864231250458E-7</v>
      </c>
      <c r="J17" s="17">
        <f>_xlfn.XLOOKUP(J$10,$A$43:$A$53,$B$43:$B$53)*_xlfn.XLOOKUP($B17,$A$43:$A$53,$C$43:$C$53)</f>
        <v>9.4435628795632553E-8</v>
      </c>
      <c r="K17" s="17">
        <f>_xlfn.XLOOKUP(K$10,$A$43:$A$53,$B$43:$B$53)*_xlfn.XLOOKUP($B17,$A$43:$A$53,$C$43:$C$53)</f>
        <v>2.2088931915078652E-8</v>
      </c>
      <c r="L17" s="17">
        <f>_xlfn.XLOOKUP(L$10,$A$43:$A$53,$B$43:$B$53)*_xlfn.XLOOKUP($B17,$A$43:$A$53,$C$43:$C$53)</f>
        <v>4.5926255152409863E-9</v>
      </c>
      <c r="M17" s="17">
        <f>_xlfn.XLOOKUP(M$10,$A$43:$A$53,$B$43:$B$53)*_xlfn.XLOOKUP($B17,$A$43:$A$53,$C$43:$C$53)</f>
        <v>8.5938914040293163E-10</v>
      </c>
    </row>
    <row r="18" spans="2:13" x14ac:dyDescent="0.3">
      <c r="B18">
        <v>7</v>
      </c>
      <c r="C18" s="17">
        <f>_xlfn.XLOOKUP(C$10,$A$43:$A$53,$B$43:$B$53)*_xlfn.XLOOKUP($B18,$A$43:$A$53,$C$43:$C$53)</f>
        <v>5.1532502857840895E-7</v>
      </c>
      <c r="D18" s="17">
        <f>_xlfn.XLOOKUP(D$10,$A$43:$A$53,$B$43:$B$53)*_xlfn.XLOOKUP($B18,$A$43:$A$53,$C$43:$C$53)</f>
        <v>9.6429532925868526E-7</v>
      </c>
      <c r="E18" s="17">
        <f>_xlfn.XLOOKUP(E$10,$A$43:$A$53,$B$43:$B$53)*_xlfn.XLOOKUP($B18,$A$43:$A$53,$C$43:$C$53)</f>
        <v>9.0221261384807091E-7</v>
      </c>
      <c r="F18" s="17">
        <f>_xlfn.XLOOKUP(F$10,$A$43:$A$53,$B$43:$B$53)*_xlfn.XLOOKUP($B18,$A$43:$A$53,$C$43:$C$53)</f>
        <v>5.627512484253357E-7</v>
      </c>
      <c r="G18" s="17">
        <f>_xlfn.XLOOKUP(G$10,$A$43:$A$53,$B$43:$B$53)*_xlfn.XLOOKUP($B18,$A$43:$A$53,$C$43:$C$53)</f>
        <v>2.6326025823354591E-7</v>
      </c>
      <c r="H18" s="17">
        <f>_xlfn.XLOOKUP(H$10,$A$43:$A$53,$B$43:$B$53)*_xlfn.XLOOKUP($B18,$A$43:$A$53,$C$43:$C$53)</f>
        <v>9.8524474192278598E-8</v>
      </c>
      <c r="I18" s="17">
        <f>_xlfn.XLOOKUP(I$10,$A$43:$A$53,$B$43:$B$53)*_xlfn.XLOOKUP($B18,$A$43:$A$53,$C$43:$C$53)</f>
        <v>3.0727109109943797E-8</v>
      </c>
      <c r="J18" s="17">
        <f>_xlfn.XLOOKUP(J$10,$A$43:$A$53,$B$43:$B$53)*_xlfn.XLOOKUP($B18,$A$43:$A$53,$C$43:$C$53)</f>
        <v>8.2139582241852423E-9</v>
      </c>
      <c r="K18" s="17">
        <f>_xlfn.XLOOKUP(K$10,$A$43:$A$53,$B$43:$B$53)*_xlfn.XLOOKUP($B18,$A$43:$A$53,$C$43:$C$53)</f>
        <v>1.9212829551860754E-9</v>
      </c>
      <c r="L18" s="17">
        <f>_xlfn.XLOOKUP(L$10,$A$43:$A$53,$B$43:$B$53)*_xlfn.XLOOKUP($B18,$A$43:$A$53,$C$43:$C$53)</f>
        <v>3.9946400106207924E-10</v>
      </c>
      <c r="M18" s="17">
        <f>_xlfn.XLOOKUP(M$10,$A$43:$A$53,$B$43:$B$53)*_xlfn.XLOOKUP($B18,$A$43:$A$53,$C$43:$C$53)</f>
        <v>7.4749187225347395E-11</v>
      </c>
    </row>
    <row r="19" spans="2:13" x14ac:dyDescent="0.3">
      <c r="B19">
        <v>8</v>
      </c>
      <c r="C19" s="17">
        <f>_xlfn.XLOOKUP(C$10,$A$43:$A$53,$B$43:$B$53)*_xlfn.XLOOKUP($B19,$A$43:$A$53,$C$43:$C$53)</f>
        <v>3.9219847654721949E-8</v>
      </c>
      <c r="D19" s="17">
        <f>_xlfn.XLOOKUP(D$10,$A$43:$A$53,$B$43:$B$53)*_xlfn.XLOOKUP($B19,$A$43:$A$53,$C$43:$C$53)</f>
        <v>7.3389635298746545E-8</v>
      </c>
      <c r="E19" s="17">
        <f>_xlfn.XLOOKUP(E$10,$A$43:$A$53,$B$43:$B$53)*_xlfn.XLOOKUP($B19,$A$43:$A$53,$C$43:$C$53)</f>
        <v>6.8664705389728397E-8</v>
      </c>
      <c r="F19" s="17">
        <f>_xlfn.XLOOKUP(F$10,$A$43:$A$53,$B$43:$B$53)*_xlfn.XLOOKUP($B19,$A$43:$A$53,$C$43:$C$53)</f>
        <v>4.2829315493625487E-8</v>
      </c>
      <c r="G19" s="17">
        <f>_xlfn.XLOOKUP(G$10,$A$43:$A$53,$B$43:$B$53)*_xlfn.XLOOKUP($B19,$A$43:$A$53,$C$43:$C$53)</f>
        <v>2.0035951387700608E-8</v>
      </c>
      <c r="H19" s="17">
        <f>_xlfn.XLOOKUP(H$10,$A$43:$A$53,$B$43:$B$53)*_xlfn.XLOOKUP($B19,$A$43:$A$53,$C$43:$C$53)</f>
        <v>7.4984032480285563E-9</v>
      </c>
      <c r="I19" s="17">
        <f>_xlfn.XLOOKUP(I$10,$A$43:$A$53,$B$43:$B$53)*_xlfn.XLOOKUP($B19,$A$43:$A$53,$C$43:$C$53)</f>
        <v>2.3385484331829837E-9</v>
      </c>
      <c r="J19" s="17">
        <f>_xlfn.XLOOKUP(J$10,$A$43:$A$53,$B$43:$B$53)*_xlfn.XLOOKUP($B19,$A$43:$A$53,$C$43:$C$53)</f>
        <v>6.2513980949749083E-10</v>
      </c>
      <c r="K19" s="17">
        <f>_xlfn.XLOOKUP(K$10,$A$43:$A$53,$B$43:$B$53)*_xlfn.XLOOKUP($B19,$A$43:$A$53,$C$43:$C$53)</f>
        <v>1.4622310313916115E-10</v>
      </c>
      <c r="L19" s="17">
        <f>_xlfn.XLOOKUP(L$10,$A$43:$A$53,$B$43:$B$53)*_xlfn.XLOOKUP($B19,$A$43:$A$53,$C$43:$C$53)</f>
        <v>3.0402011150942274E-11</v>
      </c>
      <c r="M19" s="17">
        <f>_xlfn.XLOOKUP(M$10,$A$43:$A$53,$B$43:$B$53)*_xlfn.XLOOKUP($B19,$A$43:$A$53,$C$43:$C$53)</f>
        <v>5.6889372196412718E-12</v>
      </c>
    </row>
    <row r="20" spans="2:13" x14ac:dyDescent="0.3">
      <c r="B20">
        <v>9</v>
      </c>
      <c r="C20" s="17">
        <f>_xlfn.XLOOKUP(C$10,$A$43:$A$53,$B$43:$B$53)*_xlfn.XLOOKUP($B20,$A$43:$A$53,$C$43:$C$53)</f>
        <v>2.6532492263342075E-9</v>
      </c>
      <c r="D20" s="17">
        <f>_xlfn.XLOOKUP(D$10,$A$43:$A$53,$B$43:$B$53)*_xlfn.XLOOKUP($B20,$A$43:$A$53,$C$43:$C$53)</f>
        <v>4.9648584765449774E-9</v>
      </c>
      <c r="E20" s="17">
        <f>_xlfn.XLOOKUP(E$10,$A$43:$A$53,$B$43:$B$53)*_xlfn.XLOOKUP($B20,$A$43:$A$53,$C$43:$C$53)</f>
        <v>4.6452137717528515E-9</v>
      </c>
      <c r="F20" s="17">
        <f>_xlfn.XLOOKUP(F$10,$A$43:$A$53,$B$43:$B$53)*_xlfn.XLOOKUP($B20,$A$43:$A$53,$C$43:$C$53)</f>
        <v>2.8974321674654437E-9</v>
      </c>
      <c r="G20" s="17">
        <f>_xlfn.XLOOKUP(G$10,$A$43:$A$53,$B$43:$B$53)*_xlfn.XLOOKUP($B20,$A$43:$A$53,$C$43:$C$53)</f>
        <v>1.3554456658346068E-9</v>
      </c>
      <c r="H20" s="17">
        <f>_xlfn.XLOOKUP(H$10,$A$43:$A$53,$B$43:$B$53)*_xlfn.XLOOKUP($B20,$A$43:$A$53,$C$43:$C$53)</f>
        <v>5.0727205244965721E-10</v>
      </c>
      <c r="I20" s="17">
        <f>_xlfn.XLOOKUP(I$10,$A$43:$A$53,$B$43:$B$53)*_xlfn.XLOOKUP($B20,$A$43:$A$53,$C$43:$C$53)</f>
        <v>1.5820438354866459E-10</v>
      </c>
      <c r="J20" s="17">
        <f>_xlfn.XLOOKUP(J$10,$A$43:$A$53,$B$43:$B$53)*_xlfn.XLOOKUP($B20,$A$43:$A$53,$C$43:$C$53)</f>
        <v>4.2291131023815567E-11</v>
      </c>
      <c r="K20" s="17">
        <f>_xlfn.XLOOKUP(K$10,$A$43:$A$53,$B$43:$B$53)*_xlfn.XLOOKUP($B20,$A$43:$A$53,$C$43:$C$53)</f>
        <v>9.8920918482827504E-12</v>
      </c>
      <c r="L20" s="17">
        <f>_xlfn.XLOOKUP(L$10,$A$43:$A$53,$B$43:$B$53)*_xlfn.XLOOKUP($B20,$A$43:$A$53,$C$43:$C$53)</f>
        <v>2.0567166215274633E-12</v>
      </c>
      <c r="M20" s="17">
        <f>_xlfn.XLOOKUP(M$10,$A$43:$A$53,$B$43:$B$53)*_xlfn.XLOOKUP($B20,$A$43:$A$53,$C$43:$C$53)</f>
        <v>3.8486045151324781E-13</v>
      </c>
    </row>
    <row r="21" spans="2:13" x14ac:dyDescent="0.3">
      <c r="B21">
        <v>10</v>
      </c>
      <c r="C21" s="17">
        <f>_xlfn.XLOOKUP(C$10,$A$43:$A$53,$B$43:$B$53)*_xlfn.XLOOKUP($B21,$A$43:$A$53,$C$43:$C$53)</f>
        <v>1.6154469459230405E-10</v>
      </c>
      <c r="D21" s="17">
        <f>_xlfn.XLOOKUP(D$10,$A$43:$A$53,$B$43:$B$53)*_xlfn.XLOOKUP($B21,$A$43:$A$53,$C$43:$C$53)</f>
        <v>3.022884312287531E-10</v>
      </c>
      <c r="E21" s="17">
        <f>_xlfn.XLOOKUP(E$10,$A$43:$A$53,$B$43:$B$53)*_xlfn.XLOOKUP($B21,$A$43:$A$53,$C$43:$C$53)</f>
        <v>2.8282666875985986E-10</v>
      </c>
      <c r="F21" s="17">
        <f>_xlfn.XLOOKUP(F$10,$A$43:$A$53,$B$43:$B$53)*_xlfn.XLOOKUP($B21,$A$43:$A$53,$C$43:$C$53)</f>
        <v>1.7641192163534981E-10</v>
      </c>
      <c r="G21" s="17">
        <f>_xlfn.XLOOKUP(G$10,$A$43:$A$53,$B$43:$B$53)*_xlfn.XLOOKUP($B21,$A$43:$A$53,$C$43:$C$53)</f>
        <v>8.2527134635686347E-11</v>
      </c>
      <c r="H21" s="17">
        <f>_xlfn.XLOOKUP(H$10,$A$43:$A$53,$B$43:$B$53)*_xlfn.XLOOKUP($B21,$A$43:$A$53,$C$43:$C$53)</f>
        <v>3.0885567769075055E-11</v>
      </c>
      <c r="I21" s="17">
        <f>_xlfn.XLOOKUP(I$10,$A$43:$A$53,$B$43:$B$53)*_xlfn.XLOOKUP($B21,$A$43:$A$53,$C$43:$C$53)</f>
        <v>9.6323702160626001E-12</v>
      </c>
      <c r="J21" s="17">
        <f>_xlfn.XLOOKUP(J$10,$A$43:$A$53,$B$43:$B$53)*_xlfn.XLOOKUP($B21,$A$43:$A$53,$C$43:$C$53)</f>
        <v>2.5749212615976255E-12</v>
      </c>
      <c r="K21" s="17">
        <f>_xlfn.XLOOKUP(K$10,$A$43:$A$53,$B$43:$B$53)*_xlfn.XLOOKUP($B21,$A$43:$A$53,$C$43:$C$53)</f>
        <v>6.0228603504304536E-13</v>
      </c>
      <c r="L21" s="17">
        <f>_xlfn.XLOOKUP(L$10,$A$43:$A$53,$B$43:$B$53)*_xlfn.XLOOKUP($B21,$A$43:$A$53,$C$43:$C$53)</f>
        <v>1.2522444374613702E-13</v>
      </c>
      <c r="M21" s="17">
        <f>_xlfn.XLOOKUP(M$10,$A$43:$A$53,$B$43:$B$53)*_xlfn.XLOOKUP($B21,$A$43:$A$53,$C$43:$C$53)</f>
        <v>2.3432462915013231E-14</v>
      </c>
    </row>
    <row r="42" spans="1:6" x14ac:dyDescent="0.3">
      <c r="A42" t="s">
        <v>37</v>
      </c>
      <c r="B42" t="str">
        <f>C1&amp; " Goals"</f>
        <v>Man City Goals</v>
      </c>
      <c r="C42" t="str">
        <f>C3&amp;" Goals"</f>
        <v>Chelsea Goals</v>
      </c>
      <c r="E42" t="str">
        <f>C1&amp;" Win%"</f>
        <v>Man City Win%</v>
      </c>
      <c r="F42" t="str">
        <f>C3&amp;" Win %"</f>
        <v>Chelsea Win %</v>
      </c>
    </row>
    <row r="43" spans="1:6" x14ac:dyDescent="0.3">
      <c r="A43">
        <v>0</v>
      </c>
      <c r="B43" s="17">
        <f xml:space="preserve"> _xlfn.POISSON.DIST(A43,$I$1,FALSE)</f>
        <v>0.15393310817611738</v>
      </c>
      <c r="C43" s="16">
        <f>_xlfn.POISSON.DIST(A43,$I$3,FALSE)</f>
        <v>0.54397276998105237</v>
      </c>
    </row>
    <row r="44" spans="1:6" x14ac:dyDescent="0.3">
      <c r="A44">
        <v>1</v>
      </c>
      <c r="B44" s="17">
        <f t="shared" ref="B44:B53" si="0" xml:space="preserve"> _xlfn.POISSON.DIST(A44,$I$1,FALSE)</f>
        <v>0.28804534808251914</v>
      </c>
      <c r="C44" s="16">
        <f t="shared" ref="C44:C53" si="1">_xlfn.POISSON.DIST(A44,$I$3,FALSE)</f>
        <v>0.33120113301429399</v>
      </c>
      <c r="E44" s="17">
        <f>B44*SUM($C$43:C43)</f>
        <v>0.15668882587660435</v>
      </c>
      <c r="F44" s="18">
        <f>C44*SUM($B$43:B43)</f>
        <v>5.098281983634196E-2</v>
      </c>
    </row>
    <row r="45" spans="1:6" x14ac:dyDescent="0.3">
      <c r="A45">
        <v>2</v>
      </c>
      <c r="B45" s="17">
        <f t="shared" si="0"/>
        <v>0.26950057572102082</v>
      </c>
      <c r="C45" s="16">
        <f t="shared" si="1"/>
        <v>0.10082691318700834</v>
      </c>
      <c r="E45" s="17">
        <f>B45*SUM($C$43:C44)</f>
        <v>0.23585987071325867</v>
      </c>
      <c r="F45" s="18">
        <f>C45*SUM($B$43:B44)</f>
        <v>4.4563323439717507E-2</v>
      </c>
    </row>
    <row r="46" spans="1:6" x14ac:dyDescent="0.3">
      <c r="A46">
        <v>3</v>
      </c>
      <c r="B46" s="17">
        <f t="shared" si="0"/>
        <v>0.16809982825610376</v>
      </c>
      <c r="C46" s="16">
        <f t="shared" si="1"/>
        <v>2.0463026661569968E-2</v>
      </c>
      <c r="E46" s="17">
        <f>B46*SUM($C$43:C45)</f>
        <v>0.16406556957807092</v>
      </c>
      <c r="F46" s="18">
        <f>C46*SUM($B$43:B45)</f>
        <v>1.455901440054772E-2</v>
      </c>
    </row>
    <row r="47" spans="1:6" x14ac:dyDescent="0.3">
      <c r="A47">
        <v>4</v>
      </c>
      <c r="B47" s="17">
        <f t="shared" si="0"/>
        <v>7.8638660188753165E-2</v>
      </c>
      <c r="C47" s="16">
        <f t="shared" si="1"/>
        <v>3.1147595933201525E-3</v>
      </c>
      <c r="E47" s="17">
        <f>B47*SUM($C$43:C46)</f>
        <v>7.8360581527782525E-2</v>
      </c>
      <c r="F47" s="18">
        <f>C47*SUM($B$43:B46)</f>
        <v>2.7396766930009421E-3</v>
      </c>
    </row>
    <row r="48" spans="1:6" x14ac:dyDescent="0.3">
      <c r="A48">
        <v>5</v>
      </c>
      <c r="B48" s="17">
        <f t="shared" si="0"/>
        <v>2.9430316213580738E-2</v>
      </c>
      <c r="C48" s="16">
        <f t="shared" si="1"/>
        <v>3.7928806855928084E-4</v>
      </c>
      <c r="E48" s="17">
        <f>B48*SUM($C$43:C47)</f>
        <v>2.9417914350057223E-2</v>
      </c>
      <c r="F48" s="18">
        <f>C48*SUM($B$43:B47)</f>
        <v>3.6344047258147724E-4</v>
      </c>
    </row>
    <row r="49" spans="1:6" x14ac:dyDescent="0.3">
      <c r="A49">
        <v>6</v>
      </c>
      <c r="B49" s="17">
        <f t="shared" si="0"/>
        <v>9.1785167578769412E-3</v>
      </c>
      <c r="C49" s="16">
        <f t="shared" si="1"/>
        <v>3.8488641643469444E-5</v>
      </c>
      <c r="E49" s="17">
        <f>B49*SUM($C$43:C48)</f>
        <v>9.1781302551787979E-3</v>
      </c>
      <c r="F49" s="18">
        <f>C49*SUM($B$43:B48)</f>
        <v>3.8013223654311491E-5</v>
      </c>
    </row>
    <row r="50" spans="1:6" x14ac:dyDescent="0.3">
      <c r="A50">
        <v>7</v>
      </c>
      <c r="B50" s="17">
        <f t="shared" si="0"/>
        <v>2.4535973410133561E-3</v>
      </c>
      <c r="C50" s="16">
        <f t="shared" si="1"/>
        <v>3.3477205435806388E-6</v>
      </c>
      <c r="E50" s="17">
        <f>B50*SUM($C$43:C49)</f>
        <v>2.4535884568991613E-3</v>
      </c>
      <c r="F50" s="18">
        <f>C50*SUM($B$43:B49)</f>
        <v>3.337096061646269E-6</v>
      </c>
    </row>
    <row r="51" spans="1:6" x14ac:dyDescent="0.3">
      <c r="A51">
        <v>8</v>
      </c>
      <c r="B51" s="17">
        <f t="shared" si="0"/>
        <v>5.7390780687181222E-4</v>
      </c>
      <c r="C51" s="16">
        <f t="shared" si="1"/>
        <v>2.5478500446992779E-7</v>
      </c>
      <c r="E51" s="17">
        <f>B51*SUM($C$43:C50)</f>
        <v>5.7390765011921998E-4</v>
      </c>
      <c r="F51" s="18">
        <f>C51*SUM($B$43:B50)</f>
        <v>2.5460154671523204E-7</v>
      </c>
    </row>
    <row r="52" spans="1:6" x14ac:dyDescent="0.3">
      <c r="A52">
        <v>9</v>
      </c>
      <c r="B52" s="17">
        <f t="shared" si="0"/>
        <v>1.1932417770893818E-4</v>
      </c>
      <c r="C52" s="16">
        <f t="shared" si="1"/>
        <v>1.7236377916169805E-8</v>
      </c>
      <c r="E52" s="17">
        <f>B52*SUM($C$43:C51)</f>
        <v>1.1932417551969696E-4</v>
      </c>
      <c r="F52" s="18">
        <f>C52*SUM($B$43:B51)</f>
        <v>1.7233858966802508E-8</v>
      </c>
    </row>
    <row r="53" spans="1:6" x14ac:dyDescent="0.3">
      <c r="A53">
        <v>10</v>
      </c>
      <c r="B53" s="17">
        <f t="shared" si="0"/>
        <v>2.2328383224424559E-5</v>
      </c>
      <c r="C53" s="16">
        <f t="shared" si="1"/>
        <v>1.0494473638996371E-9</v>
      </c>
      <c r="E53" s="17">
        <f>B53*SUM($C$43:C52)</f>
        <v>2.2328383199626063E-5</v>
      </c>
      <c r="F53" s="18">
        <f>C53*SUM($B$43:B52)</f>
        <v>1.0494192205774777E-9</v>
      </c>
    </row>
  </sheetData>
  <mergeCells count="10">
    <mergeCell ref="A6:R7"/>
    <mergeCell ref="K1:L2"/>
    <mergeCell ref="K3:L4"/>
    <mergeCell ref="M2:N3"/>
    <mergeCell ref="A1:B2"/>
    <mergeCell ref="A3:B4"/>
    <mergeCell ref="C1:H2"/>
    <mergeCell ref="C3:H4"/>
    <mergeCell ref="I1:J2"/>
    <mergeCell ref="I3:J4"/>
  </mergeCells>
  <conditionalFormatting sqref="C11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:H4" xr:uid="{1C0619DB-71CC-4F8F-B619-096EC4218343}">
      <formula1>Teams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Stats</vt:lpstr>
      <vt:lpstr>Sheet2</vt:lpstr>
      <vt:lpstr>att</vt:lpstr>
      <vt:lpstr>Average</vt:lpstr>
      <vt:lpstr>def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Anakwa, Gerald Yaw</dc:creator>
  <cp:lastModifiedBy>Anakwa, Gerald Yaw</cp:lastModifiedBy>
  <dcterms:created xsi:type="dcterms:W3CDTF">2023-11-08T20:19:04Z</dcterms:created>
  <dcterms:modified xsi:type="dcterms:W3CDTF">2023-11-09T06:36:46Z</dcterms:modified>
</cp:coreProperties>
</file>