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customProperty"/>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0" yWindow="0" windowWidth="17560" windowHeight="16400" tabRatio="788" activeTab="6"/>
  </bookViews>
  <sheets>
    <sheet name="1 月" sheetId="14" r:id="rId1"/>
    <sheet name="2 月" sheetId="35" r:id="rId2"/>
    <sheet name="3 月" sheetId="37" r:id="rId3"/>
    <sheet name="4 月" sheetId="38" r:id="rId4"/>
    <sheet name="5 月" sheetId="39" r:id="rId5"/>
    <sheet name="6 月" sheetId="40" r:id="rId6"/>
    <sheet name="7 月" sheetId="41" r:id="rId7"/>
    <sheet name="8 月" sheetId="42" r:id="rId8"/>
    <sheet name="9 月" sheetId="43" r:id="rId9"/>
    <sheet name="10 月" sheetId="44" r:id="rId10"/>
    <sheet name="11 月" sheetId="45" r:id="rId11"/>
    <sheet name="12 月" sheetId="46" r:id="rId12"/>
    <sheet name="参照リスト" sheetId="15" r:id="rId13"/>
  </sheets>
  <definedNames>
    <definedName name="AprSun1">DATE(CalendarYear,4,1)-WEEKDAY(DATE(CalendarYear,4,1))+1</definedName>
    <definedName name="AugSun1">DATE(CalendarYear,8,1)-WEEKDAY(DATE(CalendarYear,8,1))+1</definedName>
    <definedName name="CalendarYear">'1 月'!$K$1</definedName>
    <definedName name="DecSun1">DATE(CalendarYear,12,1)-WEEKDAY(DATE(CalendarYear,12,1))+1</definedName>
    <definedName name="FebSun1">DATE(CalendarYear,2,1)-WEEKDAY(DATE(CalendarYear,2,1))+1</definedName>
    <definedName name="JanSun1">DATE(CalendarYear,1,1)-WEEKDAY(DATE(CalendarYear,1,1))+1</definedName>
    <definedName name="JulSun1">DATE(CalendarYear,7,1)-WEEKDAY(DATE(CalendarYear,7,1))+1</definedName>
    <definedName name="JunSun1">DATE(CalendarYear,6,1)-WEEKDAY(DATE(CalendarYear,6,1))+1</definedName>
    <definedName name="MarSun1">DATE(CalendarYear,3,1)-WEEKDAY(DATE(CalendarYear,3,1))+1</definedName>
    <definedName name="MaySun1">DATE(CalendarYear,5,1)-WEEKDAY(DATE(CalendarYear,5,1))+1</definedName>
    <definedName name="NovSun1">DATE(CalendarYear,11,1)-WEEKDAY(DATE(CalendarYear,11,1))+1</definedName>
    <definedName name="OctSun1">DATE(CalendarYear,10,1)-WEEKDAY(DATE(CalendarYear,10,1))+1</definedName>
    <definedName name="_xlnm.Print_Area" localSheetId="0">'1 月'!$A$1:$H$14</definedName>
    <definedName name="SepSun1">DATE(CalendarYear,9,1)-WEEKDAY(DATE(CalendarYear,9,1))+1</definedName>
    <definedName name="Year">YearLookup[]</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14" l="1"/>
  <c r="C13" i="46"/>
  <c r="B13" i="46"/>
  <c r="H11" i="46"/>
  <c r="G11" i="46"/>
  <c r="F11" i="46"/>
  <c r="E11" i="46"/>
  <c r="D11" i="46"/>
  <c r="C11" i="46"/>
  <c r="B11" i="46"/>
  <c r="H9" i="46"/>
  <c r="G9" i="46"/>
  <c r="F9" i="46"/>
  <c r="E9" i="46"/>
  <c r="D9" i="46"/>
  <c r="C9" i="46"/>
  <c r="B9" i="46"/>
  <c r="H7" i="46"/>
  <c r="G7" i="46"/>
  <c r="F7" i="46"/>
  <c r="E7" i="46"/>
  <c r="D7" i="46"/>
  <c r="C7" i="46"/>
  <c r="B7" i="46"/>
  <c r="H5" i="46"/>
  <c r="G5" i="46"/>
  <c r="F5" i="46"/>
  <c r="E5" i="46"/>
  <c r="D5" i="46"/>
  <c r="C5" i="46"/>
  <c r="B5" i="46"/>
  <c r="H3" i="46"/>
  <c r="G3" i="46"/>
  <c r="F3" i="46"/>
  <c r="E3" i="46"/>
  <c r="D3" i="46"/>
  <c r="C3" i="46"/>
  <c r="B3" i="46"/>
  <c r="B1" i="46"/>
  <c r="C13" i="45"/>
  <c r="B13" i="45"/>
  <c r="H11" i="45"/>
  <c r="G11" i="45"/>
  <c r="F11" i="45"/>
  <c r="E11" i="45"/>
  <c r="D11" i="45"/>
  <c r="C11" i="45"/>
  <c r="B11" i="45"/>
  <c r="H9" i="45"/>
  <c r="G9" i="45"/>
  <c r="F9" i="45"/>
  <c r="E9" i="45"/>
  <c r="D9" i="45"/>
  <c r="C9" i="45"/>
  <c r="B9" i="45"/>
  <c r="H7" i="45"/>
  <c r="G7" i="45"/>
  <c r="F7" i="45"/>
  <c r="E7" i="45"/>
  <c r="D7" i="45"/>
  <c r="C7" i="45"/>
  <c r="B7" i="45"/>
  <c r="H5" i="45"/>
  <c r="G5" i="45"/>
  <c r="F5" i="45"/>
  <c r="E5" i="45"/>
  <c r="D5" i="45"/>
  <c r="C5" i="45"/>
  <c r="B5" i="45"/>
  <c r="H3" i="45"/>
  <c r="G3" i="45"/>
  <c r="F3" i="45"/>
  <c r="E3" i="45"/>
  <c r="D3" i="45"/>
  <c r="C3" i="45"/>
  <c r="B3" i="45"/>
  <c r="B1" i="45"/>
  <c r="C13" i="44"/>
  <c r="B13" i="44"/>
  <c r="H11" i="44"/>
  <c r="G11" i="44"/>
  <c r="F11" i="44"/>
  <c r="E11" i="44"/>
  <c r="D11" i="44"/>
  <c r="C11" i="44"/>
  <c r="B11" i="44"/>
  <c r="H9" i="44"/>
  <c r="G9" i="44"/>
  <c r="F9" i="44"/>
  <c r="E9" i="44"/>
  <c r="D9" i="44"/>
  <c r="C9" i="44"/>
  <c r="B9" i="44"/>
  <c r="H7" i="44"/>
  <c r="G7" i="44"/>
  <c r="F7" i="44"/>
  <c r="E7" i="44"/>
  <c r="D7" i="44"/>
  <c r="C7" i="44"/>
  <c r="B7" i="44"/>
  <c r="H5" i="44"/>
  <c r="G5" i="44"/>
  <c r="F5" i="44"/>
  <c r="E5" i="44"/>
  <c r="D5" i="44"/>
  <c r="C5" i="44"/>
  <c r="B5" i="44"/>
  <c r="H3" i="44"/>
  <c r="G3" i="44"/>
  <c r="F3" i="44"/>
  <c r="E3" i="44"/>
  <c r="D3" i="44"/>
  <c r="C3" i="44"/>
  <c r="B3" i="44"/>
  <c r="B1" i="44"/>
  <c r="C13" i="43"/>
  <c r="B13" i="43"/>
  <c r="H11" i="43"/>
  <c r="G11" i="43"/>
  <c r="F11" i="43"/>
  <c r="E11" i="43"/>
  <c r="D11" i="43"/>
  <c r="C11" i="43"/>
  <c r="B11" i="43"/>
  <c r="H9" i="43"/>
  <c r="G9" i="43"/>
  <c r="F9" i="43"/>
  <c r="E9" i="43"/>
  <c r="D9" i="43"/>
  <c r="C9" i="43"/>
  <c r="B9" i="43"/>
  <c r="H7" i="43"/>
  <c r="G7" i="43"/>
  <c r="F7" i="43"/>
  <c r="E7" i="43"/>
  <c r="D7" i="43"/>
  <c r="C7" i="43"/>
  <c r="B7" i="43"/>
  <c r="H5" i="43"/>
  <c r="G5" i="43"/>
  <c r="F5" i="43"/>
  <c r="E5" i="43"/>
  <c r="D5" i="43"/>
  <c r="C5" i="43"/>
  <c r="B5" i="43"/>
  <c r="H3" i="43"/>
  <c r="G3" i="43"/>
  <c r="F3" i="43"/>
  <c r="E3" i="43"/>
  <c r="D3" i="43"/>
  <c r="C3" i="43"/>
  <c r="B3" i="43"/>
  <c r="B1" i="43"/>
  <c r="C13" i="42"/>
  <c r="B13" i="42"/>
  <c r="H11" i="42"/>
  <c r="G11" i="42"/>
  <c r="F11" i="42"/>
  <c r="E11" i="42"/>
  <c r="D11" i="42"/>
  <c r="C11" i="42"/>
  <c r="B11" i="42"/>
  <c r="H9" i="42"/>
  <c r="G9" i="42"/>
  <c r="F9" i="42"/>
  <c r="E9" i="42"/>
  <c r="D9" i="42"/>
  <c r="C9" i="42"/>
  <c r="B9" i="42"/>
  <c r="H7" i="42"/>
  <c r="G7" i="42"/>
  <c r="F7" i="42"/>
  <c r="E7" i="42"/>
  <c r="D7" i="42"/>
  <c r="C7" i="42"/>
  <c r="B7" i="42"/>
  <c r="H5" i="42"/>
  <c r="G5" i="42"/>
  <c r="F5" i="42"/>
  <c r="E5" i="42"/>
  <c r="D5" i="42"/>
  <c r="C5" i="42"/>
  <c r="B5" i="42"/>
  <c r="H3" i="42"/>
  <c r="G3" i="42"/>
  <c r="F3" i="42"/>
  <c r="E3" i="42"/>
  <c r="D3" i="42"/>
  <c r="C3" i="42"/>
  <c r="B3" i="42"/>
  <c r="B1" i="42"/>
  <c r="C13" i="41"/>
  <c r="B13" i="41"/>
  <c r="H11" i="41"/>
  <c r="G11" i="41"/>
  <c r="F11" i="41"/>
  <c r="E11" i="41"/>
  <c r="D11" i="41"/>
  <c r="C11" i="41"/>
  <c r="H9" i="41"/>
  <c r="G9" i="41"/>
  <c r="F9" i="41"/>
  <c r="E9" i="41"/>
  <c r="D9" i="41"/>
  <c r="C9" i="41"/>
  <c r="B9" i="41"/>
  <c r="H7" i="41"/>
  <c r="G7" i="41"/>
  <c r="F7" i="41"/>
  <c r="E7" i="41"/>
  <c r="D7" i="41"/>
  <c r="C7" i="41"/>
  <c r="B7" i="41"/>
  <c r="H5" i="41"/>
  <c r="G5" i="41"/>
  <c r="F5" i="41"/>
  <c r="E5" i="41"/>
  <c r="D5" i="41"/>
  <c r="C5" i="41"/>
  <c r="B5" i="41"/>
  <c r="H3" i="41"/>
  <c r="G3" i="41"/>
  <c r="F3" i="41"/>
  <c r="E3" i="41"/>
  <c r="D3" i="41"/>
  <c r="C3" i="41"/>
  <c r="B3" i="41"/>
  <c r="B1" i="41"/>
  <c r="C13" i="40"/>
  <c r="B13" i="40"/>
  <c r="H11" i="40"/>
  <c r="G11" i="40"/>
  <c r="F11" i="40"/>
  <c r="E11" i="40"/>
  <c r="D11" i="40"/>
  <c r="C11" i="40"/>
  <c r="B11" i="40"/>
  <c r="H9" i="40"/>
  <c r="G9" i="40"/>
  <c r="F9" i="40"/>
  <c r="E9" i="40"/>
  <c r="D9" i="40"/>
  <c r="C9" i="40"/>
  <c r="B9" i="40"/>
  <c r="H7" i="40"/>
  <c r="G7" i="40"/>
  <c r="F7" i="40"/>
  <c r="E7" i="40"/>
  <c r="D7" i="40"/>
  <c r="C7" i="40"/>
  <c r="B7" i="40"/>
  <c r="H5" i="40"/>
  <c r="G5" i="40"/>
  <c r="F5" i="40"/>
  <c r="E5" i="40"/>
  <c r="D5" i="40"/>
  <c r="C5" i="40"/>
  <c r="B5" i="40"/>
  <c r="H3" i="40"/>
  <c r="G3" i="40"/>
  <c r="F3" i="40"/>
  <c r="E3" i="40"/>
  <c r="D3" i="40"/>
  <c r="C3" i="40"/>
  <c r="B3" i="40"/>
  <c r="B1" i="40"/>
  <c r="C13" i="39"/>
  <c r="B13" i="39"/>
  <c r="H11" i="39"/>
  <c r="G11" i="39"/>
  <c r="F11" i="39"/>
  <c r="E11" i="39"/>
  <c r="D11" i="39"/>
  <c r="C11" i="39"/>
  <c r="B11" i="39"/>
  <c r="H9" i="39"/>
  <c r="G9" i="39"/>
  <c r="F9" i="39"/>
  <c r="E9" i="39"/>
  <c r="D9" i="39"/>
  <c r="C9" i="39"/>
  <c r="B9" i="39"/>
  <c r="H7" i="39"/>
  <c r="G7" i="39"/>
  <c r="F7" i="39"/>
  <c r="E7" i="39"/>
  <c r="D7" i="39"/>
  <c r="C7" i="39"/>
  <c r="B7" i="39"/>
  <c r="H5" i="39"/>
  <c r="G5" i="39"/>
  <c r="F5" i="39"/>
  <c r="E5" i="39"/>
  <c r="D5" i="39"/>
  <c r="C5" i="39"/>
  <c r="B5" i="39"/>
  <c r="H3" i="39"/>
  <c r="G3" i="39"/>
  <c r="F3" i="39"/>
  <c r="E3" i="39"/>
  <c r="D3" i="39"/>
  <c r="C3" i="39"/>
  <c r="B3" i="39"/>
  <c r="B1" i="39"/>
  <c r="C13" i="38"/>
  <c r="B13" i="38"/>
  <c r="H11" i="38"/>
  <c r="G11" i="38"/>
  <c r="F11" i="38"/>
  <c r="E11" i="38"/>
  <c r="D11" i="38"/>
  <c r="C11" i="38"/>
  <c r="B11" i="38"/>
  <c r="H9" i="38"/>
  <c r="G9" i="38"/>
  <c r="F9" i="38"/>
  <c r="E9" i="38"/>
  <c r="D9" i="38"/>
  <c r="C9" i="38"/>
  <c r="B9" i="38"/>
  <c r="H7" i="38"/>
  <c r="G7" i="38"/>
  <c r="F7" i="38"/>
  <c r="E7" i="38"/>
  <c r="D7" i="38"/>
  <c r="C7" i="38"/>
  <c r="B7" i="38"/>
  <c r="H5" i="38"/>
  <c r="G5" i="38"/>
  <c r="F5" i="38"/>
  <c r="E5" i="38"/>
  <c r="D5" i="38"/>
  <c r="C5" i="38"/>
  <c r="B5" i="38"/>
  <c r="H3" i="38"/>
  <c r="G3" i="38"/>
  <c r="F3" i="38"/>
  <c r="E3" i="38"/>
  <c r="D3" i="38"/>
  <c r="C3" i="38"/>
  <c r="B3" i="38"/>
  <c r="B1" i="38"/>
  <c r="C13" i="37"/>
  <c r="B13" i="37"/>
  <c r="H11" i="37"/>
  <c r="G11" i="37"/>
  <c r="F11" i="37"/>
  <c r="E11" i="37"/>
  <c r="D11" i="37"/>
  <c r="C11" i="37"/>
  <c r="B11" i="37"/>
  <c r="H9" i="37"/>
  <c r="G9" i="37"/>
  <c r="F9" i="37"/>
  <c r="E9" i="37"/>
  <c r="D9" i="37"/>
  <c r="C9" i="37"/>
  <c r="B9" i="37"/>
  <c r="H7" i="37"/>
  <c r="G7" i="37"/>
  <c r="F7" i="37"/>
  <c r="E7" i="37"/>
  <c r="D7" i="37"/>
  <c r="C7" i="37"/>
  <c r="B7" i="37"/>
  <c r="H5" i="37"/>
  <c r="G5" i="37"/>
  <c r="F5" i="37"/>
  <c r="E5" i="37"/>
  <c r="D5" i="37"/>
  <c r="C5" i="37"/>
  <c r="B5" i="37"/>
  <c r="H3" i="37"/>
  <c r="G3" i="37"/>
  <c r="F3" i="37"/>
  <c r="E3" i="37"/>
  <c r="D3" i="37"/>
  <c r="C3" i="37"/>
  <c r="B3" i="37"/>
  <c r="B1" i="37"/>
  <c r="C13" i="35"/>
  <c r="B13" i="35"/>
  <c r="H11" i="35"/>
  <c r="G11" i="35"/>
  <c r="F11" i="35"/>
  <c r="E11" i="35"/>
  <c r="D11" i="35"/>
  <c r="C11" i="35"/>
  <c r="B11" i="35"/>
  <c r="H9" i="35"/>
  <c r="G9" i="35"/>
  <c r="F9" i="35"/>
  <c r="E9" i="35"/>
  <c r="D9" i="35"/>
  <c r="C9" i="35"/>
  <c r="B9" i="35"/>
  <c r="H7" i="35"/>
  <c r="G7" i="35"/>
  <c r="F7" i="35"/>
  <c r="E7" i="35"/>
  <c r="D7" i="35"/>
  <c r="C7" i="35"/>
  <c r="B7" i="35"/>
  <c r="H5" i="35"/>
  <c r="G5" i="35"/>
  <c r="F5" i="35"/>
  <c r="E5" i="35"/>
  <c r="D5" i="35"/>
  <c r="C5" i="35"/>
  <c r="B5" i="35"/>
  <c r="H3" i="35"/>
  <c r="G3" i="35"/>
  <c r="F3" i="35"/>
  <c r="E3" i="35"/>
  <c r="D3" i="35"/>
  <c r="C3" i="35"/>
  <c r="B3" i="35"/>
  <c r="B1" i="35"/>
  <c r="C11" i="14"/>
  <c r="B11" i="14"/>
  <c r="H9" i="14"/>
  <c r="G9" i="14"/>
  <c r="F9" i="14"/>
  <c r="E9" i="14"/>
  <c r="D9" i="14"/>
  <c r="C9" i="14"/>
  <c r="B9" i="14"/>
  <c r="H7" i="14"/>
  <c r="G7" i="14"/>
  <c r="F7" i="14"/>
  <c r="E7" i="14"/>
  <c r="D7" i="14"/>
  <c r="C7" i="14"/>
  <c r="B7" i="14"/>
  <c r="H5" i="14"/>
  <c r="G5" i="14"/>
  <c r="F5" i="14"/>
  <c r="E5" i="14"/>
  <c r="D5" i="14"/>
  <c r="C5" i="14"/>
  <c r="B5" i="14"/>
  <c r="E11" i="14"/>
  <c r="D11" i="14"/>
  <c r="F11" i="14"/>
  <c r="G11" i="14"/>
  <c r="H11" i="14"/>
  <c r="B13" i="14"/>
  <c r="C13" i="14"/>
  <c r="H3" i="14"/>
  <c r="G3" i="14"/>
  <c r="B3" i="14"/>
  <c r="C3" i="14"/>
  <c r="D3" i="14"/>
  <c r="F3" i="14"/>
  <c r="E3" i="14"/>
</calcChain>
</file>

<file path=xl/comments1.xml><?xml version="1.0" encoding="utf-8"?>
<comments xmlns="http://schemas.openxmlformats.org/spreadsheetml/2006/main">
  <authors>
    <author xml:space="preserve">   </author>
  </authors>
  <commentList>
    <comment ref="L8" authorId="0">
      <text>
        <r>
          <rPr>
            <b/>
            <sz val="10"/>
            <color indexed="81"/>
            <rFont val="ＭＳ Ｐゴシック"/>
            <family val="3"/>
            <charset val="128"/>
          </rPr>
          <t>年が表示されている上のセルをクリックすると、年を選択できるドロップダウン リストが表示されます。ここで年を選択すると、このブックにある [1 月] ～ [12 月] シートのカレンダーが自動的に更新されます。
リストで選択できる年を変更するには、[参照リスト] シートを開きます。
メモ: カレンダーの各行にある日付が表示されているセルおよび日付がある行の空白のように見えるセルにはすべて、カレンダーを自動更新するための式が入力されています。これらのセルの式を手動で変更すると、カレンダーが自動的に更新されなくなります。
ただし、各日付のすぐ下にある大きめのセルには、このカレンダーの「サンプル テキスト。」と入力されているセルのようにテキストを入力できます。</t>
        </r>
      </text>
    </comment>
    <comment ref="J11" authorId="0">
      <text>
        <r>
          <rPr>
            <b/>
            <sz val="10"/>
            <color indexed="81"/>
            <rFont val="ＭＳ Ｐゴシック"/>
            <family val="3"/>
            <charset val="128"/>
          </rPr>
          <t>このカレンダーは、簡単にお好みのデザインに変更できます。このテンプレートはテーマを使用して書式設定されているため、フォント、色、およびグラフィック形式の効果をワンクリックでブック全体に適用できます。
テーマは、[ホーム] タブの [テーマ] グループにあります。[テーマ] ギャラリーであらかじめ組み込まれている多数のテーマから 1 つを選択するか、フォントまたはテーマの色だけを変更するオプションを選択してください。</t>
        </r>
      </text>
    </comment>
  </commentList>
</comments>
</file>

<file path=xl/comments2.xml><?xml version="1.0" encoding="utf-8"?>
<comments xmlns="http://schemas.openxmlformats.org/spreadsheetml/2006/main">
  <authors>
    <author xml:space="preserve">   </author>
  </authors>
  <commentList>
    <comment ref="C4" authorId="0">
      <text>
        <r>
          <rPr>
            <b/>
            <sz val="10"/>
            <color indexed="81"/>
            <rFont val="ＭＳ Ｐゴシック"/>
            <family val="3"/>
            <charset val="128"/>
          </rPr>
          <t>このリストには、[1 月] シートにある年選択用のドロップダウン リストに表示される年の選択肢が入力されています。年を追加するには、値が入力されている最後のセルのすぐ下にあるセルに年を入力すると、その値が自動的にリストに反映されます</t>
        </r>
        <r>
          <rPr>
            <b/>
            <sz val="9"/>
            <color indexed="81"/>
            <rFont val="ＤＦＰ勘亭流"/>
            <charset val="128"/>
          </rPr>
          <t>。</t>
        </r>
      </text>
    </comment>
  </commentList>
</comments>
</file>

<file path=xl/sharedStrings.xml><?xml version="1.0" encoding="utf-8"?>
<sst xmlns="http://schemas.openxmlformats.org/spreadsheetml/2006/main" count="105" uniqueCount="17">
  <si>
    <t>月曜日</t>
  </si>
  <si>
    <t>火曜日</t>
  </si>
  <si>
    <t>水曜日</t>
  </si>
  <si>
    <t>木曜日</t>
  </si>
  <si>
    <t>金曜日</t>
  </si>
  <si>
    <t>土曜日</t>
  </si>
  <si>
    <t>日曜日</t>
  </si>
  <si>
    <t>サンプル テキスト。</t>
  </si>
  <si>
    <t>年</t>
    <rPh sb="0" eb="1">
      <t>ﾈﾝ</t>
    </rPh>
    <phoneticPr fontId="1" type="noConversion"/>
  </si>
  <si>
    <t>年を選択:</t>
  </si>
  <si>
    <t>メモ:</t>
  </si>
  <si>
    <t>定期練習     　       9:00〜13:00</t>
    <rPh sb="0" eb="2">
      <t>ﾃｲｷ</t>
    </rPh>
    <rPh sb="2" eb="4">
      <t>ﾚﾝｼｭｳ</t>
    </rPh>
    <phoneticPr fontId="7" type="noConversion"/>
  </si>
  <si>
    <t xml:space="preserve">    定期練習　　13:00〜17:00</t>
    <rPh sb="4" eb="6">
      <t>ﾃｲｷﾚﾝｼｭ</t>
    </rPh>
    <rPh sb="6" eb="8">
      <t>ﾚﾝｼｭｳ</t>
    </rPh>
    <phoneticPr fontId="7" type="noConversion"/>
  </si>
  <si>
    <t>定期練習　　　　9:00〜16:00</t>
    <rPh sb="0" eb="4">
      <t>ﾃｲｷﾚﾝｼｭｳ</t>
    </rPh>
    <phoneticPr fontId="7" type="noConversion"/>
  </si>
  <si>
    <t>対筑波大学附属高戦8:00〜16:00</t>
    <rPh sb="0" eb="1">
      <t>ﾀｲ</t>
    </rPh>
    <rPh sb="1" eb="5">
      <t>ﾂｸﾊﾞﾀﾞｲ</t>
    </rPh>
    <rPh sb="5" eb="8">
      <t>ﾌｿﾞｸｺｳ</t>
    </rPh>
    <rPh sb="8" eb="9">
      <t>ｾﾝ</t>
    </rPh>
    <phoneticPr fontId="7" type="noConversion"/>
  </si>
  <si>
    <t>対筑波大学附属高戦　立練習13:00〜17:00</t>
    <rPh sb="0" eb="1">
      <t>ﾀｲ</t>
    </rPh>
    <rPh sb="1" eb="5">
      <t>ﾂｸﾊﾞﾀﾞｲｶﾞｸ</t>
    </rPh>
    <rPh sb="5" eb="7">
      <t>ﾌｿﾞｸ</t>
    </rPh>
    <rPh sb="7" eb="9">
      <t>ｺｳｾﾝ</t>
    </rPh>
    <rPh sb="10" eb="11">
      <t>ﾀ</t>
    </rPh>
    <rPh sb="11" eb="13">
      <t>ﾚﾝｼｭｳ</t>
    </rPh>
    <phoneticPr fontId="7" type="noConversion"/>
  </si>
  <si>
    <t>対筑波大学附属高戦　立練習13:00〜17:00</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</si>
</sst>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d"/>
  </numFmts>
  <fonts count="21" x14ac:knownFonts="1">
    <font>
      <sz val="11"/>
      <name val="HGS明朝E"/>
      <family val="2"/>
      <scheme val="minor"/>
    </font>
    <font>
      <sz val="8"/>
      <name val="Arial"/>
      <family val="2"/>
    </font>
    <font>
      <sz val="10"/>
      <name val="Arial"/>
      <family val="2"/>
    </font>
    <font>
      <b/>
      <sz val="11"/>
      <color theme="0"/>
      <name val="HGS明朝E"/>
      <family val="2"/>
      <scheme val="minor"/>
    </font>
    <font>
      <b/>
      <sz val="14"/>
      <color theme="0"/>
      <name val="HGS明朝E"/>
      <family val="2"/>
      <scheme val="minor"/>
    </font>
    <font>
      <b/>
      <sz val="28"/>
      <color theme="1" tint="0.34998626667073579"/>
      <name val="HGS明朝E"/>
      <family val="2"/>
      <scheme val="minor"/>
    </font>
    <font>
      <sz val="10"/>
      <color indexed="63"/>
      <name val="HGS明朝E"/>
      <scheme val="minor"/>
    </font>
    <font>
      <sz val="8"/>
      <name val="HGS明朝E"/>
      <family val="2"/>
      <scheme val="minor"/>
    </font>
    <font>
      <sz val="11"/>
      <name val="ＭＳ Ｐゴシック"/>
      <family val="3"/>
      <charset val="128"/>
    </font>
    <font>
      <b/>
      <sz val="28"/>
      <color theme="1" tint="0.34998626667073579"/>
      <name val="ＭＳ Ｐゴシック"/>
      <charset val="128"/>
    </font>
    <font>
      <sz val="14"/>
      <color theme="1" tint="0.34998626667073579"/>
      <name val="ＭＳ Ｐゴシック"/>
      <charset val="128"/>
    </font>
    <font>
      <sz val="10"/>
      <name val="ＭＳ Ｐゴシック"/>
      <charset val="128"/>
    </font>
    <font>
      <b/>
      <sz val="11"/>
      <color theme="0"/>
      <name val="ＭＳ Ｐゴシック"/>
      <charset val="128"/>
    </font>
    <font>
      <sz val="10"/>
      <color indexed="63"/>
      <name val="ＭＳ Ｐゴシック"/>
      <charset val="128"/>
    </font>
    <font>
      <b/>
      <sz val="9"/>
      <color indexed="81"/>
      <name val="ＤＦＰ勘亭流"/>
      <charset val="128"/>
    </font>
    <font>
      <b/>
      <sz val="10"/>
      <color indexed="81"/>
      <name val="ＭＳ Ｐゴシック"/>
      <family val="3"/>
      <charset val="128"/>
    </font>
    <font>
      <b/>
      <sz val="11"/>
      <color theme="0"/>
      <name val="ＭＳ Ｐゴシック"/>
      <family val="3"/>
      <charset val="128"/>
    </font>
    <font>
      <sz val="11"/>
      <name val="ＤＦＰ中楷書体"/>
      <charset val="128"/>
    </font>
    <font>
      <b/>
      <sz val="11"/>
      <color theme="0"/>
      <name val="ＤＦＰ中楷書体"/>
      <charset val="128"/>
    </font>
    <font>
      <sz val="10"/>
      <name val="ＤＦＰ中楷書体"/>
      <charset val="128"/>
    </font>
    <font>
      <sz val="10"/>
      <color indexed="63"/>
      <name val="ＤＦＰ中楷書体"/>
      <charset val="128"/>
    </font>
  </fonts>
  <fills count="6">
    <fill>
      <patternFill patternType="none"/>
    </fill>
    <fill>
      <patternFill patternType="gray125"/>
    </fill>
    <fill>
      <patternFill patternType="solid">
        <fgColor indexed="9"/>
        <bgColor indexed="64"/>
      </patternFill>
    </fill>
    <fill>
      <patternFill patternType="solid">
        <fgColor theme="4" tint="0.59999389629810485"/>
        <bgColor indexed="65"/>
      </patternFill>
    </fill>
    <fill>
      <patternFill patternType="solid">
        <fgColor theme="4"/>
      </patternFill>
    </fill>
    <fill>
      <patternFill patternType="solid">
        <fgColor theme="8"/>
      </patternFill>
    </fill>
  </fills>
  <borders count="19">
    <border>
      <left/>
      <right/>
      <top/>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style="thin">
        <color theme="4" tint="0.39994506668294322"/>
      </left>
      <right style="thin">
        <color theme="4" tint="0.39994506668294322"/>
      </right>
      <top/>
      <bottom style="thin">
        <color theme="4" tint="0.39994506668294322"/>
      </bottom>
      <diagonal/>
    </border>
    <border>
      <left style="medium">
        <color theme="4" tint="-0.24994659260841701"/>
      </left>
      <right style="thin">
        <color theme="4" tint="0.39994506668294322"/>
      </right>
      <top style="medium">
        <color theme="4" tint="-0.24994659260841701"/>
      </top>
      <bottom/>
      <diagonal/>
    </border>
    <border>
      <left style="thin">
        <color theme="4" tint="0.39994506668294322"/>
      </left>
      <right style="thin">
        <color theme="4" tint="0.39994506668294322"/>
      </right>
      <top style="medium">
        <color theme="4" tint="-0.24994659260841701"/>
      </top>
      <bottom/>
      <diagonal/>
    </border>
    <border>
      <left style="thin">
        <color theme="4" tint="0.39994506668294322"/>
      </left>
      <right style="medium">
        <color theme="4" tint="-0.24994659260841701"/>
      </right>
      <top style="medium">
        <color theme="4" tint="-0.24994659260841701"/>
      </top>
      <bottom/>
      <diagonal/>
    </border>
    <border>
      <left style="medium">
        <color theme="4" tint="-0.24994659260841701"/>
      </left>
      <right style="thin">
        <color theme="4" tint="0.39994506668294322"/>
      </right>
      <top style="thin">
        <color theme="4" tint="0.39994506668294322"/>
      </top>
      <bottom style="thin">
        <color theme="4" tint="0.39994506668294322"/>
      </bottom>
      <diagonal/>
    </border>
    <border>
      <left style="thin">
        <color theme="4" tint="0.39994506668294322"/>
      </left>
      <right style="medium">
        <color theme="4" tint="-0.24994659260841701"/>
      </right>
      <top style="thin">
        <color theme="4" tint="0.39994506668294322"/>
      </top>
      <bottom style="thin">
        <color theme="4" tint="0.39994506668294322"/>
      </bottom>
      <diagonal/>
    </border>
    <border>
      <left style="thin">
        <color theme="4" tint="0.39994506668294322"/>
      </left>
      <right style="medium">
        <color theme="4" tint="-0.24994659260841701"/>
      </right>
      <top/>
      <bottom style="thin">
        <color theme="4" tint="0.39994506668294322"/>
      </bottom>
      <diagonal/>
    </border>
    <border>
      <left style="medium">
        <color theme="4" tint="-0.24994659260841701"/>
      </left>
      <right style="thin">
        <color theme="4" tint="0.39994506668294322"/>
      </right>
      <top style="thin">
        <color theme="4" tint="0.39994506668294322"/>
      </top>
      <bottom style="medium">
        <color theme="4" tint="-0.24994659260841701"/>
      </bottom>
      <diagonal/>
    </border>
    <border>
      <left style="thin">
        <color theme="4" tint="0.39994506668294322"/>
      </left>
      <right style="thin">
        <color theme="4" tint="0.39994506668294322"/>
      </right>
      <top style="thin">
        <color theme="4" tint="0.39994506668294322"/>
      </top>
      <bottom style="medium">
        <color theme="4" tint="-0.24994659260841701"/>
      </bottom>
      <diagonal/>
    </border>
    <border>
      <left/>
      <right style="thin">
        <color theme="4" tint="0.39994506668294322"/>
      </right>
      <top style="thin">
        <color theme="4" tint="0.39994506668294322"/>
      </top>
      <bottom style="medium">
        <color theme="4" tint="-0.24994659260841701"/>
      </bottom>
      <diagonal/>
    </border>
    <border>
      <left style="thin">
        <color theme="4" tint="0.39994506668294322"/>
      </left>
      <right style="medium">
        <color theme="4" tint="-0.24994659260841701"/>
      </right>
      <top style="thin">
        <color theme="4" tint="0.39994506668294322"/>
      </top>
      <bottom style="medium">
        <color theme="4" tint="-0.24994659260841701"/>
      </bottom>
      <diagonal/>
    </border>
    <border>
      <left style="thin">
        <color theme="4" tint="0.39994506668294322"/>
      </left>
      <right/>
      <top style="thin">
        <color theme="4" tint="0.39994506668294322"/>
      </top>
      <bottom style="medium">
        <color theme="4" tint="-0.24994659260841701"/>
      </bottom>
      <diagonal/>
    </border>
    <border>
      <left/>
      <right/>
      <top style="thin">
        <color theme="4" tint="0.39994506668294322"/>
      </top>
      <bottom style="medium">
        <color theme="4" tint="-0.24994659260841701"/>
      </bottom>
      <diagonal/>
    </border>
    <border>
      <left/>
      <right style="medium">
        <color theme="4" tint="-0.24994659260841701"/>
      </right>
      <top style="thin">
        <color theme="4" tint="0.39994506668294322"/>
      </top>
      <bottom style="medium">
        <color theme="4" tint="-0.24994659260841701"/>
      </bottom>
      <diagonal/>
    </border>
  </borders>
  <cellStyleXfs count="6">
    <xf numFmtId="0" fontId="0" fillId="0" borderId="0"/>
    <xf numFmtId="0" fontId="6" fillId="3" borderId="0" applyNumberFormat="0" applyBorder="0" applyAlignment="0" applyProtection="0"/>
    <xf numFmtId="0" fontId="5" fillId="0" borderId="0" applyNumberFormat="0" applyFill="0" applyAlignment="0" applyProtection="0"/>
    <xf numFmtId="0" fontId="3" fillId="4" borderId="3" applyNumberFormat="0" applyAlignment="0" applyProtection="0"/>
    <xf numFmtId="0" fontId="4" fillId="5" borderId="4" applyNumberFormat="0" applyProtection="0">
      <alignment vertical="center"/>
    </xf>
    <xf numFmtId="0" fontId="17" fillId="0" borderId="0">
      <alignment horizontal="center" vertical="center" wrapText="1"/>
    </xf>
  </cellStyleXfs>
  <cellXfs count="55">
    <xf numFmtId="0" fontId="0" fillId="0" borderId="0" xfId="0"/>
    <xf numFmtId="0" fontId="2" fillId="0" borderId="0" xfId="0" applyFont="1"/>
    <xf numFmtId="0" fontId="0" fillId="0" borderId="0" xfId="0"/>
    <xf numFmtId="0" fontId="0" fillId="0" borderId="0" xfId="0" applyFill="1"/>
    <xf numFmtId="0" fontId="8" fillId="0" borderId="0" xfId="0" applyFont="1"/>
    <xf numFmtId="0" fontId="8" fillId="2" borderId="0" xfId="0" applyFont="1" applyFill="1"/>
    <xf numFmtId="0" fontId="10" fillId="3" borderId="1" xfId="1" applyFont="1" applyBorder="1" applyAlignment="1">
      <alignment horizontal="right" vertical="center" wrapText="1"/>
    </xf>
    <xf numFmtId="0" fontId="10" fillId="3" borderId="2" xfId="1" applyFont="1" applyBorder="1" applyAlignment="1">
      <alignment vertical="center"/>
    </xf>
    <xf numFmtId="0" fontId="11" fillId="2" borderId="0" xfId="0" applyFont="1" applyFill="1"/>
    <xf numFmtId="0" fontId="12" fillId="4" borderId="6" xfId="3" applyFont="1" applyBorder="1" applyAlignment="1">
      <alignment horizontal="center" vertical="center"/>
    </xf>
    <xf numFmtId="0" fontId="12" fillId="4" borderId="7" xfId="3" applyFont="1" applyBorder="1" applyAlignment="1">
      <alignment horizontal="center" vertical="center"/>
    </xf>
    <xf numFmtId="0" fontId="12" fillId="4" borderId="8" xfId="3" applyFont="1" applyBorder="1" applyAlignment="1">
      <alignment horizontal="center" vertical="center"/>
    </xf>
    <xf numFmtId="0" fontId="11" fillId="0" borderId="0" xfId="0" applyFont="1"/>
    <xf numFmtId="176" fontId="8" fillId="0" borderId="9" xfId="0" applyNumberFormat="1" applyFont="1" applyFill="1" applyBorder="1" applyAlignment="1">
      <alignment horizontal="left" vertical="center" wrapText="1" indent="1"/>
    </xf>
    <xf numFmtId="176" fontId="8" fillId="0" borderId="3" xfId="0" applyNumberFormat="1" applyFont="1" applyFill="1" applyBorder="1" applyAlignment="1">
      <alignment horizontal="left" vertical="center" wrapText="1" indent="1"/>
    </xf>
    <xf numFmtId="176" fontId="8" fillId="0" borderId="10" xfId="0" applyNumberFormat="1" applyFont="1" applyFill="1" applyBorder="1" applyAlignment="1">
      <alignment horizontal="left" vertical="center" wrapText="1" indent="1"/>
    </xf>
    <xf numFmtId="0" fontId="11" fillId="0" borderId="9" xfId="0" applyFont="1" applyFill="1" applyBorder="1" applyAlignment="1">
      <alignment horizontal="left" vertical="center" wrapText="1" indent="1"/>
    </xf>
    <xf numFmtId="0" fontId="11" fillId="0" borderId="3" xfId="0" applyFont="1" applyFill="1" applyBorder="1" applyAlignment="1">
      <alignment horizontal="left" vertical="center" wrapText="1" indent="1"/>
    </xf>
    <xf numFmtId="0" fontId="11" fillId="2" borderId="3" xfId="0" applyFont="1" applyFill="1" applyBorder="1" applyAlignment="1">
      <alignment horizontal="left" vertical="center" wrapText="1" indent="1"/>
    </xf>
    <xf numFmtId="0" fontId="13" fillId="3" borderId="3" xfId="1" applyFont="1" applyBorder="1" applyAlignment="1">
      <alignment horizontal="left" vertical="center" wrapText="1" indent="1"/>
    </xf>
    <xf numFmtId="0" fontId="13" fillId="3" borderId="10" xfId="1" applyFont="1" applyBorder="1" applyAlignment="1">
      <alignment horizontal="left" vertical="center" wrapText="1" indent="1"/>
    </xf>
    <xf numFmtId="0" fontId="11" fillId="0" borderId="12" xfId="0" applyFont="1" applyFill="1" applyBorder="1" applyAlignment="1">
      <alignment horizontal="left" vertical="center" wrapText="1" indent="1"/>
    </xf>
    <xf numFmtId="0" fontId="11" fillId="0" borderId="13" xfId="0" applyFont="1" applyFill="1" applyBorder="1" applyAlignment="1">
      <alignment horizontal="left" vertical="center" wrapText="1" indent="1"/>
    </xf>
    <xf numFmtId="0" fontId="16" fillId="4" borderId="7" xfId="3" applyFont="1" applyBorder="1" applyAlignment="1">
      <alignment horizontal="center" vertical="center"/>
    </xf>
    <xf numFmtId="0" fontId="16" fillId="4" borderId="6" xfId="3" applyFont="1" applyBorder="1" applyAlignment="1">
      <alignment horizontal="center" vertical="center"/>
    </xf>
    <xf numFmtId="55" fontId="9" fillId="2" borderId="0" xfId="2" applyNumberFormat="1" applyFont="1" applyFill="1" applyAlignment="1">
      <alignment horizontal="center" vertical="center"/>
    </xf>
    <xf numFmtId="0" fontId="12" fillId="4" borderId="16" xfId="3" applyFont="1" applyBorder="1" applyAlignment="1">
      <alignment horizontal="left" vertical="center" wrapText="1"/>
    </xf>
    <xf numFmtId="0" fontId="12" fillId="4" borderId="17" xfId="3" applyFont="1" applyBorder="1" applyAlignment="1">
      <alignment horizontal="left" vertical="center" wrapText="1"/>
    </xf>
    <xf numFmtId="0" fontId="12" fillId="4" borderId="18" xfId="3" applyFont="1" applyBorder="1" applyAlignment="1">
      <alignment horizontal="left" vertical="center" wrapText="1"/>
    </xf>
    <xf numFmtId="176" fontId="12" fillId="4" borderId="5" xfId="3" applyNumberFormat="1" applyFont="1" applyBorder="1" applyAlignment="1">
      <alignment horizontal="left" vertical="center" wrapText="1"/>
    </xf>
    <xf numFmtId="176" fontId="12" fillId="4" borderId="11" xfId="3" applyNumberFormat="1" applyFont="1" applyBorder="1" applyAlignment="1">
      <alignment horizontal="left" vertical="center" wrapText="1"/>
    </xf>
    <xf numFmtId="0" fontId="12" fillId="4" borderId="14" xfId="3" applyFont="1" applyBorder="1" applyAlignment="1">
      <alignment horizontal="center" vertical="center" wrapText="1"/>
    </xf>
    <xf numFmtId="0" fontId="12" fillId="4" borderId="13" xfId="3" applyFont="1" applyBorder="1" applyAlignment="1">
      <alignment horizontal="center" vertical="center" wrapText="1"/>
    </xf>
    <xf numFmtId="0" fontId="12" fillId="4" borderId="15" xfId="3" applyFont="1" applyBorder="1" applyAlignment="1">
      <alignment horizontal="center" vertical="center" wrapText="1"/>
    </xf>
    <xf numFmtId="0" fontId="18" fillId="4" borderId="6" xfId="3" applyFont="1" applyBorder="1" applyAlignment="1">
      <alignment horizontal="center" vertical="center"/>
    </xf>
    <xf numFmtId="0" fontId="18" fillId="4" borderId="7" xfId="3" applyFont="1" applyBorder="1" applyAlignment="1">
      <alignment horizontal="center" vertical="center"/>
    </xf>
    <xf numFmtId="0" fontId="18" fillId="4" borderId="8" xfId="3" applyFont="1" applyBorder="1" applyAlignment="1">
      <alignment horizontal="center" vertical="center"/>
    </xf>
    <xf numFmtId="176" fontId="17" fillId="0" borderId="9" xfId="0" applyNumberFormat="1" applyFont="1" applyFill="1" applyBorder="1" applyAlignment="1">
      <alignment horizontal="left" vertical="center" wrapText="1" indent="1"/>
    </xf>
    <xf numFmtId="176" fontId="17" fillId="0" borderId="3" xfId="0" applyNumberFormat="1" applyFont="1" applyFill="1" applyBorder="1" applyAlignment="1">
      <alignment horizontal="left" vertical="center" wrapText="1" indent="1"/>
    </xf>
    <xf numFmtId="176" fontId="17" fillId="0" borderId="10" xfId="0" applyNumberFormat="1" applyFont="1" applyFill="1" applyBorder="1" applyAlignment="1">
      <alignment horizontal="left" vertical="center" wrapText="1" indent="1"/>
    </xf>
    <xf numFmtId="0" fontId="19" fillId="0" borderId="9" xfId="0" applyFont="1" applyFill="1" applyBorder="1" applyAlignment="1">
      <alignment horizontal="left" vertical="center" wrapText="1" indent="1"/>
    </xf>
    <xf numFmtId="0" fontId="19" fillId="0" borderId="3" xfId="0" applyFont="1" applyFill="1" applyBorder="1" applyAlignment="1">
      <alignment horizontal="left" vertical="center" wrapText="1" indent="1"/>
    </xf>
    <xf numFmtId="0" fontId="19" fillId="2" borderId="3" xfId="0" applyFont="1" applyFill="1" applyBorder="1" applyAlignment="1">
      <alignment horizontal="left" vertical="center" wrapText="1" indent="1"/>
    </xf>
    <xf numFmtId="0" fontId="20" fillId="3" borderId="3" xfId="1" applyFont="1" applyBorder="1" applyAlignment="1">
      <alignment horizontal="left" vertical="center" wrapText="1" indent="1"/>
    </xf>
    <xf numFmtId="0" fontId="20" fillId="3" borderId="10" xfId="1" applyFont="1" applyBorder="1" applyAlignment="1">
      <alignment horizontal="left" vertical="center" wrapText="1" indent="1"/>
    </xf>
    <xf numFmtId="0" fontId="19" fillId="0" borderId="9" xfId="0" applyFont="1" applyFill="1" applyBorder="1" applyAlignment="1">
      <alignment horizontal="center" vertical="center" wrapText="1"/>
    </xf>
    <xf numFmtId="176" fontId="18" fillId="4" borderId="5" xfId="3" applyNumberFormat="1" applyFont="1" applyBorder="1" applyAlignment="1">
      <alignment horizontal="left" vertical="center" wrapText="1"/>
    </xf>
    <xf numFmtId="176" fontId="18" fillId="4" borderId="11" xfId="3" applyNumberFormat="1" applyFont="1" applyBorder="1" applyAlignment="1">
      <alignment horizontal="left" vertical="center" wrapText="1"/>
    </xf>
    <xf numFmtId="0" fontId="19" fillId="0" borderId="12" xfId="0" applyFont="1" applyFill="1" applyBorder="1" applyAlignment="1">
      <alignment horizontal="left" vertical="center" wrapText="1" indent="1"/>
    </xf>
    <xf numFmtId="0" fontId="19" fillId="0" borderId="13" xfId="0" applyFont="1" applyFill="1" applyBorder="1" applyAlignment="1">
      <alignment horizontal="left" vertical="center" wrapText="1" indent="1"/>
    </xf>
    <xf numFmtId="0" fontId="18" fillId="4" borderId="16" xfId="3" applyFont="1" applyBorder="1" applyAlignment="1">
      <alignment horizontal="left" vertical="center" wrapText="1"/>
    </xf>
    <xf numFmtId="0" fontId="18" fillId="4" borderId="17" xfId="3" applyFont="1" applyBorder="1" applyAlignment="1">
      <alignment horizontal="left" vertical="center" wrapText="1"/>
    </xf>
    <xf numFmtId="0" fontId="18" fillId="4" borderId="18" xfId="3" applyFont="1" applyBorder="1" applyAlignment="1">
      <alignment horizontal="left"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cellXfs>
  <cellStyles count="6">
    <cellStyle name="40% - アクセント1" xfId="1" builtinId="31" customBuiltin="1"/>
    <cellStyle name="アクセント 1" xfId="3" builtinId="29" customBuiltin="1"/>
    <cellStyle name="アクセント 5" xfId="4" builtinId="45" customBuiltin="1"/>
    <cellStyle name="スタイル 1" xfId="5"/>
    <cellStyle name="見出し 1" xfId="2" builtinId="16" customBuiltin="1"/>
    <cellStyle name="標準" xfId="0" builtinId="0" customBuiltin="1"/>
  </cellStyles>
  <dxfs count="1">
    <dxf>
      <font>
        <b val="0"/>
        <i val="0"/>
        <strike val="0"/>
        <condense val="0"/>
        <extend val="0"/>
        <outline val="0"/>
        <shadow val="0"/>
        <u val="none"/>
        <vertAlign val="baseline"/>
        <sz val="11"/>
        <color auto="1"/>
        <name val="ＭＳ Ｐゴシック"/>
        <scheme val="non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F1F2F5"/>
      <rgbColor rgb="00008080"/>
      <rgbColor rgb="00E4EAF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314265"/>
      <rgbColor rgb="00CCFFCC"/>
      <rgbColor rgb="00FFEECD"/>
      <rgbColor rgb="00D0D8E2"/>
      <rgbColor rgb="00FF99CC"/>
      <rgbColor rgb="00CC99FF"/>
      <rgbColor rgb="00FFCC99"/>
      <rgbColor rgb="003366FF"/>
      <rgbColor rgb="0033CCCC"/>
      <rgbColor rgb="0099CC00"/>
      <rgbColor rgb="00FFCC00"/>
      <rgbColor rgb="00FF9900"/>
      <rgbColor rgb="00FF6600"/>
      <rgbColor rgb="00717789"/>
      <rgbColor rgb="00969696"/>
      <rgbColor rgb="00003366"/>
      <rgbColor rgb="00339966"/>
      <rgbColor rgb="00003300"/>
      <rgbColor rgb="00333300"/>
      <rgbColor rgb="00993300"/>
      <rgbColor rgb="00993366"/>
      <rgbColor rgb="00333399"/>
      <rgbColor rgb="004B4B4B"/>
    </indexedColors>
    <mruColors>
      <color rgb="FFB394F6"/>
      <color rgb="FF78A4D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5</xdr:col>
      <xdr:colOff>25400</xdr:colOff>
      <xdr:row>9</xdr:row>
      <xdr:rowOff>25400</xdr:rowOff>
    </xdr:from>
    <xdr:to>
      <xdr:col>8</xdr:col>
      <xdr:colOff>330200</xdr:colOff>
      <xdr:row>9</xdr:row>
      <xdr:rowOff>546100</xdr:rowOff>
    </xdr:to>
    <xdr:sp macro="" textlink="">
      <xdr:nvSpPr>
        <xdr:cNvPr id="4" name="右矢印 3"/>
        <xdr:cNvSpPr/>
      </xdr:nvSpPr>
      <xdr:spPr>
        <a:xfrm>
          <a:off x="5600700" y="4419600"/>
          <a:ext cx="4343400" cy="520700"/>
        </a:xfrm>
        <a:prstGeom prst="rightArrow">
          <a:avLst/>
        </a:prstGeom>
        <a:solidFill>
          <a:schemeClr val="accent1">
            <a:lumMod val="20000"/>
            <a:lumOff val="80000"/>
          </a:schemeClr>
        </a:solidFill>
        <a:effectLst>
          <a:outerShdw blurRad="76200" dist="38100" dir="5400000" rotWithShape="0">
            <a:srgbClr val="000000">
              <a:alpha val="60000"/>
            </a:srgb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533400</xdr:colOff>
      <xdr:row>9</xdr:row>
      <xdr:rowOff>190500</xdr:rowOff>
    </xdr:from>
    <xdr:ext cx="2667000" cy="198110"/>
    <xdr:sp macro="" textlink="">
      <xdr:nvSpPr>
        <xdr:cNvPr id="5" name="テキスト ボックス 4"/>
        <xdr:cNvSpPr txBox="1"/>
      </xdr:nvSpPr>
      <xdr:spPr>
        <a:xfrm>
          <a:off x="6108700" y="4584700"/>
          <a:ext cx="2667000" cy="19811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rtlCol="0" anchor="ctr" anchorCtr="1">
          <a:noAutofit/>
        </a:bodyPr>
        <a:lstStyle/>
        <a:p>
          <a:r>
            <a:rPr kumimoji="1" lang="ja-JP" altLang="en-US" sz="1100"/>
            <a:t>夏期合宿</a:t>
          </a:r>
          <a:endParaRPr kumimoji="1" lang="ja-JP" altLang="en-US" sz="1100"/>
        </a:p>
      </xdr:txBody>
    </xdr:sp>
    <xdr:clientData/>
  </xdr:oneCellAnchor>
  <xdr:twoCellAnchor>
    <xdr:from>
      <xdr:col>0</xdr:col>
      <xdr:colOff>38100</xdr:colOff>
      <xdr:row>11</xdr:row>
      <xdr:rowOff>38100</xdr:rowOff>
    </xdr:from>
    <xdr:to>
      <xdr:col>2</xdr:col>
      <xdr:colOff>0</xdr:colOff>
      <xdr:row>11</xdr:row>
      <xdr:rowOff>558800</xdr:rowOff>
    </xdr:to>
    <xdr:sp macro="" textlink="">
      <xdr:nvSpPr>
        <xdr:cNvPr id="8" name="右矢印 7"/>
        <xdr:cNvSpPr/>
      </xdr:nvSpPr>
      <xdr:spPr>
        <a:xfrm>
          <a:off x="38100" y="5499100"/>
          <a:ext cx="1498600" cy="520700"/>
        </a:xfrm>
        <a:prstGeom prst="rightArrow">
          <a:avLst/>
        </a:prstGeom>
        <a:solidFill>
          <a:schemeClr val="accent1">
            <a:lumMod val="20000"/>
            <a:lumOff val="80000"/>
          </a:schemeClr>
        </a:solidFill>
        <a:effectLst>
          <a:outerShdw blurRad="76200" dist="38100" dir="5400000" rotWithShape="0">
            <a:srgbClr val="000000">
              <a:alpha val="60000"/>
            </a:srgb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ables/table1.xml><?xml version="1.0" encoding="utf-8"?>
<table xmlns="http://schemas.openxmlformats.org/spreadsheetml/2006/main" id="1" name="YearLookup" displayName="YearLookup" ref="A1:A12" totalsRowShown="0" headerRowDxfId="0">
  <autoFilter ref="A1:A12"/>
  <tableColumns count="1">
    <tableColumn id="1" name="年"/>
  </tableColumns>
  <tableStyleInfo name="TableStyleLight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エレメント">
  <a:themeElements>
    <a:clrScheme name="エレメント">
      <a:dk1>
        <a:sysClr val="windowText" lastClr="000000"/>
      </a:dk1>
      <a:lt1>
        <a:sysClr val="window" lastClr="FFFFFF"/>
      </a:lt1>
      <a:dk2>
        <a:srgbClr val="242852"/>
      </a:dk2>
      <a:lt2>
        <a:srgbClr val="ACCBF9"/>
      </a:lt2>
      <a:accent1>
        <a:srgbClr val="629DD1"/>
      </a:accent1>
      <a:accent2>
        <a:srgbClr val="297FD5"/>
      </a:accent2>
      <a:accent3>
        <a:srgbClr val="7F8FA9"/>
      </a:accent3>
      <a:accent4>
        <a:srgbClr val="4A66AC"/>
      </a:accent4>
      <a:accent5>
        <a:srgbClr val="5AA2AE"/>
      </a:accent5>
      <a:accent6>
        <a:srgbClr val="9D90A0"/>
      </a:accent6>
      <a:hlink>
        <a:srgbClr val="9454C3"/>
      </a:hlink>
      <a:folHlink>
        <a:srgbClr val="3EBBF0"/>
      </a:folHlink>
    </a:clrScheme>
    <a:fontScheme name="エレメント">
      <a:maj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エレメント">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glow" dir="tl">
              <a:rot lat="0" lon="0" rev="19800000"/>
            </a:lightRig>
          </a:scene3d>
          <a:sp3d prstMaterial="metal">
            <a:bevelT w="38100" h="3810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50800" h="50800"/>
          </a:sp3d>
        </a:effectStyle>
      </a:effectStyleLst>
      <a:bgFillStyleLst>
        <a:solidFill>
          <a:schemeClr val="phClr"/>
        </a:solidFill>
        <a:gradFill rotWithShape="1">
          <a:gsLst>
            <a:gs pos="0">
              <a:schemeClr val="phClr">
                <a:tint val="95000"/>
              </a:schemeClr>
            </a:gs>
            <a:gs pos="100000">
              <a:schemeClr val="phClr">
                <a:shade val="40000"/>
                <a:satMod val="180000"/>
              </a:schemeClr>
            </a:gs>
          </a:gsLst>
          <a:lin ang="5400000" scaled="0"/>
        </a:gradFill>
        <a:blipFill>
          <a:blip xmlns:r="http://schemas.openxmlformats.org/officeDocument/2006/relationships" r:embed="rId1">
            <a:duotone>
              <a:schemeClr val="phClr">
                <a:shade val="14000"/>
                <a:satMod val="280000"/>
              </a:schemeClr>
              <a:schemeClr val="phClr">
                <a:tint val="60000"/>
                <a:satMod val="120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1.xml"/><Relationship Id="rId3"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L14"/>
  <sheetViews>
    <sheetView showGridLines="0" workbookViewId="0">
      <selection activeCell="K1" sqref="K1"/>
    </sheetView>
  </sheetViews>
  <sheetFormatPr baseColWidth="12" defaultColWidth="8.83203125" defaultRowHeight="17" x14ac:dyDescent="0"/>
  <cols>
    <col min="1" max="1" width="2.5" style="5" customWidth="1"/>
    <col min="2" max="8" width="17.6640625" style="4" customWidth="1"/>
    <col min="9" max="9" width="8.83203125" style="4"/>
    <col min="10" max="11" width="15.6640625" style="4" customWidth="1"/>
    <col min="12" max="16384" width="8.83203125" style="4"/>
  </cols>
  <sheetData>
    <row r="1" spans="1:12" s="5" customFormat="1" ht="59.25" customHeight="1" thickBot="1">
      <c r="B1" s="25">
        <f>DATE(CalendarYear,1,1)</f>
        <v>41640</v>
      </c>
      <c r="C1" s="25"/>
      <c r="D1" s="25"/>
      <c r="E1" s="25"/>
      <c r="F1" s="25"/>
      <c r="G1" s="25"/>
      <c r="H1" s="25"/>
      <c r="J1" s="6" t="s">
        <v>9</v>
      </c>
      <c r="K1" s="7">
        <v>2014</v>
      </c>
    </row>
    <row r="2" spans="1:12" s="12" customFormat="1" ht="21.75" customHeight="1">
      <c r="A2" s="8"/>
      <c r="B2" s="9" t="s">
        <v>0</v>
      </c>
      <c r="C2" s="10" t="s">
        <v>1</v>
      </c>
      <c r="D2" s="10" t="s">
        <v>2</v>
      </c>
      <c r="E2" s="10" t="s">
        <v>3</v>
      </c>
      <c r="F2" s="10" t="s">
        <v>4</v>
      </c>
      <c r="G2" s="10" t="s">
        <v>5</v>
      </c>
      <c r="H2" s="11" t="s">
        <v>6</v>
      </c>
    </row>
    <row r="3" spans="1:12" ht="14" customHeight="1">
      <c r="B3" s="13" t="str">
        <f>IF(DAY(JanSun1)=1,"",IF(AND(YEAR(JanSun1+1)=CalendarYear,MONTH(JanSun1+1)=1),JanSun1+1,""))</f>
        <v/>
      </c>
      <c r="C3" s="14" t="str">
        <f>IF(DAY(JanSun1)=1,"",IF(AND(YEAR(JanSun1+2)=CalendarYear,MONTH(JanSun1+2)=1),JanSun1+2,""))</f>
        <v/>
      </c>
      <c r="D3" s="14">
        <f>IF(DAY(JanSun1)=1,"",IF(AND(YEAR(JanSun1+3)=CalendarYear,MONTH(JanSun1+3)=1),JanSun1+3,""))</f>
        <v>41640</v>
      </c>
      <c r="E3" s="14">
        <f>IF(DAY(JanSun1)=1,"",IF(AND(YEAR(JanSun1+4)=CalendarYear,MONTH(JanSun1+4)=1),JanSun1+4,""))</f>
        <v>41641</v>
      </c>
      <c r="F3" s="14">
        <f>IF(DAY(JanSun1)=1,"",IF(AND(YEAR(JanSun1+5)=CalendarYear,MONTH(JanSun1+5)=1),JanSun1+5,""))</f>
        <v>41642</v>
      </c>
      <c r="G3" s="14">
        <f>IF(DAY(JanSun1)=1,"",IF(AND(YEAR(JanSun1+6)=CalendarYear,MONTH(JanSun1+6)=1),JanSun1+6,""))</f>
        <v>41643</v>
      </c>
      <c r="H3" s="15">
        <f>IF(DAY(JanSun1)=1,IF(AND(YEAR(JanSun1)=CalendarYear,MONTH(JanSun1)=1),JanSun1,""),IF(AND(YEAR(JanSun1+7)=CalendarYear,MONTH(JanSun1+7)=1),JanSun1+7,""))</f>
        <v>41644</v>
      </c>
    </row>
    <row r="4" spans="1:12" ht="58" customHeight="1">
      <c r="B4" s="16" t="s">
        <v>7</v>
      </c>
      <c r="C4" s="17"/>
      <c r="D4" s="18"/>
      <c r="E4" s="18"/>
      <c r="F4" s="18"/>
      <c r="G4" s="19"/>
      <c r="H4" s="20"/>
    </row>
    <row r="5" spans="1:12" ht="14" customHeight="1">
      <c r="B5" s="13">
        <f>IF(DAY(JanSun1)=1,IF(AND(YEAR(JanSun1+1)=CalendarYear,MONTH(JanSun1+1)=1),JanSun1+1,""),IF(AND(YEAR(JanSun1+8)=CalendarYear,MONTH(JanSun1+8)=1),JanSun1+8,""))</f>
        <v>41645</v>
      </c>
      <c r="C5" s="14">
        <f>IF(DAY(JanSun1)=1,IF(AND(YEAR(JanSun1+2)=CalendarYear,MONTH(JanSun1+2)=1),JanSun1+2,""),IF(AND(YEAR(JanSun1+9)=CalendarYear,MONTH(JanSun1+9)=1),JanSun1+9,""))</f>
        <v>41646</v>
      </c>
      <c r="D5" s="14">
        <f>IF(DAY(JanSun1)=1,IF(AND(YEAR(JanSun1+3)=CalendarYear,MONTH(JanSun1+3)=1),JanSun1+3,""),IF(AND(YEAR(JanSun1+10)=CalendarYear,MONTH(JanSun1+10)=1),JanSun1+10,""))</f>
        <v>41647</v>
      </c>
      <c r="E5" s="14">
        <f>IF(DAY(JanSun1)=1,IF(AND(YEAR(JanSun1+4)=CalendarYear,MONTH(JanSun1+4)=1),JanSun1+4,""),IF(AND(YEAR(JanSun1+11)=CalendarYear,MONTH(JanSun1+11)=1),JanSun1+11,""))</f>
        <v>41648</v>
      </c>
      <c r="F5" s="14">
        <f>IF(DAY(JanSun1)=1,IF(AND(YEAR(JanSun1+5)=CalendarYear,MONTH(JanSun1+5)=1),JanSun1+5,""),IF(AND(YEAR(JanSun1+12)=CalendarYear,MONTH(JanSun1+12)=1),JanSun1+12,""))</f>
        <v>41649</v>
      </c>
      <c r="G5" s="14">
        <f>IF(DAY(JanSun1)=1,IF(AND(YEAR(JanSun1+6)=CalendarYear,MONTH(JanSun1+6)=1),JanSun1+6,""),IF(AND(YEAR(JanSun1+13)=CalendarYear,MONTH(JanSun1+13)=1),JanSun1+13,""))</f>
        <v>41650</v>
      </c>
      <c r="H5" s="15">
        <f>IF(DAY(JanSun1)=1,IF(AND(YEAR(JanSun1+7)=CalendarYear,MONTH(JanSun1+7)=1),JanSun1+7,""),IF(AND(YEAR(JanSun1+14)=CalendarYear,MONTH(JanSun1+14)=1),JanSun1+14,""))</f>
        <v>41651</v>
      </c>
    </row>
    <row r="6" spans="1:12" ht="58" customHeight="1">
      <c r="B6" s="16"/>
      <c r="C6" s="17"/>
      <c r="D6" s="18"/>
      <c r="E6" s="18"/>
      <c r="F6" s="18"/>
      <c r="G6" s="19"/>
      <c r="H6" s="20"/>
    </row>
    <row r="7" spans="1:12" ht="14" customHeight="1">
      <c r="B7" s="13">
        <f>IF(DAY(JanSun1)=1,IF(AND(YEAR(JanSun1+8)=CalendarYear,MONTH(JanSun1+8)=1),JanSun1+8,""),IF(AND(YEAR(JanSun1+15)=CalendarYear,MONTH(JanSun1+15)=1),JanSun1+15,""))</f>
        <v>41652</v>
      </c>
      <c r="C7" s="14">
        <f>IF(DAY(JanSun1)=1,IF(AND(YEAR(JanSun1+9)=CalendarYear,MONTH(JanSun1+9)=1),JanSun1+9,""),IF(AND(YEAR(JanSun1+16)=CalendarYear,MONTH(JanSun1+16)=1),JanSun1+16,""))</f>
        <v>41653</v>
      </c>
      <c r="D7" s="14">
        <f>IF(DAY(JanSun1)=1,IF(AND(YEAR(JanSun1+10)=CalendarYear,MONTH(JanSun1+10)=1),JanSun1+10,""),IF(AND(YEAR(JanSun1+17)=CalendarYear,MONTH(JanSun1+17)=1),JanSun1+17,""))</f>
        <v>41654</v>
      </c>
      <c r="E7" s="14">
        <f>IF(DAY(JanSun1)=1,IF(AND(YEAR(JanSun1+11)=CalendarYear,MONTH(JanSun1+11)=1),JanSun1+11,""),IF(AND(YEAR(JanSun1+18)=CalendarYear,MONTH(JanSun1+18)=1),JanSun1+18,""))</f>
        <v>41655</v>
      </c>
      <c r="F7" s="14">
        <f>IF(DAY(JanSun1)=1,IF(AND(YEAR(JanSun1+12)=CalendarYear,MONTH(JanSun1+12)=1),JanSun1+12,""),IF(AND(YEAR(JanSun1+19)=CalendarYear,MONTH(JanSun1+19)=1),JanSun1+19,""))</f>
        <v>41656</v>
      </c>
      <c r="G7" s="14">
        <f>IF(DAY(JanSun1)=1,IF(AND(YEAR(JanSun1+13)=CalendarYear,MONTH(JanSun1+13)=1),JanSun1+13,""),IF(AND(YEAR(JanSun1+20)=CalendarYear,MONTH(JanSun1+20)=1),JanSun1+20,""))</f>
        <v>41657</v>
      </c>
      <c r="H7" s="15">
        <f>IF(DAY(JanSun1)=1,IF(AND(YEAR(JanSun1+14)=CalendarYear,MONTH(JanSun1+14)=1),JanSun1+14,""),IF(AND(YEAR(JanSun1+21)=CalendarYear,MONTH(JanSun1+21)=1),JanSun1+21,""))</f>
        <v>41658</v>
      </c>
    </row>
    <row r="8" spans="1:12" ht="58" customHeight="1">
      <c r="B8" s="16"/>
      <c r="C8" s="17"/>
      <c r="D8" s="18"/>
      <c r="E8" s="18"/>
      <c r="F8" s="18"/>
      <c r="G8" s="19"/>
      <c r="H8" s="20"/>
    </row>
    <row r="9" spans="1:12" ht="14" customHeight="1">
      <c r="B9" s="13">
        <f>IF(DAY(JanSun1)=1,IF(AND(YEAR(JanSun1+15)=CalendarYear,MONTH(JanSun1+15)=1),JanSun1+15,""),IF(AND(YEAR(JanSun1+22)=CalendarYear,MONTH(JanSun1+22)=1),JanSun1+22,""))</f>
        <v>41659</v>
      </c>
      <c r="C9" s="14">
        <f>IF(DAY(JanSun1)=1,IF(AND(YEAR(JanSun1+16)=CalendarYear,MONTH(JanSun1+16)=1),JanSun1+16,""),IF(AND(YEAR(JanSun1+23)=CalendarYear,MONTH(JanSun1+23)=1),JanSun1+23,""))</f>
        <v>41660</v>
      </c>
      <c r="D9" s="14">
        <f>IF(DAY(JanSun1)=1,IF(AND(YEAR(JanSun1+17)=CalendarYear,MONTH(JanSun1+17)=1),JanSun1+17,""),IF(AND(YEAR(JanSun1+24)=CalendarYear,MONTH(JanSun1+24)=1),JanSun1+24,""))</f>
        <v>41661</v>
      </c>
      <c r="E9" s="14">
        <f>IF(DAY(JanSun1)=1,IF(AND(YEAR(JanSun1+18)=CalendarYear,MONTH(JanSun1+18)=1),JanSun1+18,""),IF(AND(YEAR(JanSun1+25)=CalendarYear,MONTH(JanSun1+25)=1),JanSun1+25,""))</f>
        <v>41662</v>
      </c>
      <c r="F9" s="14">
        <f>IF(DAY(JanSun1)=1,IF(AND(YEAR(JanSun1+19)=CalendarYear,MONTH(JanSun1+19)=1),JanSun1+19,""),IF(AND(YEAR(JanSun1+26)=CalendarYear,MONTH(JanSun1+26)=1),JanSun1+26,""))</f>
        <v>41663</v>
      </c>
      <c r="G9" s="14">
        <f>IF(DAY(JanSun1)=1,IF(AND(YEAR(JanSun1+20)=CalendarYear,MONTH(JanSun1+20)=1),JanSun1+20,""),IF(AND(YEAR(JanSun1+27)=CalendarYear,MONTH(JanSun1+27)=1),JanSun1+27,""))</f>
        <v>41664</v>
      </c>
      <c r="H9" s="15">
        <f>IF(DAY(JanSun1)=1,IF(AND(YEAR(JanSun1+21)=CalendarYear,MONTH(JanSun1+21)=1),JanSun1+21,""),IF(AND(YEAR(JanSun1+28)=CalendarYear,MONTH(JanSun1+28)=1),JanSun1+28,""))</f>
        <v>41665</v>
      </c>
    </row>
    <row r="10" spans="1:12" ht="58" customHeight="1">
      <c r="B10" s="16"/>
      <c r="C10" s="17"/>
      <c r="D10" s="18"/>
      <c r="E10" s="18"/>
      <c r="F10" s="18"/>
      <c r="G10" s="19"/>
      <c r="H10" s="20"/>
    </row>
    <row r="11" spans="1:12" ht="14" customHeight="1">
      <c r="B11" s="13">
        <f>IF(DAY(JanSun1)=1,IF(AND(YEAR(JanSun1+22)=CalendarYear,MONTH(JanSun1+22)=1),JanSun1+22,""),IF(AND(YEAR(JanSun1+29)=CalendarYear,MONTH(JanSun1+29)=1),JanSun1+29,""))</f>
        <v>41666</v>
      </c>
      <c r="C11" s="14">
        <f>IF(DAY(JanSun1)=1,IF(AND(YEAR(JanSun1+23)=CalendarYear,MONTH(JanSun1+23)=1),JanSun1+23,""),IF(AND(YEAR(JanSun1+30)=CalendarYear,MONTH(JanSun1+30)=1),JanSun1+30,""))</f>
        <v>41667</v>
      </c>
      <c r="D11" s="14">
        <f>IF(DAY(JanSun1)=1,IF(AND(YEAR(JanSun1+24)=CalendarYear,MONTH(JanSun1+24)=1),JanSun1+24,""),IF(AND(YEAR(JanSun1+31)=CalendarYear,MONTH(JanSun1+31)=1),JanSun1+31,""))</f>
        <v>41668</v>
      </c>
      <c r="E11" s="14">
        <f>IF(DAY(JanSun1)=1,IF(AND(YEAR(JanSun1+25)=CalendarYear,MONTH(JanSun1+25)=1),JanSun1+25,""),IF(AND(YEAR(JanSun1+32)=CalendarYear,MONTH(JanSun1+32)=1),JanSun1+32,""))</f>
        <v>41669</v>
      </c>
      <c r="F11" s="14">
        <f>IF(DAY(JanSun1)=1,IF(AND(YEAR(JanSun1+26)=CalendarYear,MONTH(JanSun1+26)=1),JanSun1+26,""),IF(AND(YEAR(JanSun1+33)=CalendarYear,MONTH(JanSun1+33)=1),JanSun1+33,""))</f>
        <v>41670</v>
      </c>
      <c r="G11" s="14" t="str">
        <f>IF(DAY(JanSun1)=1,IF(AND(YEAR(JanSun1+27)=CalendarYear,MONTH(JanSun1+27)=1),JanSun1+27,""),IF(AND(YEAR(JanSun1+34)=CalendarYear,MONTH(JanSun1+34)=1),JanSun1+34,""))</f>
        <v/>
      </c>
      <c r="H11" s="15" t="str">
        <f>IF(DAY(JanSun1)=1,IF(AND(YEAR(JanSun1+28)=CalendarYear,MONTH(JanSun1+28)=1),JanSun1+28,""),IF(AND(YEAR(JanSun1+35)=CalendarYear,MONTH(JanSun1+35)=1),JanSun1+35,""))</f>
        <v/>
      </c>
    </row>
    <row r="12" spans="1:12" ht="58" customHeight="1">
      <c r="B12" s="16"/>
      <c r="C12" s="17"/>
      <c r="D12" s="18"/>
      <c r="E12" s="18"/>
      <c r="F12" s="17"/>
      <c r="G12" s="19"/>
      <c r="H12" s="20"/>
    </row>
    <row r="13" spans="1:12" ht="14" customHeight="1">
      <c r="B13" s="13" t="str">
        <f>IF(DAY(JanSun1)=1,IF(AND(YEAR(JanSun1+29)=CalendarYear,MONTH(JanSun1+29)=1),JanSun1+29,""),IF(AND(YEAR(JanSun1+36)=CalendarYear,MONTH(JanSun1+36)=1),JanSun1+36,""))</f>
        <v/>
      </c>
      <c r="C13" s="14" t="str">
        <f>IF(DAY(JanSun1)=1,IF(AND(YEAR(JanSun1+30)=CalendarYear,MONTH(JanSun1+30)=1),JanSun1+30,""),IF(AND(YEAR(JanSun1+37)=CalendarYear,MONTH(JanSun1+37)=1),JanSun1+37,""))</f>
        <v/>
      </c>
      <c r="D13" s="29" t="s">
        <v>10</v>
      </c>
      <c r="E13" s="29"/>
      <c r="F13" s="29"/>
      <c r="G13" s="29"/>
      <c r="H13" s="30"/>
    </row>
    <row r="14" spans="1:12" ht="58" customHeight="1" thickBot="1">
      <c r="B14" s="21"/>
      <c r="C14" s="22"/>
      <c r="D14" s="26"/>
      <c r="E14" s="27"/>
      <c r="F14" s="27"/>
      <c r="G14" s="27"/>
      <c r="H14" s="28"/>
    </row>
  </sheetData>
  <mergeCells count="3">
    <mergeCell ref="B1:H1"/>
    <mergeCell ref="D14:H14"/>
    <mergeCell ref="D13:H13"/>
  </mergeCells>
  <phoneticPr fontId="1" type="noConversion"/>
  <dataValidations count="1">
    <dataValidation type="list" allowBlank="1" showInputMessage="1" showErrorMessage="1" sqref="K1">
      <formula1>Year</formula1>
    </dataValidation>
  </dataValidations>
  <printOptions horizontalCentered="1" verticalCentered="1"/>
  <pageMargins left="0.5" right="0.5" top="0.75" bottom="0.75" header="0.5" footer="0.5"/>
  <headerFooter alignWithMargins="0"/>
  <customProperties>
    <customPr name="SheetChanged" r:id="rId1"/>
  </customProperties>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election activeCell="B1" sqref="B1:H1"/>
    </sheetView>
  </sheetViews>
  <sheetFormatPr baseColWidth="12" defaultColWidth="8.83203125" defaultRowHeight="17" x14ac:dyDescent="0"/>
  <cols>
    <col min="1" max="1" width="2.5" style="5" customWidth="1"/>
    <col min="2" max="8" width="17.6640625" style="4" customWidth="1"/>
    <col min="9" max="9" width="8.83203125" style="4"/>
    <col min="10" max="10" width="13.5" style="4" customWidth="1"/>
    <col min="11" max="11" width="14.83203125" style="4" customWidth="1"/>
    <col min="12" max="16384" width="8.83203125" style="4"/>
  </cols>
  <sheetData>
    <row r="1" spans="1:8" s="5" customFormat="1" ht="59.25" customHeight="1" thickBot="1">
      <c r="B1" s="25">
        <f>DATE(CalendarYear,10,1)</f>
        <v>41913</v>
      </c>
      <c r="C1" s="25"/>
      <c r="D1" s="25"/>
      <c r="E1" s="25"/>
      <c r="F1" s="25"/>
      <c r="G1" s="25"/>
      <c r="H1" s="25"/>
    </row>
    <row r="2" spans="1:8" s="12" customFormat="1" ht="21.75" customHeight="1">
      <c r="A2" s="8"/>
      <c r="B2" s="24" t="s">
        <v>0</v>
      </c>
      <c r="C2" s="10" t="s">
        <v>1</v>
      </c>
      <c r="D2" s="10" t="s">
        <v>2</v>
      </c>
      <c r="E2" s="10" t="s">
        <v>3</v>
      </c>
      <c r="F2" s="10" t="s">
        <v>4</v>
      </c>
      <c r="G2" s="10" t="s">
        <v>5</v>
      </c>
      <c r="H2" s="11" t="s">
        <v>6</v>
      </c>
    </row>
    <row r="3" spans="1:8" ht="14" customHeight="1">
      <c r="B3" s="13" t="str">
        <f>IF(DAY(OctSun1)=1,"",IF(AND(YEAR(OctSun1+1)=CalendarYear,MONTH(OctSun1+1)=10),OctSun1+1,""))</f>
        <v/>
      </c>
      <c r="C3" s="14" t="str">
        <f>IF(DAY(OctSun1)=1,"",IF(AND(YEAR(OctSun1+2)=CalendarYear,MONTH(OctSun1+2)=10),OctSun1+2,""))</f>
        <v/>
      </c>
      <c r="D3" s="14">
        <f>IF(DAY(OctSun1)=1,"",IF(AND(YEAR(OctSun1+3)=CalendarYear,MONTH(OctSun1+3)=10),OctSun1+3,""))</f>
        <v>41913</v>
      </c>
      <c r="E3" s="14">
        <f>IF(DAY(OctSun1)=1,"",IF(AND(YEAR(OctSun1+4)=CalendarYear,MONTH(OctSun1+4)=10),OctSun1+4,""))</f>
        <v>41914</v>
      </c>
      <c r="F3" s="14">
        <f>IF(DAY(OctSun1)=1,"",IF(AND(YEAR(OctSun1+5)=CalendarYear,MONTH(OctSun1+5)=10),OctSun1+5,""))</f>
        <v>41915</v>
      </c>
      <c r="G3" s="14">
        <f>IF(DAY(OctSun1)=1,"",IF(AND(YEAR(OctSun1+6)=CalendarYear,MONTH(OctSun1+6)=10),OctSun1+6,""))</f>
        <v>41916</v>
      </c>
      <c r="H3" s="15">
        <f>IF(DAY(OctSun1)=1,IF(AND(YEAR(OctSun1)=CalendarYear,MONTH(OctSun1)=10),OctSun1,""),IF(AND(YEAR(OctSun1+7)=CalendarYear,MONTH(OctSun1+7)=10),OctSun1+7,""))</f>
        <v>41917</v>
      </c>
    </row>
    <row r="4" spans="1:8" ht="58" customHeight="1">
      <c r="B4" s="16"/>
      <c r="C4" s="17"/>
      <c r="D4" s="18"/>
      <c r="E4" s="18"/>
      <c r="F4" s="18"/>
      <c r="G4" s="19"/>
      <c r="H4" s="20"/>
    </row>
    <row r="5" spans="1:8" ht="14" customHeight="1">
      <c r="B5" s="13">
        <f>IF(DAY(OctSun1)=1,IF(AND(YEAR(OctSun1+1)=CalendarYear,MONTH(OctSun1+1)=10),OctSun1+1,""),IF(AND(YEAR(OctSun1+8)=CalendarYear,MONTH(OctSun1+8)=10),OctSun1+8,""))</f>
        <v>41918</v>
      </c>
      <c r="C5" s="14">
        <f>IF(DAY(OctSun1)=1,IF(AND(YEAR(OctSun1+2)=CalendarYear,MONTH(OctSun1+2)=10),OctSun1+2,""),IF(AND(YEAR(OctSun1+9)=CalendarYear,MONTH(OctSun1+9)=10),OctSun1+9,""))</f>
        <v>41919</v>
      </c>
      <c r="D5" s="14">
        <f>IF(DAY(OctSun1)=1,IF(AND(YEAR(OctSun1+3)=CalendarYear,MONTH(OctSun1+3)=10),OctSun1+3,""),IF(AND(YEAR(OctSun1+10)=CalendarYear,MONTH(OctSun1+10)=10),OctSun1+10,""))</f>
        <v>41920</v>
      </c>
      <c r="E5" s="14">
        <f>IF(DAY(OctSun1)=1,IF(AND(YEAR(OctSun1+4)=CalendarYear,MONTH(OctSun1+4)=10),OctSun1+4,""),IF(AND(YEAR(OctSun1+11)=CalendarYear,MONTH(OctSun1+11)=10),OctSun1+11,""))</f>
        <v>41921</v>
      </c>
      <c r="F5" s="14">
        <f>IF(DAY(OctSun1)=1,IF(AND(YEAR(OctSun1+5)=CalendarYear,MONTH(OctSun1+5)=10),OctSun1+5,""),IF(AND(YEAR(OctSun1+12)=CalendarYear,MONTH(OctSun1+12)=10),OctSun1+12,""))</f>
        <v>41922</v>
      </c>
      <c r="G5" s="14">
        <f>IF(DAY(OctSun1)=1,IF(AND(YEAR(OctSun1+6)=CalendarYear,MONTH(OctSun1+6)=10),OctSun1+6,""),IF(AND(YEAR(OctSun1+13)=CalendarYear,MONTH(OctSun1+13)=10),OctSun1+13,""))</f>
        <v>41923</v>
      </c>
      <c r="H5" s="15">
        <f>IF(DAY(OctSun1)=1,IF(AND(YEAR(OctSun1+7)=CalendarYear,MONTH(OctSun1+7)=10),OctSun1+7,""),IF(AND(YEAR(OctSun1+14)=CalendarYear,MONTH(OctSun1+14)=10),OctSun1+14,""))</f>
        <v>41924</v>
      </c>
    </row>
    <row r="6" spans="1:8" ht="58" customHeight="1">
      <c r="B6" s="16"/>
      <c r="C6" s="17"/>
      <c r="D6" s="18"/>
      <c r="E6" s="18"/>
      <c r="F6" s="18"/>
      <c r="G6" s="19"/>
      <c r="H6" s="20"/>
    </row>
    <row r="7" spans="1:8" ht="14" customHeight="1">
      <c r="B7" s="13">
        <f>IF(DAY(OctSun1)=1,IF(AND(YEAR(OctSun1+8)=CalendarYear,MONTH(OctSun1+8)=10),OctSun1+8,""),IF(AND(YEAR(OctSun1+15)=CalendarYear,MONTH(OctSun1+15)=10),OctSun1+15,""))</f>
        <v>41925</v>
      </c>
      <c r="C7" s="14">
        <f>IF(DAY(OctSun1)=1,IF(AND(YEAR(OctSun1+9)=CalendarYear,MONTH(OctSun1+9)=10),OctSun1+9,""),IF(AND(YEAR(OctSun1+16)=CalendarYear,MONTH(OctSun1+16)=10),OctSun1+16,""))</f>
        <v>41926</v>
      </c>
      <c r="D7" s="14">
        <f>IF(DAY(OctSun1)=1,IF(AND(YEAR(OctSun1+10)=CalendarYear,MONTH(OctSun1+10)=10),OctSun1+10,""),IF(AND(YEAR(OctSun1+17)=CalendarYear,MONTH(OctSun1+17)=10),OctSun1+17,""))</f>
        <v>41927</v>
      </c>
      <c r="E7" s="14">
        <f>IF(DAY(OctSun1)=1,IF(AND(YEAR(OctSun1+11)=CalendarYear,MONTH(OctSun1+11)=10),OctSun1+11,""),IF(AND(YEAR(OctSun1+18)=CalendarYear,MONTH(OctSun1+18)=10),OctSun1+18,""))</f>
        <v>41928</v>
      </c>
      <c r="F7" s="14">
        <f>IF(DAY(OctSun1)=1,IF(AND(YEAR(OctSun1+12)=CalendarYear,MONTH(OctSun1+12)=10),OctSun1+12,""),IF(AND(YEAR(OctSun1+19)=CalendarYear,MONTH(OctSun1+19)=10),OctSun1+19,""))</f>
        <v>41929</v>
      </c>
      <c r="G7" s="14">
        <f>IF(DAY(OctSun1)=1,IF(AND(YEAR(OctSun1+13)=CalendarYear,MONTH(OctSun1+13)=10),OctSun1+13,""),IF(AND(YEAR(OctSun1+20)=CalendarYear,MONTH(OctSun1+20)=10),OctSun1+20,""))</f>
        <v>41930</v>
      </c>
      <c r="H7" s="15">
        <f>IF(DAY(OctSun1)=1,IF(AND(YEAR(OctSun1+14)=CalendarYear,MONTH(OctSun1+14)=10),OctSun1+14,""),IF(AND(YEAR(OctSun1+21)=CalendarYear,MONTH(OctSun1+21)=10),OctSun1+21,""))</f>
        <v>41931</v>
      </c>
    </row>
    <row r="8" spans="1:8" ht="58" customHeight="1">
      <c r="B8" s="16"/>
      <c r="C8" s="17"/>
      <c r="D8" s="18"/>
      <c r="E8" s="18"/>
      <c r="F8" s="18"/>
      <c r="G8" s="19"/>
      <c r="H8" s="20"/>
    </row>
    <row r="9" spans="1:8" ht="14" customHeight="1">
      <c r="B9" s="13">
        <f>IF(DAY(OctSun1)=1,IF(AND(YEAR(OctSun1+15)=CalendarYear,MONTH(OctSun1+15)=10),OctSun1+15,""),IF(AND(YEAR(OctSun1+22)=CalendarYear,MONTH(OctSun1+22)=10),OctSun1+22,""))</f>
        <v>41932</v>
      </c>
      <c r="C9" s="14">
        <f>IF(DAY(OctSun1)=1,IF(AND(YEAR(OctSun1+16)=CalendarYear,MONTH(OctSun1+16)=10),OctSun1+16,""),IF(AND(YEAR(OctSun1+23)=CalendarYear,MONTH(OctSun1+23)=10),OctSun1+23,""))</f>
        <v>41933</v>
      </c>
      <c r="D9" s="14">
        <f>IF(DAY(OctSun1)=1,IF(AND(YEAR(OctSun1+17)=CalendarYear,MONTH(OctSun1+17)=10),OctSun1+17,""),IF(AND(YEAR(OctSun1+24)=CalendarYear,MONTH(OctSun1+24)=10),OctSun1+24,""))</f>
        <v>41934</v>
      </c>
      <c r="E9" s="14">
        <f>IF(DAY(OctSun1)=1,IF(AND(YEAR(OctSun1+18)=CalendarYear,MONTH(OctSun1+18)=10),OctSun1+18,""),IF(AND(YEAR(OctSun1+25)=CalendarYear,MONTH(OctSun1+25)=10),OctSun1+25,""))</f>
        <v>41935</v>
      </c>
      <c r="F9" s="14">
        <f>IF(DAY(OctSun1)=1,IF(AND(YEAR(OctSun1+19)=CalendarYear,MONTH(OctSun1+19)=10),OctSun1+19,""),IF(AND(YEAR(OctSun1+26)=CalendarYear,MONTH(OctSun1+26)=10),OctSun1+26,""))</f>
        <v>41936</v>
      </c>
      <c r="G9" s="14">
        <f>IF(DAY(OctSun1)=1,IF(AND(YEAR(OctSun1+20)=CalendarYear,MONTH(OctSun1+20)=10),OctSun1+20,""),IF(AND(YEAR(OctSun1+27)=CalendarYear,MONTH(OctSun1+27)=10),OctSun1+27,""))</f>
        <v>41937</v>
      </c>
      <c r="H9" s="15">
        <f>IF(DAY(OctSun1)=1,IF(AND(YEAR(OctSun1+21)=CalendarYear,MONTH(OctSun1+21)=10),OctSun1+21,""),IF(AND(YEAR(OctSun1+28)=CalendarYear,MONTH(OctSun1+28)=10),OctSun1+28,""))</f>
        <v>41938</v>
      </c>
    </row>
    <row r="10" spans="1:8" ht="58" customHeight="1">
      <c r="B10" s="16"/>
      <c r="C10" s="17"/>
      <c r="D10" s="18"/>
      <c r="E10" s="18"/>
      <c r="F10" s="18"/>
      <c r="G10" s="19"/>
      <c r="H10" s="20"/>
    </row>
    <row r="11" spans="1:8" ht="14" customHeight="1">
      <c r="B11" s="13">
        <f>IF(DAY(OctSun1)=1,IF(AND(YEAR(OctSun1+22)=CalendarYear,MONTH(OctSun1+22)=10),OctSun1+22,""),IF(AND(YEAR(OctSun1+29)=CalendarYear,MONTH(OctSun1+29)=10),OctSun1+29,""))</f>
        <v>41939</v>
      </c>
      <c r="C11" s="14">
        <f>IF(DAY(OctSun1)=1,IF(AND(YEAR(OctSun1+23)=CalendarYear,MONTH(OctSun1+23)=10),OctSun1+23,""),IF(AND(YEAR(OctSun1+30)=CalendarYear,MONTH(OctSun1+30)=10),OctSun1+30,""))</f>
        <v>41940</v>
      </c>
      <c r="D11" s="14">
        <f>IF(DAY(OctSun1)=1,IF(AND(YEAR(OctSun1+24)=CalendarYear,MONTH(OctSun1+24)=10),OctSun1+24,""),IF(AND(YEAR(OctSun1+31)=CalendarYear,MONTH(OctSun1+31)=10),OctSun1+31,""))</f>
        <v>41941</v>
      </c>
      <c r="E11" s="14">
        <f>IF(DAY(OctSun1)=1,IF(AND(YEAR(OctSun1+25)=CalendarYear,MONTH(OctSun1+25)=10),OctSun1+25,""),IF(AND(YEAR(OctSun1+32)=CalendarYear,MONTH(OctSun1+32)=10),OctSun1+32,""))</f>
        <v>41942</v>
      </c>
      <c r="F11" s="14">
        <f>IF(DAY(OctSun1)=1,IF(AND(YEAR(OctSun1+26)=CalendarYear,MONTH(OctSun1+26)=10),OctSun1+26,""),IF(AND(YEAR(OctSun1+33)=CalendarYear,MONTH(OctSun1+33)=10),OctSun1+33,""))</f>
        <v>41943</v>
      </c>
      <c r="G11" s="14" t="str">
        <f>IF(DAY(OctSun1)=1,IF(AND(YEAR(OctSun1+27)=CalendarYear,MONTH(OctSun1+27)=10),OctSun1+27,""),IF(AND(YEAR(OctSun1+34)=CalendarYear,MONTH(OctSun1+34)=10),OctSun1+34,""))</f>
        <v/>
      </c>
      <c r="H11" s="15" t="str">
        <f>IF(DAY(OctSun1)=1,IF(AND(YEAR(OctSun1+28)=CalendarYear,MONTH(OctSun1+28)=10),OctSun1+28,""),IF(AND(YEAR(OctSun1+35)=CalendarYear,MONTH(OctSun1+35)=10),OctSun1+35,""))</f>
        <v/>
      </c>
    </row>
    <row r="12" spans="1:8" ht="58" customHeight="1">
      <c r="B12" s="16"/>
      <c r="C12" s="17"/>
      <c r="D12" s="18"/>
      <c r="E12" s="18"/>
      <c r="F12" s="17"/>
      <c r="G12" s="19"/>
      <c r="H12" s="20"/>
    </row>
    <row r="13" spans="1:8" ht="14" customHeight="1">
      <c r="B13" s="13" t="str">
        <f>IF(DAY(OctSun1)=1,IF(AND(YEAR(OctSun1+29)=CalendarYear,MONTH(OctSun1+29)=10),OctSun1+29,""),IF(AND(YEAR(OctSun1+36)=CalendarYear,MONTH(OctSun1+36)=10),OctSun1+36,""))</f>
        <v/>
      </c>
      <c r="C13" s="14" t="str">
        <f>IF(DAY(OctSun1)=1,IF(AND(YEAR(OctSun1+30)=CalendarYear,MONTH(OctSun1+30)=10),OctSun1+30,""),IF(AND(YEAR(OctSun1+37)=CalendarYear,MONTH(OctSun1+37)=10),OctSun1+37,""))</f>
        <v/>
      </c>
      <c r="D13" s="29" t="s">
        <v>10</v>
      </c>
      <c r="E13" s="29"/>
      <c r="F13" s="29"/>
      <c r="G13" s="29"/>
      <c r="H13" s="30"/>
    </row>
    <row r="14" spans="1:8" ht="58" customHeight="1" thickBot="1">
      <c r="B14" s="21"/>
      <c r="C14" s="22"/>
      <c r="D14" s="26"/>
      <c r="E14" s="27"/>
      <c r="F14" s="27"/>
      <c r="G14" s="27"/>
      <c r="H14" s="28"/>
    </row>
  </sheetData>
  <mergeCells count="3">
    <mergeCell ref="B1:H1"/>
    <mergeCell ref="D13:H13"/>
    <mergeCell ref="D14:H14"/>
  </mergeCells>
  <phoneticPr fontId="7" type="noConversion"/>
  <printOptions horizontalCentered="1" vertic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election activeCell="B1" sqref="B1:H1"/>
    </sheetView>
  </sheetViews>
  <sheetFormatPr baseColWidth="12" defaultColWidth="8.83203125" defaultRowHeight="17" x14ac:dyDescent="0"/>
  <cols>
    <col min="1" max="1" width="2.5" style="5" customWidth="1"/>
    <col min="2" max="8" width="17.6640625" style="4" customWidth="1"/>
    <col min="9" max="9" width="8.83203125" style="4"/>
    <col min="10" max="10" width="13.5" style="4" customWidth="1"/>
    <col min="11" max="11" width="14.83203125" style="4" customWidth="1"/>
    <col min="12" max="16384" width="8.83203125" style="4"/>
  </cols>
  <sheetData>
    <row r="1" spans="1:8" s="5" customFormat="1" ht="59.25" customHeight="1" thickBot="1">
      <c r="B1" s="25">
        <f>DATE(CalendarYear,11,1)</f>
        <v>41944</v>
      </c>
      <c r="C1" s="25"/>
      <c r="D1" s="25"/>
      <c r="E1" s="25"/>
      <c r="F1" s="25"/>
      <c r="G1" s="25"/>
      <c r="H1" s="25"/>
    </row>
    <row r="2" spans="1:8" s="12" customFormat="1" ht="21.75" customHeight="1">
      <c r="A2" s="8"/>
      <c r="B2" s="24" t="s">
        <v>0</v>
      </c>
      <c r="C2" s="10" t="s">
        <v>1</v>
      </c>
      <c r="D2" s="10" t="s">
        <v>2</v>
      </c>
      <c r="E2" s="10" t="s">
        <v>3</v>
      </c>
      <c r="F2" s="10" t="s">
        <v>4</v>
      </c>
      <c r="G2" s="10" t="s">
        <v>5</v>
      </c>
      <c r="H2" s="11" t="s">
        <v>6</v>
      </c>
    </row>
    <row r="3" spans="1:8" ht="14" customHeight="1">
      <c r="B3" s="13" t="str">
        <f>IF(DAY(NovSun1)=1,"",IF(AND(YEAR(NovSun1+1)=CalendarYear,MONTH(NovSun1+1)=11),NovSun1+1,""))</f>
        <v/>
      </c>
      <c r="C3" s="14" t="str">
        <f>IF(DAY(NovSun1)=1,"",IF(AND(YEAR(NovSun1+2)=CalendarYear,MONTH(NovSun1+2)=11),NovSun1+2,""))</f>
        <v/>
      </c>
      <c r="D3" s="14" t="str">
        <f>IF(DAY(NovSun1)=1,"",IF(AND(YEAR(NovSun1+3)=CalendarYear,MONTH(NovSun1+3)=11),NovSun1+3,""))</f>
        <v/>
      </c>
      <c r="E3" s="14" t="str">
        <f>IF(DAY(NovSun1)=1,"",IF(AND(YEAR(NovSun1+4)=CalendarYear,MONTH(NovSun1+4)=11),NovSun1+4,""))</f>
        <v/>
      </c>
      <c r="F3" s="14" t="str">
        <f>IF(DAY(NovSun1)=1,"",IF(AND(YEAR(NovSun1+5)=CalendarYear,MONTH(NovSun1+5)=11),NovSun1+5,""))</f>
        <v/>
      </c>
      <c r="G3" s="14">
        <f>IF(DAY(NovSun1)=1,"",IF(AND(YEAR(NovSun1+6)=CalendarYear,MONTH(NovSun1+6)=11),NovSun1+6,""))</f>
        <v>41944</v>
      </c>
      <c r="H3" s="15">
        <f>IF(DAY(NovSun1)=1,IF(AND(YEAR(NovSun1)=CalendarYear,MONTH(NovSun1)=11),NovSun1,""),IF(AND(YEAR(NovSun1+7)=CalendarYear,MONTH(NovSun1+7)=11),NovSun1+7,""))</f>
        <v>41945</v>
      </c>
    </row>
    <row r="4" spans="1:8" ht="58" customHeight="1">
      <c r="B4" s="16"/>
      <c r="C4" s="17"/>
      <c r="D4" s="18"/>
      <c r="E4" s="18"/>
      <c r="F4" s="18"/>
      <c r="G4" s="19"/>
      <c r="H4" s="20"/>
    </row>
    <row r="5" spans="1:8" ht="14" customHeight="1">
      <c r="B5" s="13">
        <f>IF(DAY(NovSun1)=1,IF(AND(YEAR(NovSun1+1)=CalendarYear,MONTH(NovSun1+1)=11),NovSun1+1,""),IF(AND(YEAR(NovSun1+8)=CalendarYear,MONTH(NovSun1+8)=11),NovSun1+8,""))</f>
        <v>41946</v>
      </c>
      <c r="C5" s="14">
        <f>IF(DAY(NovSun1)=1,IF(AND(YEAR(NovSun1+2)=CalendarYear,MONTH(NovSun1+2)=11),NovSun1+2,""),IF(AND(YEAR(NovSun1+9)=CalendarYear,MONTH(NovSun1+9)=11),NovSun1+9,""))</f>
        <v>41947</v>
      </c>
      <c r="D5" s="14">
        <f>IF(DAY(NovSun1)=1,IF(AND(YEAR(NovSun1+3)=CalendarYear,MONTH(NovSun1+3)=11),NovSun1+3,""),IF(AND(YEAR(NovSun1+10)=CalendarYear,MONTH(NovSun1+10)=11),NovSun1+10,""))</f>
        <v>41948</v>
      </c>
      <c r="E5" s="14">
        <f>IF(DAY(NovSun1)=1,IF(AND(YEAR(NovSun1+4)=CalendarYear,MONTH(NovSun1+4)=11),NovSun1+4,""),IF(AND(YEAR(NovSun1+11)=CalendarYear,MONTH(NovSun1+11)=11),NovSun1+11,""))</f>
        <v>41949</v>
      </c>
      <c r="F5" s="14">
        <f>IF(DAY(NovSun1)=1,IF(AND(YEAR(NovSun1+5)=CalendarYear,MONTH(NovSun1+5)=11),NovSun1+5,""),IF(AND(YEAR(NovSun1+12)=CalendarYear,MONTH(NovSun1+12)=11),NovSun1+12,""))</f>
        <v>41950</v>
      </c>
      <c r="G5" s="14">
        <f>IF(DAY(NovSun1)=1,IF(AND(YEAR(NovSun1+6)=CalendarYear,MONTH(NovSun1+6)=11),NovSun1+6,""),IF(AND(YEAR(NovSun1+13)=CalendarYear,MONTH(NovSun1+13)=11),NovSun1+13,""))</f>
        <v>41951</v>
      </c>
      <c r="H5" s="15">
        <f>IF(DAY(NovSun1)=1,IF(AND(YEAR(NovSun1+7)=CalendarYear,MONTH(NovSun1+7)=11),NovSun1+7,""),IF(AND(YEAR(NovSun1+14)=CalendarYear,MONTH(NovSun1+14)=11),NovSun1+14,""))</f>
        <v>41952</v>
      </c>
    </row>
    <row r="6" spans="1:8" ht="58" customHeight="1">
      <c r="B6" s="16"/>
      <c r="C6" s="17"/>
      <c r="D6" s="18"/>
      <c r="E6" s="18"/>
      <c r="F6" s="18"/>
      <c r="G6" s="19"/>
      <c r="H6" s="20"/>
    </row>
    <row r="7" spans="1:8" ht="14" customHeight="1">
      <c r="B7" s="13">
        <f>IF(DAY(NovSun1)=1,IF(AND(YEAR(NovSun1+8)=CalendarYear,MONTH(NovSun1+8)=11),NovSun1+8,""),IF(AND(YEAR(NovSun1+15)=CalendarYear,MONTH(NovSun1+15)=11),NovSun1+15,""))</f>
        <v>41953</v>
      </c>
      <c r="C7" s="14">
        <f>IF(DAY(NovSun1)=1,IF(AND(YEAR(NovSun1+9)=CalendarYear,MONTH(NovSun1+9)=11),NovSun1+9,""),IF(AND(YEAR(NovSun1+16)=CalendarYear,MONTH(NovSun1+16)=11),NovSun1+16,""))</f>
        <v>41954</v>
      </c>
      <c r="D7" s="14">
        <f>IF(DAY(NovSun1)=1,IF(AND(YEAR(NovSun1+10)=CalendarYear,MONTH(NovSun1+10)=11),NovSun1+10,""),IF(AND(YEAR(NovSun1+17)=CalendarYear,MONTH(NovSun1+17)=11),NovSun1+17,""))</f>
        <v>41955</v>
      </c>
      <c r="E7" s="14">
        <f>IF(DAY(NovSun1)=1,IF(AND(YEAR(NovSun1+11)=CalendarYear,MONTH(NovSun1+11)=11),NovSun1+11,""),IF(AND(YEAR(NovSun1+18)=CalendarYear,MONTH(NovSun1+18)=11),NovSun1+18,""))</f>
        <v>41956</v>
      </c>
      <c r="F7" s="14">
        <f>IF(DAY(NovSun1)=1,IF(AND(YEAR(NovSun1+12)=CalendarYear,MONTH(NovSun1+12)=11),NovSun1+12,""),IF(AND(YEAR(NovSun1+19)=CalendarYear,MONTH(NovSun1+19)=11),NovSun1+19,""))</f>
        <v>41957</v>
      </c>
      <c r="G7" s="14">
        <f>IF(DAY(NovSun1)=1,IF(AND(YEAR(NovSun1+13)=CalendarYear,MONTH(NovSun1+13)=11),NovSun1+13,""),IF(AND(YEAR(NovSun1+20)=CalendarYear,MONTH(NovSun1+20)=11),NovSun1+20,""))</f>
        <v>41958</v>
      </c>
      <c r="H7" s="15">
        <f>IF(DAY(NovSun1)=1,IF(AND(YEAR(NovSun1+14)=CalendarYear,MONTH(NovSun1+14)=11),NovSun1+14,""),IF(AND(YEAR(NovSun1+21)=CalendarYear,MONTH(NovSun1+21)=11),NovSun1+21,""))</f>
        <v>41959</v>
      </c>
    </row>
    <row r="8" spans="1:8" ht="58" customHeight="1">
      <c r="B8" s="16"/>
      <c r="C8" s="17"/>
      <c r="D8" s="18"/>
      <c r="E8" s="18"/>
      <c r="F8" s="18"/>
      <c r="G8" s="19"/>
      <c r="H8" s="20"/>
    </row>
    <row r="9" spans="1:8" ht="14" customHeight="1">
      <c r="B9" s="13">
        <f>IF(DAY(NovSun1)=1,IF(AND(YEAR(NovSun1+15)=CalendarYear,MONTH(NovSun1+15)=11),NovSun1+15,""),IF(AND(YEAR(NovSun1+22)=CalendarYear,MONTH(NovSun1+22)=11),NovSun1+22,""))</f>
        <v>41960</v>
      </c>
      <c r="C9" s="14">
        <f>IF(DAY(NovSun1)=1,IF(AND(YEAR(NovSun1+16)=CalendarYear,MONTH(NovSun1+16)=11),NovSun1+16,""),IF(AND(YEAR(NovSun1+23)=CalendarYear,MONTH(NovSun1+23)=11),NovSun1+23,""))</f>
        <v>41961</v>
      </c>
      <c r="D9" s="14">
        <f>IF(DAY(NovSun1)=1,IF(AND(YEAR(NovSun1+17)=CalendarYear,MONTH(NovSun1+17)=11),NovSun1+17,""),IF(AND(YEAR(NovSun1+24)=CalendarYear,MONTH(NovSun1+24)=11),NovSun1+24,""))</f>
        <v>41962</v>
      </c>
      <c r="E9" s="14">
        <f>IF(DAY(NovSun1)=1,IF(AND(YEAR(NovSun1+18)=CalendarYear,MONTH(NovSun1+18)=11),NovSun1+18,""),IF(AND(YEAR(NovSun1+25)=CalendarYear,MONTH(NovSun1+25)=11),NovSun1+25,""))</f>
        <v>41963</v>
      </c>
      <c r="F9" s="14">
        <f>IF(DAY(NovSun1)=1,IF(AND(YEAR(NovSun1+19)=CalendarYear,MONTH(NovSun1+19)=11),NovSun1+19,""),IF(AND(YEAR(NovSun1+26)=CalendarYear,MONTH(NovSun1+26)=11),NovSun1+26,""))</f>
        <v>41964</v>
      </c>
      <c r="G9" s="14">
        <f>IF(DAY(NovSun1)=1,IF(AND(YEAR(NovSun1+20)=CalendarYear,MONTH(NovSun1+20)=11),NovSun1+20,""),IF(AND(YEAR(NovSun1+27)=CalendarYear,MONTH(NovSun1+27)=11),NovSun1+27,""))</f>
        <v>41965</v>
      </c>
      <c r="H9" s="15">
        <f>IF(DAY(NovSun1)=1,IF(AND(YEAR(NovSun1+21)=CalendarYear,MONTH(NovSun1+21)=11),NovSun1+21,""),IF(AND(YEAR(NovSun1+28)=CalendarYear,MONTH(NovSun1+28)=11),NovSun1+28,""))</f>
        <v>41966</v>
      </c>
    </row>
    <row r="10" spans="1:8" ht="58" customHeight="1">
      <c r="B10" s="16"/>
      <c r="C10" s="17"/>
      <c r="D10" s="18"/>
      <c r="E10" s="18"/>
      <c r="F10" s="18"/>
      <c r="G10" s="19"/>
      <c r="H10" s="20"/>
    </row>
    <row r="11" spans="1:8" ht="14" customHeight="1">
      <c r="B11" s="13">
        <f>IF(DAY(NovSun1)=1,IF(AND(YEAR(NovSun1+22)=CalendarYear,MONTH(NovSun1+22)=11),NovSun1+22,""),IF(AND(YEAR(NovSun1+29)=CalendarYear,MONTH(NovSun1+29)=11),NovSun1+29,""))</f>
        <v>41967</v>
      </c>
      <c r="C11" s="14">
        <f>IF(DAY(NovSun1)=1,IF(AND(YEAR(NovSun1+23)=CalendarYear,MONTH(NovSun1+23)=11),NovSun1+23,""),IF(AND(YEAR(NovSun1+30)=CalendarYear,MONTH(NovSun1+30)=11),NovSun1+30,""))</f>
        <v>41968</v>
      </c>
      <c r="D11" s="14">
        <f>IF(DAY(NovSun1)=1,IF(AND(YEAR(NovSun1+24)=CalendarYear,MONTH(NovSun1+24)=11),NovSun1+24,""),IF(AND(YEAR(NovSun1+31)=CalendarYear,MONTH(NovSun1+31)=11),NovSun1+31,""))</f>
        <v>41969</v>
      </c>
      <c r="E11" s="14">
        <f>IF(DAY(NovSun1)=1,IF(AND(YEAR(NovSun1+25)=CalendarYear,MONTH(NovSun1+25)=11),NovSun1+25,""),IF(AND(YEAR(NovSun1+32)=CalendarYear,MONTH(NovSun1+32)=11),NovSun1+32,""))</f>
        <v>41970</v>
      </c>
      <c r="F11" s="14">
        <f>IF(DAY(NovSun1)=1,IF(AND(YEAR(NovSun1+26)=CalendarYear,MONTH(NovSun1+26)=11),NovSun1+26,""),IF(AND(YEAR(NovSun1+33)=CalendarYear,MONTH(NovSun1+33)=11),NovSun1+33,""))</f>
        <v>41971</v>
      </c>
      <c r="G11" s="14">
        <f>IF(DAY(NovSun1)=1,IF(AND(YEAR(NovSun1+27)=CalendarYear,MONTH(NovSun1+27)=11),NovSun1+27,""),IF(AND(YEAR(NovSun1+34)=CalendarYear,MONTH(NovSun1+34)=11),NovSun1+34,""))</f>
        <v>41972</v>
      </c>
      <c r="H11" s="15">
        <f>IF(DAY(NovSun1)=1,IF(AND(YEAR(NovSun1+28)=CalendarYear,MONTH(NovSun1+28)=11),NovSun1+28,""),IF(AND(YEAR(NovSun1+35)=CalendarYear,MONTH(NovSun1+35)=11),NovSun1+35,""))</f>
        <v>41973</v>
      </c>
    </row>
    <row r="12" spans="1:8" ht="58" customHeight="1">
      <c r="B12" s="16"/>
      <c r="C12" s="17"/>
      <c r="D12" s="18"/>
      <c r="E12" s="18"/>
      <c r="F12" s="17"/>
      <c r="G12" s="19"/>
      <c r="H12" s="20"/>
    </row>
    <row r="13" spans="1:8" ht="14" customHeight="1">
      <c r="B13" s="13" t="str">
        <f>IF(DAY(NovSun1)=1,IF(AND(YEAR(NovSun1+29)=CalendarYear,MONTH(NovSun1+29)=11),NovSun1+29,""),IF(AND(YEAR(NovSun1+36)=CalendarYear,MONTH(NovSun1+36)=11),NovSun1+36,""))</f>
        <v/>
      </c>
      <c r="C13" s="14" t="str">
        <f>IF(DAY(NovSun1)=1,IF(AND(YEAR(NovSun1+30)=CalendarYear,MONTH(NovSun1+30)=11),NovSun1+30,""),IF(AND(YEAR(NovSun1+37)=CalendarYear,MONTH(NovSun1+37)=11),NovSun1+37,""))</f>
        <v/>
      </c>
      <c r="D13" s="29" t="s">
        <v>10</v>
      </c>
      <c r="E13" s="29"/>
      <c r="F13" s="29"/>
      <c r="G13" s="29"/>
      <c r="H13" s="30"/>
    </row>
    <row r="14" spans="1:8" ht="58" customHeight="1" thickBot="1">
      <c r="B14" s="21"/>
      <c r="C14" s="22"/>
      <c r="D14" s="26"/>
      <c r="E14" s="27"/>
      <c r="F14" s="27"/>
      <c r="G14" s="27"/>
      <c r="H14" s="28"/>
    </row>
  </sheetData>
  <mergeCells count="3">
    <mergeCell ref="B1:H1"/>
    <mergeCell ref="D13:H13"/>
    <mergeCell ref="D14:H14"/>
  </mergeCells>
  <phoneticPr fontId="7" type="noConversion"/>
  <printOptions horizontalCentered="1" vertic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election activeCell="B1" sqref="B1:H1"/>
    </sheetView>
  </sheetViews>
  <sheetFormatPr baseColWidth="12" defaultColWidth="8.83203125" defaultRowHeight="17" x14ac:dyDescent="0"/>
  <cols>
    <col min="1" max="1" width="2.5" style="5" customWidth="1"/>
    <col min="2" max="8" width="17.6640625" style="4" customWidth="1"/>
    <col min="9" max="9" width="8.83203125" style="4"/>
    <col min="10" max="10" width="13.5" style="4" customWidth="1"/>
    <col min="11" max="11" width="14.83203125" style="4" customWidth="1"/>
    <col min="12" max="16384" width="8.83203125" style="4"/>
  </cols>
  <sheetData>
    <row r="1" spans="1:8" s="5" customFormat="1" ht="59.25" customHeight="1" thickBot="1">
      <c r="B1" s="25">
        <f>DATE(CalendarYear,12,1)</f>
        <v>41974</v>
      </c>
      <c r="C1" s="25"/>
      <c r="D1" s="25"/>
      <c r="E1" s="25"/>
      <c r="F1" s="25"/>
      <c r="G1" s="25"/>
      <c r="H1" s="25"/>
    </row>
    <row r="2" spans="1:8" s="12" customFormat="1" ht="21.75" customHeight="1">
      <c r="A2" s="8"/>
      <c r="B2" s="9" t="s">
        <v>0</v>
      </c>
      <c r="C2" s="10" t="s">
        <v>1</v>
      </c>
      <c r="D2" s="10" t="s">
        <v>2</v>
      </c>
      <c r="E2" s="10" t="s">
        <v>3</v>
      </c>
      <c r="F2" s="10" t="s">
        <v>4</v>
      </c>
      <c r="G2" s="10" t="s">
        <v>5</v>
      </c>
      <c r="H2" s="11" t="s">
        <v>6</v>
      </c>
    </row>
    <row r="3" spans="1:8" ht="14" customHeight="1">
      <c r="B3" s="13">
        <f>IF(DAY(DecSun1)=1,"",IF(AND(YEAR(DecSun1+1)=CalendarYear,MONTH(DecSun1+1)=12),DecSun1+1,""))</f>
        <v>41974</v>
      </c>
      <c r="C3" s="14">
        <f>IF(DAY(DecSun1)=1,"",IF(AND(YEAR(DecSun1+2)=CalendarYear,MONTH(DecSun1+2)=12),DecSun1+2,""))</f>
        <v>41975</v>
      </c>
      <c r="D3" s="14">
        <f>IF(DAY(DecSun1)=1,"",IF(AND(YEAR(DecSun1+3)=CalendarYear,MONTH(DecSun1+3)=12),DecSun1+3,""))</f>
        <v>41976</v>
      </c>
      <c r="E3" s="14">
        <f>IF(DAY(DecSun1)=1,"",IF(AND(YEAR(DecSun1+4)=CalendarYear,MONTH(DecSun1+4)=12),DecSun1+4,""))</f>
        <v>41977</v>
      </c>
      <c r="F3" s="14">
        <f>IF(DAY(DecSun1)=1,"",IF(AND(YEAR(DecSun1+5)=CalendarYear,MONTH(DecSun1+5)=12),DecSun1+5,""))</f>
        <v>41978</v>
      </c>
      <c r="G3" s="14">
        <f>IF(DAY(DecSun1)=1,"",IF(AND(YEAR(DecSun1+6)=CalendarYear,MONTH(DecSun1+6)=12),DecSun1+6,""))</f>
        <v>41979</v>
      </c>
      <c r="H3" s="15">
        <f>IF(DAY(DecSun1)=1,IF(AND(YEAR(DecSun1)=CalendarYear,MONTH(DecSun1)=12),DecSun1,""),IF(AND(YEAR(DecSun1+7)=CalendarYear,MONTH(DecSun1+7)=12),DecSun1+7,""))</f>
        <v>41980</v>
      </c>
    </row>
    <row r="4" spans="1:8" ht="58" customHeight="1">
      <c r="B4" s="16"/>
      <c r="C4" s="17"/>
      <c r="D4" s="18"/>
      <c r="E4" s="18"/>
      <c r="F4" s="18"/>
      <c r="G4" s="19"/>
      <c r="H4" s="20"/>
    </row>
    <row r="5" spans="1:8" ht="14" customHeight="1">
      <c r="B5" s="13">
        <f>IF(DAY(DecSun1)=1,IF(AND(YEAR(DecSun1+1)=CalendarYear,MONTH(DecSun1+1)=12),DecSun1+1,""),IF(AND(YEAR(DecSun1+8)=CalendarYear,MONTH(DecSun1+8)=12),DecSun1+8,""))</f>
        <v>41981</v>
      </c>
      <c r="C5" s="14">
        <f>IF(DAY(DecSun1)=1,IF(AND(YEAR(DecSun1+2)=CalendarYear,MONTH(DecSun1+2)=12),DecSun1+2,""),IF(AND(YEAR(DecSun1+9)=CalendarYear,MONTH(DecSun1+9)=12),DecSun1+9,""))</f>
        <v>41982</v>
      </c>
      <c r="D5" s="14">
        <f>IF(DAY(DecSun1)=1,IF(AND(YEAR(DecSun1+3)=CalendarYear,MONTH(DecSun1+3)=12),DecSun1+3,""),IF(AND(YEAR(DecSun1+10)=CalendarYear,MONTH(DecSun1+10)=12),DecSun1+10,""))</f>
        <v>41983</v>
      </c>
      <c r="E5" s="14">
        <f>IF(DAY(DecSun1)=1,IF(AND(YEAR(DecSun1+4)=CalendarYear,MONTH(DecSun1+4)=12),DecSun1+4,""),IF(AND(YEAR(DecSun1+11)=CalendarYear,MONTH(DecSun1+11)=12),DecSun1+11,""))</f>
        <v>41984</v>
      </c>
      <c r="F5" s="14">
        <f>IF(DAY(DecSun1)=1,IF(AND(YEAR(DecSun1+5)=CalendarYear,MONTH(DecSun1+5)=12),DecSun1+5,""),IF(AND(YEAR(DecSun1+12)=CalendarYear,MONTH(DecSun1+12)=12),DecSun1+12,""))</f>
        <v>41985</v>
      </c>
      <c r="G5" s="14">
        <f>IF(DAY(DecSun1)=1,IF(AND(YEAR(DecSun1+6)=CalendarYear,MONTH(DecSun1+6)=12),DecSun1+6,""),IF(AND(YEAR(DecSun1+13)=CalendarYear,MONTH(DecSun1+13)=12),DecSun1+13,""))</f>
        <v>41986</v>
      </c>
      <c r="H5" s="15">
        <f>IF(DAY(DecSun1)=1,IF(AND(YEAR(DecSun1+7)=CalendarYear,MONTH(DecSun1+7)=12),DecSun1+7,""),IF(AND(YEAR(DecSun1+14)=CalendarYear,MONTH(DecSun1+14)=12),DecSun1+14,""))</f>
        <v>41987</v>
      </c>
    </row>
    <row r="6" spans="1:8" ht="58" customHeight="1">
      <c r="B6" s="16"/>
      <c r="C6" s="17"/>
      <c r="D6" s="18"/>
      <c r="E6" s="18"/>
      <c r="F6" s="18"/>
      <c r="G6" s="19"/>
      <c r="H6" s="20"/>
    </row>
    <row r="7" spans="1:8" ht="14" customHeight="1">
      <c r="B7" s="13">
        <f>IF(DAY(DecSun1)=1,IF(AND(YEAR(DecSun1+8)=CalendarYear,MONTH(DecSun1+8)=12),DecSun1+8,""),IF(AND(YEAR(DecSun1+15)=CalendarYear,MONTH(DecSun1+15)=12),DecSun1+15,""))</f>
        <v>41988</v>
      </c>
      <c r="C7" s="14">
        <f>IF(DAY(DecSun1)=1,IF(AND(YEAR(DecSun1+9)=CalendarYear,MONTH(DecSun1+9)=12),DecSun1+9,""),IF(AND(YEAR(DecSun1+16)=CalendarYear,MONTH(DecSun1+16)=12),DecSun1+16,""))</f>
        <v>41989</v>
      </c>
      <c r="D7" s="14">
        <f>IF(DAY(DecSun1)=1,IF(AND(YEAR(DecSun1+10)=CalendarYear,MONTH(DecSun1+10)=12),DecSun1+10,""),IF(AND(YEAR(DecSun1+17)=CalendarYear,MONTH(DecSun1+17)=12),DecSun1+17,""))</f>
        <v>41990</v>
      </c>
      <c r="E7" s="14">
        <f>IF(DAY(DecSun1)=1,IF(AND(YEAR(DecSun1+11)=CalendarYear,MONTH(DecSun1+11)=12),DecSun1+11,""),IF(AND(YEAR(DecSun1+18)=CalendarYear,MONTH(DecSun1+18)=12),DecSun1+18,""))</f>
        <v>41991</v>
      </c>
      <c r="F7" s="14">
        <f>IF(DAY(DecSun1)=1,IF(AND(YEAR(DecSun1+12)=CalendarYear,MONTH(DecSun1+12)=12),DecSun1+12,""),IF(AND(YEAR(DecSun1+19)=CalendarYear,MONTH(DecSun1+19)=12),DecSun1+19,""))</f>
        <v>41992</v>
      </c>
      <c r="G7" s="14">
        <f>IF(DAY(DecSun1)=1,IF(AND(YEAR(DecSun1+13)=CalendarYear,MONTH(DecSun1+13)=12),DecSun1+13,""),IF(AND(YEAR(DecSun1+20)=CalendarYear,MONTH(DecSun1+20)=12),DecSun1+20,""))</f>
        <v>41993</v>
      </c>
      <c r="H7" s="15">
        <f>IF(DAY(DecSun1)=1,IF(AND(YEAR(DecSun1+14)=CalendarYear,MONTH(DecSun1+14)=12),DecSun1+14,""),IF(AND(YEAR(DecSun1+21)=CalendarYear,MONTH(DecSun1+21)=12),DecSun1+21,""))</f>
        <v>41994</v>
      </c>
    </row>
    <row r="8" spans="1:8" ht="58" customHeight="1">
      <c r="B8" s="16"/>
      <c r="C8" s="17"/>
      <c r="D8" s="18"/>
      <c r="E8" s="18"/>
      <c r="F8" s="18"/>
      <c r="G8" s="19"/>
      <c r="H8" s="20"/>
    </row>
    <row r="9" spans="1:8" ht="14" customHeight="1">
      <c r="B9" s="13">
        <f>IF(DAY(DecSun1)=1,IF(AND(YEAR(DecSun1+15)=CalendarYear,MONTH(DecSun1+15)=12),DecSun1+15,""),IF(AND(YEAR(DecSun1+22)=CalendarYear,MONTH(DecSun1+22)=12),DecSun1+22,""))</f>
        <v>41995</v>
      </c>
      <c r="C9" s="14">
        <f>IF(DAY(DecSun1)=1,IF(AND(YEAR(DecSun1+16)=CalendarYear,MONTH(DecSun1+16)=12),DecSun1+16,""),IF(AND(YEAR(DecSun1+23)=CalendarYear,MONTH(DecSun1+23)=12),DecSun1+23,""))</f>
        <v>41996</v>
      </c>
      <c r="D9" s="14">
        <f>IF(DAY(DecSun1)=1,IF(AND(YEAR(DecSun1+17)=CalendarYear,MONTH(DecSun1+17)=12),DecSun1+17,""),IF(AND(YEAR(DecSun1+24)=CalendarYear,MONTH(DecSun1+24)=12),DecSun1+24,""))</f>
        <v>41997</v>
      </c>
      <c r="E9" s="14">
        <f>IF(DAY(DecSun1)=1,IF(AND(YEAR(DecSun1+18)=CalendarYear,MONTH(DecSun1+18)=12),DecSun1+18,""),IF(AND(YEAR(DecSun1+25)=CalendarYear,MONTH(DecSun1+25)=12),DecSun1+25,""))</f>
        <v>41998</v>
      </c>
      <c r="F9" s="14">
        <f>IF(DAY(DecSun1)=1,IF(AND(YEAR(DecSun1+19)=CalendarYear,MONTH(DecSun1+19)=12),DecSun1+19,""),IF(AND(YEAR(DecSun1+26)=CalendarYear,MONTH(DecSun1+26)=12),DecSun1+26,""))</f>
        <v>41999</v>
      </c>
      <c r="G9" s="14">
        <f>IF(DAY(DecSun1)=1,IF(AND(YEAR(DecSun1+20)=CalendarYear,MONTH(DecSun1+20)=12),DecSun1+20,""),IF(AND(YEAR(DecSun1+27)=CalendarYear,MONTH(DecSun1+27)=12),DecSun1+27,""))</f>
        <v>42000</v>
      </c>
      <c r="H9" s="15">
        <f>IF(DAY(DecSun1)=1,IF(AND(YEAR(DecSun1+21)=CalendarYear,MONTH(DecSun1+21)=12),DecSun1+21,""),IF(AND(YEAR(DecSun1+28)=CalendarYear,MONTH(DecSun1+28)=12),DecSun1+28,""))</f>
        <v>42001</v>
      </c>
    </row>
    <row r="10" spans="1:8" ht="58" customHeight="1">
      <c r="B10" s="16"/>
      <c r="C10" s="17"/>
      <c r="D10" s="18"/>
      <c r="E10" s="18"/>
      <c r="F10" s="18"/>
      <c r="G10" s="19"/>
      <c r="H10" s="20"/>
    </row>
    <row r="11" spans="1:8" ht="14" customHeight="1">
      <c r="B11" s="13">
        <f>IF(DAY(DecSun1)=1,IF(AND(YEAR(DecSun1+22)=CalendarYear,MONTH(DecSun1+22)=12),DecSun1+22,""),IF(AND(YEAR(DecSun1+29)=CalendarYear,MONTH(DecSun1+29)=12),DecSun1+29,""))</f>
        <v>42002</v>
      </c>
      <c r="C11" s="14">
        <f>IF(DAY(DecSun1)=1,IF(AND(YEAR(DecSun1+23)=CalendarYear,MONTH(DecSun1+23)=12),DecSun1+23,""),IF(AND(YEAR(DecSun1+30)=CalendarYear,MONTH(DecSun1+30)=12),DecSun1+30,""))</f>
        <v>42003</v>
      </c>
      <c r="D11" s="14">
        <f>IF(DAY(DecSun1)=1,IF(AND(YEAR(DecSun1+24)=CalendarYear,MONTH(DecSun1+24)=12),DecSun1+24,""),IF(AND(YEAR(DecSun1+31)=CalendarYear,MONTH(DecSun1+31)=12),DecSun1+31,""))</f>
        <v>42004</v>
      </c>
      <c r="E11" s="14" t="str">
        <f>IF(DAY(DecSun1)=1,IF(AND(YEAR(DecSun1+25)=CalendarYear,MONTH(DecSun1+25)=12),DecSun1+25,""),IF(AND(YEAR(DecSun1+32)=CalendarYear,MONTH(DecSun1+32)=12),DecSun1+32,""))</f>
        <v/>
      </c>
      <c r="F11" s="14" t="str">
        <f>IF(DAY(DecSun1)=1,IF(AND(YEAR(DecSun1+26)=CalendarYear,MONTH(DecSun1+26)=12),DecSun1+26,""),IF(AND(YEAR(DecSun1+33)=CalendarYear,MONTH(DecSun1+33)=12),DecSun1+33,""))</f>
        <v/>
      </c>
      <c r="G11" s="14" t="str">
        <f>IF(DAY(DecSun1)=1,IF(AND(YEAR(DecSun1+27)=CalendarYear,MONTH(DecSun1+27)=12),DecSun1+27,""),IF(AND(YEAR(DecSun1+34)=CalendarYear,MONTH(DecSun1+34)=12),DecSun1+34,""))</f>
        <v/>
      </c>
      <c r="H11" s="15" t="str">
        <f>IF(DAY(DecSun1)=1,IF(AND(YEAR(DecSun1+28)=CalendarYear,MONTH(DecSun1+28)=12),DecSun1+28,""),IF(AND(YEAR(DecSun1+35)=CalendarYear,MONTH(DecSun1+35)=12),DecSun1+35,""))</f>
        <v/>
      </c>
    </row>
    <row r="12" spans="1:8" ht="58" customHeight="1">
      <c r="B12" s="16"/>
      <c r="C12" s="17"/>
      <c r="D12" s="18"/>
      <c r="E12" s="18"/>
      <c r="F12" s="17"/>
      <c r="G12" s="19"/>
      <c r="H12" s="20"/>
    </row>
    <row r="13" spans="1:8" ht="14" customHeight="1">
      <c r="B13" s="13" t="str">
        <f>IF(DAY(DecSun1)=1,IF(AND(YEAR(DecSun1+29)=CalendarYear,MONTH(DecSun1+29)=12),DecSun1+29,""),IF(AND(YEAR(DecSun1+36)=CalendarYear,MONTH(DecSun1+36)=12),DecSun1+36,""))</f>
        <v/>
      </c>
      <c r="C13" s="14" t="str">
        <f>IF(DAY(DecSun1)=1,IF(AND(YEAR(DecSun1+30)=CalendarYear,MONTH(DecSun1+30)=12),DecSun1+30,""),IF(AND(YEAR(DecSun1+37)=CalendarYear,MONTH(DecSun1+37)=12),DecSun1+37,""))</f>
        <v/>
      </c>
      <c r="D13" s="29" t="s">
        <v>10</v>
      </c>
      <c r="E13" s="29"/>
      <c r="F13" s="29"/>
      <c r="G13" s="29"/>
      <c r="H13" s="30"/>
    </row>
    <row r="14" spans="1:8" ht="58" customHeight="1" thickBot="1">
      <c r="B14" s="21"/>
      <c r="C14" s="22"/>
      <c r="D14" s="26"/>
      <c r="E14" s="27"/>
      <c r="F14" s="27"/>
      <c r="G14" s="27"/>
      <c r="H14" s="28"/>
    </row>
  </sheetData>
  <mergeCells count="3">
    <mergeCell ref="B1:H1"/>
    <mergeCell ref="D13:H13"/>
    <mergeCell ref="D14:H14"/>
  </mergeCells>
  <phoneticPr fontId="7" type="noConversion"/>
  <printOptions horizontalCentered="1" vertic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2"/>
  <sheetViews>
    <sheetView workbookViewId="0">
      <selection activeCell="C13" sqref="C13"/>
    </sheetView>
  </sheetViews>
  <sheetFormatPr baseColWidth="12" defaultColWidth="8.83203125" defaultRowHeight="12" x14ac:dyDescent="0"/>
  <cols>
    <col min="1" max="1" width="10.5" customWidth="1"/>
    <col min="2" max="2" width="9.6640625" customWidth="1"/>
    <col min="3" max="3" width="9.83203125" customWidth="1"/>
    <col min="7" max="7" width="23.5" customWidth="1"/>
  </cols>
  <sheetData>
    <row r="1" spans="1:3" ht="17">
      <c r="A1" s="4" t="s">
        <v>8</v>
      </c>
      <c r="B1" s="2"/>
    </row>
    <row r="2" spans="1:3">
      <c r="A2" s="2">
        <v>2010</v>
      </c>
      <c r="B2" s="2"/>
      <c r="C2" s="1"/>
    </row>
    <row r="3" spans="1:3">
      <c r="A3" s="2">
        <v>2011</v>
      </c>
      <c r="B3" s="2"/>
    </row>
    <row r="4" spans="1:3">
      <c r="A4" s="2">
        <v>2012</v>
      </c>
      <c r="B4" s="2"/>
    </row>
    <row r="5" spans="1:3">
      <c r="A5" s="2">
        <v>2013</v>
      </c>
      <c r="B5" s="2"/>
    </row>
    <row r="6" spans="1:3">
      <c r="A6" s="2">
        <v>2014</v>
      </c>
      <c r="B6" s="2"/>
    </row>
    <row r="7" spans="1:3">
      <c r="A7" s="2">
        <v>2015</v>
      </c>
      <c r="B7" s="2"/>
    </row>
    <row r="8" spans="1:3">
      <c r="A8" s="3">
        <v>2016</v>
      </c>
      <c r="B8" s="2"/>
    </row>
    <row r="9" spans="1:3">
      <c r="A9" s="3">
        <v>2017</v>
      </c>
      <c r="B9" s="2"/>
    </row>
    <row r="10" spans="1:3">
      <c r="A10" s="3">
        <v>2018</v>
      </c>
      <c r="B10" s="2"/>
    </row>
    <row r="11" spans="1:3">
      <c r="A11" s="3">
        <v>2019</v>
      </c>
      <c r="B11" s="2"/>
    </row>
    <row r="12" spans="1:3">
      <c r="A12" s="3">
        <v>2020</v>
      </c>
      <c r="B12" s="2"/>
    </row>
  </sheetData>
  <phoneticPr fontId="7" type="noConversion"/>
  <pageMargins left="0.7" right="0.7" top="0.75" bottom="0.75" header="0.3" footer="0.3"/>
  <pageSetup paperSize="9" orientation="portrait"/>
  <legacy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election activeCell="B1" sqref="B1:H1"/>
    </sheetView>
  </sheetViews>
  <sheetFormatPr baseColWidth="12" defaultColWidth="8.83203125" defaultRowHeight="17" x14ac:dyDescent="0"/>
  <cols>
    <col min="1" max="1" width="2.5" style="5" customWidth="1"/>
    <col min="2" max="8" width="17.6640625" style="4" customWidth="1"/>
    <col min="9" max="9" width="8.83203125" style="4"/>
    <col min="10" max="10" width="13.5" style="4" customWidth="1"/>
    <col min="11" max="11" width="14.83203125" style="4" customWidth="1"/>
    <col min="12" max="16384" width="8.83203125" style="4"/>
  </cols>
  <sheetData>
    <row r="1" spans="1:8" s="5" customFormat="1" ht="59.25" customHeight="1" thickBot="1">
      <c r="B1" s="25">
        <f>DATE(CalendarYear,2,1)</f>
        <v>41671</v>
      </c>
      <c r="C1" s="25"/>
      <c r="D1" s="25"/>
      <c r="E1" s="25"/>
      <c r="F1" s="25"/>
      <c r="G1" s="25"/>
      <c r="H1" s="25"/>
    </row>
    <row r="2" spans="1:8" s="12" customFormat="1" ht="21.75" customHeight="1">
      <c r="A2" s="8"/>
      <c r="B2" s="24" t="s">
        <v>0</v>
      </c>
      <c r="C2" s="23" t="s">
        <v>1</v>
      </c>
      <c r="D2" s="10" t="s">
        <v>2</v>
      </c>
      <c r="E2" s="10" t="s">
        <v>3</v>
      </c>
      <c r="F2" s="10" t="s">
        <v>4</v>
      </c>
      <c r="G2" s="10" t="s">
        <v>5</v>
      </c>
      <c r="H2" s="11" t="s">
        <v>6</v>
      </c>
    </row>
    <row r="3" spans="1:8" ht="14" customHeight="1">
      <c r="B3" s="13" t="str">
        <f>IF(DAY(FebSun1)=1,"",IF(AND(YEAR(FebSun1+1)=CalendarYear,MONTH(FebSun1+1)=2),FebSun1+1,""))</f>
        <v/>
      </c>
      <c r="C3" s="14" t="str">
        <f>IF(DAY(FebSun1)=1,"",IF(AND(YEAR(FebSun1+2)=CalendarYear,MONTH(FebSun1+2)=2),FebSun1+2,""))</f>
        <v/>
      </c>
      <c r="D3" s="14" t="str">
        <f>IF(DAY(FebSun1)=1,"",IF(AND(YEAR(FebSun1+3)=CalendarYear,MONTH(FebSun1+3)=2),FebSun1+3,""))</f>
        <v/>
      </c>
      <c r="E3" s="14" t="str">
        <f>IF(DAY(FebSun1)=1,"",IF(AND(YEAR(FebSun1+4)=CalendarYear,MONTH(FebSun1+4)=2),FebSun1+4,""))</f>
        <v/>
      </c>
      <c r="F3" s="14" t="str">
        <f>IF(DAY(FebSun1)=1,"",IF(AND(YEAR(FebSun1+5)=CalendarYear,MONTH(FebSun1+5)=2),FebSun1+5,""))</f>
        <v/>
      </c>
      <c r="G3" s="14">
        <f>IF(DAY(FebSun1)=1,"",IF(AND(YEAR(FebSun1+6)=CalendarYear,MONTH(FebSun1+6)=2),FebSun1+6,""))</f>
        <v>41671</v>
      </c>
      <c r="H3" s="15">
        <f>IF(DAY(FebSun1)=1,IF(AND(YEAR(FebSun1)=CalendarYear,MONTH(FebSun1)=2),FebSun1,""),IF(AND(YEAR(FebSun1+7)=CalendarYear,MONTH(FebSun1+7)=2),FebSun1+7,""))</f>
        <v>41672</v>
      </c>
    </row>
    <row r="4" spans="1:8" ht="58" customHeight="1">
      <c r="B4" s="16"/>
      <c r="C4" s="17"/>
      <c r="D4" s="18"/>
      <c r="E4" s="18"/>
      <c r="F4" s="18"/>
      <c r="G4" s="19"/>
      <c r="H4" s="20"/>
    </row>
    <row r="5" spans="1:8" ht="14" customHeight="1">
      <c r="B5" s="13">
        <f>IF(DAY(FebSun1)=1,IF(AND(YEAR(FebSun1+1)=CalendarYear,MONTH(FebSun1+1)=2),FebSun1+1,""),IF(AND(YEAR(FebSun1+8)=CalendarYear,MONTH(FebSun1+8)=2),FebSun1+8,""))</f>
        <v>41673</v>
      </c>
      <c r="C5" s="14">
        <f>IF(DAY(FebSun1)=1,IF(AND(YEAR(FebSun1+2)=CalendarYear,MONTH(FebSun1+2)=2),FebSun1+2,""),IF(AND(YEAR(FebSun1+9)=CalendarYear,MONTH(FebSun1+9)=2),FebSun1+9,""))</f>
        <v>41674</v>
      </c>
      <c r="D5" s="14">
        <f>IF(DAY(FebSun1)=1,IF(AND(YEAR(FebSun1+3)=CalendarYear,MONTH(FebSun1+3)=2),FebSun1+3,""),IF(AND(YEAR(FebSun1+10)=CalendarYear,MONTH(FebSun1+10)=2),FebSun1+10,""))</f>
        <v>41675</v>
      </c>
      <c r="E5" s="14">
        <f>IF(DAY(FebSun1)=1,IF(AND(YEAR(FebSun1+4)=CalendarYear,MONTH(FebSun1+4)=2),FebSun1+4,""),IF(AND(YEAR(FebSun1+11)=CalendarYear,MONTH(FebSun1+11)=2),FebSun1+11,""))</f>
        <v>41676</v>
      </c>
      <c r="F5" s="14">
        <f>IF(DAY(FebSun1)=1,IF(AND(YEAR(FebSun1+5)=CalendarYear,MONTH(FebSun1+5)=2),FebSun1+5,""),IF(AND(YEAR(FebSun1+12)=CalendarYear,MONTH(FebSun1+12)=2),FebSun1+12,""))</f>
        <v>41677</v>
      </c>
      <c r="G5" s="14">
        <f>IF(DAY(FebSun1)=1,IF(AND(YEAR(FebSun1+6)=CalendarYear,MONTH(FebSun1+6)=2),FebSun1+6,""),IF(AND(YEAR(FebSun1+13)=CalendarYear,MONTH(FebSun1+13)=2),FebSun1+13,""))</f>
        <v>41678</v>
      </c>
      <c r="H5" s="15">
        <f>IF(DAY(FebSun1)=1,IF(AND(YEAR(FebSun1+7)=CalendarYear,MONTH(FebSun1+7)=2),FebSun1+7,""),IF(AND(YEAR(FebSun1+14)=CalendarYear,MONTH(FebSun1+14)=2),FebSun1+14,""))</f>
        <v>41679</v>
      </c>
    </row>
    <row r="6" spans="1:8" ht="58" customHeight="1">
      <c r="B6" s="16"/>
      <c r="C6" s="17"/>
      <c r="D6" s="18"/>
      <c r="E6" s="18"/>
      <c r="F6" s="18"/>
      <c r="G6" s="19"/>
      <c r="H6" s="20"/>
    </row>
    <row r="7" spans="1:8" ht="14" customHeight="1">
      <c r="B7" s="13">
        <f>IF(DAY(FebSun1)=1,IF(AND(YEAR(FebSun1+8)=CalendarYear,MONTH(FebSun1+8)=2),FebSun1+8,""),IF(AND(YEAR(FebSun1+15)=CalendarYear,MONTH(FebSun1+15)=2),FebSun1+15,""))</f>
        <v>41680</v>
      </c>
      <c r="C7" s="14">
        <f>IF(DAY(FebSun1)=1,IF(AND(YEAR(FebSun1+9)=CalendarYear,MONTH(FebSun1+9)=2),FebSun1+9,""),IF(AND(YEAR(FebSun1+16)=CalendarYear,MONTH(FebSun1+16)=2),FebSun1+16,""))</f>
        <v>41681</v>
      </c>
      <c r="D7" s="14">
        <f>IF(DAY(FebSun1)=1,IF(AND(YEAR(FebSun1+10)=CalendarYear,MONTH(FebSun1+10)=2),FebSun1+10,""),IF(AND(YEAR(FebSun1+17)=CalendarYear,MONTH(FebSun1+17)=2),FebSun1+17,""))</f>
        <v>41682</v>
      </c>
      <c r="E7" s="14">
        <f>IF(DAY(FebSun1)=1,IF(AND(YEAR(FebSun1+11)=CalendarYear,MONTH(FebSun1+11)=2),FebSun1+11,""),IF(AND(YEAR(FebSun1+18)=CalendarYear,MONTH(FebSun1+18)=2),FebSun1+18,""))</f>
        <v>41683</v>
      </c>
      <c r="F7" s="14">
        <f>IF(DAY(FebSun1)=1,IF(AND(YEAR(FebSun1+12)=CalendarYear,MONTH(FebSun1+12)=2),FebSun1+12,""),IF(AND(YEAR(FebSun1+19)=CalendarYear,MONTH(FebSun1+19)=2),FebSun1+19,""))</f>
        <v>41684</v>
      </c>
      <c r="G7" s="14">
        <f>IF(DAY(FebSun1)=1,IF(AND(YEAR(FebSun1+13)=CalendarYear,MONTH(FebSun1+13)=2),FebSun1+13,""),IF(AND(YEAR(FebSun1+20)=CalendarYear,MONTH(FebSun1+20)=2),FebSun1+20,""))</f>
        <v>41685</v>
      </c>
      <c r="H7" s="15">
        <f>IF(DAY(FebSun1)=1,IF(AND(YEAR(FebSun1+14)=CalendarYear,MONTH(FebSun1+14)=2),FebSun1+14,""),IF(AND(YEAR(FebSun1+21)=CalendarYear,MONTH(FebSun1+21)=2),FebSun1+21,""))</f>
        <v>41686</v>
      </c>
    </row>
    <row r="8" spans="1:8" ht="58" customHeight="1">
      <c r="B8" s="16"/>
      <c r="C8" s="17"/>
      <c r="D8" s="18"/>
      <c r="E8" s="18"/>
      <c r="F8" s="18"/>
      <c r="G8" s="19"/>
      <c r="H8" s="20"/>
    </row>
    <row r="9" spans="1:8" ht="14" customHeight="1">
      <c r="B9" s="13">
        <f>IF(DAY(FebSun1)=1,IF(AND(YEAR(FebSun1+15)=CalendarYear,MONTH(FebSun1+15)=2),FebSun1+15,""),IF(AND(YEAR(FebSun1+22)=CalendarYear,MONTH(FebSun1+22)=2),FebSun1+22,""))</f>
        <v>41687</v>
      </c>
      <c r="C9" s="14">
        <f>IF(DAY(FebSun1)=1,IF(AND(YEAR(FebSun1+16)=CalendarYear,MONTH(FebSun1+16)=2),FebSun1+16,""),IF(AND(YEAR(FebSun1+23)=CalendarYear,MONTH(FebSun1+23)=2),FebSun1+23,""))</f>
        <v>41688</v>
      </c>
      <c r="D9" s="14">
        <f>IF(DAY(FebSun1)=1,IF(AND(YEAR(FebSun1+17)=CalendarYear,MONTH(FebSun1+17)=2),FebSun1+17,""),IF(AND(YEAR(FebSun1+24)=CalendarYear,MONTH(FebSun1+24)=2),FebSun1+24,""))</f>
        <v>41689</v>
      </c>
      <c r="E9" s="14">
        <f>IF(DAY(FebSun1)=1,IF(AND(YEAR(FebSun1+18)=CalendarYear,MONTH(FebSun1+18)=2),FebSun1+18,""),IF(AND(YEAR(FebSun1+25)=CalendarYear,MONTH(FebSun1+25)=2),FebSun1+25,""))</f>
        <v>41690</v>
      </c>
      <c r="F9" s="14">
        <f>IF(DAY(FebSun1)=1,IF(AND(YEAR(FebSun1+19)=CalendarYear,MONTH(FebSun1+19)=2),FebSun1+19,""),IF(AND(YEAR(FebSun1+26)=CalendarYear,MONTH(FebSun1+26)=2),FebSun1+26,""))</f>
        <v>41691</v>
      </c>
      <c r="G9" s="14">
        <f>IF(DAY(FebSun1)=1,IF(AND(YEAR(FebSun1+20)=CalendarYear,MONTH(FebSun1+20)=2),FebSun1+20,""),IF(AND(YEAR(FebSun1+27)=CalendarYear,MONTH(FebSun1+27)=2),FebSun1+27,""))</f>
        <v>41692</v>
      </c>
      <c r="H9" s="15">
        <f>IF(DAY(FebSun1)=1,IF(AND(YEAR(FebSun1+21)=CalendarYear,MONTH(FebSun1+21)=2),FebSun1+21,""),IF(AND(YEAR(FebSun1+28)=CalendarYear,MONTH(FebSun1+28)=2),FebSun1+28,""))</f>
        <v>41693</v>
      </c>
    </row>
    <row r="10" spans="1:8" ht="58" customHeight="1">
      <c r="B10" s="16"/>
      <c r="C10" s="17"/>
      <c r="D10" s="18"/>
      <c r="E10" s="18"/>
      <c r="F10" s="18"/>
      <c r="G10" s="19"/>
      <c r="H10" s="20"/>
    </row>
    <row r="11" spans="1:8" ht="14" customHeight="1">
      <c r="B11" s="13">
        <f>IF(DAY(FebSun1)=1,IF(AND(YEAR(FebSun1+22)=CalendarYear,MONTH(FebSun1+22)=2),FebSun1+22,""),IF(AND(YEAR(FebSun1+29)=CalendarYear,MONTH(FebSun1+29)=2),FebSun1+29,""))</f>
        <v>41694</v>
      </c>
      <c r="C11" s="14">
        <f>IF(DAY(FebSun1)=1,IF(AND(YEAR(FebSun1+23)=CalendarYear,MONTH(FebSun1+23)=2),FebSun1+23,""),IF(AND(YEAR(FebSun1+30)=CalendarYear,MONTH(FebSun1+30)=2),FebSun1+30,""))</f>
        <v>41695</v>
      </c>
      <c r="D11" s="14">
        <f>IF(DAY(FebSun1)=1,IF(AND(YEAR(FebSun1+24)=CalendarYear,MONTH(FebSun1+24)=2),FebSun1+24,""),IF(AND(YEAR(FebSun1+31)=CalendarYear,MONTH(FebSun1+31)=2),FebSun1+31,""))</f>
        <v>41696</v>
      </c>
      <c r="E11" s="14">
        <f>IF(DAY(FebSun1)=1,IF(AND(YEAR(FebSun1+25)=CalendarYear,MONTH(FebSun1+25)=2),FebSun1+25,""),IF(AND(YEAR(FebSun1+32)=CalendarYear,MONTH(FebSun1+32)=2),FebSun1+32,""))</f>
        <v>41697</v>
      </c>
      <c r="F11" s="14">
        <f>IF(DAY(FebSun1)=1,IF(AND(YEAR(FebSun1+26)=CalendarYear,MONTH(FebSun1+26)=2),FebSun1+26,""),IF(AND(YEAR(FebSun1+33)=CalendarYear,MONTH(FebSun1+33)=2),FebSun1+33,""))</f>
        <v>41698</v>
      </c>
      <c r="G11" s="14" t="str">
        <f>IF(DAY(FebSun1)=1,IF(AND(YEAR(FebSun1+27)=CalendarYear,MONTH(FebSun1+27)=2),FebSun1+27,""),IF(AND(YEAR(FebSun1+34)=CalendarYear,MONTH(FebSun1+34)=2),FebSun1+34,""))</f>
        <v/>
      </c>
      <c r="H11" s="15" t="str">
        <f>IF(DAY(FebSun1)=1,IF(AND(YEAR(FebSun1+28)=CalendarYear,MONTH(FebSun1+28)=2),FebSun1+28,""),IF(AND(YEAR(FebSun1+35)=CalendarYear,MONTH(FebSun1+35)=2),FebSun1+35,""))</f>
        <v/>
      </c>
    </row>
    <row r="12" spans="1:8" ht="58" customHeight="1">
      <c r="B12" s="16"/>
      <c r="C12" s="17"/>
      <c r="D12" s="18"/>
      <c r="E12" s="18"/>
      <c r="F12" s="17"/>
      <c r="G12" s="19"/>
      <c r="H12" s="20"/>
    </row>
    <row r="13" spans="1:8" ht="14" customHeight="1">
      <c r="B13" s="13" t="str">
        <f>IF(DAY(FebSun1)=1,IF(AND(YEAR(FebSun1+29)=CalendarYear,MONTH(FebSun1+29)=2),FebSun1+29,""),IF(AND(YEAR(FebSun1+36)=CalendarYear,MONTH(FebSun1+36)=2),FebSun1+36,""))</f>
        <v/>
      </c>
      <c r="C13" s="14" t="str">
        <f>IF(DAY(FebSun1)=1,IF(AND(YEAR(FebSun1+30)=CalendarYear,MONTH(FebSun1+30)=2),FebSun1+30,""),IF(AND(YEAR(FebSun1+37)=CalendarYear,MONTH(FebSun1+37)=2),FebSun1+37,""))</f>
        <v/>
      </c>
      <c r="D13" s="29" t="s">
        <v>10</v>
      </c>
      <c r="E13" s="29"/>
      <c r="F13" s="29"/>
      <c r="G13" s="29"/>
      <c r="H13" s="30"/>
    </row>
    <row r="14" spans="1:8" ht="58" customHeight="1" thickBot="1">
      <c r="B14" s="21"/>
      <c r="C14" s="22"/>
      <c r="D14" s="26"/>
      <c r="E14" s="27"/>
      <c r="F14" s="27"/>
      <c r="G14" s="27"/>
      <c r="H14" s="28"/>
    </row>
  </sheetData>
  <mergeCells count="3">
    <mergeCell ref="B1:H1"/>
    <mergeCell ref="D14:H14"/>
    <mergeCell ref="D13:H13"/>
  </mergeCells>
  <phoneticPr fontId="7" type="noConversion"/>
  <printOptions horizontalCentered="1" vertic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election activeCell="B1" sqref="B1:H1"/>
    </sheetView>
  </sheetViews>
  <sheetFormatPr baseColWidth="12" defaultColWidth="8.83203125" defaultRowHeight="17" x14ac:dyDescent="0"/>
  <cols>
    <col min="1" max="1" width="2.5" style="5" customWidth="1"/>
    <col min="2" max="8" width="17.6640625" style="4" customWidth="1"/>
    <col min="9" max="9" width="8.83203125" style="4"/>
    <col min="10" max="10" width="13.5" style="4" customWidth="1"/>
    <col min="11" max="11" width="14.83203125" style="4" customWidth="1"/>
    <col min="12" max="16384" width="8.83203125" style="4"/>
  </cols>
  <sheetData>
    <row r="1" spans="1:8" s="5" customFormat="1" ht="59.25" customHeight="1" thickBot="1">
      <c r="B1" s="25">
        <f>DATE(CalendarYear,3,1)</f>
        <v>41699</v>
      </c>
      <c r="C1" s="25"/>
      <c r="D1" s="25"/>
      <c r="E1" s="25"/>
      <c r="F1" s="25"/>
      <c r="G1" s="25"/>
      <c r="H1" s="25"/>
    </row>
    <row r="2" spans="1:8" s="12" customFormat="1" ht="21.75" customHeight="1">
      <c r="A2" s="8"/>
      <c r="B2" s="24" t="s">
        <v>0</v>
      </c>
      <c r="C2" s="10" t="s">
        <v>1</v>
      </c>
      <c r="D2" s="10" t="s">
        <v>2</v>
      </c>
      <c r="E2" s="10" t="s">
        <v>3</v>
      </c>
      <c r="F2" s="10" t="s">
        <v>4</v>
      </c>
      <c r="G2" s="10" t="s">
        <v>5</v>
      </c>
      <c r="H2" s="11" t="s">
        <v>6</v>
      </c>
    </row>
    <row r="3" spans="1:8" ht="14" customHeight="1">
      <c r="B3" s="13" t="str">
        <f>IF(DAY(MarSun1)=1,"",IF(AND(YEAR(MarSun1+1)=CalendarYear,MONTH(MarSun1+1)=3),MarSun1+1,""))</f>
        <v/>
      </c>
      <c r="C3" s="14" t="str">
        <f>IF(DAY(MarSun1)=1,"",IF(AND(YEAR(MarSun1+2)=CalendarYear,MONTH(MarSun1+2)=3),MarSun1+2,""))</f>
        <v/>
      </c>
      <c r="D3" s="14" t="str">
        <f>IF(DAY(MarSun1)=1,"",IF(AND(YEAR(MarSun1+3)=CalendarYear,MONTH(MarSun1+3)=3),MarSun1+3,""))</f>
        <v/>
      </c>
      <c r="E3" s="14" t="str">
        <f>IF(DAY(MarSun1)=1,"",IF(AND(YEAR(MarSun1+4)=CalendarYear,MONTH(MarSun1+4)=3),MarSun1+4,""))</f>
        <v/>
      </c>
      <c r="F3" s="14" t="str">
        <f>IF(DAY(MarSun1)=1,"",IF(AND(YEAR(MarSun1+5)=CalendarYear,MONTH(MarSun1+5)=3),MarSun1+5,""))</f>
        <v/>
      </c>
      <c r="G3" s="14">
        <f>IF(DAY(MarSun1)=1,"",IF(AND(YEAR(MarSun1+6)=CalendarYear,MONTH(MarSun1+6)=3),MarSun1+6,""))</f>
        <v>41699</v>
      </c>
      <c r="H3" s="15">
        <f>IF(DAY(MarSun1)=1,IF(AND(YEAR(MarSun1)=CalendarYear,MONTH(MarSun1)=3),MarSun1,""),IF(AND(YEAR(MarSun1+7)=CalendarYear,MONTH(MarSun1+7)=3),MarSun1+7,""))</f>
        <v>41700</v>
      </c>
    </row>
    <row r="4" spans="1:8" ht="58" customHeight="1">
      <c r="B4" s="16"/>
      <c r="C4" s="17"/>
      <c r="D4" s="18"/>
      <c r="E4" s="18"/>
      <c r="F4" s="18"/>
      <c r="G4" s="19"/>
      <c r="H4" s="20"/>
    </row>
    <row r="5" spans="1:8" ht="14" customHeight="1">
      <c r="B5" s="13">
        <f>IF(DAY(MarSun1)=1,IF(AND(YEAR(MarSun1+1)=CalendarYear,MONTH(MarSun1+1)=3),MarSun1+1,""),IF(AND(YEAR(MarSun1+8)=CalendarYear,MONTH(MarSun1+8)=3),MarSun1+8,""))</f>
        <v>41701</v>
      </c>
      <c r="C5" s="14">
        <f>IF(DAY(MarSun1)=1,IF(AND(YEAR(MarSun1+2)=CalendarYear,MONTH(MarSun1+2)=3),MarSun1+2,""),IF(AND(YEAR(MarSun1+9)=CalendarYear,MONTH(MarSun1+9)=3),MarSun1+9,""))</f>
        <v>41702</v>
      </c>
      <c r="D5" s="14">
        <f>IF(DAY(MarSun1)=1,IF(AND(YEAR(MarSun1+3)=CalendarYear,MONTH(MarSun1+3)=3),MarSun1+3,""),IF(AND(YEAR(MarSun1+10)=CalendarYear,MONTH(MarSun1+10)=3),MarSun1+10,""))</f>
        <v>41703</v>
      </c>
      <c r="E5" s="14">
        <f>IF(DAY(MarSun1)=1,IF(AND(YEAR(MarSun1+4)=CalendarYear,MONTH(MarSun1+4)=3),MarSun1+4,""),IF(AND(YEAR(MarSun1+11)=CalendarYear,MONTH(MarSun1+11)=3),MarSun1+11,""))</f>
        <v>41704</v>
      </c>
      <c r="F5" s="14">
        <f>IF(DAY(MarSun1)=1,IF(AND(YEAR(MarSun1+5)=CalendarYear,MONTH(MarSun1+5)=3),MarSun1+5,""),IF(AND(YEAR(MarSun1+12)=CalendarYear,MONTH(MarSun1+12)=3),MarSun1+12,""))</f>
        <v>41705</v>
      </c>
      <c r="G5" s="14">
        <f>IF(DAY(MarSun1)=1,IF(AND(YEAR(MarSun1+6)=CalendarYear,MONTH(MarSun1+6)=3),MarSun1+6,""),IF(AND(YEAR(MarSun1+13)=CalendarYear,MONTH(MarSun1+13)=3),MarSun1+13,""))</f>
        <v>41706</v>
      </c>
      <c r="H5" s="15">
        <f>IF(DAY(MarSun1)=1,IF(AND(YEAR(MarSun1+7)=CalendarYear,MONTH(MarSun1+7)=3),MarSun1+7,""),IF(AND(YEAR(MarSun1+14)=CalendarYear,MONTH(MarSun1+14)=3),MarSun1+14,""))</f>
        <v>41707</v>
      </c>
    </row>
    <row r="6" spans="1:8" ht="58" customHeight="1">
      <c r="B6" s="16"/>
      <c r="C6" s="17"/>
      <c r="D6" s="18"/>
      <c r="E6" s="18"/>
      <c r="F6" s="18"/>
      <c r="G6" s="19"/>
      <c r="H6" s="20"/>
    </row>
    <row r="7" spans="1:8" ht="14" customHeight="1">
      <c r="B7" s="13">
        <f>IF(DAY(MarSun1)=1,IF(AND(YEAR(MarSun1+8)=CalendarYear,MONTH(MarSun1+8)=3),MarSun1+8,""),IF(AND(YEAR(MarSun1+15)=CalendarYear,MONTH(MarSun1+15)=3),MarSun1+15,""))</f>
        <v>41708</v>
      </c>
      <c r="C7" s="14">
        <f>IF(DAY(MarSun1)=1,IF(AND(YEAR(MarSun1+9)=CalendarYear,MONTH(MarSun1+9)=3),MarSun1+9,""),IF(AND(YEAR(MarSun1+16)=CalendarYear,MONTH(MarSun1+16)=3),MarSun1+16,""))</f>
        <v>41709</v>
      </c>
      <c r="D7" s="14">
        <f>IF(DAY(MarSun1)=1,IF(AND(YEAR(MarSun1+10)=CalendarYear,MONTH(MarSun1+10)=3),MarSun1+10,""),IF(AND(YEAR(MarSun1+17)=CalendarYear,MONTH(MarSun1+17)=3),MarSun1+17,""))</f>
        <v>41710</v>
      </c>
      <c r="E7" s="14">
        <f>IF(DAY(MarSun1)=1,IF(AND(YEAR(MarSun1+11)=CalendarYear,MONTH(MarSun1+11)=3),MarSun1+11,""),IF(AND(YEAR(MarSun1+18)=CalendarYear,MONTH(MarSun1+18)=3),MarSun1+18,""))</f>
        <v>41711</v>
      </c>
      <c r="F7" s="14">
        <f>IF(DAY(MarSun1)=1,IF(AND(YEAR(MarSun1+12)=CalendarYear,MONTH(MarSun1+12)=3),MarSun1+12,""),IF(AND(YEAR(MarSun1+19)=CalendarYear,MONTH(MarSun1+19)=3),MarSun1+19,""))</f>
        <v>41712</v>
      </c>
      <c r="G7" s="14">
        <f>IF(DAY(MarSun1)=1,IF(AND(YEAR(MarSun1+13)=CalendarYear,MONTH(MarSun1+13)=3),MarSun1+13,""),IF(AND(YEAR(MarSun1+20)=CalendarYear,MONTH(MarSun1+20)=3),MarSun1+20,""))</f>
        <v>41713</v>
      </c>
      <c r="H7" s="15">
        <f>IF(DAY(MarSun1)=1,IF(AND(YEAR(MarSun1+14)=CalendarYear,MONTH(MarSun1+14)=3),MarSun1+14,""),IF(AND(YEAR(MarSun1+21)=CalendarYear,MONTH(MarSun1+21)=3),MarSun1+21,""))</f>
        <v>41714</v>
      </c>
    </row>
    <row r="8" spans="1:8" ht="58" customHeight="1">
      <c r="B8" s="16"/>
      <c r="C8" s="17"/>
      <c r="D8" s="18"/>
      <c r="E8" s="18"/>
      <c r="F8" s="18"/>
      <c r="G8" s="19"/>
      <c r="H8" s="20"/>
    </row>
    <row r="9" spans="1:8" ht="14" customHeight="1">
      <c r="B9" s="13">
        <f>IF(DAY(MarSun1)=1,IF(AND(YEAR(MarSun1+15)=CalendarYear,MONTH(MarSun1+15)=3),MarSun1+15,""),IF(AND(YEAR(MarSun1+22)=CalendarYear,MONTH(MarSun1+22)=3),MarSun1+22,""))</f>
        <v>41715</v>
      </c>
      <c r="C9" s="14">
        <f>IF(DAY(MarSun1)=1,IF(AND(YEAR(MarSun1+16)=CalendarYear,MONTH(MarSun1+16)=3),MarSun1+16,""),IF(AND(YEAR(MarSun1+23)=CalendarYear,MONTH(MarSun1+23)=3),MarSun1+23,""))</f>
        <v>41716</v>
      </c>
      <c r="D9" s="14">
        <f>IF(DAY(MarSun1)=1,IF(AND(YEAR(MarSun1+17)=CalendarYear,MONTH(MarSun1+17)=3),MarSun1+17,""),IF(AND(YEAR(MarSun1+24)=CalendarYear,MONTH(MarSun1+24)=3),MarSun1+24,""))</f>
        <v>41717</v>
      </c>
      <c r="E9" s="14">
        <f>IF(DAY(MarSun1)=1,IF(AND(YEAR(MarSun1+18)=CalendarYear,MONTH(MarSun1+18)=3),MarSun1+18,""),IF(AND(YEAR(MarSun1+25)=CalendarYear,MONTH(MarSun1+25)=3),MarSun1+25,""))</f>
        <v>41718</v>
      </c>
      <c r="F9" s="14">
        <f>IF(DAY(MarSun1)=1,IF(AND(YEAR(MarSun1+19)=CalendarYear,MONTH(MarSun1+19)=3),MarSun1+19,""),IF(AND(YEAR(MarSun1+26)=CalendarYear,MONTH(MarSun1+26)=3),MarSun1+26,""))</f>
        <v>41719</v>
      </c>
      <c r="G9" s="14">
        <f>IF(DAY(MarSun1)=1,IF(AND(YEAR(MarSun1+20)=CalendarYear,MONTH(MarSun1+20)=3),MarSun1+20,""),IF(AND(YEAR(MarSun1+27)=CalendarYear,MONTH(MarSun1+27)=3),MarSun1+27,""))</f>
        <v>41720</v>
      </c>
      <c r="H9" s="15">
        <f>IF(DAY(MarSun1)=1,IF(AND(YEAR(MarSun1+21)=CalendarYear,MONTH(MarSun1+21)=3),MarSun1+21,""),IF(AND(YEAR(MarSun1+28)=CalendarYear,MONTH(MarSun1+28)=3),MarSun1+28,""))</f>
        <v>41721</v>
      </c>
    </row>
    <row r="10" spans="1:8" ht="58" customHeight="1">
      <c r="B10" s="16"/>
      <c r="C10" s="17"/>
      <c r="D10" s="18"/>
      <c r="E10" s="18"/>
      <c r="F10" s="18"/>
      <c r="G10" s="19"/>
      <c r="H10" s="20"/>
    </row>
    <row r="11" spans="1:8" ht="14" customHeight="1">
      <c r="B11" s="13">
        <f>IF(DAY(MarSun1)=1,IF(AND(YEAR(MarSun1+22)=CalendarYear,MONTH(MarSun1+22)=3),MarSun1+22,""),IF(AND(YEAR(MarSun1+29)=CalendarYear,MONTH(MarSun1+29)=3),MarSun1+29,""))</f>
        <v>41722</v>
      </c>
      <c r="C11" s="14">
        <f>IF(DAY(MarSun1)=1,IF(AND(YEAR(MarSun1+23)=CalendarYear,MONTH(MarSun1+23)=3),MarSun1+23,""),IF(AND(YEAR(MarSun1+30)=CalendarYear,MONTH(MarSun1+30)=3),MarSun1+30,""))</f>
        <v>41723</v>
      </c>
      <c r="D11" s="14">
        <f>IF(DAY(MarSun1)=1,IF(AND(YEAR(MarSun1+24)=CalendarYear,MONTH(MarSun1+24)=3),MarSun1+24,""),IF(AND(YEAR(MarSun1+31)=CalendarYear,MONTH(MarSun1+31)=3),MarSun1+31,""))</f>
        <v>41724</v>
      </c>
      <c r="E11" s="14">
        <f>IF(DAY(MarSun1)=1,IF(AND(YEAR(MarSun1+25)=CalendarYear,MONTH(MarSun1+25)=3),MarSun1+25,""),IF(AND(YEAR(MarSun1+32)=CalendarYear,MONTH(MarSun1+32)=3),MarSun1+32,""))</f>
        <v>41725</v>
      </c>
      <c r="F11" s="14">
        <f>IF(DAY(MarSun1)=1,IF(AND(YEAR(MarSun1+26)=CalendarYear,MONTH(MarSun1+26)=3),MarSun1+26,""),IF(AND(YEAR(MarSun1+33)=CalendarYear,MONTH(MarSun1+33)=3),MarSun1+33,""))</f>
        <v>41726</v>
      </c>
      <c r="G11" s="14">
        <f>IF(DAY(MarSun1)=1,IF(AND(YEAR(MarSun1+27)=CalendarYear,MONTH(MarSun1+27)=3),MarSun1+27,""),IF(AND(YEAR(MarSun1+34)=CalendarYear,MONTH(MarSun1+34)=3),MarSun1+34,""))</f>
        <v>41727</v>
      </c>
      <c r="H11" s="15">
        <f>IF(DAY(MarSun1)=1,IF(AND(YEAR(MarSun1+28)=CalendarYear,MONTH(MarSun1+28)=3),MarSun1+28,""),IF(AND(YEAR(MarSun1+35)=CalendarYear,MONTH(MarSun1+35)=3),MarSun1+35,""))</f>
        <v>41728</v>
      </c>
    </row>
    <row r="12" spans="1:8" ht="58" customHeight="1">
      <c r="B12" s="16"/>
      <c r="C12" s="17"/>
      <c r="D12" s="18"/>
      <c r="E12" s="18"/>
      <c r="F12" s="17"/>
      <c r="G12" s="19"/>
      <c r="H12" s="20"/>
    </row>
    <row r="13" spans="1:8" ht="14" customHeight="1">
      <c r="B13" s="13">
        <f>IF(DAY(MarSun1)=1,IF(AND(YEAR(MarSun1+29)=CalendarYear,MONTH(MarSun1+29)=3),MarSun1+29,""),IF(AND(YEAR(MarSun1+36)=CalendarYear,MONTH(MarSun1+36)=3),MarSun1+36,""))</f>
        <v>41729</v>
      </c>
      <c r="C13" s="14" t="str">
        <f>IF(DAY(MarSun1)=1,IF(AND(YEAR(MarSun1+30)=CalendarYear,MONTH(MarSun1+30)=3),MarSun1+30,""),IF(AND(YEAR(MarSun1+37)=CalendarYear,MONTH(MarSun1+37)=3),MarSun1+37,""))</f>
        <v/>
      </c>
      <c r="D13" s="29" t="s">
        <v>10</v>
      </c>
      <c r="E13" s="29"/>
      <c r="F13" s="29"/>
      <c r="G13" s="29"/>
      <c r="H13" s="30"/>
    </row>
    <row r="14" spans="1:8" ht="58" customHeight="1" thickBot="1">
      <c r="B14" s="21"/>
      <c r="C14" s="22"/>
      <c r="D14" s="26"/>
      <c r="E14" s="27"/>
      <c r="F14" s="27"/>
      <c r="G14" s="27"/>
      <c r="H14" s="28"/>
    </row>
  </sheetData>
  <mergeCells count="3">
    <mergeCell ref="B1:H1"/>
    <mergeCell ref="D13:H13"/>
    <mergeCell ref="D14:H14"/>
  </mergeCells>
  <phoneticPr fontId="7" type="noConversion"/>
  <printOptions horizontalCentered="1" vertic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election activeCell="B1" sqref="B1:H1"/>
    </sheetView>
  </sheetViews>
  <sheetFormatPr baseColWidth="12" defaultColWidth="8.83203125" defaultRowHeight="17" x14ac:dyDescent="0"/>
  <cols>
    <col min="1" max="1" width="2.5" style="5" customWidth="1"/>
    <col min="2" max="8" width="17.6640625" style="4" customWidth="1"/>
    <col min="9" max="9" width="8.83203125" style="4"/>
    <col min="10" max="10" width="13.5" style="4" customWidth="1"/>
    <col min="11" max="11" width="14.83203125" style="4" customWidth="1"/>
    <col min="12" max="16384" width="8.83203125" style="4"/>
  </cols>
  <sheetData>
    <row r="1" spans="1:8" s="5" customFormat="1" ht="59.25" customHeight="1" thickBot="1">
      <c r="B1" s="25">
        <f>DATE(CalendarYear,4,1)</f>
        <v>41730</v>
      </c>
      <c r="C1" s="25"/>
      <c r="D1" s="25"/>
      <c r="E1" s="25"/>
      <c r="F1" s="25"/>
      <c r="G1" s="25"/>
      <c r="H1" s="25"/>
    </row>
    <row r="2" spans="1:8" s="12" customFormat="1" ht="21.75" customHeight="1">
      <c r="A2" s="8"/>
      <c r="B2" s="24" t="s">
        <v>0</v>
      </c>
      <c r="C2" s="10" t="s">
        <v>1</v>
      </c>
      <c r="D2" s="10" t="s">
        <v>2</v>
      </c>
      <c r="E2" s="10" t="s">
        <v>3</v>
      </c>
      <c r="F2" s="10" t="s">
        <v>4</v>
      </c>
      <c r="G2" s="10" t="s">
        <v>5</v>
      </c>
      <c r="H2" s="11" t="s">
        <v>6</v>
      </c>
    </row>
    <row r="3" spans="1:8" ht="14" customHeight="1">
      <c r="B3" s="13" t="str">
        <f>IF(DAY(AprSun1)=1,"",IF(AND(YEAR(AprSun1+1)=CalendarYear,MONTH(AprSun1+1)=4),AprSun1+1,""))</f>
        <v/>
      </c>
      <c r="C3" s="14">
        <f>IF(DAY(AprSun1)=1,"",IF(AND(YEAR(AprSun1+2)=CalendarYear,MONTH(AprSun1+2)=4),AprSun1+2,""))</f>
        <v>41730</v>
      </c>
      <c r="D3" s="14">
        <f>IF(DAY(AprSun1)=1,"",IF(AND(YEAR(AprSun1+3)=CalendarYear,MONTH(AprSun1+3)=4),AprSun1+3,""))</f>
        <v>41731</v>
      </c>
      <c r="E3" s="14">
        <f>IF(DAY(AprSun1)=1,"",IF(AND(YEAR(AprSun1+4)=CalendarYear,MONTH(AprSun1+4)=4),AprSun1+4,""))</f>
        <v>41732</v>
      </c>
      <c r="F3" s="14">
        <f>IF(DAY(AprSun1)=1,"",IF(AND(YEAR(AprSun1+5)=CalendarYear,MONTH(AprSun1+5)=4),AprSun1+5,""))</f>
        <v>41733</v>
      </c>
      <c r="G3" s="14">
        <f>IF(DAY(AprSun1)=1,"",IF(AND(YEAR(AprSun1+6)=CalendarYear,MONTH(AprSun1+6)=4),AprSun1+6,""))</f>
        <v>41734</v>
      </c>
      <c r="H3" s="15">
        <f>IF(DAY(AprSun1)=1,IF(AND(YEAR(AprSun1)=CalendarYear,MONTH(AprSun1)=4),AprSun1,""),IF(AND(YEAR(AprSun1+7)=CalendarYear,MONTH(AprSun1+7)=4),AprSun1+7,""))</f>
        <v>41735</v>
      </c>
    </row>
    <row r="4" spans="1:8" ht="58" customHeight="1">
      <c r="B4" s="16"/>
      <c r="C4" s="17"/>
      <c r="D4" s="18"/>
      <c r="E4" s="18"/>
      <c r="F4" s="18"/>
      <c r="G4" s="19"/>
      <c r="H4" s="20"/>
    </row>
    <row r="5" spans="1:8" ht="14" customHeight="1">
      <c r="B5" s="13">
        <f>IF(DAY(AprSun1)=1,IF(AND(YEAR(AprSun1+1)=CalendarYear,MONTH(AprSun1+1)=4),AprSun1+1,""),IF(AND(YEAR(AprSun1+8)=CalendarYear,MONTH(AprSun1+8)=4),AprSun1+8,""))</f>
        <v>41736</v>
      </c>
      <c r="C5" s="14">
        <f>IF(DAY(AprSun1)=1,IF(AND(YEAR(AprSun1+2)=CalendarYear,MONTH(AprSun1+2)=4),AprSun1+2,""),IF(AND(YEAR(AprSun1+9)=CalendarYear,MONTH(AprSun1+9)=4),AprSun1+9,""))</f>
        <v>41737</v>
      </c>
      <c r="D5" s="14">
        <f>IF(DAY(AprSun1)=1,IF(AND(YEAR(AprSun1+3)=CalendarYear,MONTH(AprSun1+3)=4),AprSun1+3,""),IF(AND(YEAR(AprSun1+10)=CalendarYear,MONTH(AprSun1+10)=4),AprSun1+10,""))</f>
        <v>41738</v>
      </c>
      <c r="E5" s="14">
        <f>IF(DAY(AprSun1)=1,IF(AND(YEAR(AprSun1+4)=CalendarYear,MONTH(AprSun1+4)=4),AprSun1+4,""),IF(AND(YEAR(AprSun1+11)=CalendarYear,MONTH(AprSun1+11)=4),AprSun1+11,""))</f>
        <v>41739</v>
      </c>
      <c r="F5" s="14">
        <f>IF(DAY(AprSun1)=1,IF(AND(YEAR(AprSun1+5)=CalendarYear,MONTH(AprSun1+5)=4),AprSun1+5,""),IF(AND(YEAR(AprSun1+12)=CalendarYear,MONTH(AprSun1+12)=4),AprSun1+12,""))</f>
        <v>41740</v>
      </c>
      <c r="G5" s="14">
        <f>IF(DAY(AprSun1)=1,IF(AND(YEAR(AprSun1+6)=CalendarYear,MONTH(AprSun1+6)=4),AprSun1+6,""),IF(AND(YEAR(AprSun1+13)=CalendarYear,MONTH(AprSun1+13)=4),AprSun1+13,""))</f>
        <v>41741</v>
      </c>
      <c r="H5" s="15">
        <f>IF(DAY(AprSun1)=1,IF(AND(YEAR(AprSun1+7)=CalendarYear,MONTH(AprSun1+7)=4),AprSun1+7,""),IF(AND(YEAR(AprSun1+14)=CalendarYear,MONTH(AprSun1+14)=4),AprSun1+14,""))</f>
        <v>41742</v>
      </c>
    </row>
    <row r="6" spans="1:8" ht="58" customHeight="1">
      <c r="B6" s="16"/>
      <c r="C6" s="17"/>
      <c r="D6" s="18"/>
      <c r="E6" s="18"/>
      <c r="F6" s="18"/>
      <c r="G6" s="19"/>
      <c r="H6" s="20"/>
    </row>
    <row r="7" spans="1:8" ht="14" customHeight="1">
      <c r="B7" s="13">
        <f>IF(DAY(AprSun1)=1,IF(AND(YEAR(AprSun1+8)=CalendarYear,MONTH(AprSun1+8)=4),AprSun1+8,""),IF(AND(YEAR(AprSun1+15)=CalendarYear,MONTH(AprSun1+15)=4),AprSun1+15,""))</f>
        <v>41743</v>
      </c>
      <c r="C7" s="14">
        <f>IF(DAY(AprSun1)=1,IF(AND(YEAR(AprSun1+9)=CalendarYear,MONTH(AprSun1+9)=4),AprSun1+9,""),IF(AND(YEAR(AprSun1+16)=CalendarYear,MONTH(AprSun1+16)=4),AprSun1+16,""))</f>
        <v>41744</v>
      </c>
      <c r="D7" s="14">
        <f>IF(DAY(AprSun1)=1,IF(AND(YEAR(AprSun1+10)=CalendarYear,MONTH(AprSun1+10)=4),AprSun1+10,""),IF(AND(YEAR(AprSun1+17)=CalendarYear,MONTH(AprSun1+17)=4),AprSun1+17,""))</f>
        <v>41745</v>
      </c>
      <c r="E7" s="14">
        <f>IF(DAY(AprSun1)=1,IF(AND(YEAR(AprSun1+11)=CalendarYear,MONTH(AprSun1+11)=4),AprSun1+11,""),IF(AND(YEAR(AprSun1+18)=CalendarYear,MONTH(AprSun1+18)=4),AprSun1+18,""))</f>
        <v>41746</v>
      </c>
      <c r="F7" s="14">
        <f>IF(DAY(AprSun1)=1,IF(AND(YEAR(AprSun1+12)=CalendarYear,MONTH(AprSun1+12)=4),AprSun1+12,""),IF(AND(YEAR(AprSun1+19)=CalendarYear,MONTH(AprSun1+19)=4),AprSun1+19,""))</f>
        <v>41747</v>
      </c>
      <c r="G7" s="14">
        <f>IF(DAY(AprSun1)=1,IF(AND(YEAR(AprSun1+13)=CalendarYear,MONTH(AprSun1+13)=4),AprSun1+13,""),IF(AND(YEAR(AprSun1+20)=CalendarYear,MONTH(AprSun1+20)=4),AprSun1+20,""))</f>
        <v>41748</v>
      </c>
      <c r="H7" s="15">
        <f>IF(DAY(AprSun1)=1,IF(AND(YEAR(AprSun1+14)=CalendarYear,MONTH(AprSun1+14)=4),AprSun1+14,""),IF(AND(YEAR(AprSun1+21)=CalendarYear,MONTH(AprSun1+21)=4),AprSun1+21,""))</f>
        <v>41749</v>
      </c>
    </row>
    <row r="8" spans="1:8" ht="58" customHeight="1">
      <c r="B8" s="16"/>
      <c r="C8" s="17"/>
      <c r="D8" s="18"/>
      <c r="E8" s="18"/>
      <c r="F8" s="18"/>
      <c r="G8" s="19"/>
      <c r="H8" s="20"/>
    </row>
    <row r="9" spans="1:8" ht="14" customHeight="1">
      <c r="B9" s="13">
        <f>IF(DAY(AprSun1)=1,IF(AND(YEAR(AprSun1+15)=CalendarYear,MONTH(AprSun1+15)=4),AprSun1+15,""),IF(AND(YEAR(AprSun1+22)=CalendarYear,MONTH(AprSun1+22)=4),AprSun1+22,""))</f>
        <v>41750</v>
      </c>
      <c r="C9" s="14">
        <f>IF(DAY(AprSun1)=1,IF(AND(YEAR(AprSun1+16)=CalendarYear,MONTH(AprSun1+16)=4),AprSun1+16,""),IF(AND(YEAR(AprSun1+23)=CalendarYear,MONTH(AprSun1+23)=4),AprSun1+23,""))</f>
        <v>41751</v>
      </c>
      <c r="D9" s="14">
        <f>IF(DAY(AprSun1)=1,IF(AND(YEAR(AprSun1+17)=CalendarYear,MONTH(AprSun1+17)=4),AprSun1+17,""),IF(AND(YEAR(AprSun1+24)=CalendarYear,MONTH(AprSun1+24)=4),AprSun1+24,""))</f>
        <v>41752</v>
      </c>
      <c r="E9" s="14">
        <f>IF(DAY(AprSun1)=1,IF(AND(YEAR(AprSun1+18)=CalendarYear,MONTH(AprSun1+18)=4),AprSun1+18,""),IF(AND(YEAR(AprSun1+25)=CalendarYear,MONTH(AprSun1+25)=4),AprSun1+25,""))</f>
        <v>41753</v>
      </c>
      <c r="F9" s="14">
        <f>IF(DAY(AprSun1)=1,IF(AND(YEAR(AprSun1+19)=CalendarYear,MONTH(AprSun1+19)=4),AprSun1+19,""),IF(AND(YEAR(AprSun1+26)=CalendarYear,MONTH(AprSun1+26)=4),AprSun1+26,""))</f>
        <v>41754</v>
      </c>
      <c r="G9" s="14">
        <f>IF(DAY(AprSun1)=1,IF(AND(YEAR(AprSun1+20)=CalendarYear,MONTH(AprSun1+20)=4),AprSun1+20,""),IF(AND(YEAR(AprSun1+27)=CalendarYear,MONTH(AprSun1+27)=4),AprSun1+27,""))</f>
        <v>41755</v>
      </c>
      <c r="H9" s="15">
        <f>IF(DAY(AprSun1)=1,IF(AND(YEAR(AprSun1+21)=CalendarYear,MONTH(AprSun1+21)=4),AprSun1+21,""),IF(AND(YEAR(AprSun1+28)=CalendarYear,MONTH(AprSun1+28)=4),AprSun1+28,""))</f>
        <v>41756</v>
      </c>
    </row>
    <row r="10" spans="1:8" ht="58" customHeight="1">
      <c r="B10" s="16"/>
      <c r="C10" s="17"/>
      <c r="D10" s="18"/>
      <c r="E10" s="18"/>
      <c r="F10" s="18"/>
      <c r="G10" s="19"/>
      <c r="H10" s="20"/>
    </row>
    <row r="11" spans="1:8" ht="14" customHeight="1">
      <c r="B11" s="13">
        <f>IF(DAY(AprSun1)=1,IF(AND(YEAR(AprSun1+22)=CalendarYear,MONTH(AprSun1+22)=4),AprSun1+22,""),IF(AND(YEAR(AprSun1+29)=CalendarYear,MONTH(AprSun1+29)=4),AprSun1+29,""))</f>
        <v>41757</v>
      </c>
      <c r="C11" s="14">
        <f>IF(DAY(AprSun1)=1,IF(AND(YEAR(AprSun1+23)=CalendarYear,MONTH(AprSun1+23)=4),AprSun1+23,""),IF(AND(YEAR(AprSun1+30)=CalendarYear,MONTH(AprSun1+30)=4),AprSun1+30,""))</f>
        <v>41758</v>
      </c>
      <c r="D11" s="14">
        <f>IF(DAY(AprSun1)=1,IF(AND(YEAR(AprSun1+24)=CalendarYear,MONTH(AprSun1+24)=4),AprSun1+24,""),IF(AND(YEAR(AprSun1+31)=CalendarYear,MONTH(AprSun1+31)=4),AprSun1+31,""))</f>
        <v>41759</v>
      </c>
      <c r="E11" s="14" t="str">
        <f>IF(DAY(AprSun1)=1,IF(AND(YEAR(AprSun1+25)=CalendarYear,MONTH(AprSun1+25)=4),AprSun1+25,""),IF(AND(YEAR(AprSun1+32)=CalendarYear,MONTH(AprSun1+32)=4),AprSun1+32,""))</f>
        <v/>
      </c>
      <c r="F11" s="14" t="str">
        <f>IF(DAY(AprSun1)=1,IF(AND(YEAR(AprSun1+26)=CalendarYear,MONTH(AprSun1+26)=4),AprSun1+26,""),IF(AND(YEAR(AprSun1+33)=CalendarYear,MONTH(AprSun1+33)=4),AprSun1+33,""))</f>
        <v/>
      </c>
      <c r="G11" s="14" t="str">
        <f>IF(DAY(AprSun1)=1,IF(AND(YEAR(AprSun1+27)=CalendarYear,MONTH(AprSun1+27)=4),AprSun1+27,""),IF(AND(YEAR(AprSun1+34)=CalendarYear,MONTH(AprSun1+34)=4),AprSun1+34,""))</f>
        <v/>
      </c>
      <c r="H11" s="15" t="str">
        <f>IF(DAY(AprSun1)=1,IF(AND(YEAR(AprSun1+28)=CalendarYear,MONTH(AprSun1+28)=4),AprSun1+28,""),IF(AND(YEAR(AprSun1+35)=CalendarYear,MONTH(AprSun1+35)=4),AprSun1+35,""))</f>
        <v/>
      </c>
    </row>
    <row r="12" spans="1:8" ht="58" customHeight="1">
      <c r="B12" s="16"/>
      <c r="C12" s="17"/>
      <c r="D12" s="18"/>
      <c r="E12" s="18"/>
      <c r="F12" s="17"/>
      <c r="G12" s="19"/>
      <c r="H12" s="20"/>
    </row>
    <row r="13" spans="1:8" ht="14" customHeight="1">
      <c r="B13" s="13" t="str">
        <f>IF(DAY(AprSun1)=1,IF(AND(YEAR(AprSun1+29)=CalendarYear,MONTH(AprSun1+29)=4),AprSun1+29,""),IF(AND(YEAR(AprSun1+36)=CalendarYear,MONTH(AprSun1+36)=4),AprSun1+36,""))</f>
        <v/>
      </c>
      <c r="C13" s="14" t="str">
        <f>IF(DAY(AprSun1)=1,IF(AND(YEAR(AprSun1+30)=CalendarYear,MONTH(AprSun1+30)=4),AprSun1+30,""),IF(AND(YEAR(AprSun1+37)=CalendarYear,MONTH(AprSun1+37)=4),AprSun1+37,""))</f>
        <v/>
      </c>
      <c r="D13" s="29" t="s">
        <v>10</v>
      </c>
      <c r="E13" s="29"/>
      <c r="F13" s="29"/>
      <c r="G13" s="29"/>
      <c r="H13" s="30"/>
    </row>
    <row r="14" spans="1:8" ht="58" customHeight="1" thickBot="1">
      <c r="B14" s="21"/>
      <c r="C14" s="22"/>
      <c r="D14" s="26"/>
      <c r="E14" s="27"/>
      <c r="F14" s="27"/>
      <c r="G14" s="27"/>
      <c r="H14" s="28"/>
    </row>
  </sheetData>
  <mergeCells count="3">
    <mergeCell ref="B1:H1"/>
    <mergeCell ref="D13:H13"/>
    <mergeCell ref="D14:H14"/>
  </mergeCells>
  <phoneticPr fontId="7" type="noConversion"/>
  <printOptions horizontalCentered="1" vertic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election activeCell="B1" sqref="B1:H1"/>
    </sheetView>
  </sheetViews>
  <sheetFormatPr baseColWidth="12" defaultColWidth="8.83203125" defaultRowHeight="17" x14ac:dyDescent="0"/>
  <cols>
    <col min="1" max="1" width="2.5" style="5" customWidth="1"/>
    <col min="2" max="8" width="17.6640625" style="4" customWidth="1"/>
    <col min="9" max="9" width="8.83203125" style="4"/>
    <col min="10" max="10" width="13.5" style="4" customWidth="1"/>
    <col min="11" max="11" width="14.83203125" style="4" customWidth="1"/>
    <col min="12" max="16384" width="8.83203125" style="4"/>
  </cols>
  <sheetData>
    <row r="1" spans="1:8" s="5" customFormat="1" ht="59.25" customHeight="1" thickBot="1">
      <c r="B1" s="25">
        <f>DATE(CalendarYear,5,1)</f>
        <v>41760</v>
      </c>
      <c r="C1" s="25"/>
      <c r="D1" s="25"/>
      <c r="E1" s="25"/>
      <c r="F1" s="25"/>
      <c r="G1" s="25"/>
      <c r="H1" s="25"/>
    </row>
    <row r="2" spans="1:8" s="12" customFormat="1" ht="21.75" customHeight="1">
      <c r="A2" s="8"/>
      <c r="B2" s="24" t="s">
        <v>0</v>
      </c>
      <c r="C2" s="10" t="s">
        <v>1</v>
      </c>
      <c r="D2" s="10" t="s">
        <v>2</v>
      </c>
      <c r="E2" s="10" t="s">
        <v>3</v>
      </c>
      <c r="F2" s="10" t="s">
        <v>4</v>
      </c>
      <c r="G2" s="10" t="s">
        <v>5</v>
      </c>
      <c r="H2" s="11" t="s">
        <v>6</v>
      </c>
    </row>
    <row r="3" spans="1:8" ht="14" customHeight="1">
      <c r="B3" s="13" t="str">
        <f>IF(DAY(MaySun1)=1,"",IF(AND(YEAR(MaySun1+1)=CalendarYear,MONTH(MaySun1+1)=5),MaySun1+1,""))</f>
        <v/>
      </c>
      <c r="C3" s="14" t="str">
        <f>IF(DAY(MaySun1)=1,"",IF(AND(YEAR(MaySun1+2)=CalendarYear,MONTH(MaySun1+2)=5),MaySun1+2,""))</f>
        <v/>
      </c>
      <c r="D3" s="14" t="str">
        <f>IF(DAY(MaySun1)=1,"",IF(AND(YEAR(MaySun1+3)=CalendarYear,MONTH(MaySun1+3)=5),MaySun1+3,""))</f>
        <v/>
      </c>
      <c r="E3" s="14">
        <f>IF(DAY(MaySun1)=1,"",IF(AND(YEAR(MaySun1+4)=CalendarYear,MONTH(MaySun1+4)=5),MaySun1+4,""))</f>
        <v>41760</v>
      </c>
      <c r="F3" s="14">
        <f>IF(DAY(MaySun1)=1,"",IF(AND(YEAR(MaySun1+5)=CalendarYear,MONTH(MaySun1+5)=5),MaySun1+5,""))</f>
        <v>41761</v>
      </c>
      <c r="G3" s="14">
        <f>IF(DAY(MaySun1)=1,"",IF(AND(YEAR(MaySun1+6)=CalendarYear,MONTH(MaySun1+6)=5),MaySun1+6,""))</f>
        <v>41762</v>
      </c>
      <c r="H3" s="15">
        <f>IF(DAY(MaySun1)=1,IF(AND(YEAR(MaySun1)=CalendarYear,MONTH(MaySun1)=5),MaySun1,""),IF(AND(YEAR(MaySun1+7)=CalendarYear,MONTH(MaySun1+7)=5),MaySun1+7,""))</f>
        <v>41763</v>
      </c>
    </row>
    <row r="4" spans="1:8" ht="58" customHeight="1">
      <c r="B4" s="16"/>
      <c r="C4" s="17"/>
      <c r="D4" s="18"/>
      <c r="E4" s="18"/>
      <c r="F4" s="18"/>
      <c r="G4" s="19"/>
      <c r="H4" s="20"/>
    </row>
    <row r="5" spans="1:8" ht="14" customHeight="1">
      <c r="B5" s="13">
        <f>IF(DAY(MaySun1)=1,IF(AND(YEAR(MaySun1+1)=CalendarYear,MONTH(MaySun1+1)=5),MaySun1+1,""),IF(AND(YEAR(MaySun1+8)=CalendarYear,MONTH(MaySun1+8)=5),MaySun1+8,""))</f>
        <v>41764</v>
      </c>
      <c r="C5" s="14">
        <f>IF(DAY(MaySun1)=1,IF(AND(YEAR(MaySun1+2)=CalendarYear,MONTH(MaySun1+2)=5),MaySun1+2,""),IF(AND(YEAR(MaySun1+9)=CalendarYear,MONTH(MaySun1+9)=5),MaySun1+9,""))</f>
        <v>41765</v>
      </c>
      <c r="D5" s="14">
        <f>IF(DAY(MaySun1)=1,IF(AND(YEAR(MaySun1+3)=CalendarYear,MONTH(MaySun1+3)=5),MaySun1+3,""),IF(AND(YEAR(MaySun1+10)=CalendarYear,MONTH(MaySun1+10)=5),MaySun1+10,""))</f>
        <v>41766</v>
      </c>
      <c r="E5" s="14">
        <f>IF(DAY(MaySun1)=1,IF(AND(YEAR(MaySun1+4)=CalendarYear,MONTH(MaySun1+4)=5),MaySun1+4,""),IF(AND(YEAR(MaySun1+11)=CalendarYear,MONTH(MaySun1+11)=5),MaySun1+11,""))</f>
        <v>41767</v>
      </c>
      <c r="F5" s="14">
        <f>IF(DAY(MaySun1)=1,IF(AND(YEAR(MaySun1+5)=CalendarYear,MONTH(MaySun1+5)=5),MaySun1+5,""),IF(AND(YEAR(MaySun1+12)=CalendarYear,MONTH(MaySun1+12)=5),MaySun1+12,""))</f>
        <v>41768</v>
      </c>
      <c r="G5" s="14">
        <f>IF(DAY(MaySun1)=1,IF(AND(YEAR(MaySun1+6)=CalendarYear,MONTH(MaySun1+6)=5),MaySun1+6,""),IF(AND(YEAR(MaySun1+13)=CalendarYear,MONTH(MaySun1+13)=5),MaySun1+13,""))</f>
        <v>41769</v>
      </c>
      <c r="H5" s="15">
        <f>IF(DAY(MaySun1)=1,IF(AND(YEAR(MaySun1+7)=CalendarYear,MONTH(MaySun1+7)=5),MaySun1+7,""),IF(AND(YEAR(MaySun1+14)=CalendarYear,MONTH(MaySun1+14)=5),MaySun1+14,""))</f>
        <v>41770</v>
      </c>
    </row>
    <row r="6" spans="1:8" ht="58" customHeight="1">
      <c r="B6" s="16"/>
      <c r="C6" s="17"/>
      <c r="D6" s="18"/>
      <c r="E6" s="18"/>
      <c r="F6" s="18"/>
      <c r="G6" s="19"/>
      <c r="H6" s="20"/>
    </row>
    <row r="7" spans="1:8" ht="14" customHeight="1">
      <c r="B7" s="13">
        <f>IF(DAY(MaySun1)=1,IF(AND(YEAR(MaySun1+8)=CalendarYear,MONTH(MaySun1+8)=5),MaySun1+8,""),IF(AND(YEAR(MaySun1+15)=CalendarYear,MONTH(MaySun1+15)=5),MaySun1+15,""))</f>
        <v>41771</v>
      </c>
      <c r="C7" s="14">
        <f>IF(DAY(MaySun1)=1,IF(AND(YEAR(MaySun1+9)=CalendarYear,MONTH(MaySun1+9)=5),MaySun1+9,""),IF(AND(YEAR(MaySun1+16)=CalendarYear,MONTH(MaySun1+16)=5),MaySun1+16,""))</f>
        <v>41772</v>
      </c>
      <c r="D7" s="14">
        <f>IF(DAY(MaySun1)=1,IF(AND(YEAR(MaySun1+10)=CalendarYear,MONTH(MaySun1+10)=5),MaySun1+10,""),IF(AND(YEAR(MaySun1+17)=CalendarYear,MONTH(MaySun1+17)=5),MaySun1+17,""))</f>
        <v>41773</v>
      </c>
      <c r="E7" s="14">
        <f>IF(DAY(MaySun1)=1,IF(AND(YEAR(MaySun1+11)=CalendarYear,MONTH(MaySun1+11)=5),MaySun1+11,""),IF(AND(YEAR(MaySun1+18)=CalendarYear,MONTH(MaySun1+18)=5),MaySun1+18,""))</f>
        <v>41774</v>
      </c>
      <c r="F7" s="14">
        <f>IF(DAY(MaySun1)=1,IF(AND(YEAR(MaySun1+12)=CalendarYear,MONTH(MaySun1+12)=5),MaySun1+12,""),IF(AND(YEAR(MaySun1+19)=CalendarYear,MONTH(MaySun1+19)=5),MaySun1+19,""))</f>
        <v>41775</v>
      </c>
      <c r="G7" s="14">
        <f>IF(DAY(MaySun1)=1,IF(AND(YEAR(MaySun1+13)=CalendarYear,MONTH(MaySun1+13)=5),MaySun1+13,""),IF(AND(YEAR(MaySun1+20)=CalendarYear,MONTH(MaySun1+20)=5),MaySun1+20,""))</f>
        <v>41776</v>
      </c>
      <c r="H7" s="15">
        <f>IF(DAY(MaySun1)=1,IF(AND(YEAR(MaySun1+14)=CalendarYear,MONTH(MaySun1+14)=5),MaySun1+14,""),IF(AND(YEAR(MaySun1+21)=CalendarYear,MONTH(MaySun1+21)=5),MaySun1+21,""))</f>
        <v>41777</v>
      </c>
    </row>
    <row r="8" spans="1:8" ht="58" customHeight="1">
      <c r="B8" s="16"/>
      <c r="C8" s="17"/>
      <c r="D8" s="18"/>
      <c r="E8" s="18"/>
      <c r="F8" s="18"/>
      <c r="G8" s="19"/>
      <c r="H8" s="20"/>
    </row>
    <row r="9" spans="1:8" ht="14" customHeight="1">
      <c r="B9" s="13">
        <f>IF(DAY(MaySun1)=1,IF(AND(YEAR(MaySun1+15)=CalendarYear,MONTH(MaySun1+15)=5),MaySun1+15,""),IF(AND(YEAR(MaySun1+22)=CalendarYear,MONTH(MaySun1+22)=5),MaySun1+22,""))</f>
        <v>41778</v>
      </c>
      <c r="C9" s="14">
        <f>IF(DAY(MaySun1)=1,IF(AND(YEAR(MaySun1+16)=CalendarYear,MONTH(MaySun1+16)=5),MaySun1+16,""),IF(AND(YEAR(MaySun1+23)=CalendarYear,MONTH(MaySun1+23)=5),MaySun1+23,""))</f>
        <v>41779</v>
      </c>
      <c r="D9" s="14">
        <f>IF(DAY(MaySun1)=1,IF(AND(YEAR(MaySun1+17)=CalendarYear,MONTH(MaySun1+17)=5),MaySun1+17,""),IF(AND(YEAR(MaySun1+24)=CalendarYear,MONTH(MaySun1+24)=5),MaySun1+24,""))</f>
        <v>41780</v>
      </c>
      <c r="E9" s="14">
        <f>IF(DAY(MaySun1)=1,IF(AND(YEAR(MaySun1+18)=CalendarYear,MONTH(MaySun1+18)=5),MaySun1+18,""),IF(AND(YEAR(MaySun1+25)=CalendarYear,MONTH(MaySun1+25)=5),MaySun1+25,""))</f>
        <v>41781</v>
      </c>
      <c r="F9" s="14">
        <f>IF(DAY(MaySun1)=1,IF(AND(YEAR(MaySun1+19)=CalendarYear,MONTH(MaySun1+19)=5),MaySun1+19,""),IF(AND(YEAR(MaySun1+26)=CalendarYear,MONTH(MaySun1+26)=5),MaySun1+26,""))</f>
        <v>41782</v>
      </c>
      <c r="G9" s="14">
        <f>IF(DAY(MaySun1)=1,IF(AND(YEAR(MaySun1+20)=CalendarYear,MONTH(MaySun1+20)=5),MaySun1+20,""),IF(AND(YEAR(MaySun1+27)=CalendarYear,MONTH(MaySun1+27)=5),MaySun1+27,""))</f>
        <v>41783</v>
      </c>
      <c r="H9" s="15">
        <f>IF(DAY(MaySun1)=1,IF(AND(YEAR(MaySun1+21)=CalendarYear,MONTH(MaySun1+21)=5),MaySun1+21,""),IF(AND(YEAR(MaySun1+28)=CalendarYear,MONTH(MaySun1+28)=5),MaySun1+28,""))</f>
        <v>41784</v>
      </c>
    </row>
    <row r="10" spans="1:8" ht="58" customHeight="1">
      <c r="B10" s="16"/>
      <c r="C10" s="17"/>
      <c r="D10" s="18"/>
      <c r="E10" s="18"/>
      <c r="F10" s="18"/>
      <c r="G10" s="19"/>
      <c r="H10" s="20"/>
    </row>
    <row r="11" spans="1:8" ht="14" customHeight="1">
      <c r="B11" s="13">
        <f>IF(DAY(MaySun1)=1,IF(AND(YEAR(MaySun1+22)=CalendarYear,MONTH(MaySun1+22)=5),MaySun1+22,""),IF(AND(YEAR(MaySun1+29)=CalendarYear,MONTH(MaySun1+29)=5),MaySun1+29,""))</f>
        <v>41785</v>
      </c>
      <c r="C11" s="14">
        <f>IF(DAY(MaySun1)=1,IF(AND(YEAR(MaySun1+23)=CalendarYear,MONTH(MaySun1+23)=5),MaySun1+23,""),IF(AND(YEAR(MaySun1+30)=CalendarYear,MONTH(MaySun1+30)=5),MaySun1+30,""))</f>
        <v>41786</v>
      </c>
      <c r="D11" s="14">
        <f>IF(DAY(MaySun1)=1,IF(AND(YEAR(MaySun1+24)=CalendarYear,MONTH(MaySun1+24)=5),MaySun1+24,""),IF(AND(YEAR(MaySun1+31)=CalendarYear,MONTH(MaySun1+31)=5),MaySun1+31,""))</f>
        <v>41787</v>
      </c>
      <c r="E11" s="14">
        <f>IF(DAY(MaySun1)=1,IF(AND(YEAR(MaySun1+25)=CalendarYear,MONTH(MaySun1+25)=5),MaySun1+25,""),IF(AND(YEAR(MaySun1+32)=CalendarYear,MONTH(MaySun1+32)=5),MaySun1+32,""))</f>
        <v>41788</v>
      </c>
      <c r="F11" s="14">
        <f>IF(DAY(MaySun1)=1,IF(AND(YEAR(MaySun1+26)=CalendarYear,MONTH(MaySun1+26)=5),MaySun1+26,""),IF(AND(YEAR(MaySun1+33)=CalendarYear,MONTH(MaySun1+33)=5),MaySun1+33,""))</f>
        <v>41789</v>
      </c>
      <c r="G11" s="14">
        <f>IF(DAY(MaySun1)=1,IF(AND(YEAR(MaySun1+27)=CalendarYear,MONTH(MaySun1+27)=5),MaySun1+27,""),IF(AND(YEAR(MaySun1+34)=CalendarYear,MONTH(MaySun1+34)=5),MaySun1+34,""))</f>
        <v>41790</v>
      </c>
      <c r="H11" s="15" t="str">
        <f>IF(DAY(MaySun1)=1,IF(AND(YEAR(MaySun1+28)=CalendarYear,MONTH(MaySun1+28)=5),MaySun1+28,""),IF(AND(YEAR(MaySun1+35)=CalendarYear,MONTH(MaySun1+35)=5),MaySun1+35,""))</f>
        <v/>
      </c>
    </row>
    <row r="12" spans="1:8" ht="58" customHeight="1">
      <c r="B12" s="16"/>
      <c r="C12" s="17"/>
      <c r="D12" s="18"/>
      <c r="E12" s="18"/>
      <c r="F12" s="17"/>
      <c r="G12" s="19"/>
      <c r="H12" s="20"/>
    </row>
    <row r="13" spans="1:8" ht="14" customHeight="1">
      <c r="B13" s="13" t="str">
        <f>IF(DAY(MaySun1)=1,IF(AND(YEAR(MaySun1+29)=CalendarYear,MONTH(MaySun1+29)=5),MaySun1+29,""),IF(AND(YEAR(MaySun1+36)=CalendarYear,MONTH(MaySun1+36)=5),MaySun1+36,""))</f>
        <v/>
      </c>
      <c r="C13" s="14" t="str">
        <f>IF(DAY(MaySun1)=1,IF(AND(YEAR(MaySun1+30)=CalendarYear,MONTH(MaySun1+30)=5),MaySun1+30,""),IF(AND(YEAR(MaySun1+37)=CalendarYear,MONTH(MaySun1+37)=5),MaySun1+37,""))</f>
        <v/>
      </c>
      <c r="D13" s="29" t="s">
        <v>10</v>
      </c>
      <c r="E13" s="29"/>
      <c r="F13" s="29"/>
      <c r="G13" s="29"/>
      <c r="H13" s="30"/>
    </row>
    <row r="14" spans="1:8" ht="58" customHeight="1" thickBot="1">
      <c r="B14" s="21"/>
      <c r="C14" s="22"/>
      <c r="D14" s="26"/>
      <c r="E14" s="27"/>
      <c r="F14" s="27"/>
      <c r="G14" s="27"/>
      <c r="H14" s="28"/>
    </row>
  </sheetData>
  <mergeCells count="3">
    <mergeCell ref="B1:H1"/>
    <mergeCell ref="D13:H13"/>
    <mergeCell ref="D14:H14"/>
  </mergeCells>
  <phoneticPr fontId="7" type="noConversion"/>
  <printOptions horizontalCentered="1" vertic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election activeCell="B1" sqref="B1:H1"/>
    </sheetView>
  </sheetViews>
  <sheetFormatPr baseColWidth="12" defaultColWidth="8.83203125" defaultRowHeight="17" x14ac:dyDescent="0"/>
  <cols>
    <col min="1" max="1" width="2.5" style="5" customWidth="1"/>
    <col min="2" max="8" width="17.6640625" style="4" customWidth="1"/>
    <col min="9" max="9" width="8.83203125" style="4"/>
    <col min="10" max="10" width="13.5" style="4" customWidth="1"/>
    <col min="11" max="11" width="14.83203125" style="4" customWidth="1"/>
    <col min="12" max="16384" width="8.83203125" style="4"/>
  </cols>
  <sheetData>
    <row r="1" spans="1:8" s="5" customFormat="1" ht="59.25" customHeight="1" thickBot="1">
      <c r="B1" s="25">
        <f>DATE(CalendarYear,6,1)</f>
        <v>41791</v>
      </c>
      <c r="C1" s="25"/>
      <c r="D1" s="25"/>
      <c r="E1" s="25"/>
      <c r="F1" s="25"/>
      <c r="G1" s="25"/>
      <c r="H1" s="25"/>
    </row>
    <row r="2" spans="1:8" s="12" customFormat="1" ht="21.75" customHeight="1">
      <c r="A2" s="8"/>
      <c r="B2" s="24" t="s">
        <v>0</v>
      </c>
      <c r="C2" s="10" t="s">
        <v>1</v>
      </c>
      <c r="D2" s="10" t="s">
        <v>2</v>
      </c>
      <c r="E2" s="10" t="s">
        <v>3</v>
      </c>
      <c r="F2" s="10" t="s">
        <v>4</v>
      </c>
      <c r="G2" s="10" t="s">
        <v>5</v>
      </c>
      <c r="H2" s="11" t="s">
        <v>6</v>
      </c>
    </row>
    <row r="3" spans="1:8" ht="14" customHeight="1">
      <c r="B3" s="13" t="str">
        <f>IF(DAY(JunSun1)=1,"",IF(AND(YEAR(JunSun1+1)=CalendarYear,MONTH(JunSun1+1)=6),JunSun1+1,""))</f>
        <v/>
      </c>
      <c r="C3" s="14" t="str">
        <f>IF(DAY(JunSun1)=1,"",IF(AND(YEAR(JunSun1+2)=CalendarYear,MONTH(JunSun1+2)=6),JunSun1+2,""))</f>
        <v/>
      </c>
      <c r="D3" s="14" t="str">
        <f>IF(DAY(JunSun1)=1,"",IF(AND(YEAR(JunSun1+3)=CalendarYear,MONTH(JunSun1+3)=6),JunSun1+3,""))</f>
        <v/>
      </c>
      <c r="E3" s="14" t="str">
        <f>IF(DAY(JunSun1)=1,"",IF(AND(YEAR(JunSun1+4)=CalendarYear,MONTH(JunSun1+4)=6),JunSun1+4,""))</f>
        <v/>
      </c>
      <c r="F3" s="14" t="str">
        <f>IF(DAY(JunSun1)=1,"",IF(AND(YEAR(JunSun1+5)=CalendarYear,MONTH(JunSun1+5)=6),JunSun1+5,""))</f>
        <v/>
      </c>
      <c r="G3" s="14" t="str">
        <f>IF(DAY(JunSun1)=1,"",IF(AND(YEAR(JunSun1+6)=CalendarYear,MONTH(JunSun1+6)=6),JunSun1+6,""))</f>
        <v/>
      </c>
      <c r="H3" s="15">
        <f>IF(DAY(JunSun1)=1,IF(AND(YEAR(JunSun1)=CalendarYear,MONTH(JunSun1)=6),JunSun1,""),IF(AND(YEAR(JunSun1+7)=CalendarYear,MONTH(JunSun1+7)=6),JunSun1+7,""))</f>
        <v>41791</v>
      </c>
    </row>
    <row r="4" spans="1:8" ht="58" customHeight="1">
      <c r="B4" s="16"/>
      <c r="C4" s="17"/>
      <c r="D4" s="18"/>
      <c r="E4" s="18"/>
      <c r="F4" s="18"/>
      <c r="G4" s="19"/>
      <c r="H4" s="20"/>
    </row>
    <row r="5" spans="1:8" ht="14" customHeight="1">
      <c r="B5" s="13">
        <f>IF(DAY(JunSun1)=1,IF(AND(YEAR(JunSun1+1)=CalendarYear,MONTH(JunSun1+1)=6),JunSun1+1,""),IF(AND(YEAR(JunSun1+8)=CalendarYear,MONTH(JunSun1+8)=6),JunSun1+8,""))</f>
        <v>41792</v>
      </c>
      <c r="C5" s="14">
        <f>IF(DAY(JunSun1)=1,IF(AND(YEAR(JunSun1+2)=CalendarYear,MONTH(JunSun1+2)=6),JunSun1+2,""),IF(AND(YEAR(JunSun1+9)=CalendarYear,MONTH(JunSun1+9)=6),JunSun1+9,""))</f>
        <v>41793</v>
      </c>
      <c r="D5" s="14">
        <f>IF(DAY(JunSun1)=1,IF(AND(YEAR(JunSun1+3)=CalendarYear,MONTH(JunSun1+3)=6),JunSun1+3,""),IF(AND(YEAR(JunSun1+10)=CalendarYear,MONTH(JunSun1+10)=6),JunSun1+10,""))</f>
        <v>41794</v>
      </c>
      <c r="E5" s="14">
        <f>IF(DAY(JunSun1)=1,IF(AND(YEAR(JunSun1+4)=CalendarYear,MONTH(JunSun1+4)=6),JunSun1+4,""),IF(AND(YEAR(JunSun1+11)=CalendarYear,MONTH(JunSun1+11)=6),JunSun1+11,""))</f>
        <v>41795</v>
      </c>
      <c r="F5" s="14">
        <f>IF(DAY(JunSun1)=1,IF(AND(YEAR(JunSun1+5)=CalendarYear,MONTH(JunSun1+5)=6),JunSun1+5,""),IF(AND(YEAR(JunSun1+12)=CalendarYear,MONTH(JunSun1+12)=6),JunSun1+12,""))</f>
        <v>41796</v>
      </c>
      <c r="G5" s="14">
        <f>IF(DAY(JunSun1)=1,IF(AND(YEAR(JunSun1+6)=CalendarYear,MONTH(JunSun1+6)=6),JunSun1+6,""),IF(AND(YEAR(JunSun1+13)=CalendarYear,MONTH(JunSun1+13)=6),JunSun1+13,""))</f>
        <v>41797</v>
      </c>
      <c r="H5" s="15">
        <f>IF(DAY(JunSun1)=1,IF(AND(YEAR(JunSun1+7)=CalendarYear,MONTH(JunSun1+7)=6),JunSun1+7,""),IF(AND(YEAR(JunSun1+14)=CalendarYear,MONTH(JunSun1+14)=6),JunSun1+14,""))</f>
        <v>41798</v>
      </c>
    </row>
    <row r="6" spans="1:8" ht="58" customHeight="1">
      <c r="B6" s="16"/>
      <c r="C6" s="17"/>
      <c r="D6" s="18"/>
      <c r="E6" s="18"/>
      <c r="F6" s="18"/>
      <c r="G6" s="19"/>
      <c r="H6" s="20"/>
    </row>
    <row r="7" spans="1:8" ht="14" customHeight="1">
      <c r="B7" s="13">
        <f>IF(DAY(JunSun1)=1,IF(AND(YEAR(JunSun1+8)=CalendarYear,MONTH(JunSun1+8)=6),JunSun1+8,""),IF(AND(YEAR(JunSun1+15)=CalendarYear,MONTH(JunSun1+15)=6),JunSun1+15,""))</f>
        <v>41799</v>
      </c>
      <c r="C7" s="14">
        <f>IF(DAY(JunSun1)=1,IF(AND(YEAR(JunSun1+9)=CalendarYear,MONTH(JunSun1+9)=6),JunSun1+9,""),IF(AND(YEAR(JunSun1+16)=CalendarYear,MONTH(JunSun1+16)=6),JunSun1+16,""))</f>
        <v>41800</v>
      </c>
      <c r="D7" s="14">
        <f>IF(DAY(JunSun1)=1,IF(AND(YEAR(JunSun1+10)=CalendarYear,MONTH(JunSun1+10)=6),JunSun1+10,""),IF(AND(YEAR(JunSun1+17)=CalendarYear,MONTH(JunSun1+17)=6),JunSun1+17,""))</f>
        <v>41801</v>
      </c>
      <c r="E7" s="14">
        <f>IF(DAY(JunSun1)=1,IF(AND(YEAR(JunSun1+11)=CalendarYear,MONTH(JunSun1+11)=6),JunSun1+11,""),IF(AND(YEAR(JunSun1+18)=CalendarYear,MONTH(JunSun1+18)=6),JunSun1+18,""))</f>
        <v>41802</v>
      </c>
      <c r="F7" s="14">
        <f>IF(DAY(JunSun1)=1,IF(AND(YEAR(JunSun1+12)=CalendarYear,MONTH(JunSun1+12)=6),JunSun1+12,""),IF(AND(YEAR(JunSun1+19)=CalendarYear,MONTH(JunSun1+19)=6),JunSun1+19,""))</f>
        <v>41803</v>
      </c>
      <c r="G7" s="14">
        <f>IF(DAY(JunSun1)=1,IF(AND(YEAR(JunSun1+13)=CalendarYear,MONTH(JunSun1+13)=6),JunSun1+13,""),IF(AND(YEAR(JunSun1+20)=CalendarYear,MONTH(JunSun1+20)=6),JunSun1+20,""))</f>
        <v>41804</v>
      </c>
      <c r="H7" s="15">
        <f>IF(DAY(JunSun1)=1,IF(AND(YEAR(JunSun1+14)=CalendarYear,MONTH(JunSun1+14)=6),JunSun1+14,""),IF(AND(YEAR(JunSun1+21)=CalendarYear,MONTH(JunSun1+21)=6),JunSun1+21,""))</f>
        <v>41805</v>
      </c>
    </row>
    <row r="8" spans="1:8" ht="58" customHeight="1">
      <c r="B8" s="16"/>
      <c r="C8" s="17"/>
      <c r="D8" s="18"/>
      <c r="E8" s="18"/>
      <c r="F8" s="18"/>
      <c r="G8" s="19"/>
      <c r="H8" s="20"/>
    </row>
    <row r="9" spans="1:8" ht="14" customHeight="1">
      <c r="B9" s="13">
        <f>IF(DAY(JunSun1)=1,IF(AND(YEAR(JunSun1+15)=CalendarYear,MONTH(JunSun1+15)=6),JunSun1+15,""),IF(AND(YEAR(JunSun1+22)=CalendarYear,MONTH(JunSun1+22)=6),JunSun1+22,""))</f>
        <v>41806</v>
      </c>
      <c r="C9" s="14">
        <f>IF(DAY(JunSun1)=1,IF(AND(YEAR(JunSun1+16)=CalendarYear,MONTH(JunSun1+16)=6),JunSun1+16,""),IF(AND(YEAR(JunSun1+23)=CalendarYear,MONTH(JunSun1+23)=6),JunSun1+23,""))</f>
        <v>41807</v>
      </c>
      <c r="D9" s="14">
        <f>IF(DAY(JunSun1)=1,IF(AND(YEAR(JunSun1+17)=CalendarYear,MONTH(JunSun1+17)=6),JunSun1+17,""),IF(AND(YEAR(JunSun1+24)=CalendarYear,MONTH(JunSun1+24)=6),JunSun1+24,""))</f>
        <v>41808</v>
      </c>
      <c r="E9" s="14">
        <f>IF(DAY(JunSun1)=1,IF(AND(YEAR(JunSun1+18)=CalendarYear,MONTH(JunSun1+18)=6),JunSun1+18,""),IF(AND(YEAR(JunSun1+25)=CalendarYear,MONTH(JunSun1+25)=6),JunSun1+25,""))</f>
        <v>41809</v>
      </c>
      <c r="F9" s="14">
        <f>IF(DAY(JunSun1)=1,IF(AND(YEAR(JunSun1+19)=CalendarYear,MONTH(JunSun1+19)=6),JunSun1+19,""),IF(AND(YEAR(JunSun1+26)=CalendarYear,MONTH(JunSun1+26)=6),JunSun1+26,""))</f>
        <v>41810</v>
      </c>
      <c r="G9" s="14">
        <f>IF(DAY(JunSun1)=1,IF(AND(YEAR(JunSun1+20)=CalendarYear,MONTH(JunSun1+20)=6),JunSun1+20,""),IF(AND(YEAR(JunSun1+27)=CalendarYear,MONTH(JunSun1+27)=6),JunSun1+27,""))</f>
        <v>41811</v>
      </c>
      <c r="H9" s="15">
        <f>IF(DAY(JunSun1)=1,IF(AND(YEAR(JunSun1+21)=CalendarYear,MONTH(JunSun1+21)=6),JunSun1+21,""),IF(AND(YEAR(JunSun1+28)=CalendarYear,MONTH(JunSun1+28)=6),JunSun1+28,""))</f>
        <v>41812</v>
      </c>
    </row>
    <row r="10" spans="1:8" ht="58" customHeight="1">
      <c r="B10" s="16"/>
      <c r="C10" s="17"/>
      <c r="D10" s="18"/>
      <c r="E10" s="18"/>
      <c r="F10" s="18"/>
      <c r="G10" s="19"/>
      <c r="H10" s="20"/>
    </row>
    <row r="11" spans="1:8" ht="14" customHeight="1">
      <c r="B11" s="13">
        <f>IF(DAY(JunSun1)=1,IF(AND(YEAR(JunSun1+22)=CalendarYear,MONTH(JunSun1+22)=6),JunSun1+22,""),IF(AND(YEAR(JunSun1+29)=CalendarYear,MONTH(JunSun1+29)=6),JunSun1+29,""))</f>
        <v>41813</v>
      </c>
      <c r="C11" s="14">
        <f>IF(DAY(JunSun1)=1,IF(AND(YEAR(JunSun1+23)=CalendarYear,MONTH(JunSun1+23)=6),JunSun1+23,""),IF(AND(YEAR(JunSun1+30)=CalendarYear,MONTH(JunSun1+30)=6),JunSun1+30,""))</f>
        <v>41814</v>
      </c>
      <c r="D11" s="14">
        <f>IF(DAY(JunSun1)=1,IF(AND(YEAR(JunSun1+24)=CalendarYear,MONTH(JunSun1+24)=6),JunSun1+24,""),IF(AND(YEAR(JunSun1+31)=CalendarYear,MONTH(JunSun1+31)=6),JunSun1+31,""))</f>
        <v>41815</v>
      </c>
      <c r="E11" s="14">
        <f>IF(DAY(JunSun1)=1,IF(AND(YEAR(JunSun1+25)=CalendarYear,MONTH(JunSun1+25)=6),JunSun1+25,""),IF(AND(YEAR(JunSun1+32)=CalendarYear,MONTH(JunSun1+32)=6),JunSun1+32,""))</f>
        <v>41816</v>
      </c>
      <c r="F11" s="14">
        <f>IF(DAY(JunSun1)=1,IF(AND(YEAR(JunSun1+26)=CalendarYear,MONTH(JunSun1+26)=6),JunSun1+26,""),IF(AND(YEAR(JunSun1+33)=CalendarYear,MONTH(JunSun1+33)=6),JunSun1+33,""))</f>
        <v>41817</v>
      </c>
      <c r="G11" s="14">
        <f>IF(DAY(JunSun1)=1,IF(AND(YEAR(JunSun1+27)=CalendarYear,MONTH(JunSun1+27)=6),JunSun1+27,""),IF(AND(YEAR(JunSun1+34)=CalendarYear,MONTH(JunSun1+34)=6),JunSun1+34,""))</f>
        <v>41818</v>
      </c>
      <c r="H11" s="15">
        <f>IF(DAY(JunSun1)=1,IF(AND(YEAR(JunSun1+28)=CalendarYear,MONTH(JunSun1+28)=6),JunSun1+28,""),IF(AND(YEAR(JunSun1+35)=CalendarYear,MONTH(JunSun1+35)=6),JunSun1+35,""))</f>
        <v>41819</v>
      </c>
    </row>
    <row r="12" spans="1:8" ht="58" customHeight="1">
      <c r="B12" s="16"/>
      <c r="C12" s="17"/>
      <c r="D12" s="18"/>
      <c r="E12" s="18"/>
      <c r="F12" s="17"/>
      <c r="G12" s="19"/>
      <c r="H12" s="20"/>
    </row>
    <row r="13" spans="1:8" ht="14" customHeight="1">
      <c r="B13" s="13">
        <f>IF(DAY(JunSun1)=1,IF(AND(YEAR(JunSun1+29)=CalendarYear,MONTH(JunSun1+29)=6),JunSun1+29,""),IF(AND(YEAR(JunSun1+36)=CalendarYear,MONTH(JunSun1+36)=6),JunSun1+36,""))</f>
        <v>41820</v>
      </c>
      <c r="C13" s="14" t="str">
        <f>IF(DAY(JunSun1)=1,IF(AND(YEAR(JunSun1+30)=CalendarYear,MONTH(JunSun1+30)=6),JunSun1+30,""),IF(AND(YEAR(JunSun1+37)=CalendarYear,MONTH(JunSun1+37)=6),JunSun1+37,""))</f>
        <v/>
      </c>
      <c r="D13" s="29" t="s">
        <v>10</v>
      </c>
      <c r="E13" s="29"/>
      <c r="F13" s="29"/>
      <c r="G13" s="29"/>
      <c r="H13" s="30"/>
    </row>
    <row r="14" spans="1:8" ht="58" customHeight="1" thickBot="1">
      <c r="B14" s="21"/>
      <c r="C14" s="22"/>
      <c r="D14" s="31"/>
      <c r="E14" s="32"/>
      <c r="F14" s="32"/>
      <c r="G14" s="32"/>
      <c r="H14" s="33"/>
    </row>
  </sheetData>
  <mergeCells count="3">
    <mergeCell ref="B1:H1"/>
    <mergeCell ref="D13:H13"/>
    <mergeCell ref="D14:H14"/>
  </mergeCells>
  <phoneticPr fontId="7" type="noConversion"/>
  <printOptions horizontalCentered="1" vertic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tabSelected="1" workbookViewId="0">
      <selection activeCell="F12" sqref="F12"/>
    </sheetView>
  </sheetViews>
  <sheetFormatPr baseColWidth="12" defaultColWidth="8.83203125" defaultRowHeight="17" x14ac:dyDescent="0"/>
  <cols>
    <col min="1" max="1" width="2.5" style="5" customWidth="1"/>
    <col min="2" max="8" width="17.6640625" style="4" customWidth="1"/>
    <col min="9" max="9" width="8.83203125" style="4"/>
    <col min="10" max="10" width="13.5" style="4" customWidth="1"/>
    <col min="11" max="11" width="14.83203125" style="4" customWidth="1"/>
    <col min="12" max="16384" width="8.83203125" style="4"/>
  </cols>
  <sheetData>
    <row r="1" spans="1:8" s="5" customFormat="1" ht="59.25" customHeight="1" thickBot="1">
      <c r="B1" s="25">
        <f>DATE(CalendarYear,7,1)</f>
        <v>41821</v>
      </c>
      <c r="C1" s="25"/>
      <c r="D1" s="25"/>
      <c r="E1" s="25"/>
      <c r="F1" s="25"/>
      <c r="G1" s="25"/>
      <c r="H1" s="25"/>
    </row>
    <row r="2" spans="1:8" s="12" customFormat="1" ht="21.75" customHeight="1">
      <c r="A2" s="8"/>
      <c r="B2" s="34" t="s">
        <v>0</v>
      </c>
      <c r="C2" s="35" t="s">
        <v>1</v>
      </c>
      <c r="D2" s="35" t="s">
        <v>2</v>
      </c>
      <c r="E2" s="35" t="s">
        <v>3</v>
      </c>
      <c r="F2" s="35" t="s">
        <v>4</v>
      </c>
      <c r="G2" s="35" t="s">
        <v>5</v>
      </c>
      <c r="H2" s="36" t="s">
        <v>6</v>
      </c>
    </row>
    <row r="3" spans="1:8" ht="14" customHeight="1">
      <c r="B3" s="37" t="str">
        <f>IF(DAY(JulSun1)=1,"",IF(AND(YEAR(JulSun1+1)=CalendarYear,MONTH(JulSun1+1)=7),JulSun1+1,""))</f>
        <v/>
      </c>
      <c r="C3" s="38">
        <f>IF(DAY(JulSun1)=1,"",IF(AND(YEAR(JulSun1+2)=CalendarYear,MONTH(JulSun1+2)=7),JulSun1+2,""))</f>
        <v>41821</v>
      </c>
      <c r="D3" s="38">
        <f>IF(DAY(JulSun1)=1,"",IF(AND(YEAR(JulSun1+3)=CalendarYear,MONTH(JulSun1+3)=7),JulSun1+3,""))</f>
        <v>41822</v>
      </c>
      <c r="E3" s="38">
        <f>IF(DAY(JulSun1)=1,"",IF(AND(YEAR(JulSun1+4)=CalendarYear,MONTH(JulSun1+4)=7),JulSun1+4,""))</f>
        <v>41823</v>
      </c>
      <c r="F3" s="38">
        <f>IF(DAY(JulSun1)=1,"",IF(AND(YEAR(JulSun1+5)=CalendarYear,MONTH(JulSun1+5)=7),JulSun1+5,""))</f>
        <v>41824</v>
      </c>
      <c r="G3" s="38">
        <f>IF(DAY(JulSun1)=1,"",IF(AND(YEAR(JulSun1+6)=CalendarYear,MONTH(JulSun1+6)=7),JulSun1+6,""))</f>
        <v>41825</v>
      </c>
      <c r="H3" s="39">
        <f>IF(DAY(JulSun1)=1,IF(AND(YEAR(JulSun1)=CalendarYear,MONTH(JulSun1)=7),JulSun1,""),IF(AND(YEAR(JulSun1+7)=CalendarYear,MONTH(JulSun1+7)=7),JulSun1+7,""))</f>
        <v>41826</v>
      </c>
    </row>
    <row r="4" spans="1:8" ht="70" customHeight="1">
      <c r="B4" s="40"/>
      <c r="C4" s="41"/>
      <c r="D4" s="42"/>
      <c r="E4" s="42"/>
      <c r="F4" s="42"/>
      <c r="G4" s="43"/>
      <c r="H4" s="44"/>
    </row>
    <row r="5" spans="1:8" ht="14" customHeight="1">
      <c r="B5" s="37">
        <f>IF(DAY(JulSun1)=1,IF(AND(YEAR(JulSun1+1)=CalendarYear,MONTH(JulSun1+1)=7),JulSun1+1,""),IF(AND(YEAR(JulSun1+8)=CalendarYear,MONTH(JulSun1+8)=7),JulSun1+8,""))</f>
        <v>41827</v>
      </c>
      <c r="C5" s="38">
        <f>IF(DAY(JulSun1)=1,IF(AND(YEAR(JulSun1+2)=CalendarYear,MONTH(JulSun1+2)=7),JulSun1+2,""),IF(AND(YEAR(JulSun1+9)=CalendarYear,MONTH(JulSun1+9)=7),JulSun1+9,""))</f>
        <v>41828</v>
      </c>
      <c r="D5" s="38">
        <f>IF(DAY(JulSun1)=1,IF(AND(YEAR(JulSun1+3)=CalendarYear,MONTH(JulSun1+3)=7),JulSun1+3,""),IF(AND(YEAR(JulSun1+10)=CalendarYear,MONTH(JulSun1+10)=7),JulSun1+10,""))</f>
        <v>41829</v>
      </c>
      <c r="E5" s="38">
        <f>IF(DAY(JulSun1)=1,IF(AND(YEAR(JulSun1+4)=CalendarYear,MONTH(JulSun1+4)=7),JulSun1+4,""),IF(AND(YEAR(JulSun1+11)=CalendarYear,MONTH(JulSun1+11)=7),JulSun1+11,""))</f>
        <v>41830</v>
      </c>
      <c r="F5" s="38">
        <f>IF(DAY(JulSun1)=1,IF(AND(YEAR(JulSun1+5)=CalendarYear,MONTH(JulSun1+5)=7),JulSun1+5,""),IF(AND(YEAR(JulSun1+12)=CalendarYear,MONTH(JulSun1+12)=7),JulSun1+12,""))</f>
        <v>41831</v>
      </c>
      <c r="G5" s="38">
        <f>IF(DAY(JulSun1)=1,IF(AND(YEAR(JulSun1+6)=CalendarYear,MONTH(JulSun1+6)=7),JulSun1+6,""),IF(AND(YEAR(JulSun1+13)=CalendarYear,MONTH(JulSun1+13)=7),JulSun1+13,""))</f>
        <v>41832</v>
      </c>
      <c r="H5" s="39">
        <f>IF(DAY(JulSun1)=1,IF(AND(YEAR(JulSun1+7)=CalendarYear,MONTH(JulSun1+7)=7),JulSun1+7,""),IF(AND(YEAR(JulSun1+14)=CalendarYear,MONTH(JulSun1+14)=7),JulSun1+14,""))</f>
        <v>41833</v>
      </c>
    </row>
    <row r="6" spans="1:8" ht="70" customHeight="1">
      <c r="B6" s="40"/>
      <c r="C6" s="41"/>
      <c r="D6" s="42"/>
      <c r="E6" s="42"/>
      <c r="F6" s="42"/>
      <c r="G6" s="43"/>
      <c r="H6" s="44"/>
    </row>
    <row r="7" spans="1:8" ht="14" customHeight="1">
      <c r="B7" s="37">
        <f>IF(DAY(JulSun1)=1,IF(AND(YEAR(JulSun1+8)=CalendarYear,MONTH(JulSun1+8)=7),JulSun1+8,""),IF(AND(YEAR(JulSun1+15)=CalendarYear,MONTH(JulSun1+15)=7),JulSun1+15,""))</f>
        <v>41834</v>
      </c>
      <c r="C7" s="38">
        <f>IF(DAY(JulSun1)=1,IF(AND(YEAR(JulSun1+9)=CalendarYear,MONTH(JulSun1+9)=7),JulSun1+9,""),IF(AND(YEAR(JulSun1+16)=CalendarYear,MONTH(JulSun1+16)=7),JulSun1+16,""))</f>
        <v>41835</v>
      </c>
      <c r="D7" s="38">
        <f>IF(DAY(JulSun1)=1,IF(AND(YEAR(JulSun1+10)=CalendarYear,MONTH(JulSun1+10)=7),JulSun1+10,""),IF(AND(YEAR(JulSun1+17)=CalendarYear,MONTH(JulSun1+17)=7),JulSun1+17,""))</f>
        <v>41836</v>
      </c>
      <c r="E7" s="38">
        <f>IF(DAY(JulSun1)=1,IF(AND(YEAR(JulSun1+11)=CalendarYear,MONTH(JulSun1+11)=7),JulSun1+11,""),IF(AND(YEAR(JulSun1+18)=CalendarYear,MONTH(JulSun1+18)=7),JulSun1+18,""))</f>
        <v>41837</v>
      </c>
      <c r="F7" s="38">
        <f>IF(DAY(JulSun1)=1,IF(AND(YEAR(JulSun1+12)=CalendarYear,MONTH(JulSun1+12)=7),JulSun1+12,""),IF(AND(YEAR(JulSun1+19)=CalendarYear,MONTH(JulSun1+19)=7),JulSun1+19,""))</f>
        <v>41838</v>
      </c>
      <c r="G7" s="38">
        <f>IF(DAY(JulSun1)=1,IF(AND(YEAR(JulSun1+13)=CalendarYear,MONTH(JulSun1+13)=7),JulSun1+13,""),IF(AND(YEAR(JulSun1+20)=CalendarYear,MONTH(JulSun1+20)=7),JulSun1+20,""))</f>
        <v>41839</v>
      </c>
      <c r="H7" s="39">
        <f>IF(DAY(JulSun1)=1,IF(AND(YEAR(JulSun1+14)=CalendarYear,MONTH(JulSun1+14)=7),JulSun1+14,""),IF(AND(YEAR(JulSun1+21)=CalendarYear,MONTH(JulSun1+21)=7),JulSun1+21,""))</f>
        <v>41840</v>
      </c>
    </row>
    <row r="8" spans="1:8" ht="70" customHeight="1">
      <c r="B8" s="40"/>
      <c r="C8" s="54" t="s">
        <v>16</v>
      </c>
      <c r="D8" s="42"/>
      <c r="E8" s="53" t="s">
        <v>15</v>
      </c>
      <c r="F8" s="53" t="s">
        <v>14</v>
      </c>
      <c r="G8" s="43"/>
      <c r="H8" s="44"/>
    </row>
    <row r="9" spans="1:8" ht="14" customHeight="1">
      <c r="B9" s="37">
        <f>IF(DAY(JulSun1)=1,IF(AND(YEAR(JulSun1+15)=CalendarYear,MONTH(JulSun1+15)=7),JulSun1+15,""),IF(AND(YEAR(JulSun1+22)=CalendarYear,MONTH(JulSun1+22)=7),JulSun1+22,""))</f>
        <v>41841</v>
      </c>
      <c r="C9" s="38">
        <f>IF(DAY(JulSun1)=1,IF(AND(YEAR(JulSun1+16)=CalendarYear,MONTH(JulSun1+16)=7),JulSun1+16,""),IF(AND(YEAR(JulSun1+23)=CalendarYear,MONTH(JulSun1+23)=7),JulSun1+23,""))</f>
        <v>41842</v>
      </c>
      <c r="D9" s="38">
        <f>IF(DAY(JulSun1)=1,IF(AND(YEAR(JulSun1+17)=CalendarYear,MONTH(JulSun1+17)=7),JulSun1+17,""),IF(AND(YEAR(JulSun1+24)=CalendarYear,MONTH(JulSun1+24)=7),JulSun1+24,""))</f>
        <v>41843</v>
      </c>
      <c r="E9" s="38">
        <f>IF(DAY(JulSun1)=1,IF(AND(YEAR(JulSun1+18)=CalendarYear,MONTH(JulSun1+18)=7),JulSun1+18,""),IF(AND(YEAR(JulSun1+25)=CalendarYear,MONTH(JulSun1+25)=7),JulSun1+25,""))</f>
        <v>41844</v>
      </c>
      <c r="F9" s="38">
        <f>IF(DAY(JulSun1)=1,IF(AND(YEAR(JulSun1+19)=CalendarYear,MONTH(JulSun1+19)=7),JulSun1+19,""),IF(AND(YEAR(JulSun1+26)=CalendarYear,MONTH(JulSun1+26)=7),JulSun1+26,""))</f>
        <v>41845</v>
      </c>
      <c r="G9" s="38">
        <f>IF(DAY(JulSun1)=1,IF(AND(YEAR(JulSun1+20)=CalendarYear,MONTH(JulSun1+20)=7),JulSun1+20,""),IF(AND(YEAR(JulSun1+27)=CalendarYear,MONTH(JulSun1+27)=7),JulSun1+27,""))</f>
        <v>41846</v>
      </c>
      <c r="H9" s="39">
        <f>IF(DAY(JulSun1)=1,IF(AND(YEAR(JulSun1+21)=CalendarYear,MONTH(JulSun1+21)=7),JulSun1+21,""),IF(AND(YEAR(JulSun1+28)=CalendarYear,MONTH(JulSun1+28)=7),JulSun1+28,""))</f>
        <v>41847</v>
      </c>
    </row>
    <row r="10" spans="1:8" ht="70" customHeight="1">
      <c r="B10" s="45" t="s">
        <v>11</v>
      </c>
      <c r="C10" s="41" t="s">
        <v>12</v>
      </c>
      <c r="D10" s="42"/>
      <c r="E10" s="42"/>
      <c r="F10" s="42"/>
      <c r="G10" s="43"/>
      <c r="H10" s="44"/>
    </row>
    <row r="11" spans="1:8" ht="14" customHeight="1">
      <c r="B11" s="37">
        <v>28</v>
      </c>
      <c r="C11" s="38">
        <f>IF(DAY(JulSun1)=1,IF(AND(YEAR(JulSun1+23)=CalendarYear,MONTH(JulSun1+23)=7),JulSun1+23,""),IF(AND(YEAR(JulSun1+30)=CalendarYear,MONTH(JulSun1+30)=7),JulSun1+30,""))</f>
        <v>41849</v>
      </c>
      <c r="D11" s="38">
        <f>IF(DAY(JulSun1)=1,IF(AND(YEAR(JulSun1+24)=CalendarYear,MONTH(JulSun1+24)=7),JulSun1+24,""),IF(AND(YEAR(JulSun1+31)=CalendarYear,MONTH(JulSun1+31)=7),JulSun1+31,""))</f>
        <v>41850</v>
      </c>
      <c r="E11" s="38">
        <f>IF(DAY(JulSun1)=1,IF(AND(YEAR(JulSun1+25)=CalendarYear,MONTH(JulSun1+25)=7),JulSun1+25,""),IF(AND(YEAR(JulSun1+32)=CalendarYear,MONTH(JulSun1+32)=7),JulSun1+32,""))</f>
        <v>41851</v>
      </c>
      <c r="F11" s="38" t="str">
        <f>IF(DAY(JulSun1)=1,IF(AND(YEAR(JulSun1+26)=CalendarYear,MONTH(JulSun1+26)=7),JulSun1+26,""),IF(AND(YEAR(JulSun1+33)=CalendarYear,MONTH(JulSun1+33)=7),JulSun1+33,""))</f>
        <v/>
      </c>
      <c r="G11" s="38" t="str">
        <f>IF(DAY(JulSun1)=1,IF(AND(YEAR(JulSun1+27)=CalendarYear,MONTH(JulSun1+27)=7),JulSun1+27,""),IF(AND(YEAR(JulSun1+34)=CalendarYear,MONTH(JulSun1+34)=7),JulSun1+34,""))</f>
        <v/>
      </c>
      <c r="H11" s="39" t="str">
        <f>IF(DAY(JulSun1)=1,IF(AND(YEAR(JulSun1+28)=CalendarYear,MONTH(JulSun1+28)=7),JulSun1+28,""),IF(AND(YEAR(JulSun1+35)=CalendarYear,MONTH(JulSun1+35)=7),JulSun1+35,""))</f>
        <v/>
      </c>
    </row>
    <row r="12" spans="1:8" ht="70" customHeight="1">
      <c r="B12" s="40"/>
      <c r="C12" s="41"/>
      <c r="D12" s="53" t="s">
        <v>13</v>
      </c>
      <c r="E12" s="42"/>
      <c r="F12" s="41"/>
      <c r="G12" s="43"/>
      <c r="H12" s="44"/>
    </row>
    <row r="13" spans="1:8" ht="14" customHeight="1">
      <c r="B13" s="37" t="str">
        <f>IF(DAY(JulSun1)=1,IF(AND(YEAR(JulSun1+29)=CalendarYear,MONTH(JulSun1+29)=7),JulSun1+29,""),IF(AND(YEAR(JulSun1+36)=CalendarYear,MONTH(JulSun1+36)=7),JulSun1+36,""))</f>
        <v/>
      </c>
      <c r="C13" s="38" t="str">
        <f>IF(DAY(JulSun1)=1,IF(AND(YEAR(JulSun1+30)=CalendarYear,MONTH(JulSun1+30)=7),JulSun1+30,""),IF(AND(YEAR(JulSun1+37)=CalendarYear,MONTH(JulSun1+37)=7),JulSun1+37,""))</f>
        <v/>
      </c>
      <c r="D13" s="46" t="s">
        <v>10</v>
      </c>
      <c r="E13" s="46"/>
      <c r="F13" s="46"/>
      <c r="G13" s="46"/>
      <c r="H13" s="47"/>
    </row>
    <row r="14" spans="1:8" ht="70" customHeight="1" thickBot="1">
      <c r="B14" s="48"/>
      <c r="C14" s="49"/>
      <c r="D14" s="50"/>
      <c r="E14" s="51"/>
      <c r="F14" s="51"/>
      <c r="G14" s="51"/>
      <c r="H14" s="52"/>
    </row>
  </sheetData>
  <mergeCells count="1">
    <mergeCell ref="B1:H1"/>
  </mergeCells>
  <phoneticPr fontId="7" type="noConversion"/>
  <printOptions horizontalCentered="1" verticalCentered="1"/>
  <pageMargins left="0.5" right="0.5" top="0.75" bottom="0.75" header="0.5" footer="0.5"/>
  <pageSetup paperSize="9"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election activeCell="B1" sqref="B1:H1"/>
    </sheetView>
  </sheetViews>
  <sheetFormatPr baseColWidth="12" defaultColWidth="8.83203125" defaultRowHeight="17" x14ac:dyDescent="0"/>
  <cols>
    <col min="1" max="1" width="2.5" style="5" customWidth="1"/>
    <col min="2" max="8" width="17.6640625" style="4" customWidth="1"/>
    <col min="9" max="9" width="8.83203125" style="4"/>
    <col min="10" max="10" width="13.5" style="4" customWidth="1"/>
    <col min="11" max="11" width="14.83203125" style="4" customWidth="1"/>
    <col min="12" max="16384" width="8.83203125" style="4"/>
  </cols>
  <sheetData>
    <row r="1" spans="1:8" s="5" customFormat="1" ht="59.25" customHeight="1" thickBot="1">
      <c r="B1" s="25">
        <f>DATE(CalendarYear,8,1)</f>
        <v>41852</v>
      </c>
      <c r="C1" s="25"/>
      <c r="D1" s="25"/>
      <c r="E1" s="25"/>
      <c r="F1" s="25"/>
      <c r="G1" s="25"/>
      <c r="H1" s="25"/>
    </row>
    <row r="2" spans="1:8" s="12" customFormat="1" ht="21.75" customHeight="1">
      <c r="A2" s="8"/>
      <c r="B2" s="24" t="s">
        <v>0</v>
      </c>
      <c r="C2" s="10" t="s">
        <v>1</v>
      </c>
      <c r="D2" s="10" t="s">
        <v>2</v>
      </c>
      <c r="E2" s="10" t="s">
        <v>3</v>
      </c>
      <c r="F2" s="10" t="s">
        <v>4</v>
      </c>
      <c r="G2" s="10" t="s">
        <v>5</v>
      </c>
      <c r="H2" s="11" t="s">
        <v>6</v>
      </c>
    </row>
    <row r="3" spans="1:8" ht="14" customHeight="1">
      <c r="B3" s="13" t="str">
        <f>IF(DAY(AugSun1)=1,"",IF(AND(YEAR(AugSun1+1)=CalendarYear,MONTH(AugSun1+1)=8),AugSun1+1,""))</f>
        <v/>
      </c>
      <c r="C3" s="14" t="str">
        <f>IF(DAY(AugSun1)=1,"",IF(AND(YEAR(AugSun1+2)=CalendarYear,MONTH(AugSun1+2)=8),AugSun1+2,""))</f>
        <v/>
      </c>
      <c r="D3" s="14" t="str">
        <f>IF(DAY(AugSun1)=1,"",IF(AND(YEAR(AugSun1+3)=CalendarYear,MONTH(AugSun1+3)=8),AugSun1+3,""))</f>
        <v/>
      </c>
      <c r="E3" s="14" t="str">
        <f>IF(DAY(AugSun1)=1,"",IF(AND(YEAR(AugSun1+4)=CalendarYear,MONTH(AugSun1+4)=8),AugSun1+4,""))</f>
        <v/>
      </c>
      <c r="F3" s="14">
        <f>IF(DAY(AugSun1)=1,"",IF(AND(YEAR(AugSun1+5)=CalendarYear,MONTH(AugSun1+5)=8),AugSun1+5,""))</f>
        <v>41852</v>
      </c>
      <c r="G3" s="14">
        <f>IF(DAY(AugSun1)=1,"",IF(AND(YEAR(AugSun1+6)=CalendarYear,MONTH(AugSun1+6)=8),AugSun1+6,""))</f>
        <v>41853</v>
      </c>
      <c r="H3" s="15">
        <f>IF(DAY(AugSun1)=1,IF(AND(YEAR(AugSun1)=CalendarYear,MONTH(AugSun1)=8),AugSun1,""),IF(AND(YEAR(AugSun1+7)=CalendarYear,MONTH(AugSun1+7)=8),AugSun1+7,""))</f>
        <v>41854</v>
      </c>
    </row>
    <row r="4" spans="1:8" ht="58" customHeight="1">
      <c r="B4" s="16"/>
      <c r="C4" s="17"/>
      <c r="D4" s="18"/>
      <c r="E4" s="18"/>
      <c r="F4" s="18"/>
      <c r="G4" s="19"/>
      <c r="H4" s="20"/>
    </row>
    <row r="5" spans="1:8" ht="14" customHeight="1">
      <c r="B5" s="13">
        <f>IF(DAY(AugSun1)=1,IF(AND(YEAR(AugSun1+1)=CalendarYear,MONTH(AugSun1+1)=8),AugSun1+1,""),IF(AND(YEAR(AugSun1+8)=CalendarYear,MONTH(AugSun1+8)=8),AugSun1+8,""))</f>
        <v>41855</v>
      </c>
      <c r="C5" s="14">
        <f>IF(DAY(AugSun1)=1,IF(AND(YEAR(AugSun1+2)=CalendarYear,MONTH(AugSun1+2)=8),AugSun1+2,""),IF(AND(YEAR(AugSun1+9)=CalendarYear,MONTH(AugSun1+9)=8),AugSun1+9,""))</f>
        <v>41856</v>
      </c>
      <c r="D5" s="14">
        <f>IF(DAY(AugSun1)=1,IF(AND(YEAR(AugSun1+3)=CalendarYear,MONTH(AugSun1+3)=8),AugSun1+3,""),IF(AND(YEAR(AugSun1+10)=CalendarYear,MONTH(AugSun1+10)=8),AugSun1+10,""))</f>
        <v>41857</v>
      </c>
      <c r="E5" s="14">
        <f>IF(DAY(AugSun1)=1,IF(AND(YEAR(AugSun1+4)=CalendarYear,MONTH(AugSun1+4)=8),AugSun1+4,""),IF(AND(YEAR(AugSun1+11)=CalendarYear,MONTH(AugSun1+11)=8),AugSun1+11,""))</f>
        <v>41858</v>
      </c>
      <c r="F5" s="14">
        <f>IF(DAY(AugSun1)=1,IF(AND(YEAR(AugSun1+5)=CalendarYear,MONTH(AugSun1+5)=8),AugSun1+5,""),IF(AND(YEAR(AugSun1+12)=CalendarYear,MONTH(AugSun1+12)=8),AugSun1+12,""))</f>
        <v>41859</v>
      </c>
      <c r="G5" s="14">
        <f>IF(DAY(AugSun1)=1,IF(AND(YEAR(AugSun1+6)=CalendarYear,MONTH(AugSun1+6)=8),AugSun1+6,""),IF(AND(YEAR(AugSun1+13)=CalendarYear,MONTH(AugSun1+13)=8),AugSun1+13,""))</f>
        <v>41860</v>
      </c>
      <c r="H5" s="15">
        <f>IF(DAY(AugSun1)=1,IF(AND(YEAR(AugSun1+7)=CalendarYear,MONTH(AugSun1+7)=8),AugSun1+7,""),IF(AND(YEAR(AugSun1+14)=CalendarYear,MONTH(AugSun1+14)=8),AugSun1+14,""))</f>
        <v>41861</v>
      </c>
    </row>
    <row r="6" spans="1:8" ht="58" customHeight="1">
      <c r="B6" s="16"/>
      <c r="C6" s="17"/>
      <c r="D6" s="18"/>
      <c r="E6" s="18"/>
      <c r="F6" s="18"/>
      <c r="G6" s="19"/>
      <c r="H6" s="20"/>
    </row>
    <row r="7" spans="1:8" ht="14" customHeight="1">
      <c r="B7" s="13">
        <f>IF(DAY(AugSun1)=1,IF(AND(YEAR(AugSun1+8)=CalendarYear,MONTH(AugSun1+8)=8),AugSun1+8,""),IF(AND(YEAR(AugSun1+15)=CalendarYear,MONTH(AugSun1+15)=8),AugSun1+15,""))</f>
        <v>41862</v>
      </c>
      <c r="C7" s="14">
        <f>IF(DAY(AugSun1)=1,IF(AND(YEAR(AugSun1+9)=CalendarYear,MONTH(AugSun1+9)=8),AugSun1+9,""),IF(AND(YEAR(AugSun1+16)=CalendarYear,MONTH(AugSun1+16)=8),AugSun1+16,""))</f>
        <v>41863</v>
      </c>
      <c r="D7" s="14">
        <f>IF(DAY(AugSun1)=1,IF(AND(YEAR(AugSun1+10)=CalendarYear,MONTH(AugSun1+10)=8),AugSun1+10,""),IF(AND(YEAR(AugSun1+17)=CalendarYear,MONTH(AugSun1+17)=8),AugSun1+17,""))</f>
        <v>41864</v>
      </c>
      <c r="E7" s="14">
        <f>IF(DAY(AugSun1)=1,IF(AND(YEAR(AugSun1+11)=CalendarYear,MONTH(AugSun1+11)=8),AugSun1+11,""),IF(AND(YEAR(AugSun1+18)=CalendarYear,MONTH(AugSun1+18)=8),AugSun1+18,""))</f>
        <v>41865</v>
      </c>
      <c r="F7" s="14">
        <f>IF(DAY(AugSun1)=1,IF(AND(YEAR(AugSun1+12)=CalendarYear,MONTH(AugSun1+12)=8),AugSun1+12,""),IF(AND(YEAR(AugSun1+19)=CalendarYear,MONTH(AugSun1+19)=8),AugSun1+19,""))</f>
        <v>41866</v>
      </c>
      <c r="G7" s="14">
        <f>IF(DAY(AugSun1)=1,IF(AND(YEAR(AugSun1+13)=CalendarYear,MONTH(AugSun1+13)=8),AugSun1+13,""),IF(AND(YEAR(AugSun1+20)=CalendarYear,MONTH(AugSun1+20)=8),AugSun1+20,""))</f>
        <v>41867</v>
      </c>
      <c r="H7" s="15">
        <f>IF(DAY(AugSun1)=1,IF(AND(YEAR(AugSun1+14)=CalendarYear,MONTH(AugSun1+14)=8),AugSun1+14,""),IF(AND(YEAR(AugSun1+21)=CalendarYear,MONTH(AugSun1+21)=8),AugSun1+21,""))</f>
        <v>41868</v>
      </c>
    </row>
    <row r="8" spans="1:8" ht="58" customHeight="1">
      <c r="B8" s="16"/>
      <c r="C8" s="17"/>
      <c r="D8" s="18"/>
      <c r="E8" s="18"/>
      <c r="F8" s="18"/>
      <c r="G8" s="19"/>
      <c r="H8" s="20"/>
    </row>
    <row r="9" spans="1:8" ht="14" customHeight="1">
      <c r="B9" s="13">
        <f>IF(DAY(AugSun1)=1,IF(AND(YEAR(AugSun1+15)=CalendarYear,MONTH(AugSun1+15)=8),AugSun1+15,""),IF(AND(YEAR(AugSun1+22)=CalendarYear,MONTH(AugSun1+22)=8),AugSun1+22,""))</f>
        <v>41869</v>
      </c>
      <c r="C9" s="14">
        <f>IF(DAY(AugSun1)=1,IF(AND(YEAR(AugSun1+16)=CalendarYear,MONTH(AugSun1+16)=8),AugSun1+16,""),IF(AND(YEAR(AugSun1+23)=CalendarYear,MONTH(AugSun1+23)=8),AugSun1+23,""))</f>
        <v>41870</v>
      </c>
      <c r="D9" s="14">
        <f>IF(DAY(AugSun1)=1,IF(AND(YEAR(AugSun1+17)=CalendarYear,MONTH(AugSun1+17)=8),AugSun1+17,""),IF(AND(YEAR(AugSun1+24)=CalendarYear,MONTH(AugSun1+24)=8),AugSun1+24,""))</f>
        <v>41871</v>
      </c>
      <c r="E9" s="14">
        <f>IF(DAY(AugSun1)=1,IF(AND(YEAR(AugSun1+18)=CalendarYear,MONTH(AugSun1+18)=8),AugSun1+18,""),IF(AND(YEAR(AugSun1+25)=CalendarYear,MONTH(AugSun1+25)=8),AugSun1+25,""))</f>
        <v>41872</v>
      </c>
      <c r="F9" s="14">
        <f>IF(DAY(AugSun1)=1,IF(AND(YEAR(AugSun1+19)=CalendarYear,MONTH(AugSun1+19)=8),AugSun1+19,""),IF(AND(YEAR(AugSun1+26)=CalendarYear,MONTH(AugSun1+26)=8),AugSun1+26,""))</f>
        <v>41873</v>
      </c>
      <c r="G9" s="14">
        <f>IF(DAY(AugSun1)=1,IF(AND(YEAR(AugSun1+20)=CalendarYear,MONTH(AugSun1+20)=8),AugSun1+20,""),IF(AND(YEAR(AugSun1+27)=CalendarYear,MONTH(AugSun1+27)=8),AugSun1+27,""))</f>
        <v>41874</v>
      </c>
      <c r="H9" s="15">
        <f>IF(DAY(AugSun1)=1,IF(AND(YEAR(AugSun1+21)=CalendarYear,MONTH(AugSun1+21)=8),AugSun1+21,""),IF(AND(YEAR(AugSun1+28)=CalendarYear,MONTH(AugSun1+28)=8),AugSun1+28,""))</f>
        <v>41875</v>
      </c>
    </row>
    <row r="10" spans="1:8" ht="58" customHeight="1">
      <c r="B10" s="16"/>
      <c r="C10" s="17"/>
      <c r="D10" s="18"/>
      <c r="E10" s="18"/>
      <c r="F10" s="18"/>
      <c r="G10" s="19"/>
      <c r="H10" s="20"/>
    </row>
    <row r="11" spans="1:8" ht="14" customHeight="1">
      <c r="B11" s="13">
        <f>IF(DAY(AugSun1)=1,IF(AND(YEAR(AugSun1+22)=CalendarYear,MONTH(AugSun1+22)=8),AugSun1+22,""),IF(AND(YEAR(AugSun1+29)=CalendarYear,MONTH(AugSun1+29)=8),AugSun1+29,""))</f>
        <v>41876</v>
      </c>
      <c r="C11" s="14">
        <f>IF(DAY(AugSun1)=1,IF(AND(YEAR(AugSun1+23)=CalendarYear,MONTH(AugSun1+23)=8),AugSun1+23,""),IF(AND(YEAR(AugSun1+30)=CalendarYear,MONTH(AugSun1+30)=8),AugSun1+30,""))</f>
        <v>41877</v>
      </c>
      <c r="D11" s="14">
        <f>IF(DAY(AugSun1)=1,IF(AND(YEAR(AugSun1+24)=CalendarYear,MONTH(AugSun1+24)=8),AugSun1+24,""),IF(AND(YEAR(AugSun1+31)=CalendarYear,MONTH(AugSun1+31)=8),AugSun1+31,""))</f>
        <v>41878</v>
      </c>
      <c r="E11" s="14">
        <f>IF(DAY(AugSun1)=1,IF(AND(YEAR(AugSun1+25)=CalendarYear,MONTH(AugSun1+25)=8),AugSun1+25,""),IF(AND(YEAR(AugSun1+32)=CalendarYear,MONTH(AugSun1+32)=8),AugSun1+32,""))</f>
        <v>41879</v>
      </c>
      <c r="F11" s="14">
        <f>IF(DAY(AugSun1)=1,IF(AND(YEAR(AugSun1+26)=CalendarYear,MONTH(AugSun1+26)=8),AugSun1+26,""),IF(AND(YEAR(AugSun1+33)=CalendarYear,MONTH(AugSun1+33)=8),AugSun1+33,""))</f>
        <v>41880</v>
      </c>
      <c r="G11" s="14">
        <f>IF(DAY(AugSun1)=1,IF(AND(YEAR(AugSun1+27)=CalendarYear,MONTH(AugSun1+27)=8),AugSun1+27,""),IF(AND(YEAR(AugSun1+34)=CalendarYear,MONTH(AugSun1+34)=8),AugSun1+34,""))</f>
        <v>41881</v>
      </c>
      <c r="H11" s="15">
        <f>IF(DAY(AugSun1)=1,IF(AND(YEAR(AugSun1+28)=CalendarYear,MONTH(AugSun1+28)=8),AugSun1+28,""),IF(AND(YEAR(AugSun1+35)=CalendarYear,MONTH(AugSun1+35)=8),AugSun1+35,""))</f>
        <v>41882</v>
      </c>
    </row>
    <row r="12" spans="1:8" ht="58" customHeight="1">
      <c r="B12" s="16"/>
      <c r="C12" s="17"/>
      <c r="D12" s="18"/>
      <c r="E12" s="18"/>
      <c r="F12" s="17"/>
      <c r="G12" s="19"/>
      <c r="H12" s="20"/>
    </row>
    <row r="13" spans="1:8" ht="14" customHeight="1">
      <c r="B13" s="13" t="str">
        <f>IF(DAY(AugSun1)=1,IF(AND(YEAR(AugSun1+29)=CalendarYear,MONTH(AugSun1+29)=8),AugSun1+29,""),IF(AND(YEAR(AugSun1+36)=CalendarYear,MONTH(AugSun1+36)=8),AugSun1+36,""))</f>
        <v/>
      </c>
      <c r="C13" s="14" t="str">
        <f>IF(DAY(AugSun1)=1,IF(AND(YEAR(AugSun1+30)=CalendarYear,MONTH(AugSun1+30)=8),AugSun1+30,""),IF(AND(YEAR(AugSun1+37)=CalendarYear,MONTH(AugSun1+37)=8),AugSun1+37,""))</f>
        <v/>
      </c>
      <c r="D13" s="29" t="s">
        <v>10</v>
      </c>
      <c r="E13" s="29"/>
      <c r="F13" s="29"/>
      <c r="G13" s="29"/>
      <c r="H13" s="30"/>
    </row>
    <row r="14" spans="1:8" ht="58" customHeight="1" thickBot="1">
      <c r="B14" s="21"/>
      <c r="C14" s="22"/>
      <c r="D14" s="26"/>
      <c r="E14" s="27"/>
      <c r="F14" s="27"/>
      <c r="G14" s="27"/>
      <c r="H14" s="28"/>
    </row>
  </sheetData>
  <mergeCells count="3">
    <mergeCell ref="B1:H1"/>
    <mergeCell ref="D13:H13"/>
    <mergeCell ref="D14:H14"/>
  </mergeCells>
  <phoneticPr fontId="7" type="noConversion"/>
  <printOptions horizontalCentered="1" vertic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election activeCell="B1" sqref="B1:H1"/>
    </sheetView>
  </sheetViews>
  <sheetFormatPr baseColWidth="12" defaultColWidth="8.83203125" defaultRowHeight="17" x14ac:dyDescent="0"/>
  <cols>
    <col min="1" max="1" width="2.5" style="5" customWidth="1"/>
    <col min="2" max="8" width="17.6640625" style="4" customWidth="1"/>
    <col min="9" max="9" width="8.83203125" style="4"/>
    <col min="10" max="10" width="13.5" style="4" customWidth="1"/>
    <col min="11" max="11" width="14.83203125" style="4" customWidth="1"/>
    <col min="12" max="16384" width="8.83203125" style="4"/>
  </cols>
  <sheetData>
    <row r="1" spans="1:8" s="5" customFormat="1" ht="59.25" customHeight="1" thickBot="1">
      <c r="B1" s="25">
        <f>DATE(CalendarYear,9,1)</f>
        <v>41883</v>
      </c>
      <c r="C1" s="25"/>
      <c r="D1" s="25"/>
      <c r="E1" s="25"/>
      <c r="F1" s="25"/>
      <c r="G1" s="25"/>
      <c r="H1" s="25"/>
    </row>
    <row r="2" spans="1:8" s="12" customFormat="1" ht="21.75" customHeight="1">
      <c r="A2" s="8"/>
      <c r="B2" s="24" t="s">
        <v>0</v>
      </c>
      <c r="C2" s="10" t="s">
        <v>1</v>
      </c>
      <c r="D2" s="10" t="s">
        <v>2</v>
      </c>
      <c r="E2" s="10" t="s">
        <v>3</v>
      </c>
      <c r="F2" s="10" t="s">
        <v>4</v>
      </c>
      <c r="G2" s="10" t="s">
        <v>5</v>
      </c>
      <c r="H2" s="11" t="s">
        <v>6</v>
      </c>
    </row>
    <row r="3" spans="1:8" ht="14" customHeight="1">
      <c r="B3" s="13">
        <f>IF(DAY(SepSun1)=1,"",IF(AND(YEAR(SepSun1+1)=CalendarYear,MONTH(SepSun1+1)=9),SepSun1+1,""))</f>
        <v>41883</v>
      </c>
      <c r="C3" s="14">
        <f>IF(DAY(SepSun1)=1,"",IF(AND(YEAR(SepSun1+2)=CalendarYear,MONTH(SepSun1+2)=9),SepSun1+2,""))</f>
        <v>41884</v>
      </c>
      <c r="D3" s="14">
        <f>IF(DAY(SepSun1)=1,"",IF(AND(YEAR(SepSun1+3)=CalendarYear,MONTH(SepSun1+3)=9),SepSun1+3,""))</f>
        <v>41885</v>
      </c>
      <c r="E3" s="14">
        <f>IF(DAY(SepSun1)=1,"",IF(AND(YEAR(SepSun1+4)=CalendarYear,MONTH(SepSun1+4)=9),SepSun1+4,""))</f>
        <v>41886</v>
      </c>
      <c r="F3" s="14">
        <f>IF(DAY(SepSun1)=1,"",IF(AND(YEAR(SepSun1+5)=CalendarYear,MONTH(SepSun1+5)=9),SepSun1+5,""))</f>
        <v>41887</v>
      </c>
      <c r="G3" s="14">
        <f>IF(DAY(SepSun1)=1,"",IF(AND(YEAR(SepSun1+6)=CalendarYear,MONTH(SepSun1+6)=9),SepSun1+6,""))</f>
        <v>41888</v>
      </c>
      <c r="H3" s="15">
        <f>IF(DAY(SepSun1)=1,IF(AND(YEAR(SepSun1)=CalendarYear,MONTH(SepSun1)=9),SepSun1,""),IF(AND(YEAR(SepSun1+7)=CalendarYear,MONTH(SepSun1+7)=9),SepSun1+7,""))</f>
        <v>41889</v>
      </c>
    </row>
    <row r="4" spans="1:8" ht="58" customHeight="1">
      <c r="B4" s="16"/>
      <c r="C4" s="17"/>
      <c r="D4" s="18"/>
      <c r="E4" s="18"/>
      <c r="F4" s="18"/>
      <c r="G4" s="19"/>
      <c r="H4" s="20"/>
    </row>
    <row r="5" spans="1:8" ht="14" customHeight="1">
      <c r="B5" s="13">
        <f>IF(DAY(SepSun1)=1,IF(AND(YEAR(SepSun1+1)=CalendarYear,MONTH(SepSun1+1)=9),SepSun1+1,""),IF(AND(YEAR(SepSun1+8)=CalendarYear,MONTH(SepSun1+8)=9),SepSun1+8,""))</f>
        <v>41890</v>
      </c>
      <c r="C5" s="14">
        <f>IF(DAY(SepSun1)=1,IF(AND(YEAR(SepSun1+2)=CalendarYear,MONTH(SepSun1+2)=9),SepSun1+2,""),IF(AND(YEAR(SepSun1+9)=CalendarYear,MONTH(SepSun1+9)=9),SepSun1+9,""))</f>
        <v>41891</v>
      </c>
      <c r="D5" s="14">
        <f>IF(DAY(SepSun1)=1,IF(AND(YEAR(SepSun1+3)=CalendarYear,MONTH(SepSun1+3)=9),SepSun1+3,""),IF(AND(YEAR(SepSun1+10)=CalendarYear,MONTH(SepSun1+10)=9),SepSun1+10,""))</f>
        <v>41892</v>
      </c>
      <c r="E5" s="14">
        <f>IF(DAY(SepSun1)=1,IF(AND(YEAR(SepSun1+4)=CalendarYear,MONTH(SepSun1+4)=9),SepSun1+4,""),IF(AND(YEAR(SepSun1+11)=CalendarYear,MONTH(SepSun1+11)=9),SepSun1+11,""))</f>
        <v>41893</v>
      </c>
      <c r="F5" s="14">
        <f>IF(DAY(SepSun1)=1,IF(AND(YEAR(SepSun1+5)=CalendarYear,MONTH(SepSun1+5)=9),SepSun1+5,""),IF(AND(YEAR(SepSun1+12)=CalendarYear,MONTH(SepSun1+12)=9),SepSun1+12,""))</f>
        <v>41894</v>
      </c>
      <c r="G5" s="14">
        <f>IF(DAY(SepSun1)=1,IF(AND(YEAR(SepSun1+6)=CalendarYear,MONTH(SepSun1+6)=9),SepSun1+6,""),IF(AND(YEAR(SepSun1+13)=CalendarYear,MONTH(SepSun1+13)=9),SepSun1+13,""))</f>
        <v>41895</v>
      </c>
      <c r="H5" s="15">
        <f>IF(DAY(SepSun1)=1,IF(AND(YEAR(SepSun1+7)=CalendarYear,MONTH(SepSun1+7)=9),SepSun1+7,""),IF(AND(YEAR(SepSun1+14)=CalendarYear,MONTH(SepSun1+14)=9),SepSun1+14,""))</f>
        <v>41896</v>
      </c>
    </row>
    <row r="6" spans="1:8" ht="58" customHeight="1">
      <c r="B6" s="16"/>
      <c r="C6" s="17"/>
      <c r="D6" s="18"/>
      <c r="E6" s="18"/>
      <c r="F6" s="18"/>
      <c r="G6" s="19"/>
      <c r="H6" s="20"/>
    </row>
    <row r="7" spans="1:8" ht="14" customHeight="1">
      <c r="B7" s="13">
        <f>IF(DAY(SepSun1)=1,IF(AND(YEAR(SepSun1+8)=CalendarYear,MONTH(SepSun1+8)=9),SepSun1+8,""),IF(AND(YEAR(SepSun1+15)=CalendarYear,MONTH(SepSun1+15)=9),SepSun1+15,""))</f>
        <v>41897</v>
      </c>
      <c r="C7" s="14">
        <f>IF(DAY(SepSun1)=1,IF(AND(YEAR(SepSun1+9)=CalendarYear,MONTH(SepSun1+9)=9),SepSun1+9,""),IF(AND(YEAR(SepSun1+16)=CalendarYear,MONTH(SepSun1+16)=9),SepSun1+16,""))</f>
        <v>41898</v>
      </c>
      <c r="D7" s="14">
        <f>IF(DAY(SepSun1)=1,IF(AND(YEAR(SepSun1+10)=CalendarYear,MONTH(SepSun1+10)=9),SepSun1+10,""),IF(AND(YEAR(SepSun1+17)=CalendarYear,MONTH(SepSun1+17)=9),SepSun1+17,""))</f>
        <v>41899</v>
      </c>
      <c r="E7" s="14">
        <f>IF(DAY(SepSun1)=1,IF(AND(YEAR(SepSun1+11)=CalendarYear,MONTH(SepSun1+11)=9),SepSun1+11,""),IF(AND(YEAR(SepSun1+18)=CalendarYear,MONTH(SepSun1+18)=9),SepSun1+18,""))</f>
        <v>41900</v>
      </c>
      <c r="F7" s="14">
        <f>IF(DAY(SepSun1)=1,IF(AND(YEAR(SepSun1+12)=CalendarYear,MONTH(SepSun1+12)=9),SepSun1+12,""),IF(AND(YEAR(SepSun1+19)=CalendarYear,MONTH(SepSun1+19)=9),SepSun1+19,""))</f>
        <v>41901</v>
      </c>
      <c r="G7" s="14">
        <f>IF(DAY(SepSun1)=1,IF(AND(YEAR(SepSun1+13)=CalendarYear,MONTH(SepSun1+13)=9),SepSun1+13,""),IF(AND(YEAR(SepSun1+20)=CalendarYear,MONTH(SepSun1+20)=9),SepSun1+20,""))</f>
        <v>41902</v>
      </c>
      <c r="H7" s="15">
        <f>IF(DAY(SepSun1)=1,IF(AND(YEAR(SepSun1+14)=CalendarYear,MONTH(SepSun1+14)=9),SepSun1+14,""),IF(AND(YEAR(SepSun1+21)=CalendarYear,MONTH(SepSun1+21)=9),SepSun1+21,""))</f>
        <v>41903</v>
      </c>
    </row>
    <row r="8" spans="1:8" ht="58" customHeight="1">
      <c r="B8" s="16"/>
      <c r="C8" s="17"/>
      <c r="D8" s="18"/>
      <c r="E8" s="18"/>
      <c r="F8" s="18"/>
      <c r="G8" s="19"/>
      <c r="H8" s="20"/>
    </row>
    <row r="9" spans="1:8" ht="14" customHeight="1">
      <c r="B9" s="13">
        <f>IF(DAY(SepSun1)=1,IF(AND(YEAR(SepSun1+15)=CalendarYear,MONTH(SepSun1+15)=9),SepSun1+15,""),IF(AND(YEAR(SepSun1+22)=CalendarYear,MONTH(SepSun1+22)=9),SepSun1+22,""))</f>
        <v>41904</v>
      </c>
      <c r="C9" s="14">
        <f>IF(DAY(SepSun1)=1,IF(AND(YEAR(SepSun1+16)=CalendarYear,MONTH(SepSun1+16)=9),SepSun1+16,""),IF(AND(YEAR(SepSun1+23)=CalendarYear,MONTH(SepSun1+23)=9),SepSun1+23,""))</f>
        <v>41905</v>
      </c>
      <c r="D9" s="14">
        <f>IF(DAY(SepSun1)=1,IF(AND(YEAR(SepSun1+17)=CalendarYear,MONTH(SepSun1+17)=9),SepSun1+17,""),IF(AND(YEAR(SepSun1+24)=CalendarYear,MONTH(SepSun1+24)=9),SepSun1+24,""))</f>
        <v>41906</v>
      </c>
      <c r="E9" s="14">
        <f>IF(DAY(SepSun1)=1,IF(AND(YEAR(SepSun1+18)=CalendarYear,MONTH(SepSun1+18)=9),SepSun1+18,""),IF(AND(YEAR(SepSun1+25)=CalendarYear,MONTH(SepSun1+25)=9),SepSun1+25,""))</f>
        <v>41907</v>
      </c>
      <c r="F9" s="14">
        <f>IF(DAY(SepSun1)=1,IF(AND(YEAR(SepSun1+19)=CalendarYear,MONTH(SepSun1+19)=9),SepSun1+19,""),IF(AND(YEAR(SepSun1+26)=CalendarYear,MONTH(SepSun1+26)=9),SepSun1+26,""))</f>
        <v>41908</v>
      </c>
      <c r="G9" s="14">
        <f>IF(DAY(SepSun1)=1,IF(AND(YEAR(SepSun1+20)=CalendarYear,MONTH(SepSun1+20)=9),SepSun1+20,""),IF(AND(YEAR(SepSun1+27)=CalendarYear,MONTH(SepSun1+27)=9),SepSun1+27,""))</f>
        <v>41909</v>
      </c>
      <c r="H9" s="15">
        <f>IF(DAY(SepSun1)=1,IF(AND(YEAR(SepSun1+21)=CalendarYear,MONTH(SepSun1+21)=9),SepSun1+21,""),IF(AND(YEAR(SepSun1+28)=CalendarYear,MONTH(SepSun1+28)=9),SepSun1+28,""))</f>
        <v>41910</v>
      </c>
    </row>
    <row r="10" spans="1:8" ht="58" customHeight="1">
      <c r="B10" s="16"/>
      <c r="C10" s="17"/>
      <c r="D10" s="18"/>
      <c r="E10" s="18"/>
      <c r="F10" s="18"/>
      <c r="G10" s="19"/>
      <c r="H10" s="20"/>
    </row>
    <row r="11" spans="1:8" ht="14" customHeight="1">
      <c r="B11" s="13">
        <f>IF(DAY(SepSun1)=1,IF(AND(YEAR(SepSun1+22)=CalendarYear,MONTH(SepSun1+22)=9),SepSun1+22,""),IF(AND(YEAR(SepSun1+29)=CalendarYear,MONTH(SepSun1+29)=9),SepSun1+29,""))</f>
        <v>41911</v>
      </c>
      <c r="C11" s="14">
        <f>IF(DAY(SepSun1)=1,IF(AND(YEAR(SepSun1+23)=CalendarYear,MONTH(SepSun1+23)=9),SepSun1+23,""),IF(AND(YEAR(SepSun1+30)=CalendarYear,MONTH(SepSun1+30)=9),SepSun1+30,""))</f>
        <v>41912</v>
      </c>
      <c r="D11" s="14" t="str">
        <f>IF(DAY(SepSun1)=1,IF(AND(YEAR(SepSun1+24)=CalendarYear,MONTH(SepSun1+24)=9),SepSun1+24,""),IF(AND(YEAR(SepSun1+31)=CalendarYear,MONTH(SepSun1+31)=9),SepSun1+31,""))</f>
        <v/>
      </c>
      <c r="E11" s="14" t="str">
        <f>IF(DAY(SepSun1)=1,IF(AND(YEAR(SepSun1+25)=CalendarYear,MONTH(SepSun1+25)=9),SepSun1+25,""),IF(AND(YEAR(SepSun1+32)=CalendarYear,MONTH(SepSun1+32)=9),SepSun1+32,""))</f>
        <v/>
      </c>
      <c r="F11" s="14" t="str">
        <f>IF(DAY(SepSun1)=1,IF(AND(YEAR(SepSun1+26)=CalendarYear,MONTH(SepSun1+26)=9),SepSun1+26,""),IF(AND(YEAR(SepSun1+33)=CalendarYear,MONTH(SepSun1+33)=9),SepSun1+33,""))</f>
        <v/>
      </c>
      <c r="G11" s="14" t="str">
        <f>IF(DAY(SepSun1)=1,IF(AND(YEAR(SepSun1+27)=CalendarYear,MONTH(SepSun1+27)=9),SepSun1+27,""),IF(AND(YEAR(SepSun1+34)=CalendarYear,MONTH(SepSun1+34)=9),SepSun1+34,""))</f>
        <v/>
      </c>
      <c r="H11" s="15" t="str">
        <f>IF(DAY(SepSun1)=1,IF(AND(YEAR(SepSun1+28)=CalendarYear,MONTH(SepSun1+28)=9),SepSun1+28,""),IF(AND(YEAR(SepSun1+35)=CalendarYear,MONTH(SepSun1+35)=9),SepSun1+35,""))</f>
        <v/>
      </c>
    </row>
    <row r="12" spans="1:8" ht="58" customHeight="1">
      <c r="B12" s="16"/>
      <c r="C12" s="17"/>
      <c r="D12" s="18"/>
      <c r="E12" s="18"/>
      <c r="F12" s="17"/>
      <c r="G12" s="19"/>
      <c r="H12" s="20"/>
    </row>
    <row r="13" spans="1:8" ht="14" customHeight="1">
      <c r="B13" s="13" t="str">
        <f>IF(DAY(SepSun1)=1,IF(AND(YEAR(SepSun1+29)=CalendarYear,MONTH(SepSun1+29)=9),SepSun1+29,""),IF(AND(YEAR(SepSun1+36)=CalendarYear,MONTH(SepSun1+36)=9),SepSun1+36,""))</f>
        <v/>
      </c>
      <c r="C13" s="14" t="str">
        <f>IF(DAY(SepSun1)=1,IF(AND(YEAR(SepSun1+30)=CalendarYear,MONTH(SepSun1+30)=9),SepSun1+30,""),IF(AND(YEAR(SepSun1+37)=CalendarYear,MONTH(SepSun1+37)=9),SepSun1+37,""))</f>
        <v/>
      </c>
      <c r="D13" s="29" t="s">
        <v>10</v>
      </c>
      <c r="E13" s="29"/>
      <c r="F13" s="29"/>
      <c r="G13" s="29"/>
      <c r="H13" s="30"/>
    </row>
    <row r="14" spans="1:8" ht="58" customHeight="1" thickBot="1">
      <c r="B14" s="21"/>
      <c r="C14" s="22"/>
      <c r="D14" s="26"/>
      <c r="E14" s="27"/>
      <c r="F14" s="27"/>
      <c r="G14" s="27"/>
      <c r="H14" s="28"/>
    </row>
  </sheetData>
  <mergeCells count="3">
    <mergeCell ref="B1:H1"/>
    <mergeCell ref="D13:H13"/>
    <mergeCell ref="D14:H14"/>
  </mergeCells>
  <phoneticPr fontId="7" type="noConversion"/>
  <printOptions horizontalCentered="1" verticalCentered="1"/>
  <pageMargins left="0.5" right="0.5" top="0.75" bottom="0.75"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13</vt:i4>
      </vt:variant>
    </vt:vector>
  </HeadingPairs>
  <TitlesOfParts>
    <vt:vector size="13" baseType="lpstr">
      <vt:lpstr>1 月</vt:lpstr>
      <vt:lpstr>2 月</vt:lpstr>
      <vt:lpstr>3 月</vt:lpstr>
      <vt:lpstr>4 月</vt:lpstr>
      <vt:lpstr>5 月</vt:lpstr>
      <vt:lpstr>6 月</vt:lpstr>
      <vt:lpstr>7 月</vt:lpstr>
      <vt:lpstr>8 月</vt:lpstr>
      <vt:lpstr>9 月</vt:lpstr>
      <vt:lpstr>10 月</vt:lpstr>
      <vt:lpstr>11 月</vt:lpstr>
      <vt:lpstr>12 月</vt:lpstr>
      <vt:lpstr>参照リスト</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安田 花梨</cp:lastModifiedBy>
  <cp:revision>1</cp:revision>
  <dcterms:created xsi:type="dcterms:W3CDTF">2011-01-01T00:00:00Z</dcterms:created>
  <dcterms:modified xsi:type="dcterms:W3CDTF">2014-07-20T15:06:15Z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TC102851621033</vt:lpwstr>
  </property>
</Properties>
</file>